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MdSt-KY Rate Case\2024 KY Rate Case\Relied Upons\"/>
    </mc:Choice>
  </mc:AlternateContent>
  <xr:revisionPtr revIDLastSave="0" documentId="13_ncr:1_{A141CC32-14B3-401E-82CF-A6DA1894A1E0}" xr6:coauthVersionLast="47" xr6:coauthVersionMax="47" xr10:uidLastSave="{00000000-0000-0000-0000-000000000000}"/>
  <bookViews>
    <workbookView xWindow="28680" yWindow="-255" windowWidth="29040" windowHeight="15720" firstSheet="1" activeTab="1" xr2:uid="{00000000-000D-0000-FFFF-FFFF00000000}"/>
  </bookViews>
  <sheets>
    <sheet name="Income Statements" sheetId="21" state="hidden" r:id="rId1"/>
    <sheet name="F.2.1" sheetId="29" r:id="rId2"/>
    <sheet name="Pivot Table - SA Desc" sheetId="28" r:id="rId3"/>
    <sheet name="Pivot Table" sheetId="8" r:id="rId4"/>
    <sheet name="Increm EA Funds (C Childs)" sheetId="25" state="hidden" r:id="rId5"/>
    <sheet name="Increm Summary" sheetId="23" state="hidden" r:id="rId6"/>
    <sheet name="Increm EA Breakdown" sheetId="24" state="hidden" r:id="rId7"/>
    <sheet name="FSTC Classification" sheetId="22" state="hidden" r:id="rId8"/>
    <sheet name="Database" sheetId="2" r:id="rId9"/>
    <sheet name="FSTC Categories" sheetId="26" state="hidden" r:id="rId10"/>
    <sheet name="Sub-Acct VLookup" sheetId="3" state="hidden" r:id="rId11"/>
    <sheet name="Cost Center VLookup" sheetId="6" state="hidden" r:id="rId12"/>
    <sheet name="State V-Lookup" sheetId="7" state="hidden" r:id="rId13"/>
  </sheets>
  <definedNames>
    <definedName name="_Div012">#REF!</definedName>
    <definedName name="_Div02">#REF!</definedName>
    <definedName name="_Div091">#REF!</definedName>
    <definedName name="_xlnm._FilterDatabase" localSheetId="11" hidden="1">'Cost Center VLookup'!$A$1:$D$78</definedName>
    <definedName name="_xlnm._FilterDatabase" localSheetId="8" hidden="1">Database!$A$1:$O$5082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EssAliasTable" localSheetId="0">"Default"</definedName>
    <definedName name="EssfHasNonUnique" localSheetId="11">FALSE</definedName>
    <definedName name="EssfHasNonUnique" localSheetId="0">FALSE</definedName>
    <definedName name="EssLatest" localSheetId="0">"Oct"</definedName>
    <definedName name="EssOptions" localSheetId="1">"A1100000000030000000001100020_0000"</definedName>
    <definedName name="EssOptions" localSheetId="0">"A1100000000131000011001100020_01000"</definedName>
    <definedName name="kytax">#REF!</definedName>
    <definedName name="ltdrate">#REF!</definedName>
    <definedName name="_xlnm.Print_Area" localSheetId="1">'F.2.1'!$A$1:$F$38</definedName>
    <definedName name="_xlnm.Print_Area" localSheetId="0">'Income Statements'!$A$1:$U$29</definedName>
    <definedName name="_xlnm.Print_Titles" localSheetId="8">Database!$1:$1</definedName>
    <definedName name="ROR">#REF!</definedName>
    <definedName name="stdrate">#REF!</definedName>
  </definedNames>
  <calcPr calcId="191029"/>
  <pivotCaches>
    <pivotCache cacheId="6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9" l="1"/>
  <c r="D15" i="29"/>
  <c r="F15" i="29" s="1"/>
  <c r="A16" i="29"/>
  <c r="A17" i="29" s="1"/>
  <c r="A18" i="29" s="1"/>
  <c r="A19" i="29" s="1"/>
  <c r="A20" i="29" s="1"/>
  <c r="A21" i="29" s="1"/>
  <c r="A22" i="29" s="1"/>
  <c r="D16" i="29"/>
  <c r="F16" i="29" s="1"/>
  <c r="D17" i="29"/>
  <c r="D18" i="29"/>
  <c r="F18" i="29" s="1"/>
  <c r="D19" i="29"/>
  <c r="D31" i="29" s="1"/>
  <c r="D20" i="29"/>
  <c r="D32" i="29" s="1"/>
  <c r="F32" i="29" s="1"/>
  <c r="D21" i="29"/>
  <c r="D33" i="29" s="1"/>
  <c r="F33" i="29" s="1"/>
  <c r="D22" i="29"/>
  <c r="F22" i="29"/>
  <c r="C27" i="29"/>
  <c r="A28" i="29"/>
  <c r="C28" i="29"/>
  <c r="A29" i="29"/>
  <c r="A30" i="29" s="1"/>
  <c r="A31" i="29" s="1"/>
  <c r="A32" i="29" s="1"/>
  <c r="A33" i="29" s="1"/>
  <c r="A34" i="29" s="1"/>
  <c r="C29" i="29"/>
  <c r="D29" i="29"/>
  <c r="F29" i="29"/>
  <c r="C30" i="29"/>
  <c r="C31" i="29"/>
  <c r="C32" i="29"/>
  <c r="C33" i="29"/>
  <c r="C34" i="29"/>
  <c r="D34" i="29"/>
  <c r="F34" i="29"/>
  <c r="O15" i="28"/>
  <c r="O16" i="28"/>
  <c r="O17" i="28"/>
  <c r="O18" i="28"/>
  <c r="O19" i="28"/>
  <c r="O20" i="28"/>
  <c r="O21" i="28"/>
  <c r="O22" i="28"/>
  <c r="O23" i="28"/>
  <c r="O14" i="28"/>
  <c r="D28" i="29" l="1"/>
  <c r="F28" i="29" s="1"/>
  <c r="D23" i="29"/>
  <c r="F23" i="29" s="1"/>
  <c r="F27" i="29"/>
  <c r="F20" i="29"/>
  <c r="D30" i="29"/>
  <c r="F30" i="29" s="1"/>
  <c r="F31" i="29"/>
  <c r="F21" i="29"/>
  <c r="F19" i="29"/>
  <c r="F17" i="29"/>
  <c r="D35" i="29" l="1"/>
  <c r="F35" i="29" s="1"/>
  <c r="S9" i="21" l="1"/>
  <c r="T9" i="21"/>
  <c r="U9" i="21"/>
  <c r="Q11" i="21"/>
  <c r="Q12" i="21"/>
  <c r="Q13" i="21"/>
  <c r="Q28" i="21" s="1"/>
  <c r="Q14" i="21"/>
  <c r="Q15" i="21"/>
  <c r="Q16" i="21"/>
  <c r="Q18" i="21"/>
  <c r="Q19" i="21"/>
  <c r="Q20" i="21"/>
  <c r="Q21" i="21"/>
  <c r="Q22" i="21"/>
  <c r="Q23" i="21"/>
  <c r="Q24" i="21"/>
  <c r="Q25" i="21"/>
  <c r="Q26" i="21"/>
  <c r="B27" i="21"/>
  <c r="C27" i="21"/>
  <c r="D27" i="21"/>
  <c r="E27" i="21"/>
  <c r="F27" i="21"/>
  <c r="F29" i="21" s="1"/>
  <c r="G27" i="21"/>
  <c r="G29" i="21" s="1"/>
  <c r="H27" i="21"/>
  <c r="I27" i="21"/>
  <c r="I29" i="21" s="1"/>
  <c r="J27" i="21"/>
  <c r="K27" i="21"/>
  <c r="L27" i="21"/>
  <c r="M27" i="21"/>
  <c r="O27" i="21"/>
  <c r="P27" i="21"/>
  <c r="P34" i="21" s="1"/>
  <c r="P37" i="21" s="1"/>
  <c r="S27" i="21"/>
  <c r="T27" i="21"/>
  <c r="U27" i="21"/>
  <c r="W27" i="21"/>
  <c r="X27" i="21"/>
  <c r="B28" i="21"/>
  <c r="B29" i="21" s="1"/>
  <c r="C28" i="21"/>
  <c r="C29" i="21" s="1"/>
  <c r="D28" i="21"/>
  <c r="E28" i="21"/>
  <c r="F28" i="21"/>
  <c r="G28" i="21"/>
  <c r="H28" i="21"/>
  <c r="I28" i="21"/>
  <c r="J28" i="21"/>
  <c r="J29" i="21" s="1"/>
  <c r="K28" i="21"/>
  <c r="K29" i="21" s="1"/>
  <c r="L28" i="21"/>
  <c r="L29" i="21" s="1"/>
  <c r="M28" i="21"/>
  <c r="O28" i="21"/>
  <c r="O29" i="21" s="1"/>
  <c r="P28" i="21"/>
  <c r="S28" i="21"/>
  <c r="T28" i="21"/>
  <c r="T29" i="21" s="1"/>
  <c r="U28" i="21"/>
  <c r="U29" i="21" s="1"/>
  <c r="W28" i="21"/>
  <c r="W29" i="21" s="1"/>
  <c r="X28" i="21"/>
  <c r="X29" i="21" s="1"/>
  <c r="D29" i="21"/>
  <c r="H29" i="21"/>
  <c r="S29" i="21"/>
  <c r="P35" i="21"/>
  <c r="P36" i="21"/>
  <c r="P39" i="21"/>
  <c r="O5082" i="2"/>
  <c r="N5082" i="2"/>
  <c r="M5082" i="2"/>
  <c r="L5082" i="2"/>
  <c r="O5081" i="2"/>
  <c r="N5081" i="2"/>
  <c r="M5081" i="2"/>
  <c r="L5081" i="2"/>
  <c r="O5080" i="2"/>
  <c r="N5080" i="2"/>
  <c r="M5080" i="2"/>
  <c r="L5080" i="2"/>
  <c r="O5079" i="2"/>
  <c r="N5079" i="2"/>
  <c r="M5079" i="2"/>
  <c r="L5079" i="2"/>
  <c r="O5078" i="2"/>
  <c r="N5078" i="2"/>
  <c r="M5078" i="2"/>
  <c r="L5078" i="2"/>
  <c r="O5077" i="2"/>
  <c r="N5077" i="2"/>
  <c r="M5077" i="2"/>
  <c r="L5077" i="2"/>
  <c r="O5076" i="2"/>
  <c r="N5076" i="2"/>
  <c r="M5076" i="2"/>
  <c r="L5076" i="2"/>
  <c r="O5075" i="2"/>
  <c r="N5075" i="2"/>
  <c r="M5075" i="2"/>
  <c r="L5075" i="2"/>
  <c r="O5074" i="2"/>
  <c r="N5074" i="2"/>
  <c r="M5074" i="2"/>
  <c r="L5074" i="2"/>
  <c r="O5073" i="2"/>
  <c r="N5073" i="2"/>
  <c r="M5073" i="2"/>
  <c r="L5073" i="2"/>
  <c r="O5072" i="2"/>
  <c r="N5072" i="2"/>
  <c r="M5072" i="2"/>
  <c r="L5072" i="2"/>
  <c r="O5071" i="2"/>
  <c r="N5071" i="2"/>
  <c r="M5071" i="2"/>
  <c r="L5071" i="2"/>
  <c r="O5070" i="2"/>
  <c r="N5070" i="2"/>
  <c r="M5070" i="2"/>
  <c r="L5070" i="2"/>
  <c r="O5069" i="2"/>
  <c r="N5069" i="2"/>
  <c r="M5069" i="2"/>
  <c r="L5069" i="2"/>
  <c r="O5068" i="2"/>
  <c r="N5068" i="2"/>
  <c r="M5068" i="2"/>
  <c r="L5068" i="2"/>
  <c r="O5067" i="2"/>
  <c r="N5067" i="2"/>
  <c r="M5067" i="2"/>
  <c r="L5067" i="2"/>
  <c r="O5066" i="2"/>
  <c r="N5066" i="2"/>
  <c r="M5066" i="2"/>
  <c r="L5066" i="2"/>
  <c r="O5065" i="2"/>
  <c r="N5065" i="2"/>
  <c r="M5065" i="2"/>
  <c r="L5065" i="2"/>
  <c r="O5064" i="2"/>
  <c r="N5064" i="2"/>
  <c r="M5064" i="2"/>
  <c r="L5064" i="2"/>
  <c r="O5063" i="2"/>
  <c r="N5063" i="2"/>
  <c r="M5063" i="2"/>
  <c r="L5063" i="2"/>
  <c r="O5062" i="2"/>
  <c r="N5062" i="2"/>
  <c r="M5062" i="2"/>
  <c r="L5062" i="2"/>
  <c r="O5061" i="2"/>
  <c r="N5061" i="2"/>
  <c r="M5061" i="2"/>
  <c r="L5061" i="2"/>
  <c r="O5060" i="2"/>
  <c r="N5060" i="2"/>
  <c r="M5060" i="2"/>
  <c r="L5060" i="2"/>
  <c r="O5059" i="2"/>
  <c r="N5059" i="2"/>
  <c r="M5059" i="2"/>
  <c r="L5059" i="2"/>
  <c r="O5058" i="2"/>
  <c r="N5058" i="2"/>
  <c r="M5058" i="2"/>
  <c r="L5058" i="2"/>
  <c r="O5057" i="2"/>
  <c r="N5057" i="2"/>
  <c r="M5057" i="2"/>
  <c r="L5057" i="2"/>
  <c r="O5056" i="2"/>
  <c r="N5056" i="2"/>
  <c r="M5056" i="2"/>
  <c r="L5056" i="2"/>
  <c r="O5055" i="2"/>
  <c r="N5055" i="2"/>
  <c r="M5055" i="2"/>
  <c r="L5055" i="2"/>
  <c r="O5054" i="2"/>
  <c r="N5054" i="2"/>
  <c r="M5054" i="2"/>
  <c r="L5054" i="2"/>
  <c r="O5053" i="2"/>
  <c r="N5053" i="2"/>
  <c r="M5053" i="2"/>
  <c r="L5053" i="2"/>
  <c r="O5052" i="2"/>
  <c r="N5052" i="2"/>
  <c r="M5052" i="2"/>
  <c r="L5052" i="2"/>
  <c r="O5051" i="2"/>
  <c r="N5051" i="2"/>
  <c r="M5051" i="2"/>
  <c r="L5051" i="2"/>
  <c r="O5050" i="2"/>
  <c r="N5050" i="2"/>
  <c r="M5050" i="2"/>
  <c r="L5050" i="2"/>
  <c r="O5049" i="2"/>
  <c r="N5049" i="2"/>
  <c r="M5049" i="2"/>
  <c r="L5049" i="2"/>
  <c r="O5048" i="2"/>
  <c r="N5048" i="2"/>
  <c r="M5048" i="2"/>
  <c r="L5048" i="2"/>
  <c r="O5047" i="2"/>
  <c r="N5047" i="2"/>
  <c r="M5047" i="2"/>
  <c r="L5047" i="2"/>
  <c r="O5046" i="2"/>
  <c r="N5046" i="2"/>
  <c r="M5046" i="2"/>
  <c r="L5046" i="2"/>
  <c r="O5045" i="2"/>
  <c r="N5045" i="2"/>
  <c r="M5045" i="2"/>
  <c r="L5045" i="2"/>
  <c r="O5044" i="2"/>
  <c r="N5044" i="2"/>
  <c r="M5044" i="2"/>
  <c r="L5044" i="2"/>
  <c r="O5043" i="2"/>
  <c r="N5043" i="2"/>
  <c r="M5043" i="2"/>
  <c r="L5043" i="2"/>
  <c r="O5042" i="2"/>
  <c r="N5042" i="2"/>
  <c r="M5042" i="2"/>
  <c r="L5042" i="2"/>
  <c r="O5041" i="2"/>
  <c r="N5041" i="2"/>
  <c r="M5041" i="2"/>
  <c r="L5041" i="2"/>
  <c r="O5040" i="2"/>
  <c r="N5040" i="2"/>
  <c r="M5040" i="2"/>
  <c r="L5040" i="2"/>
  <c r="O5039" i="2"/>
  <c r="N5039" i="2"/>
  <c r="M5039" i="2"/>
  <c r="L5039" i="2"/>
  <c r="O5038" i="2"/>
  <c r="N5038" i="2"/>
  <c r="M5038" i="2"/>
  <c r="L5038" i="2"/>
  <c r="O5037" i="2"/>
  <c r="N5037" i="2"/>
  <c r="M5037" i="2"/>
  <c r="L5037" i="2"/>
  <c r="O5036" i="2"/>
  <c r="N5036" i="2"/>
  <c r="M5036" i="2"/>
  <c r="L5036" i="2"/>
  <c r="O5035" i="2"/>
  <c r="N5035" i="2"/>
  <c r="M5035" i="2"/>
  <c r="L5035" i="2"/>
  <c r="O5034" i="2"/>
  <c r="N5034" i="2"/>
  <c r="M5034" i="2"/>
  <c r="L5034" i="2"/>
  <c r="O5033" i="2"/>
  <c r="N5033" i="2"/>
  <c r="M5033" i="2"/>
  <c r="L5033" i="2"/>
  <c r="O5032" i="2"/>
  <c r="N5032" i="2"/>
  <c r="M5032" i="2"/>
  <c r="L5032" i="2"/>
  <c r="O5031" i="2"/>
  <c r="N5031" i="2"/>
  <c r="M5031" i="2"/>
  <c r="L5031" i="2"/>
  <c r="O5030" i="2"/>
  <c r="N5030" i="2"/>
  <c r="M5030" i="2"/>
  <c r="L5030" i="2"/>
  <c r="O5029" i="2"/>
  <c r="N5029" i="2"/>
  <c r="M5029" i="2"/>
  <c r="L5029" i="2"/>
  <c r="O5028" i="2"/>
  <c r="N5028" i="2"/>
  <c r="M5028" i="2"/>
  <c r="L5028" i="2"/>
  <c r="O5027" i="2"/>
  <c r="N5027" i="2"/>
  <c r="M5027" i="2"/>
  <c r="L5027" i="2"/>
  <c r="O5026" i="2"/>
  <c r="N5026" i="2"/>
  <c r="M5026" i="2"/>
  <c r="L5026" i="2"/>
  <c r="O5025" i="2"/>
  <c r="N5025" i="2"/>
  <c r="M5025" i="2"/>
  <c r="L5025" i="2"/>
  <c r="O5024" i="2"/>
  <c r="N5024" i="2"/>
  <c r="M5024" i="2"/>
  <c r="L5024" i="2"/>
  <c r="O5023" i="2"/>
  <c r="N5023" i="2"/>
  <c r="M5023" i="2"/>
  <c r="L5023" i="2"/>
  <c r="O5022" i="2"/>
  <c r="N5022" i="2"/>
  <c r="M5022" i="2"/>
  <c r="L5022" i="2"/>
  <c r="O5021" i="2"/>
  <c r="N5021" i="2"/>
  <c r="M5021" i="2"/>
  <c r="L5021" i="2"/>
  <c r="O5020" i="2"/>
  <c r="N5020" i="2"/>
  <c r="M5020" i="2"/>
  <c r="L5020" i="2"/>
  <c r="O5019" i="2"/>
  <c r="N5019" i="2"/>
  <c r="M5019" i="2"/>
  <c r="L5019" i="2"/>
  <c r="O5018" i="2"/>
  <c r="N5018" i="2"/>
  <c r="M5018" i="2"/>
  <c r="L5018" i="2"/>
  <c r="O5017" i="2"/>
  <c r="N5017" i="2"/>
  <c r="M5017" i="2"/>
  <c r="L5017" i="2"/>
  <c r="O5016" i="2"/>
  <c r="N5016" i="2"/>
  <c r="M5016" i="2"/>
  <c r="L5016" i="2"/>
  <c r="O5015" i="2"/>
  <c r="N5015" i="2"/>
  <c r="M5015" i="2"/>
  <c r="L5015" i="2"/>
  <c r="O5014" i="2"/>
  <c r="N5014" i="2"/>
  <c r="M5014" i="2"/>
  <c r="L5014" i="2"/>
  <c r="O5013" i="2"/>
  <c r="N5013" i="2"/>
  <c r="M5013" i="2"/>
  <c r="L5013" i="2"/>
  <c r="O5012" i="2"/>
  <c r="N5012" i="2"/>
  <c r="M5012" i="2"/>
  <c r="L5012" i="2"/>
  <c r="O5011" i="2"/>
  <c r="N5011" i="2"/>
  <c r="M5011" i="2"/>
  <c r="L5011" i="2"/>
  <c r="O5010" i="2"/>
  <c r="N5010" i="2"/>
  <c r="M5010" i="2"/>
  <c r="L5010" i="2"/>
  <c r="O5009" i="2"/>
  <c r="N5009" i="2"/>
  <c r="M5009" i="2"/>
  <c r="L5009" i="2"/>
  <c r="O5008" i="2"/>
  <c r="N5008" i="2"/>
  <c r="M5008" i="2"/>
  <c r="L5008" i="2"/>
  <c r="O5007" i="2"/>
  <c r="N5007" i="2"/>
  <c r="M5007" i="2"/>
  <c r="L5007" i="2"/>
  <c r="O5006" i="2"/>
  <c r="N5006" i="2"/>
  <c r="M5006" i="2"/>
  <c r="L5006" i="2"/>
  <c r="O5005" i="2"/>
  <c r="N5005" i="2"/>
  <c r="M5005" i="2"/>
  <c r="L5005" i="2"/>
  <c r="O5004" i="2"/>
  <c r="N5004" i="2"/>
  <c r="M5004" i="2"/>
  <c r="L5004" i="2"/>
  <c r="O5003" i="2"/>
  <c r="N5003" i="2"/>
  <c r="M5003" i="2"/>
  <c r="L5003" i="2"/>
  <c r="O5002" i="2"/>
  <c r="N5002" i="2"/>
  <c r="M5002" i="2"/>
  <c r="L5002" i="2"/>
  <c r="O5001" i="2"/>
  <c r="N5001" i="2"/>
  <c r="M5001" i="2"/>
  <c r="L5001" i="2"/>
  <c r="O5000" i="2"/>
  <c r="N5000" i="2"/>
  <c r="M5000" i="2"/>
  <c r="L5000" i="2"/>
  <c r="O4999" i="2"/>
  <c r="N4999" i="2"/>
  <c r="M4999" i="2"/>
  <c r="L4999" i="2"/>
  <c r="O4998" i="2"/>
  <c r="N4998" i="2"/>
  <c r="M4998" i="2"/>
  <c r="L4998" i="2"/>
  <c r="O4997" i="2"/>
  <c r="N4997" i="2"/>
  <c r="M4997" i="2"/>
  <c r="L4997" i="2"/>
  <c r="O4996" i="2"/>
  <c r="N4996" i="2"/>
  <c r="M4996" i="2"/>
  <c r="L4996" i="2"/>
  <c r="O4995" i="2"/>
  <c r="N4995" i="2"/>
  <c r="M4995" i="2"/>
  <c r="L4995" i="2"/>
  <c r="O4994" i="2"/>
  <c r="N4994" i="2"/>
  <c r="M4994" i="2"/>
  <c r="L4994" i="2"/>
  <c r="O4993" i="2"/>
  <c r="N4993" i="2"/>
  <c r="M4993" i="2"/>
  <c r="L4993" i="2"/>
  <c r="O4992" i="2"/>
  <c r="N4992" i="2"/>
  <c r="M4992" i="2"/>
  <c r="L4992" i="2"/>
  <c r="O4991" i="2"/>
  <c r="N4991" i="2"/>
  <c r="M4991" i="2"/>
  <c r="L4991" i="2"/>
  <c r="O4990" i="2"/>
  <c r="N4990" i="2"/>
  <c r="M4990" i="2"/>
  <c r="L4990" i="2"/>
  <c r="O4989" i="2"/>
  <c r="N4989" i="2"/>
  <c r="M4989" i="2"/>
  <c r="L4989" i="2"/>
  <c r="O4988" i="2"/>
  <c r="N4988" i="2"/>
  <c r="M4988" i="2"/>
  <c r="L4988" i="2"/>
  <c r="O4987" i="2"/>
  <c r="N4987" i="2"/>
  <c r="M4987" i="2"/>
  <c r="L4987" i="2"/>
  <c r="O4986" i="2"/>
  <c r="N4986" i="2"/>
  <c r="M4986" i="2"/>
  <c r="L4986" i="2"/>
  <c r="O4985" i="2"/>
  <c r="N4985" i="2"/>
  <c r="M4985" i="2"/>
  <c r="L4985" i="2"/>
  <c r="O4984" i="2"/>
  <c r="N4984" i="2"/>
  <c r="M4984" i="2"/>
  <c r="L4984" i="2"/>
  <c r="O4983" i="2"/>
  <c r="N4983" i="2"/>
  <c r="M4983" i="2"/>
  <c r="L4983" i="2"/>
  <c r="O4982" i="2"/>
  <c r="N4982" i="2"/>
  <c r="M4982" i="2"/>
  <c r="L4982" i="2"/>
  <c r="O4981" i="2"/>
  <c r="N4981" i="2"/>
  <c r="M4981" i="2"/>
  <c r="L4981" i="2"/>
  <c r="O4980" i="2"/>
  <c r="N4980" i="2"/>
  <c r="M4980" i="2"/>
  <c r="L4980" i="2"/>
  <c r="O4979" i="2"/>
  <c r="N4979" i="2"/>
  <c r="M4979" i="2"/>
  <c r="L4979" i="2"/>
  <c r="O4978" i="2"/>
  <c r="N4978" i="2"/>
  <c r="M4978" i="2"/>
  <c r="L4978" i="2"/>
  <c r="O4977" i="2"/>
  <c r="N4977" i="2"/>
  <c r="M4977" i="2"/>
  <c r="L4977" i="2"/>
  <c r="O4976" i="2"/>
  <c r="N4976" i="2"/>
  <c r="M4976" i="2"/>
  <c r="L4976" i="2"/>
  <c r="O4975" i="2"/>
  <c r="N4975" i="2"/>
  <c r="M4975" i="2"/>
  <c r="L4975" i="2"/>
  <c r="O4974" i="2"/>
  <c r="N4974" i="2"/>
  <c r="M4974" i="2"/>
  <c r="L4974" i="2"/>
  <c r="O4973" i="2"/>
  <c r="N4973" i="2"/>
  <c r="M4973" i="2"/>
  <c r="L4973" i="2"/>
  <c r="O4972" i="2"/>
  <c r="N4972" i="2"/>
  <c r="M4972" i="2"/>
  <c r="L4972" i="2"/>
  <c r="O4971" i="2"/>
  <c r="N4971" i="2"/>
  <c r="M4971" i="2"/>
  <c r="L4971" i="2"/>
  <c r="O4970" i="2"/>
  <c r="N4970" i="2"/>
  <c r="M4970" i="2"/>
  <c r="L4970" i="2"/>
  <c r="O4969" i="2"/>
  <c r="N4969" i="2"/>
  <c r="M4969" i="2"/>
  <c r="L4969" i="2"/>
  <c r="O4968" i="2"/>
  <c r="N4968" i="2"/>
  <c r="M4968" i="2"/>
  <c r="L4968" i="2"/>
  <c r="O4967" i="2"/>
  <c r="N4967" i="2"/>
  <c r="M4967" i="2"/>
  <c r="L4967" i="2"/>
  <c r="O4966" i="2"/>
  <c r="N4966" i="2"/>
  <c r="M4966" i="2"/>
  <c r="L4966" i="2"/>
  <c r="O4965" i="2"/>
  <c r="N4965" i="2"/>
  <c r="M4965" i="2"/>
  <c r="L4965" i="2"/>
  <c r="O4964" i="2"/>
  <c r="N4964" i="2"/>
  <c r="M4964" i="2"/>
  <c r="L4964" i="2"/>
  <c r="O4963" i="2"/>
  <c r="N4963" i="2"/>
  <c r="M4963" i="2"/>
  <c r="L4963" i="2"/>
  <c r="O4962" i="2"/>
  <c r="N4962" i="2"/>
  <c r="M4962" i="2"/>
  <c r="L4962" i="2"/>
  <c r="O4961" i="2"/>
  <c r="N4961" i="2"/>
  <c r="M4961" i="2"/>
  <c r="L4961" i="2"/>
  <c r="O4960" i="2"/>
  <c r="N4960" i="2"/>
  <c r="M4960" i="2"/>
  <c r="L4960" i="2"/>
  <c r="O4959" i="2"/>
  <c r="N4959" i="2"/>
  <c r="M4959" i="2"/>
  <c r="L4959" i="2"/>
  <c r="O4958" i="2"/>
  <c r="N4958" i="2"/>
  <c r="M4958" i="2"/>
  <c r="L4958" i="2"/>
  <c r="O4957" i="2"/>
  <c r="N4957" i="2"/>
  <c r="M4957" i="2"/>
  <c r="L4957" i="2"/>
  <c r="O4956" i="2"/>
  <c r="N4956" i="2"/>
  <c r="M4956" i="2"/>
  <c r="L4956" i="2"/>
  <c r="O4955" i="2"/>
  <c r="N4955" i="2"/>
  <c r="M4955" i="2"/>
  <c r="L4955" i="2"/>
  <c r="O4954" i="2"/>
  <c r="N4954" i="2"/>
  <c r="M4954" i="2"/>
  <c r="L4954" i="2"/>
  <c r="O4953" i="2"/>
  <c r="N4953" i="2"/>
  <c r="M4953" i="2"/>
  <c r="L4953" i="2"/>
  <c r="O4952" i="2"/>
  <c r="N4952" i="2"/>
  <c r="M4952" i="2"/>
  <c r="L4952" i="2"/>
  <c r="O4951" i="2"/>
  <c r="N4951" i="2"/>
  <c r="M4951" i="2"/>
  <c r="L4951" i="2"/>
  <c r="O4950" i="2"/>
  <c r="N4950" i="2"/>
  <c r="M4950" i="2"/>
  <c r="L4950" i="2"/>
  <c r="O4949" i="2"/>
  <c r="N4949" i="2"/>
  <c r="M4949" i="2"/>
  <c r="L4949" i="2"/>
  <c r="O4948" i="2"/>
  <c r="N4948" i="2"/>
  <c r="M4948" i="2"/>
  <c r="L4948" i="2"/>
  <c r="O4947" i="2"/>
  <c r="N4947" i="2"/>
  <c r="M4947" i="2"/>
  <c r="L4947" i="2"/>
  <c r="O4946" i="2"/>
  <c r="N4946" i="2"/>
  <c r="M4946" i="2"/>
  <c r="L4946" i="2"/>
  <c r="O4945" i="2"/>
  <c r="N4945" i="2"/>
  <c r="M4945" i="2"/>
  <c r="L4945" i="2"/>
  <c r="O4944" i="2"/>
  <c r="N4944" i="2"/>
  <c r="M4944" i="2"/>
  <c r="L4944" i="2"/>
  <c r="O4943" i="2"/>
  <c r="N4943" i="2"/>
  <c r="M4943" i="2"/>
  <c r="L4943" i="2"/>
  <c r="O4942" i="2"/>
  <c r="N4942" i="2"/>
  <c r="M4942" i="2"/>
  <c r="L4942" i="2"/>
  <c r="O4941" i="2"/>
  <c r="N4941" i="2"/>
  <c r="M4941" i="2"/>
  <c r="L4941" i="2"/>
  <c r="O4940" i="2"/>
  <c r="N4940" i="2"/>
  <c r="M4940" i="2"/>
  <c r="L4940" i="2"/>
  <c r="O4939" i="2"/>
  <c r="N4939" i="2"/>
  <c r="M4939" i="2"/>
  <c r="L4939" i="2"/>
  <c r="O4938" i="2"/>
  <c r="N4938" i="2"/>
  <c r="M4938" i="2"/>
  <c r="L4938" i="2"/>
  <c r="O4937" i="2"/>
  <c r="N4937" i="2"/>
  <c r="M4937" i="2"/>
  <c r="L4937" i="2"/>
  <c r="O4936" i="2"/>
  <c r="N4936" i="2"/>
  <c r="M4936" i="2"/>
  <c r="L4936" i="2"/>
  <c r="O4935" i="2"/>
  <c r="N4935" i="2"/>
  <c r="M4935" i="2"/>
  <c r="L4935" i="2"/>
  <c r="O4934" i="2"/>
  <c r="N4934" i="2"/>
  <c r="M4934" i="2"/>
  <c r="L4934" i="2"/>
  <c r="O4933" i="2"/>
  <c r="N4933" i="2"/>
  <c r="M4933" i="2"/>
  <c r="L4933" i="2"/>
  <c r="O4932" i="2"/>
  <c r="N4932" i="2"/>
  <c r="M4932" i="2"/>
  <c r="L4932" i="2"/>
  <c r="O4931" i="2"/>
  <c r="N4931" i="2"/>
  <c r="M4931" i="2"/>
  <c r="L4931" i="2"/>
  <c r="O4930" i="2"/>
  <c r="N4930" i="2"/>
  <c r="M4930" i="2"/>
  <c r="L4930" i="2"/>
  <c r="O4929" i="2"/>
  <c r="N4929" i="2"/>
  <c r="M4929" i="2"/>
  <c r="L4929" i="2"/>
  <c r="O4928" i="2"/>
  <c r="N4928" i="2"/>
  <c r="M4928" i="2"/>
  <c r="L4928" i="2"/>
  <c r="O4927" i="2"/>
  <c r="N4927" i="2"/>
  <c r="M4927" i="2"/>
  <c r="L4927" i="2"/>
  <c r="O4926" i="2"/>
  <c r="N4926" i="2"/>
  <c r="M4926" i="2"/>
  <c r="L4926" i="2"/>
  <c r="O4925" i="2"/>
  <c r="N4925" i="2"/>
  <c r="M4925" i="2"/>
  <c r="L4925" i="2"/>
  <c r="O4924" i="2"/>
  <c r="N4924" i="2"/>
  <c r="M4924" i="2"/>
  <c r="L4924" i="2"/>
  <c r="O4923" i="2"/>
  <c r="N4923" i="2"/>
  <c r="M4923" i="2"/>
  <c r="L4923" i="2"/>
  <c r="O4922" i="2"/>
  <c r="N4922" i="2"/>
  <c r="M4922" i="2"/>
  <c r="L4922" i="2"/>
  <c r="O4921" i="2"/>
  <c r="N4921" i="2"/>
  <c r="M4921" i="2"/>
  <c r="L4921" i="2"/>
  <c r="O4920" i="2"/>
  <c r="N4920" i="2"/>
  <c r="M4920" i="2"/>
  <c r="L4920" i="2"/>
  <c r="O4919" i="2"/>
  <c r="N4919" i="2"/>
  <c r="M4919" i="2"/>
  <c r="L4919" i="2"/>
  <c r="O4918" i="2"/>
  <c r="N4918" i="2"/>
  <c r="M4918" i="2"/>
  <c r="L4918" i="2"/>
  <c r="O4917" i="2"/>
  <c r="N4917" i="2"/>
  <c r="M4917" i="2"/>
  <c r="L4917" i="2"/>
  <c r="O4916" i="2"/>
  <c r="N4916" i="2"/>
  <c r="M4916" i="2"/>
  <c r="L4916" i="2"/>
  <c r="O4915" i="2"/>
  <c r="N4915" i="2"/>
  <c r="M4915" i="2"/>
  <c r="L4915" i="2"/>
  <c r="O4914" i="2"/>
  <c r="N4914" i="2"/>
  <c r="M4914" i="2"/>
  <c r="L4914" i="2"/>
  <c r="O4913" i="2"/>
  <c r="N4913" i="2"/>
  <c r="M4913" i="2"/>
  <c r="L4913" i="2"/>
  <c r="O4912" i="2"/>
  <c r="N4912" i="2"/>
  <c r="M4912" i="2"/>
  <c r="L4912" i="2"/>
  <c r="O4911" i="2"/>
  <c r="N4911" i="2"/>
  <c r="M4911" i="2"/>
  <c r="L4911" i="2"/>
  <c r="O4910" i="2"/>
  <c r="N4910" i="2"/>
  <c r="M4910" i="2"/>
  <c r="L4910" i="2"/>
  <c r="O4909" i="2"/>
  <c r="N4909" i="2"/>
  <c r="M4909" i="2"/>
  <c r="L4909" i="2"/>
  <c r="O4908" i="2"/>
  <c r="N4908" i="2"/>
  <c r="M4908" i="2"/>
  <c r="L4908" i="2"/>
  <c r="O4907" i="2"/>
  <c r="N4907" i="2"/>
  <c r="M4907" i="2"/>
  <c r="L4907" i="2"/>
  <c r="O4906" i="2"/>
  <c r="N4906" i="2"/>
  <c r="M4906" i="2"/>
  <c r="L4906" i="2"/>
  <c r="O4905" i="2"/>
  <c r="N4905" i="2"/>
  <c r="M4905" i="2"/>
  <c r="L4905" i="2"/>
  <c r="O4904" i="2"/>
  <c r="N4904" i="2"/>
  <c r="M4904" i="2"/>
  <c r="L4904" i="2"/>
  <c r="O4903" i="2"/>
  <c r="N4903" i="2"/>
  <c r="M4903" i="2"/>
  <c r="L4903" i="2"/>
  <c r="O4902" i="2"/>
  <c r="N4902" i="2"/>
  <c r="M4902" i="2"/>
  <c r="L4902" i="2"/>
  <c r="O4901" i="2"/>
  <c r="N4901" i="2"/>
  <c r="M4901" i="2"/>
  <c r="L4901" i="2"/>
  <c r="O4900" i="2"/>
  <c r="N4900" i="2"/>
  <c r="M4900" i="2"/>
  <c r="L4900" i="2"/>
  <c r="O4899" i="2"/>
  <c r="N4899" i="2"/>
  <c r="M4899" i="2"/>
  <c r="L4899" i="2"/>
  <c r="O4898" i="2"/>
  <c r="N4898" i="2"/>
  <c r="M4898" i="2"/>
  <c r="L4898" i="2"/>
  <c r="O4897" i="2"/>
  <c r="N4897" i="2"/>
  <c r="M4897" i="2"/>
  <c r="L4897" i="2"/>
  <c r="O4896" i="2"/>
  <c r="N4896" i="2"/>
  <c r="M4896" i="2"/>
  <c r="L4896" i="2"/>
  <c r="O4895" i="2"/>
  <c r="N4895" i="2"/>
  <c r="M4895" i="2"/>
  <c r="L4895" i="2"/>
  <c r="O4894" i="2"/>
  <c r="N4894" i="2"/>
  <c r="M4894" i="2"/>
  <c r="L4894" i="2"/>
  <c r="O4893" i="2"/>
  <c r="N4893" i="2"/>
  <c r="M4893" i="2"/>
  <c r="L4893" i="2"/>
  <c r="O4892" i="2"/>
  <c r="N4892" i="2"/>
  <c r="M4892" i="2"/>
  <c r="L4892" i="2"/>
  <c r="O4891" i="2"/>
  <c r="N4891" i="2"/>
  <c r="M4891" i="2"/>
  <c r="L4891" i="2"/>
  <c r="O4890" i="2"/>
  <c r="N4890" i="2"/>
  <c r="M4890" i="2"/>
  <c r="L4890" i="2"/>
  <c r="O4889" i="2"/>
  <c r="N4889" i="2"/>
  <c r="M4889" i="2"/>
  <c r="L4889" i="2"/>
  <c r="O4888" i="2"/>
  <c r="N4888" i="2"/>
  <c r="M4888" i="2"/>
  <c r="L4888" i="2"/>
  <c r="O4887" i="2"/>
  <c r="N4887" i="2"/>
  <c r="M4887" i="2"/>
  <c r="L4887" i="2"/>
  <c r="O4886" i="2"/>
  <c r="N4886" i="2"/>
  <c r="M4886" i="2"/>
  <c r="L4886" i="2"/>
  <c r="O4885" i="2"/>
  <c r="N4885" i="2"/>
  <c r="M4885" i="2"/>
  <c r="L4885" i="2"/>
  <c r="O4884" i="2"/>
  <c r="N4884" i="2"/>
  <c r="M4884" i="2"/>
  <c r="L4884" i="2"/>
  <c r="O4883" i="2"/>
  <c r="N4883" i="2"/>
  <c r="M4883" i="2"/>
  <c r="L4883" i="2"/>
  <c r="O4882" i="2"/>
  <c r="N4882" i="2"/>
  <c r="M4882" i="2"/>
  <c r="L4882" i="2"/>
  <c r="O4881" i="2"/>
  <c r="N4881" i="2"/>
  <c r="M4881" i="2"/>
  <c r="L4881" i="2"/>
  <c r="O4880" i="2"/>
  <c r="N4880" i="2"/>
  <c r="M4880" i="2"/>
  <c r="L4880" i="2"/>
  <c r="O4879" i="2"/>
  <c r="N4879" i="2"/>
  <c r="M4879" i="2"/>
  <c r="L4879" i="2"/>
  <c r="O4878" i="2"/>
  <c r="N4878" i="2"/>
  <c r="M4878" i="2"/>
  <c r="L4878" i="2"/>
  <c r="O4877" i="2"/>
  <c r="N4877" i="2"/>
  <c r="M4877" i="2"/>
  <c r="L4877" i="2"/>
  <c r="O4876" i="2"/>
  <c r="N4876" i="2"/>
  <c r="M4876" i="2"/>
  <c r="L4876" i="2"/>
  <c r="O4875" i="2"/>
  <c r="N4875" i="2"/>
  <c r="M4875" i="2"/>
  <c r="L4875" i="2"/>
  <c r="O4874" i="2"/>
  <c r="N4874" i="2"/>
  <c r="M4874" i="2"/>
  <c r="L4874" i="2"/>
  <c r="O4873" i="2"/>
  <c r="N4873" i="2"/>
  <c r="M4873" i="2"/>
  <c r="L4873" i="2"/>
  <c r="O4872" i="2"/>
  <c r="N4872" i="2"/>
  <c r="M4872" i="2"/>
  <c r="L4872" i="2"/>
  <c r="O4871" i="2"/>
  <c r="N4871" i="2"/>
  <c r="M4871" i="2"/>
  <c r="L4871" i="2"/>
  <c r="O4870" i="2"/>
  <c r="N4870" i="2"/>
  <c r="M4870" i="2"/>
  <c r="L4870" i="2"/>
  <c r="O4869" i="2"/>
  <c r="N4869" i="2"/>
  <c r="M4869" i="2"/>
  <c r="L4869" i="2"/>
  <c r="O4868" i="2"/>
  <c r="N4868" i="2"/>
  <c r="M4868" i="2"/>
  <c r="L4868" i="2"/>
  <c r="O4867" i="2"/>
  <c r="N4867" i="2"/>
  <c r="M4867" i="2"/>
  <c r="L4867" i="2"/>
  <c r="O4866" i="2"/>
  <c r="N4866" i="2"/>
  <c r="M4866" i="2"/>
  <c r="L4866" i="2"/>
  <c r="O4865" i="2"/>
  <c r="N4865" i="2"/>
  <c r="M4865" i="2"/>
  <c r="L4865" i="2"/>
  <c r="O4864" i="2"/>
  <c r="N4864" i="2"/>
  <c r="M4864" i="2"/>
  <c r="L4864" i="2"/>
  <c r="O4863" i="2"/>
  <c r="N4863" i="2"/>
  <c r="M4863" i="2"/>
  <c r="L4863" i="2"/>
  <c r="O4862" i="2"/>
  <c r="N4862" i="2"/>
  <c r="M4862" i="2"/>
  <c r="L4862" i="2"/>
  <c r="O4861" i="2"/>
  <c r="N4861" i="2"/>
  <c r="M4861" i="2"/>
  <c r="L4861" i="2"/>
  <c r="O4860" i="2"/>
  <c r="N4860" i="2"/>
  <c r="M4860" i="2"/>
  <c r="L4860" i="2"/>
  <c r="O4859" i="2"/>
  <c r="N4859" i="2"/>
  <c r="M4859" i="2"/>
  <c r="L4859" i="2"/>
  <c r="O4858" i="2"/>
  <c r="N4858" i="2"/>
  <c r="M4858" i="2"/>
  <c r="L4858" i="2"/>
  <c r="O4857" i="2"/>
  <c r="N4857" i="2"/>
  <c r="M4857" i="2"/>
  <c r="L4857" i="2"/>
  <c r="O4856" i="2"/>
  <c r="N4856" i="2"/>
  <c r="M4856" i="2"/>
  <c r="L4856" i="2"/>
  <c r="O4855" i="2"/>
  <c r="N4855" i="2"/>
  <c r="M4855" i="2"/>
  <c r="L4855" i="2"/>
  <c r="O4854" i="2"/>
  <c r="N4854" i="2"/>
  <c r="M4854" i="2"/>
  <c r="L4854" i="2"/>
  <c r="O4853" i="2"/>
  <c r="N4853" i="2"/>
  <c r="M4853" i="2"/>
  <c r="L4853" i="2"/>
  <c r="O4852" i="2"/>
  <c r="N4852" i="2"/>
  <c r="M4852" i="2"/>
  <c r="L4852" i="2"/>
  <c r="O4851" i="2"/>
  <c r="N4851" i="2"/>
  <c r="M4851" i="2"/>
  <c r="L4851" i="2"/>
  <c r="O4850" i="2"/>
  <c r="N4850" i="2"/>
  <c r="M4850" i="2"/>
  <c r="L4850" i="2"/>
  <c r="O4849" i="2"/>
  <c r="N4849" i="2"/>
  <c r="M4849" i="2"/>
  <c r="L4849" i="2"/>
  <c r="O4848" i="2"/>
  <c r="N4848" i="2"/>
  <c r="M4848" i="2"/>
  <c r="L4848" i="2"/>
  <c r="O4847" i="2"/>
  <c r="N4847" i="2"/>
  <c r="M4847" i="2"/>
  <c r="L4847" i="2"/>
  <c r="O4846" i="2"/>
  <c r="N4846" i="2"/>
  <c r="M4846" i="2"/>
  <c r="L4846" i="2"/>
  <c r="O4845" i="2"/>
  <c r="N4845" i="2"/>
  <c r="M4845" i="2"/>
  <c r="L4845" i="2"/>
  <c r="O4844" i="2"/>
  <c r="N4844" i="2"/>
  <c r="M4844" i="2"/>
  <c r="L4844" i="2"/>
  <c r="O4843" i="2"/>
  <c r="N4843" i="2"/>
  <c r="M4843" i="2"/>
  <c r="L4843" i="2"/>
  <c r="O4842" i="2"/>
  <c r="N4842" i="2"/>
  <c r="M4842" i="2"/>
  <c r="L4842" i="2"/>
  <c r="O4841" i="2"/>
  <c r="N4841" i="2"/>
  <c r="M4841" i="2"/>
  <c r="L4841" i="2"/>
  <c r="O4840" i="2"/>
  <c r="N4840" i="2"/>
  <c r="M4840" i="2"/>
  <c r="L4840" i="2"/>
  <c r="O4839" i="2"/>
  <c r="N4839" i="2"/>
  <c r="M4839" i="2"/>
  <c r="L4839" i="2"/>
  <c r="O4838" i="2"/>
  <c r="N4838" i="2"/>
  <c r="M4838" i="2"/>
  <c r="L4838" i="2"/>
  <c r="O4837" i="2"/>
  <c r="N4837" i="2"/>
  <c r="M4837" i="2"/>
  <c r="L4837" i="2"/>
  <c r="O4836" i="2"/>
  <c r="N4836" i="2"/>
  <c r="M4836" i="2"/>
  <c r="L4836" i="2"/>
  <c r="O4835" i="2"/>
  <c r="N4835" i="2"/>
  <c r="M4835" i="2"/>
  <c r="L4835" i="2"/>
  <c r="O4834" i="2"/>
  <c r="N4834" i="2"/>
  <c r="M4834" i="2"/>
  <c r="L4834" i="2"/>
  <c r="O4833" i="2"/>
  <c r="N4833" i="2"/>
  <c r="M4833" i="2"/>
  <c r="L4833" i="2"/>
  <c r="O4832" i="2"/>
  <c r="O4831" i="2"/>
  <c r="O4830" i="2"/>
  <c r="N4832" i="2"/>
  <c r="N4831" i="2"/>
  <c r="N4830" i="2"/>
  <c r="M4832" i="2"/>
  <c r="M4831" i="2"/>
  <c r="M4830" i="2"/>
  <c r="L4832" i="2"/>
  <c r="L4831" i="2"/>
  <c r="L4830" i="2"/>
  <c r="O4829" i="2"/>
  <c r="O4828" i="2"/>
  <c r="N4829" i="2"/>
  <c r="N4828" i="2"/>
  <c r="M4829" i="2"/>
  <c r="M4828" i="2"/>
  <c r="L4829" i="2"/>
  <c r="L4828" i="2"/>
  <c r="O4827" i="2"/>
  <c r="N4827" i="2"/>
  <c r="M4827" i="2"/>
  <c r="L4827" i="2"/>
  <c r="O4826" i="2"/>
  <c r="N4826" i="2"/>
  <c r="M4826" i="2"/>
  <c r="L4826" i="2"/>
  <c r="O4825" i="2"/>
  <c r="N4825" i="2"/>
  <c r="M4825" i="2"/>
  <c r="L4825" i="2"/>
  <c r="O4824" i="2"/>
  <c r="N4824" i="2"/>
  <c r="M4824" i="2"/>
  <c r="L4824" i="2"/>
  <c r="O4823" i="2"/>
  <c r="N4823" i="2"/>
  <c r="M4823" i="2"/>
  <c r="L4823" i="2"/>
  <c r="O4822" i="2"/>
  <c r="N4822" i="2"/>
  <c r="M4822" i="2"/>
  <c r="L4822" i="2"/>
  <c r="O4821" i="2"/>
  <c r="N4821" i="2"/>
  <c r="M4821" i="2"/>
  <c r="L4821" i="2"/>
  <c r="O4820" i="2"/>
  <c r="N4820" i="2"/>
  <c r="M4820" i="2"/>
  <c r="L4820" i="2"/>
  <c r="O4819" i="2"/>
  <c r="N4819" i="2"/>
  <c r="M4819" i="2"/>
  <c r="L4819" i="2"/>
  <c r="O4818" i="2"/>
  <c r="N4818" i="2"/>
  <c r="M4818" i="2"/>
  <c r="L4818" i="2"/>
  <c r="O4817" i="2"/>
  <c r="N4817" i="2"/>
  <c r="M4817" i="2"/>
  <c r="L4817" i="2"/>
  <c r="O4816" i="2"/>
  <c r="N4816" i="2"/>
  <c r="M4816" i="2"/>
  <c r="L4816" i="2"/>
  <c r="O4815" i="2"/>
  <c r="N4815" i="2"/>
  <c r="M4815" i="2"/>
  <c r="L4815" i="2"/>
  <c r="O4814" i="2"/>
  <c r="N4814" i="2"/>
  <c r="M4814" i="2"/>
  <c r="L4814" i="2"/>
  <c r="O4813" i="2"/>
  <c r="N4813" i="2"/>
  <c r="M4813" i="2"/>
  <c r="L4813" i="2"/>
  <c r="O4812" i="2"/>
  <c r="N4812" i="2"/>
  <c r="M4812" i="2"/>
  <c r="L4812" i="2"/>
  <c r="O4811" i="2"/>
  <c r="N4811" i="2"/>
  <c r="M4811" i="2"/>
  <c r="L4811" i="2"/>
  <c r="O4810" i="2"/>
  <c r="N4810" i="2"/>
  <c r="M4810" i="2"/>
  <c r="L4810" i="2"/>
  <c r="O4809" i="2"/>
  <c r="N4809" i="2"/>
  <c r="M4809" i="2"/>
  <c r="L4809" i="2"/>
  <c r="O4808" i="2"/>
  <c r="N4808" i="2"/>
  <c r="M4808" i="2"/>
  <c r="L4808" i="2"/>
  <c r="O4807" i="2"/>
  <c r="N4807" i="2"/>
  <c r="M4807" i="2"/>
  <c r="L4807" i="2"/>
  <c r="O4806" i="2"/>
  <c r="N4806" i="2"/>
  <c r="M4806" i="2"/>
  <c r="L4806" i="2"/>
  <c r="O4805" i="2"/>
  <c r="N4805" i="2"/>
  <c r="M4805" i="2"/>
  <c r="L4805" i="2"/>
  <c r="O4804" i="2"/>
  <c r="N4804" i="2"/>
  <c r="M4804" i="2"/>
  <c r="L4804" i="2"/>
  <c r="O4803" i="2"/>
  <c r="N4803" i="2"/>
  <c r="M4803" i="2"/>
  <c r="L4803" i="2"/>
  <c r="O4802" i="2"/>
  <c r="N4802" i="2"/>
  <c r="M4802" i="2"/>
  <c r="L4802" i="2"/>
  <c r="O4801" i="2"/>
  <c r="N4801" i="2"/>
  <c r="M4801" i="2"/>
  <c r="L4801" i="2"/>
  <c r="O4800" i="2"/>
  <c r="N4800" i="2"/>
  <c r="M4800" i="2"/>
  <c r="L4800" i="2"/>
  <c r="O4799" i="2"/>
  <c r="N4799" i="2"/>
  <c r="M4799" i="2"/>
  <c r="L4799" i="2"/>
  <c r="O4798" i="2"/>
  <c r="N4798" i="2"/>
  <c r="M4798" i="2"/>
  <c r="L4798" i="2"/>
  <c r="O4797" i="2"/>
  <c r="N4797" i="2"/>
  <c r="M4797" i="2"/>
  <c r="L4797" i="2"/>
  <c r="O4796" i="2"/>
  <c r="N4796" i="2"/>
  <c r="M4796" i="2"/>
  <c r="L4796" i="2"/>
  <c r="O4795" i="2"/>
  <c r="N4795" i="2"/>
  <c r="M4795" i="2"/>
  <c r="L4795" i="2"/>
  <c r="O4794" i="2"/>
  <c r="N4794" i="2"/>
  <c r="M4794" i="2"/>
  <c r="L4794" i="2"/>
  <c r="O4793" i="2"/>
  <c r="N4793" i="2"/>
  <c r="M4793" i="2"/>
  <c r="L4793" i="2"/>
  <c r="O4792" i="2"/>
  <c r="N4792" i="2"/>
  <c r="M4792" i="2"/>
  <c r="L4792" i="2"/>
  <c r="O4791" i="2"/>
  <c r="N4791" i="2"/>
  <c r="M4791" i="2"/>
  <c r="L4791" i="2"/>
  <c r="O4790" i="2"/>
  <c r="N4790" i="2"/>
  <c r="M4790" i="2"/>
  <c r="L4790" i="2"/>
  <c r="O4789" i="2"/>
  <c r="N4789" i="2"/>
  <c r="M4789" i="2"/>
  <c r="L4789" i="2"/>
  <c r="O4788" i="2"/>
  <c r="N4788" i="2"/>
  <c r="M4788" i="2"/>
  <c r="L4788" i="2"/>
  <c r="O4787" i="2"/>
  <c r="N4787" i="2"/>
  <c r="M4787" i="2"/>
  <c r="L4787" i="2"/>
  <c r="O4786" i="2"/>
  <c r="N4786" i="2"/>
  <c r="M4786" i="2"/>
  <c r="L4786" i="2"/>
  <c r="O4785" i="2"/>
  <c r="N4785" i="2"/>
  <c r="M4785" i="2"/>
  <c r="L4785" i="2"/>
  <c r="O4784" i="2"/>
  <c r="N4784" i="2"/>
  <c r="M4784" i="2"/>
  <c r="L4784" i="2"/>
  <c r="O4783" i="2"/>
  <c r="N4783" i="2"/>
  <c r="M4783" i="2"/>
  <c r="L4783" i="2"/>
  <c r="O4782" i="2"/>
  <c r="N4782" i="2"/>
  <c r="M4782" i="2"/>
  <c r="L4782" i="2"/>
  <c r="O4781" i="2"/>
  <c r="N4781" i="2"/>
  <c r="M4781" i="2"/>
  <c r="L4781" i="2"/>
  <c r="O4780" i="2"/>
  <c r="N4780" i="2"/>
  <c r="M4780" i="2"/>
  <c r="L4780" i="2"/>
  <c r="O4779" i="2"/>
  <c r="N4779" i="2"/>
  <c r="M4779" i="2"/>
  <c r="L4779" i="2"/>
  <c r="O4778" i="2"/>
  <c r="N4778" i="2"/>
  <c r="M4778" i="2"/>
  <c r="L4778" i="2"/>
  <c r="O4777" i="2"/>
  <c r="N4777" i="2"/>
  <c r="M4777" i="2"/>
  <c r="L4777" i="2"/>
  <c r="O4776" i="2"/>
  <c r="N4776" i="2"/>
  <c r="M4776" i="2"/>
  <c r="L4776" i="2"/>
  <c r="O4775" i="2"/>
  <c r="N4775" i="2"/>
  <c r="M4775" i="2"/>
  <c r="L4775" i="2"/>
  <c r="O4774" i="2"/>
  <c r="N4774" i="2"/>
  <c r="M4774" i="2"/>
  <c r="L4774" i="2"/>
  <c r="O4773" i="2"/>
  <c r="N4773" i="2"/>
  <c r="M4773" i="2"/>
  <c r="L4773" i="2"/>
  <c r="O4772" i="2"/>
  <c r="N4772" i="2"/>
  <c r="M4772" i="2"/>
  <c r="L4772" i="2"/>
  <c r="O4771" i="2"/>
  <c r="N4771" i="2"/>
  <c r="M4771" i="2"/>
  <c r="L4771" i="2"/>
  <c r="O4770" i="2"/>
  <c r="N4770" i="2"/>
  <c r="M4770" i="2"/>
  <c r="L4770" i="2"/>
  <c r="O4769" i="2"/>
  <c r="N4769" i="2"/>
  <c r="M4769" i="2"/>
  <c r="L4769" i="2"/>
  <c r="O4768" i="2"/>
  <c r="N4768" i="2"/>
  <c r="M4768" i="2"/>
  <c r="L4768" i="2"/>
  <c r="O4767" i="2"/>
  <c r="N4767" i="2"/>
  <c r="M4767" i="2"/>
  <c r="L4767" i="2"/>
  <c r="O4766" i="2"/>
  <c r="N4766" i="2"/>
  <c r="M4766" i="2"/>
  <c r="L4766" i="2"/>
  <c r="O4765" i="2"/>
  <c r="N4765" i="2"/>
  <c r="M4765" i="2"/>
  <c r="L4765" i="2"/>
  <c r="O4764" i="2"/>
  <c r="N4764" i="2"/>
  <c r="M4764" i="2"/>
  <c r="L4764" i="2"/>
  <c r="O4763" i="2"/>
  <c r="N4763" i="2"/>
  <c r="M4763" i="2"/>
  <c r="L4763" i="2"/>
  <c r="O4762" i="2"/>
  <c r="N4762" i="2"/>
  <c r="M4762" i="2"/>
  <c r="L4762" i="2"/>
  <c r="O4761" i="2"/>
  <c r="N4761" i="2"/>
  <c r="M4761" i="2"/>
  <c r="L4761" i="2"/>
  <c r="O4760" i="2"/>
  <c r="N4760" i="2"/>
  <c r="M4760" i="2"/>
  <c r="L4760" i="2"/>
  <c r="O4759" i="2"/>
  <c r="N4759" i="2"/>
  <c r="M4759" i="2"/>
  <c r="L4759" i="2"/>
  <c r="O4758" i="2"/>
  <c r="N4758" i="2"/>
  <c r="M4758" i="2"/>
  <c r="L4758" i="2"/>
  <c r="O4757" i="2"/>
  <c r="N4757" i="2"/>
  <c r="M4757" i="2"/>
  <c r="L4757" i="2"/>
  <c r="L4748" i="2"/>
  <c r="O4756" i="2"/>
  <c r="N4756" i="2"/>
  <c r="M4756" i="2"/>
  <c r="L4756" i="2"/>
  <c r="O4755" i="2"/>
  <c r="N4755" i="2"/>
  <c r="M4755" i="2"/>
  <c r="L4755" i="2"/>
  <c r="O4754" i="2"/>
  <c r="N4754" i="2"/>
  <c r="M4754" i="2"/>
  <c r="L4754" i="2"/>
  <c r="O4753" i="2"/>
  <c r="N4753" i="2"/>
  <c r="M4753" i="2"/>
  <c r="L4753" i="2"/>
  <c r="O4752" i="2"/>
  <c r="N4752" i="2"/>
  <c r="M4752" i="2"/>
  <c r="L4752" i="2"/>
  <c r="O4751" i="2"/>
  <c r="N4751" i="2"/>
  <c r="M4751" i="2"/>
  <c r="L4751" i="2"/>
  <c r="O4750" i="2"/>
  <c r="N4750" i="2"/>
  <c r="M4750" i="2"/>
  <c r="L4750" i="2"/>
  <c r="O4749" i="2"/>
  <c r="N4749" i="2"/>
  <c r="M4749" i="2"/>
  <c r="L4749" i="2"/>
  <c r="O4748" i="2"/>
  <c r="N4748" i="2"/>
  <c r="M4748" i="2"/>
  <c r="O4747" i="2"/>
  <c r="N4747" i="2"/>
  <c r="M4747" i="2"/>
  <c r="L4747" i="2"/>
  <c r="O4746" i="2"/>
  <c r="N4746" i="2"/>
  <c r="M4746" i="2"/>
  <c r="L4746" i="2"/>
  <c r="O4745" i="2"/>
  <c r="N4745" i="2"/>
  <c r="M4745" i="2"/>
  <c r="L4745" i="2"/>
  <c r="O4744" i="2"/>
  <c r="N4744" i="2"/>
  <c r="M4744" i="2"/>
  <c r="L4744" i="2"/>
  <c r="O4743" i="2"/>
  <c r="N4743" i="2"/>
  <c r="M4743" i="2"/>
  <c r="L4743" i="2"/>
  <c r="O4742" i="2"/>
  <c r="N4742" i="2"/>
  <c r="M4742" i="2"/>
  <c r="L4742" i="2"/>
  <c r="O4741" i="2"/>
  <c r="N4741" i="2"/>
  <c r="M4741" i="2"/>
  <c r="L4741" i="2"/>
  <c r="O4740" i="2"/>
  <c r="N4740" i="2"/>
  <c r="M4740" i="2"/>
  <c r="L4740" i="2"/>
  <c r="O4739" i="2"/>
  <c r="N4739" i="2"/>
  <c r="M4739" i="2"/>
  <c r="L4739" i="2"/>
  <c r="O4738" i="2"/>
  <c r="N4738" i="2"/>
  <c r="M4738" i="2"/>
  <c r="L4738" i="2"/>
  <c r="O4737" i="2"/>
  <c r="N4737" i="2"/>
  <c r="M4737" i="2"/>
  <c r="L4737" i="2"/>
  <c r="O4736" i="2"/>
  <c r="N4736" i="2"/>
  <c r="M4736" i="2"/>
  <c r="L4736" i="2"/>
  <c r="O4735" i="2"/>
  <c r="N4735" i="2"/>
  <c r="M4735" i="2"/>
  <c r="L4735" i="2"/>
  <c r="O4734" i="2"/>
  <c r="N4734" i="2"/>
  <c r="M4734" i="2"/>
  <c r="L4734" i="2"/>
  <c r="O4733" i="2"/>
  <c r="N4733" i="2"/>
  <c r="M4733" i="2"/>
  <c r="L4733" i="2"/>
  <c r="O4732" i="2"/>
  <c r="N4732" i="2"/>
  <c r="M4732" i="2"/>
  <c r="L4732" i="2"/>
  <c r="O4731" i="2"/>
  <c r="N4731" i="2"/>
  <c r="M4731" i="2"/>
  <c r="L4731" i="2"/>
  <c r="O4730" i="2"/>
  <c r="N4730" i="2"/>
  <c r="M4730" i="2"/>
  <c r="L4730" i="2"/>
  <c r="O4729" i="2"/>
  <c r="N4729" i="2"/>
  <c r="M4729" i="2"/>
  <c r="L4729" i="2"/>
  <c r="O4728" i="2"/>
  <c r="N4728" i="2"/>
  <c r="M4728" i="2"/>
  <c r="L4728" i="2"/>
  <c r="O4727" i="2"/>
  <c r="N4727" i="2"/>
  <c r="M4727" i="2"/>
  <c r="L4727" i="2"/>
  <c r="O4726" i="2"/>
  <c r="N4726" i="2"/>
  <c r="M4726" i="2"/>
  <c r="L4726" i="2"/>
  <c r="O4725" i="2"/>
  <c r="N4725" i="2"/>
  <c r="M4725" i="2"/>
  <c r="L4725" i="2"/>
  <c r="O4724" i="2"/>
  <c r="N4724" i="2"/>
  <c r="M4724" i="2"/>
  <c r="L4724" i="2"/>
  <c r="O4723" i="2"/>
  <c r="N4723" i="2"/>
  <c r="M4723" i="2"/>
  <c r="L4723" i="2"/>
  <c r="O4722" i="2"/>
  <c r="N4722" i="2"/>
  <c r="M4722" i="2"/>
  <c r="L4722" i="2"/>
  <c r="O4721" i="2"/>
  <c r="N4721" i="2"/>
  <c r="M4721" i="2"/>
  <c r="L4721" i="2"/>
  <c r="O4720" i="2"/>
  <c r="N4720" i="2"/>
  <c r="M4720" i="2"/>
  <c r="L4720" i="2"/>
  <c r="O4719" i="2"/>
  <c r="N4719" i="2"/>
  <c r="M4719" i="2"/>
  <c r="L4719" i="2"/>
  <c r="O4718" i="2"/>
  <c r="N4718" i="2"/>
  <c r="M4718" i="2"/>
  <c r="L4718" i="2"/>
  <c r="O4717" i="2"/>
  <c r="N4717" i="2"/>
  <c r="M4717" i="2"/>
  <c r="L4717" i="2"/>
  <c r="O4716" i="2"/>
  <c r="N4716" i="2"/>
  <c r="M4716" i="2"/>
  <c r="L4716" i="2"/>
  <c r="O4715" i="2"/>
  <c r="N4715" i="2"/>
  <c r="M4715" i="2"/>
  <c r="L4715" i="2"/>
  <c r="O4714" i="2"/>
  <c r="N4714" i="2"/>
  <c r="M4714" i="2"/>
  <c r="L4714" i="2"/>
  <c r="O4713" i="2"/>
  <c r="N4713" i="2"/>
  <c r="M4713" i="2"/>
  <c r="L4713" i="2"/>
  <c r="O4712" i="2"/>
  <c r="N4712" i="2"/>
  <c r="M4712" i="2"/>
  <c r="L4712" i="2"/>
  <c r="O4711" i="2"/>
  <c r="N4711" i="2"/>
  <c r="M4711" i="2"/>
  <c r="L4711" i="2"/>
  <c r="O4710" i="2"/>
  <c r="N4710" i="2"/>
  <c r="M4710" i="2"/>
  <c r="L4710" i="2"/>
  <c r="O4709" i="2"/>
  <c r="N4709" i="2"/>
  <c r="M4709" i="2"/>
  <c r="L4709" i="2"/>
  <c r="O4708" i="2"/>
  <c r="N4708" i="2"/>
  <c r="M4708" i="2"/>
  <c r="L4708" i="2"/>
  <c r="O4707" i="2"/>
  <c r="N4707" i="2"/>
  <c r="M4707" i="2"/>
  <c r="L4707" i="2"/>
  <c r="O4706" i="2"/>
  <c r="N4706" i="2"/>
  <c r="M4706" i="2"/>
  <c r="L4706" i="2"/>
  <c r="O4705" i="2"/>
  <c r="N4705" i="2"/>
  <c r="M4705" i="2"/>
  <c r="L4705" i="2"/>
  <c r="O4704" i="2"/>
  <c r="N4704" i="2"/>
  <c r="M4704" i="2"/>
  <c r="L4704" i="2"/>
  <c r="O4703" i="2"/>
  <c r="N4703" i="2"/>
  <c r="M4703" i="2"/>
  <c r="L4703" i="2"/>
  <c r="O4702" i="2"/>
  <c r="N4702" i="2"/>
  <c r="M4702" i="2"/>
  <c r="L4702" i="2"/>
  <c r="O4701" i="2"/>
  <c r="N4701" i="2"/>
  <c r="M4701" i="2"/>
  <c r="L4701" i="2"/>
  <c r="O4700" i="2"/>
  <c r="N4700" i="2"/>
  <c r="M4700" i="2"/>
  <c r="L4700" i="2"/>
  <c r="O4699" i="2"/>
  <c r="N4699" i="2"/>
  <c r="M4699" i="2"/>
  <c r="L4699" i="2"/>
  <c r="O4698" i="2"/>
  <c r="N4698" i="2"/>
  <c r="M4698" i="2"/>
  <c r="L4698" i="2"/>
  <c r="O4697" i="2"/>
  <c r="N4697" i="2"/>
  <c r="M4697" i="2"/>
  <c r="L4697" i="2"/>
  <c r="O4696" i="2"/>
  <c r="N4696" i="2"/>
  <c r="M4696" i="2"/>
  <c r="L4696" i="2"/>
  <c r="O4695" i="2"/>
  <c r="N4695" i="2"/>
  <c r="M4695" i="2"/>
  <c r="L4695" i="2"/>
  <c r="O4694" i="2"/>
  <c r="N4694" i="2"/>
  <c r="M4694" i="2"/>
  <c r="L4694" i="2"/>
  <c r="O4693" i="2"/>
  <c r="N4693" i="2"/>
  <c r="M4693" i="2"/>
  <c r="L4693" i="2"/>
  <c r="O4692" i="2"/>
  <c r="N4692" i="2"/>
  <c r="M4692" i="2"/>
  <c r="L4692" i="2"/>
  <c r="O4691" i="2"/>
  <c r="N4691" i="2"/>
  <c r="M4691" i="2"/>
  <c r="L4691" i="2"/>
  <c r="O4690" i="2"/>
  <c r="N4690" i="2"/>
  <c r="M4690" i="2"/>
  <c r="L4690" i="2"/>
  <c r="O4689" i="2"/>
  <c r="N4689" i="2"/>
  <c r="M4689" i="2"/>
  <c r="L4689" i="2"/>
  <c r="O4688" i="2"/>
  <c r="N4688" i="2"/>
  <c r="M4688" i="2"/>
  <c r="L4688" i="2"/>
  <c r="O4687" i="2"/>
  <c r="N4687" i="2"/>
  <c r="M4687" i="2"/>
  <c r="L4687" i="2"/>
  <c r="O4686" i="2"/>
  <c r="N4686" i="2"/>
  <c r="M4686" i="2"/>
  <c r="L4686" i="2"/>
  <c r="O4685" i="2"/>
  <c r="N4685" i="2"/>
  <c r="M4685" i="2"/>
  <c r="L4685" i="2"/>
  <c r="O4684" i="2"/>
  <c r="N4684" i="2"/>
  <c r="M4684" i="2"/>
  <c r="L4684" i="2"/>
  <c r="O4683" i="2"/>
  <c r="N4683" i="2"/>
  <c r="M4683" i="2"/>
  <c r="L4683" i="2"/>
  <c r="O4682" i="2"/>
  <c r="N4682" i="2"/>
  <c r="M4682" i="2"/>
  <c r="L4682" i="2"/>
  <c r="O4681" i="2"/>
  <c r="N4681" i="2"/>
  <c r="M4681" i="2"/>
  <c r="L4681" i="2"/>
  <c r="O4680" i="2"/>
  <c r="N4680" i="2"/>
  <c r="M4680" i="2"/>
  <c r="L4680" i="2"/>
  <c r="O4679" i="2"/>
  <c r="N4679" i="2"/>
  <c r="M4679" i="2"/>
  <c r="L4679" i="2"/>
  <c r="O4678" i="2"/>
  <c r="N4678" i="2"/>
  <c r="M4678" i="2"/>
  <c r="L4678" i="2"/>
  <c r="O4677" i="2"/>
  <c r="N4677" i="2"/>
  <c r="M4677" i="2"/>
  <c r="L4677" i="2"/>
  <c r="O4676" i="2"/>
  <c r="N4676" i="2"/>
  <c r="M4676" i="2"/>
  <c r="L4676" i="2"/>
  <c r="O4675" i="2"/>
  <c r="N4675" i="2"/>
  <c r="M4675" i="2"/>
  <c r="L4675" i="2"/>
  <c r="O4674" i="2"/>
  <c r="N4674" i="2"/>
  <c r="M4674" i="2"/>
  <c r="L4674" i="2"/>
  <c r="O4673" i="2"/>
  <c r="N4673" i="2"/>
  <c r="M4673" i="2"/>
  <c r="L4673" i="2"/>
  <c r="O4672" i="2"/>
  <c r="N4672" i="2"/>
  <c r="M4672" i="2"/>
  <c r="L4672" i="2"/>
  <c r="O4671" i="2"/>
  <c r="N4671" i="2"/>
  <c r="M4671" i="2"/>
  <c r="L4671" i="2"/>
  <c r="O4670" i="2"/>
  <c r="N4670" i="2"/>
  <c r="M4670" i="2"/>
  <c r="L4670" i="2"/>
  <c r="O4669" i="2"/>
  <c r="N4669" i="2"/>
  <c r="M4669" i="2"/>
  <c r="L4669" i="2"/>
  <c r="O4668" i="2"/>
  <c r="N4668" i="2"/>
  <c r="M4668" i="2"/>
  <c r="L4668" i="2"/>
  <c r="O4667" i="2"/>
  <c r="N4667" i="2"/>
  <c r="M4667" i="2"/>
  <c r="L4667" i="2"/>
  <c r="O4666" i="2"/>
  <c r="N4666" i="2"/>
  <c r="M4666" i="2"/>
  <c r="L4666" i="2"/>
  <c r="O4665" i="2"/>
  <c r="N4665" i="2"/>
  <c r="M4665" i="2"/>
  <c r="L4665" i="2"/>
  <c r="O4664" i="2"/>
  <c r="N4664" i="2"/>
  <c r="M4664" i="2"/>
  <c r="L4664" i="2"/>
  <c r="O4663" i="2"/>
  <c r="N4663" i="2"/>
  <c r="M4663" i="2"/>
  <c r="L4663" i="2"/>
  <c r="O4662" i="2"/>
  <c r="N4662" i="2"/>
  <c r="M4662" i="2"/>
  <c r="L4662" i="2"/>
  <c r="O4661" i="2"/>
  <c r="N4661" i="2"/>
  <c r="M4661" i="2"/>
  <c r="L4661" i="2"/>
  <c r="O4660" i="2"/>
  <c r="N4660" i="2"/>
  <c r="M4660" i="2"/>
  <c r="L4660" i="2"/>
  <c r="O4659" i="2"/>
  <c r="N4659" i="2"/>
  <c r="M4659" i="2"/>
  <c r="L4659" i="2"/>
  <c r="O4658" i="2"/>
  <c r="N4658" i="2"/>
  <c r="M4658" i="2"/>
  <c r="L4658" i="2"/>
  <c r="O4657" i="2"/>
  <c r="N4657" i="2"/>
  <c r="M4657" i="2"/>
  <c r="L4657" i="2"/>
  <c r="O4656" i="2"/>
  <c r="N4656" i="2"/>
  <c r="M4656" i="2"/>
  <c r="L4656" i="2"/>
  <c r="O4655" i="2"/>
  <c r="N4655" i="2"/>
  <c r="M4655" i="2"/>
  <c r="L4655" i="2"/>
  <c r="O4654" i="2"/>
  <c r="N4654" i="2"/>
  <c r="M4654" i="2"/>
  <c r="L4654" i="2"/>
  <c r="O4653" i="2"/>
  <c r="N4653" i="2"/>
  <c r="M4653" i="2"/>
  <c r="L4653" i="2"/>
  <c r="O4652" i="2"/>
  <c r="N4652" i="2"/>
  <c r="M4652" i="2"/>
  <c r="L4652" i="2"/>
  <c r="O4651" i="2"/>
  <c r="N4651" i="2"/>
  <c r="M4651" i="2"/>
  <c r="L4651" i="2"/>
  <c r="O4650" i="2"/>
  <c r="N4650" i="2"/>
  <c r="M4650" i="2"/>
  <c r="L4650" i="2"/>
  <c r="O4649" i="2"/>
  <c r="N4649" i="2"/>
  <c r="M4649" i="2"/>
  <c r="L4649" i="2"/>
  <c r="O4648" i="2"/>
  <c r="N4648" i="2"/>
  <c r="M4648" i="2"/>
  <c r="L4648" i="2"/>
  <c r="O4647" i="2"/>
  <c r="N4647" i="2"/>
  <c r="M4647" i="2"/>
  <c r="L4647" i="2"/>
  <c r="O4646" i="2"/>
  <c r="N4646" i="2"/>
  <c r="M4646" i="2"/>
  <c r="L4646" i="2"/>
  <c r="O4645" i="2"/>
  <c r="N4645" i="2"/>
  <c r="M4645" i="2"/>
  <c r="L4645" i="2"/>
  <c r="O4644" i="2"/>
  <c r="N4644" i="2"/>
  <c r="M4644" i="2"/>
  <c r="L4644" i="2"/>
  <c r="O4643" i="2"/>
  <c r="N4643" i="2"/>
  <c r="M4643" i="2"/>
  <c r="L4643" i="2"/>
  <c r="O4642" i="2"/>
  <c r="N4642" i="2"/>
  <c r="M4642" i="2"/>
  <c r="L4642" i="2"/>
  <c r="O4641" i="2"/>
  <c r="N4641" i="2"/>
  <c r="M4641" i="2"/>
  <c r="L4641" i="2"/>
  <c r="O4640" i="2"/>
  <c r="N4640" i="2"/>
  <c r="M4640" i="2"/>
  <c r="L4640" i="2"/>
  <c r="O4639" i="2"/>
  <c r="N4639" i="2"/>
  <c r="M4639" i="2"/>
  <c r="L4639" i="2"/>
  <c r="O4638" i="2"/>
  <c r="N4638" i="2"/>
  <c r="M4638" i="2"/>
  <c r="L4638" i="2"/>
  <c r="O4637" i="2"/>
  <c r="N4637" i="2"/>
  <c r="M4637" i="2"/>
  <c r="L4637" i="2"/>
  <c r="O4636" i="2"/>
  <c r="N4636" i="2"/>
  <c r="M4636" i="2"/>
  <c r="L4636" i="2"/>
  <c r="O4635" i="2"/>
  <c r="N4635" i="2"/>
  <c r="M4635" i="2"/>
  <c r="L4635" i="2"/>
  <c r="O4634" i="2"/>
  <c r="N4634" i="2"/>
  <c r="M4634" i="2"/>
  <c r="L4634" i="2"/>
  <c r="O4633" i="2"/>
  <c r="N4633" i="2"/>
  <c r="M4633" i="2"/>
  <c r="L4633" i="2"/>
  <c r="O4632" i="2"/>
  <c r="N4632" i="2"/>
  <c r="M4632" i="2"/>
  <c r="L4632" i="2"/>
  <c r="O4631" i="2"/>
  <c r="N4631" i="2"/>
  <c r="M4631" i="2"/>
  <c r="L4631" i="2"/>
  <c r="O4630" i="2"/>
  <c r="N4630" i="2"/>
  <c r="M4630" i="2"/>
  <c r="L4630" i="2"/>
  <c r="O4629" i="2"/>
  <c r="N4629" i="2"/>
  <c r="M4629" i="2"/>
  <c r="L4629" i="2"/>
  <c r="O4628" i="2"/>
  <c r="N4628" i="2"/>
  <c r="M4628" i="2"/>
  <c r="L4628" i="2"/>
  <c r="O4627" i="2"/>
  <c r="N4627" i="2"/>
  <c r="M4627" i="2"/>
  <c r="L4627" i="2"/>
  <c r="O4626" i="2"/>
  <c r="N4626" i="2"/>
  <c r="M4626" i="2"/>
  <c r="L4626" i="2"/>
  <c r="O4625" i="2"/>
  <c r="N4625" i="2"/>
  <c r="M4625" i="2"/>
  <c r="L4625" i="2"/>
  <c r="O4624" i="2"/>
  <c r="N4624" i="2"/>
  <c r="M4624" i="2"/>
  <c r="L4624" i="2"/>
  <c r="O4623" i="2"/>
  <c r="N4623" i="2"/>
  <c r="M4623" i="2"/>
  <c r="L4623" i="2"/>
  <c r="O4622" i="2"/>
  <c r="N4622" i="2"/>
  <c r="M4622" i="2"/>
  <c r="L4622" i="2"/>
  <c r="O4621" i="2"/>
  <c r="N4621" i="2"/>
  <c r="M4621" i="2"/>
  <c r="L4621" i="2"/>
  <c r="O4620" i="2"/>
  <c r="N4620" i="2"/>
  <c r="M4620" i="2"/>
  <c r="L4620" i="2"/>
  <c r="O4619" i="2"/>
  <c r="N4619" i="2"/>
  <c r="M4619" i="2"/>
  <c r="L4619" i="2"/>
  <c r="O4618" i="2"/>
  <c r="N4618" i="2"/>
  <c r="M4618" i="2"/>
  <c r="L4618" i="2"/>
  <c r="O4617" i="2"/>
  <c r="N4617" i="2"/>
  <c r="M4617" i="2"/>
  <c r="L4617" i="2"/>
  <c r="O4616" i="2"/>
  <c r="N4616" i="2"/>
  <c r="M4616" i="2"/>
  <c r="L4616" i="2"/>
  <c r="O4615" i="2"/>
  <c r="N4615" i="2"/>
  <c r="M4615" i="2"/>
  <c r="L4615" i="2"/>
  <c r="O4614" i="2"/>
  <c r="N4614" i="2"/>
  <c r="M4614" i="2"/>
  <c r="L4614" i="2"/>
  <c r="O4613" i="2"/>
  <c r="N4613" i="2"/>
  <c r="M4613" i="2"/>
  <c r="L4613" i="2"/>
  <c r="O4612" i="2"/>
  <c r="N4612" i="2"/>
  <c r="M4612" i="2"/>
  <c r="L4612" i="2"/>
  <c r="O4611" i="2"/>
  <c r="N4611" i="2"/>
  <c r="M4611" i="2"/>
  <c r="L4611" i="2"/>
  <c r="O4610" i="2"/>
  <c r="N4610" i="2"/>
  <c r="M4610" i="2"/>
  <c r="L4610" i="2"/>
  <c r="O4609" i="2"/>
  <c r="N4609" i="2"/>
  <c r="M4609" i="2"/>
  <c r="L4609" i="2"/>
  <c r="O4608" i="2"/>
  <c r="N4608" i="2"/>
  <c r="M4608" i="2"/>
  <c r="L4608" i="2"/>
  <c r="O4607" i="2"/>
  <c r="N4607" i="2"/>
  <c r="M4607" i="2"/>
  <c r="L4607" i="2"/>
  <c r="O4606" i="2"/>
  <c r="N4606" i="2"/>
  <c r="M4606" i="2"/>
  <c r="L4606" i="2"/>
  <c r="O4605" i="2"/>
  <c r="N4605" i="2"/>
  <c r="M4605" i="2"/>
  <c r="L4605" i="2"/>
  <c r="O4604" i="2"/>
  <c r="N4604" i="2"/>
  <c r="M4604" i="2"/>
  <c r="L4604" i="2"/>
  <c r="O4603" i="2"/>
  <c r="N4603" i="2"/>
  <c r="M4603" i="2"/>
  <c r="L4603" i="2"/>
  <c r="O4602" i="2"/>
  <c r="N4602" i="2"/>
  <c r="M4602" i="2"/>
  <c r="L4602" i="2"/>
  <c r="O4601" i="2"/>
  <c r="N4601" i="2"/>
  <c r="M4601" i="2"/>
  <c r="L4601" i="2"/>
  <c r="O4600" i="2"/>
  <c r="N4600" i="2"/>
  <c r="M4600" i="2"/>
  <c r="L4600" i="2"/>
  <c r="O4599" i="2"/>
  <c r="N4599" i="2"/>
  <c r="M4599" i="2"/>
  <c r="L4599" i="2"/>
  <c r="O4598" i="2"/>
  <c r="N4598" i="2"/>
  <c r="M4598" i="2"/>
  <c r="L4598" i="2"/>
  <c r="O4597" i="2"/>
  <c r="N4597" i="2"/>
  <c r="M4597" i="2"/>
  <c r="L4597" i="2"/>
  <c r="O4596" i="2"/>
  <c r="N4596" i="2"/>
  <c r="M4596" i="2"/>
  <c r="L4596" i="2"/>
  <c r="O4595" i="2"/>
  <c r="N4595" i="2"/>
  <c r="M4595" i="2"/>
  <c r="L4595" i="2"/>
  <c r="O4594" i="2"/>
  <c r="N4594" i="2"/>
  <c r="M4594" i="2"/>
  <c r="L4594" i="2"/>
  <c r="O4593" i="2"/>
  <c r="N4593" i="2"/>
  <c r="M4593" i="2"/>
  <c r="L4593" i="2"/>
  <c r="O4592" i="2"/>
  <c r="N4592" i="2"/>
  <c r="M4592" i="2"/>
  <c r="L4592" i="2"/>
  <c r="O4591" i="2"/>
  <c r="N4591" i="2"/>
  <c r="M4591" i="2"/>
  <c r="L4591" i="2"/>
  <c r="O4590" i="2"/>
  <c r="N4590" i="2"/>
  <c r="M4590" i="2"/>
  <c r="L4590" i="2"/>
  <c r="O4589" i="2"/>
  <c r="N4589" i="2"/>
  <c r="M4589" i="2"/>
  <c r="L4589" i="2"/>
  <c r="O4588" i="2"/>
  <c r="N4588" i="2"/>
  <c r="M4588" i="2"/>
  <c r="L4588" i="2"/>
  <c r="O4587" i="2"/>
  <c r="N4587" i="2"/>
  <c r="M4587" i="2"/>
  <c r="L4587" i="2"/>
  <c r="O4586" i="2"/>
  <c r="N4586" i="2"/>
  <c r="M4586" i="2"/>
  <c r="L4586" i="2"/>
  <c r="O4585" i="2"/>
  <c r="N4585" i="2"/>
  <c r="M4585" i="2"/>
  <c r="L4585" i="2"/>
  <c r="O4584" i="2"/>
  <c r="N4584" i="2"/>
  <c r="M4584" i="2"/>
  <c r="L4584" i="2"/>
  <c r="O4583" i="2"/>
  <c r="N4583" i="2"/>
  <c r="M4583" i="2"/>
  <c r="L4583" i="2"/>
  <c r="O4582" i="2"/>
  <c r="N4582" i="2"/>
  <c r="M4582" i="2"/>
  <c r="L4582" i="2"/>
  <c r="O4581" i="2"/>
  <c r="N4581" i="2"/>
  <c r="M4581" i="2"/>
  <c r="L4581" i="2"/>
  <c r="O4580" i="2"/>
  <c r="N4580" i="2"/>
  <c r="M4580" i="2"/>
  <c r="L4580" i="2"/>
  <c r="O4579" i="2"/>
  <c r="N4579" i="2"/>
  <c r="M4579" i="2"/>
  <c r="L4579" i="2"/>
  <c r="O4578" i="2"/>
  <c r="N4578" i="2"/>
  <c r="M4578" i="2"/>
  <c r="L4578" i="2"/>
  <c r="O4577" i="2"/>
  <c r="N4577" i="2"/>
  <c r="M4577" i="2"/>
  <c r="L4577" i="2"/>
  <c r="O4576" i="2"/>
  <c r="N4576" i="2"/>
  <c r="M4576" i="2"/>
  <c r="L4576" i="2"/>
  <c r="O4575" i="2"/>
  <c r="N4575" i="2"/>
  <c r="M4575" i="2"/>
  <c r="L4575" i="2"/>
  <c r="O4574" i="2"/>
  <c r="N4574" i="2"/>
  <c r="M4574" i="2"/>
  <c r="L4574" i="2"/>
  <c r="O4573" i="2"/>
  <c r="N4573" i="2"/>
  <c r="M4573" i="2"/>
  <c r="L4573" i="2"/>
  <c r="O4572" i="2"/>
  <c r="N4572" i="2"/>
  <c r="M4572" i="2"/>
  <c r="L4572" i="2"/>
  <c r="O4571" i="2"/>
  <c r="N4571" i="2"/>
  <c r="M4571" i="2"/>
  <c r="L4571" i="2"/>
  <c r="O4570" i="2"/>
  <c r="N4570" i="2"/>
  <c r="M4570" i="2"/>
  <c r="L4570" i="2"/>
  <c r="O4569" i="2"/>
  <c r="N4569" i="2"/>
  <c r="M4569" i="2"/>
  <c r="L4569" i="2"/>
  <c r="O4568" i="2"/>
  <c r="N4568" i="2"/>
  <c r="M4568" i="2"/>
  <c r="L4568" i="2"/>
  <c r="O4567" i="2"/>
  <c r="N4567" i="2"/>
  <c r="M4567" i="2"/>
  <c r="L4567" i="2"/>
  <c r="O4566" i="2"/>
  <c r="N4566" i="2"/>
  <c r="M4566" i="2"/>
  <c r="L4566" i="2"/>
  <c r="O4565" i="2"/>
  <c r="N4565" i="2"/>
  <c r="M4565" i="2"/>
  <c r="L4565" i="2"/>
  <c r="O4564" i="2"/>
  <c r="N4564" i="2"/>
  <c r="M4564" i="2"/>
  <c r="L4564" i="2"/>
  <c r="O4563" i="2"/>
  <c r="N4563" i="2"/>
  <c r="M4563" i="2"/>
  <c r="L4563" i="2"/>
  <c r="O4562" i="2"/>
  <c r="N4562" i="2"/>
  <c r="M4562" i="2"/>
  <c r="L4562" i="2"/>
  <c r="O4561" i="2"/>
  <c r="N4561" i="2"/>
  <c r="M4561" i="2"/>
  <c r="L4561" i="2"/>
  <c r="O4560" i="2"/>
  <c r="N4560" i="2"/>
  <c r="M4560" i="2"/>
  <c r="L4560" i="2"/>
  <c r="O4559" i="2"/>
  <c r="N4559" i="2"/>
  <c r="M4559" i="2"/>
  <c r="L4559" i="2"/>
  <c r="O4558" i="2"/>
  <c r="N4558" i="2"/>
  <c r="M4558" i="2"/>
  <c r="L4558" i="2"/>
  <c r="O4557" i="2"/>
  <c r="N4557" i="2"/>
  <c r="M4557" i="2"/>
  <c r="L4557" i="2"/>
  <c r="O4556" i="2"/>
  <c r="N4556" i="2"/>
  <c r="M4556" i="2"/>
  <c r="L4556" i="2"/>
  <c r="O4555" i="2"/>
  <c r="N4555" i="2"/>
  <c r="M4555" i="2"/>
  <c r="L4555" i="2"/>
  <c r="O4554" i="2"/>
  <c r="N4554" i="2"/>
  <c r="M4554" i="2"/>
  <c r="L4554" i="2"/>
  <c r="O4553" i="2"/>
  <c r="N4553" i="2"/>
  <c r="M4553" i="2"/>
  <c r="L4553" i="2"/>
  <c r="O4552" i="2"/>
  <c r="N4552" i="2"/>
  <c r="M4552" i="2"/>
  <c r="L4552" i="2"/>
  <c r="O4551" i="2"/>
  <c r="N4551" i="2"/>
  <c r="M4551" i="2"/>
  <c r="L4551" i="2"/>
  <c r="O4550" i="2"/>
  <c r="N4550" i="2"/>
  <c r="M4550" i="2"/>
  <c r="L4550" i="2"/>
  <c r="O4549" i="2"/>
  <c r="N4549" i="2"/>
  <c r="M4549" i="2"/>
  <c r="L4549" i="2"/>
  <c r="O4548" i="2"/>
  <c r="N4548" i="2"/>
  <c r="M4548" i="2"/>
  <c r="L4548" i="2"/>
  <c r="O4547" i="2"/>
  <c r="N4547" i="2"/>
  <c r="M4547" i="2"/>
  <c r="L4547" i="2"/>
  <c r="O4546" i="2"/>
  <c r="N4546" i="2"/>
  <c r="M4546" i="2"/>
  <c r="L4546" i="2"/>
  <c r="O4545" i="2"/>
  <c r="N4545" i="2"/>
  <c r="M4545" i="2"/>
  <c r="L4545" i="2"/>
  <c r="O4544" i="2"/>
  <c r="N4544" i="2"/>
  <c r="M4544" i="2"/>
  <c r="L4544" i="2"/>
  <c r="O4543" i="2"/>
  <c r="N4543" i="2"/>
  <c r="M4543" i="2"/>
  <c r="L4543" i="2"/>
  <c r="O4542" i="2"/>
  <c r="N4542" i="2"/>
  <c r="M4542" i="2"/>
  <c r="L4542" i="2"/>
  <c r="O4541" i="2"/>
  <c r="N4541" i="2"/>
  <c r="M4541" i="2"/>
  <c r="L4541" i="2"/>
  <c r="O4540" i="2"/>
  <c r="N4540" i="2"/>
  <c r="M4540" i="2"/>
  <c r="L4540" i="2"/>
  <c r="O4539" i="2"/>
  <c r="N4539" i="2"/>
  <c r="M4539" i="2"/>
  <c r="L4539" i="2"/>
  <c r="O4538" i="2"/>
  <c r="N4538" i="2"/>
  <c r="M4538" i="2"/>
  <c r="L4538" i="2"/>
  <c r="O4537" i="2"/>
  <c r="N4537" i="2"/>
  <c r="M4537" i="2"/>
  <c r="L4537" i="2"/>
  <c r="O4536" i="2"/>
  <c r="N4536" i="2"/>
  <c r="M4536" i="2"/>
  <c r="L4536" i="2"/>
  <c r="O4535" i="2"/>
  <c r="N4535" i="2"/>
  <c r="M4535" i="2"/>
  <c r="L4535" i="2"/>
  <c r="O4534" i="2"/>
  <c r="N4534" i="2"/>
  <c r="M4534" i="2"/>
  <c r="L4534" i="2"/>
  <c r="O4533" i="2"/>
  <c r="N4533" i="2"/>
  <c r="M4533" i="2"/>
  <c r="L4533" i="2"/>
  <c r="O4532" i="2"/>
  <c r="N4532" i="2"/>
  <c r="M4532" i="2"/>
  <c r="L4532" i="2"/>
  <c r="O4531" i="2"/>
  <c r="N4531" i="2"/>
  <c r="M4531" i="2"/>
  <c r="L4531" i="2"/>
  <c r="O4530" i="2"/>
  <c r="N4530" i="2"/>
  <c r="M4530" i="2"/>
  <c r="L4530" i="2"/>
  <c r="O4529" i="2"/>
  <c r="N4529" i="2"/>
  <c r="M4529" i="2"/>
  <c r="L4529" i="2"/>
  <c r="O4528" i="2"/>
  <c r="N4528" i="2"/>
  <c r="M4528" i="2"/>
  <c r="L4528" i="2"/>
  <c r="O4527" i="2"/>
  <c r="N4527" i="2"/>
  <c r="M4527" i="2"/>
  <c r="L4527" i="2"/>
  <c r="O4526" i="2"/>
  <c r="N4526" i="2"/>
  <c r="M4526" i="2"/>
  <c r="L4526" i="2"/>
  <c r="O4525" i="2"/>
  <c r="N4525" i="2"/>
  <c r="M4525" i="2"/>
  <c r="L4525" i="2"/>
  <c r="O4524" i="2"/>
  <c r="N4524" i="2"/>
  <c r="M4524" i="2"/>
  <c r="L4524" i="2"/>
  <c r="O4523" i="2"/>
  <c r="N4523" i="2"/>
  <c r="M4523" i="2"/>
  <c r="L4523" i="2"/>
  <c r="O4522" i="2"/>
  <c r="N4522" i="2"/>
  <c r="M4522" i="2"/>
  <c r="L4522" i="2"/>
  <c r="O4521" i="2"/>
  <c r="N4521" i="2"/>
  <c r="M4521" i="2"/>
  <c r="L4521" i="2"/>
  <c r="O4520" i="2"/>
  <c r="N4520" i="2"/>
  <c r="M4520" i="2"/>
  <c r="L4520" i="2"/>
  <c r="O4519" i="2"/>
  <c r="N4519" i="2"/>
  <c r="M4519" i="2"/>
  <c r="L4519" i="2"/>
  <c r="O4518" i="2"/>
  <c r="N4518" i="2"/>
  <c r="M4518" i="2"/>
  <c r="L4518" i="2"/>
  <c r="O4517" i="2"/>
  <c r="N4517" i="2"/>
  <c r="M4517" i="2"/>
  <c r="L4517" i="2"/>
  <c r="O4516" i="2"/>
  <c r="N4516" i="2"/>
  <c r="M4516" i="2"/>
  <c r="L4516" i="2"/>
  <c r="O4515" i="2"/>
  <c r="N4515" i="2"/>
  <c r="M4515" i="2"/>
  <c r="L4515" i="2"/>
  <c r="O4514" i="2"/>
  <c r="N4514" i="2"/>
  <c r="M4514" i="2"/>
  <c r="L4514" i="2"/>
  <c r="O4513" i="2"/>
  <c r="N4513" i="2"/>
  <c r="M4513" i="2"/>
  <c r="L4513" i="2"/>
  <c r="O4512" i="2"/>
  <c r="N4512" i="2"/>
  <c r="M4512" i="2"/>
  <c r="L4512" i="2"/>
  <c r="O4511" i="2"/>
  <c r="N4511" i="2"/>
  <c r="M4511" i="2"/>
  <c r="L4511" i="2"/>
  <c r="O4510" i="2"/>
  <c r="N4510" i="2"/>
  <c r="M4510" i="2"/>
  <c r="L4510" i="2"/>
  <c r="O4509" i="2"/>
  <c r="N4509" i="2"/>
  <c r="M4509" i="2"/>
  <c r="L4509" i="2"/>
  <c r="O4508" i="2"/>
  <c r="N4508" i="2"/>
  <c r="M4508" i="2"/>
  <c r="L4508" i="2"/>
  <c r="O4507" i="2"/>
  <c r="N4507" i="2"/>
  <c r="M4507" i="2"/>
  <c r="L4507" i="2"/>
  <c r="O4506" i="2"/>
  <c r="N4506" i="2"/>
  <c r="M4506" i="2"/>
  <c r="L4506" i="2"/>
  <c r="O4505" i="2"/>
  <c r="N4505" i="2"/>
  <c r="M4505" i="2"/>
  <c r="L4505" i="2"/>
  <c r="O4504" i="2"/>
  <c r="N4504" i="2"/>
  <c r="M4504" i="2"/>
  <c r="L4504" i="2"/>
  <c r="O4503" i="2"/>
  <c r="N4503" i="2"/>
  <c r="M4503" i="2"/>
  <c r="L4503" i="2"/>
  <c r="O4502" i="2"/>
  <c r="N4502" i="2"/>
  <c r="M4502" i="2"/>
  <c r="L4502" i="2"/>
  <c r="O4501" i="2"/>
  <c r="N4501" i="2"/>
  <c r="M4501" i="2"/>
  <c r="L4501" i="2"/>
  <c r="O4500" i="2"/>
  <c r="N4500" i="2"/>
  <c r="M4500" i="2"/>
  <c r="L4500" i="2"/>
  <c r="O4499" i="2"/>
  <c r="N4499" i="2"/>
  <c r="M4499" i="2"/>
  <c r="L4499" i="2"/>
  <c r="O4498" i="2"/>
  <c r="N4498" i="2"/>
  <c r="M4498" i="2"/>
  <c r="L4498" i="2"/>
  <c r="O4497" i="2"/>
  <c r="N4497" i="2"/>
  <c r="M4497" i="2"/>
  <c r="L4497" i="2"/>
  <c r="O4496" i="2"/>
  <c r="N4496" i="2"/>
  <c r="M4496" i="2"/>
  <c r="L4496" i="2"/>
  <c r="O4495" i="2"/>
  <c r="N4495" i="2"/>
  <c r="M4495" i="2"/>
  <c r="L4495" i="2"/>
  <c r="O4494" i="2"/>
  <c r="N4494" i="2"/>
  <c r="M4494" i="2"/>
  <c r="L4494" i="2"/>
  <c r="O4493" i="2"/>
  <c r="N4493" i="2"/>
  <c r="M4493" i="2"/>
  <c r="L4493" i="2"/>
  <c r="O4492" i="2"/>
  <c r="N4492" i="2"/>
  <c r="M4492" i="2"/>
  <c r="L4492" i="2"/>
  <c r="O4491" i="2"/>
  <c r="N4491" i="2"/>
  <c r="M4491" i="2"/>
  <c r="L4491" i="2"/>
  <c r="O4490" i="2"/>
  <c r="N4490" i="2"/>
  <c r="M4490" i="2"/>
  <c r="L4490" i="2"/>
  <c r="O4489" i="2"/>
  <c r="N4489" i="2"/>
  <c r="M4489" i="2"/>
  <c r="L4489" i="2"/>
  <c r="O4488" i="2"/>
  <c r="N4488" i="2"/>
  <c r="M4488" i="2"/>
  <c r="L4488" i="2"/>
  <c r="O4487" i="2"/>
  <c r="N4487" i="2"/>
  <c r="M4487" i="2"/>
  <c r="L4487" i="2"/>
  <c r="H30" i="21"/>
  <c r="F30" i="21"/>
  <c r="J30" i="21"/>
  <c r="E30" i="21"/>
  <c r="I30" i="21"/>
  <c r="B30" i="21"/>
  <c r="C30" i="21"/>
  <c r="G30" i="21"/>
  <c r="D30" i="21"/>
  <c r="P40" i="21" l="1"/>
  <c r="Q27" i="21"/>
  <c r="Q29" i="21" s="1"/>
  <c r="P29" i="21"/>
  <c r="M29" i="21"/>
  <c r="E29" i="21"/>
  <c r="C31" i="21"/>
  <c r="J31" i="21"/>
  <c r="B31" i="21"/>
  <c r="I31" i="21"/>
  <c r="H31" i="21"/>
  <c r="F31" i="21"/>
  <c r="E31" i="21"/>
  <c r="D31" i="21"/>
  <c r="G31" i="21"/>
  <c r="O4486" i="2"/>
  <c r="N4486" i="2"/>
  <c r="M4486" i="2"/>
  <c r="L4486" i="2"/>
  <c r="O4485" i="2"/>
  <c r="N4485" i="2"/>
  <c r="M4485" i="2"/>
  <c r="L4485" i="2"/>
  <c r="O4484" i="2"/>
  <c r="N4484" i="2"/>
  <c r="M4484" i="2"/>
  <c r="L4484" i="2"/>
  <c r="O4483" i="2"/>
  <c r="N4483" i="2"/>
  <c r="M4483" i="2"/>
  <c r="L4483" i="2"/>
  <c r="O4482" i="2"/>
  <c r="N4482" i="2"/>
  <c r="M4482" i="2"/>
  <c r="L4482" i="2"/>
  <c r="O4481" i="2"/>
  <c r="N4481" i="2"/>
  <c r="M4481" i="2"/>
  <c r="L4481" i="2"/>
  <c r="O4480" i="2"/>
  <c r="N4480" i="2"/>
  <c r="M4480" i="2"/>
  <c r="L4480" i="2"/>
  <c r="O4479" i="2"/>
  <c r="N4479" i="2"/>
  <c r="M4479" i="2"/>
  <c r="L4479" i="2"/>
  <c r="O4478" i="2"/>
  <c r="N4478" i="2"/>
  <c r="M4478" i="2"/>
  <c r="L4478" i="2"/>
  <c r="O4477" i="2"/>
  <c r="N4477" i="2"/>
  <c r="M4477" i="2"/>
  <c r="L4477" i="2"/>
  <c r="O4476" i="2"/>
  <c r="N4476" i="2"/>
  <c r="M4476" i="2"/>
  <c r="L4476" i="2"/>
  <c r="O4475" i="2"/>
  <c r="N4475" i="2"/>
  <c r="M4475" i="2"/>
  <c r="L4475" i="2"/>
  <c r="O4474" i="2"/>
  <c r="N4474" i="2"/>
  <c r="M4474" i="2"/>
  <c r="L4474" i="2"/>
  <c r="O4473" i="2"/>
  <c r="N4473" i="2"/>
  <c r="M4473" i="2"/>
  <c r="L4473" i="2"/>
  <c r="O4472" i="2"/>
  <c r="N4472" i="2"/>
  <c r="M4472" i="2"/>
  <c r="L4472" i="2"/>
  <c r="O4471" i="2"/>
  <c r="N4471" i="2"/>
  <c r="M4471" i="2"/>
  <c r="L4471" i="2"/>
  <c r="O4470" i="2"/>
  <c r="N4470" i="2"/>
  <c r="M4470" i="2"/>
  <c r="L4470" i="2"/>
  <c r="O4469" i="2"/>
  <c r="N4469" i="2"/>
  <c r="M4469" i="2"/>
  <c r="L4469" i="2"/>
  <c r="O4468" i="2"/>
  <c r="N4468" i="2"/>
  <c r="M4468" i="2"/>
  <c r="L4468" i="2"/>
  <c r="O4467" i="2"/>
  <c r="N4467" i="2"/>
  <c r="M4467" i="2"/>
  <c r="L4467" i="2"/>
  <c r="O4466" i="2"/>
  <c r="N4466" i="2"/>
  <c r="M4466" i="2"/>
  <c r="L4466" i="2"/>
  <c r="O4465" i="2"/>
  <c r="N4465" i="2"/>
  <c r="M4465" i="2"/>
  <c r="L4465" i="2"/>
  <c r="O4464" i="2"/>
  <c r="N4464" i="2"/>
  <c r="M4464" i="2"/>
  <c r="L4464" i="2"/>
  <c r="O4463" i="2" l="1"/>
  <c r="N4463" i="2"/>
  <c r="M4463" i="2"/>
  <c r="L4463" i="2"/>
  <c r="O4462" i="2"/>
  <c r="N4462" i="2"/>
  <c r="M4462" i="2"/>
  <c r="L4462" i="2"/>
  <c r="O4461" i="2"/>
  <c r="N4461" i="2"/>
  <c r="M4461" i="2"/>
  <c r="L4461" i="2"/>
  <c r="O4460" i="2"/>
  <c r="N4460" i="2"/>
  <c r="M4460" i="2"/>
  <c r="L4460" i="2"/>
  <c r="O4459" i="2"/>
  <c r="N4459" i="2"/>
  <c r="M4459" i="2"/>
  <c r="L4459" i="2"/>
  <c r="O4458" i="2"/>
  <c r="N4458" i="2"/>
  <c r="M4458" i="2"/>
  <c r="L4458" i="2"/>
  <c r="O4457" i="2"/>
  <c r="N4457" i="2"/>
  <c r="M4457" i="2"/>
  <c r="L4457" i="2"/>
  <c r="O4456" i="2"/>
  <c r="N4456" i="2"/>
  <c r="M4456" i="2"/>
  <c r="L4456" i="2"/>
  <c r="O4455" i="2"/>
  <c r="N4455" i="2"/>
  <c r="M4455" i="2"/>
  <c r="L4455" i="2"/>
  <c r="O4454" i="2"/>
  <c r="N4454" i="2"/>
  <c r="M4454" i="2"/>
  <c r="L4454" i="2"/>
  <c r="O4453" i="2"/>
  <c r="N4453" i="2"/>
  <c r="M4453" i="2"/>
  <c r="L4453" i="2"/>
  <c r="O4452" i="2"/>
  <c r="N4452" i="2"/>
  <c r="M4452" i="2"/>
  <c r="L4452" i="2"/>
  <c r="O4451" i="2"/>
  <c r="N4451" i="2"/>
  <c r="M4451" i="2"/>
  <c r="L4451" i="2"/>
  <c r="O4450" i="2"/>
  <c r="N4450" i="2"/>
  <c r="M4450" i="2"/>
  <c r="L4450" i="2"/>
  <c r="O4449" i="2"/>
  <c r="N4449" i="2"/>
  <c r="M4449" i="2"/>
  <c r="L4449" i="2"/>
  <c r="O4448" i="2"/>
  <c r="N4448" i="2"/>
  <c r="M4448" i="2"/>
  <c r="L4448" i="2"/>
  <c r="O4447" i="2"/>
  <c r="N4447" i="2"/>
  <c r="M4447" i="2"/>
  <c r="L4447" i="2"/>
  <c r="O4446" i="2"/>
  <c r="N4446" i="2"/>
  <c r="M4446" i="2"/>
  <c r="L4446" i="2"/>
  <c r="O4445" i="2"/>
  <c r="N4445" i="2"/>
  <c r="M4445" i="2"/>
  <c r="L4445" i="2"/>
  <c r="O4444" i="2"/>
  <c r="N4444" i="2"/>
  <c r="M4444" i="2"/>
  <c r="L4444" i="2"/>
  <c r="O4443" i="2"/>
  <c r="N4443" i="2"/>
  <c r="M4443" i="2"/>
  <c r="L4443" i="2"/>
  <c r="O4442" i="2"/>
  <c r="N4442" i="2"/>
  <c r="M4442" i="2"/>
  <c r="L4442" i="2"/>
  <c r="O4441" i="2"/>
  <c r="N4441" i="2"/>
  <c r="M4441" i="2"/>
  <c r="L4441" i="2"/>
  <c r="O4440" i="2" l="1"/>
  <c r="N4440" i="2"/>
  <c r="M4440" i="2"/>
  <c r="L4440" i="2"/>
  <c r="O4439" i="2"/>
  <c r="O4438" i="2"/>
  <c r="O4437" i="2"/>
  <c r="N4439" i="2"/>
  <c r="N4438" i="2"/>
  <c r="N4437" i="2"/>
  <c r="M4439" i="2"/>
  <c r="M4438" i="2"/>
  <c r="M4437" i="2"/>
  <c r="L4439" i="2"/>
  <c r="L4438" i="2"/>
  <c r="L4437" i="2"/>
  <c r="O4436" i="2"/>
  <c r="N4436" i="2"/>
  <c r="M4436" i="2"/>
  <c r="L4436" i="2"/>
  <c r="O4435" i="2"/>
  <c r="N4435" i="2"/>
  <c r="M4435" i="2"/>
  <c r="L4435" i="2"/>
  <c r="O4434" i="2"/>
  <c r="N4434" i="2"/>
  <c r="M4434" i="2"/>
  <c r="L4434" i="2"/>
  <c r="O4433" i="2"/>
  <c r="N4433" i="2"/>
  <c r="M4433" i="2"/>
  <c r="L4433" i="2"/>
  <c r="O4432" i="2"/>
  <c r="N4432" i="2"/>
  <c r="M4432" i="2"/>
  <c r="L4432" i="2"/>
  <c r="O4431" i="2"/>
  <c r="N4431" i="2"/>
  <c r="M4431" i="2"/>
  <c r="L4431" i="2"/>
  <c r="O4430" i="2"/>
  <c r="N4430" i="2"/>
  <c r="M4430" i="2"/>
  <c r="L4430" i="2"/>
  <c r="O4429" i="2"/>
  <c r="N4429" i="2"/>
  <c r="M4429" i="2"/>
  <c r="L4429" i="2"/>
  <c r="O4428" i="2"/>
  <c r="N4428" i="2"/>
  <c r="M4428" i="2"/>
  <c r="L4428" i="2"/>
  <c r="O4427" i="2"/>
  <c r="N4427" i="2"/>
  <c r="M4427" i="2"/>
  <c r="L4427" i="2"/>
  <c r="O4426" i="2"/>
  <c r="N4426" i="2"/>
  <c r="M4426" i="2"/>
  <c r="L4426" i="2"/>
  <c r="O4425" i="2"/>
  <c r="N4425" i="2"/>
  <c r="M4425" i="2"/>
  <c r="L4425" i="2"/>
  <c r="O4424" i="2"/>
  <c r="N4424" i="2"/>
  <c r="M4424" i="2"/>
  <c r="L4424" i="2"/>
  <c r="O4423" i="2"/>
  <c r="N4423" i="2"/>
  <c r="M4423" i="2"/>
  <c r="L4423" i="2"/>
  <c r="O4422" i="2"/>
  <c r="N4422" i="2"/>
  <c r="M4422" i="2"/>
  <c r="L4422" i="2"/>
  <c r="O4421" i="2"/>
  <c r="N4421" i="2"/>
  <c r="M4421" i="2"/>
  <c r="L4421" i="2"/>
  <c r="O4420" i="2"/>
  <c r="N4420" i="2"/>
  <c r="M4420" i="2"/>
  <c r="L4420" i="2"/>
  <c r="O4419" i="2"/>
  <c r="N4419" i="2"/>
  <c r="M4419" i="2"/>
  <c r="L4419" i="2"/>
  <c r="O4418" i="2"/>
  <c r="N4418" i="2"/>
  <c r="M4418" i="2"/>
  <c r="L4418" i="2"/>
  <c r="O4417" i="2"/>
  <c r="N4417" i="2"/>
  <c r="M4417" i="2"/>
  <c r="L4417" i="2"/>
  <c r="O4416" i="2"/>
  <c r="N4416" i="2"/>
  <c r="M4416" i="2"/>
  <c r="L4416" i="2"/>
  <c r="O4415" i="2"/>
  <c r="N4415" i="2"/>
  <c r="M4415" i="2"/>
  <c r="L4415" i="2"/>
  <c r="O4414" i="2"/>
  <c r="N4414" i="2"/>
  <c r="M4414" i="2"/>
  <c r="L4414" i="2"/>
  <c r="O4413" i="2"/>
  <c r="N4413" i="2"/>
  <c r="M4413" i="2"/>
  <c r="L4413" i="2"/>
  <c r="O4412" i="2"/>
  <c r="N4412" i="2"/>
  <c r="M4412" i="2"/>
  <c r="L4412" i="2"/>
  <c r="O4411" i="2" l="1"/>
  <c r="N4411" i="2"/>
  <c r="M4411" i="2"/>
  <c r="L4411" i="2"/>
  <c r="O4410" i="2"/>
  <c r="N4410" i="2"/>
  <c r="M4410" i="2"/>
  <c r="L4410" i="2"/>
  <c r="O4409" i="2"/>
  <c r="N4409" i="2"/>
  <c r="M4409" i="2"/>
  <c r="L4409" i="2"/>
  <c r="O4408" i="2"/>
  <c r="N4408" i="2"/>
  <c r="M4408" i="2"/>
  <c r="L4408" i="2"/>
  <c r="O4407" i="2"/>
  <c r="N4407" i="2"/>
  <c r="M4407" i="2"/>
  <c r="L4407" i="2"/>
  <c r="O4406" i="2"/>
  <c r="N4406" i="2"/>
  <c r="M4406" i="2"/>
  <c r="L4406" i="2"/>
  <c r="O4405" i="2"/>
  <c r="N4405" i="2"/>
  <c r="M4405" i="2"/>
  <c r="L4405" i="2"/>
  <c r="O4404" i="2"/>
  <c r="N4404" i="2"/>
  <c r="M4404" i="2"/>
  <c r="L4404" i="2"/>
  <c r="O4403" i="2"/>
  <c r="N4403" i="2"/>
  <c r="M4403" i="2"/>
  <c r="L4403" i="2"/>
  <c r="O4402" i="2"/>
  <c r="N4402" i="2"/>
  <c r="M4402" i="2"/>
  <c r="L4402" i="2"/>
  <c r="O4401" i="2"/>
  <c r="N4401" i="2"/>
  <c r="M4401" i="2"/>
  <c r="L4401" i="2"/>
  <c r="O4400" i="2"/>
  <c r="N4400" i="2"/>
  <c r="M4400" i="2"/>
  <c r="L4400" i="2"/>
  <c r="O4399" i="2"/>
  <c r="N4399" i="2"/>
  <c r="M4399" i="2"/>
  <c r="L4399" i="2"/>
  <c r="O4398" i="2"/>
  <c r="N4398" i="2"/>
  <c r="M4398" i="2"/>
  <c r="L4398" i="2"/>
  <c r="O4397" i="2"/>
  <c r="N4397" i="2"/>
  <c r="M4397" i="2"/>
  <c r="L4397" i="2"/>
  <c r="O4396" i="2"/>
  <c r="N4396" i="2"/>
  <c r="M4396" i="2"/>
  <c r="L4396" i="2"/>
  <c r="O4395" i="2"/>
  <c r="N4395" i="2"/>
  <c r="M4395" i="2"/>
  <c r="L4395" i="2"/>
  <c r="O4394" i="2"/>
  <c r="N4394" i="2"/>
  <c r="M4394" i="2"/>
  <c r="L4394" i="2"/>
  <c r="O4393" i="2"/>
  <c r="N4393" i="2"/>
  <c r="M4393" i="2"/>
  <c r="L4393" i="2"/>
  <c r="O4392" i="2"/>
  <c r="N4392" i="2"/>
  <c r="M4392" i="2"/>
  <c r="L4392" i="2"/>
  <c r="O4391" i="2"/>
  <c r="N4391" i="2"/>
  <c r="M4391" i="2"/>
  <c r="L4391" i="2"/>
  <c r="O4390" i="2"/>
  <c r="N4390" i="2"/>
  <c r="M4390" i="2"/>
  <c r="L4390" i="2"/>
  <c r="O4389" i="2"/>
  <c r="N4389" i="2"/>
  <c r="M4389" i="2"/>
  <c r="L4389" i="2"/>
  <c r="O4388" i="2"/>
  <c r="N4388" i="2"/>
  <c r="M4388" i="2"/>
  <c r="L4388" i="2"/>
  <c r="O4387" i="2"/>
  <c r="N4387" i="2"/>
  <c r="M4387" i="2"/>
  <c r="L4387" i="2"/>
  <c r="O4386" i="2"/>
  <c r="N4386" i="2"/>
  <c r="M4386" i="2"/>
  <c r="L4386" i="2"/>
  <c r="O4385" i="2"/>
  <c r="N4385" i="2"/>
  <c r="M4385" i="2"/>
  <c r="L4385" i="2"/>
  <c r="O4384" i="2"/>
  <c r="N4384" i="2"/>
  <c r="M4384" i="2"/>
  <c r="L4384" i="2"/>
  <c r="O4383" i="2"/>
  <c r="N4383" i="2"/>
  <c r="M4383" i="2"/>
  <c r="L4383" i="2"/>
  <c r="O4382" i="2"/>
  <c r="N4382" i="2"/>
  <c r="M4382" i="2"/>
  <c r="L4382" i="2"/>
  <c r="O4381" i="2"/>
  <c r="N4381" i="2"/>
  <c r="M4381" i="2"/>
  <c r="L4381" i="2"/>
  <c r="O4380" i="2"/>
  <c r="N4380" i="2"/>
  <c r="M4380" i="2"/>
  <c r="L4380" i="2"/>
  <c r="O4379" i="2"/>
  <c r="N4379" i="2"/>
  <c r="M4379" i="2"/>
  <c r="L4379" i="2"/>
  <c r="O4378" i="2"/>
  <c r="N4378" i="2"/>
  <c r="M4378" i="2"/>
  <c r="L4378" i="2"/>
  <c r="O4377" i="2"/>
  <c r="N4377" i="2"/>
  <c r="M4377" i="2"/>
  <c r="L4377" i="2"/>
  <c r="O4376" i="2"/>
  <c r="N4376" i="2"/>
  <c r="M4376" i="2"/>
  <c r="L4376" i="2"/>
  <c r="O4375" i="2"/>
  <c r="N4375" i="2"/>
  <c r="M4375" i="2"/>
  <c r="L4375" i="2"/>
  <c r="O4374" i="2"/>
  <c r="N4374" i="2"/>
  <c r="M4374" i="2"/>
  <c r="L4374" i="2"/>
  <c r="O4373" i="2"/>
  <c r="N4373" i="2"/>
  <c r="M4373" i="2"/>
  <c r="L4373" i="2"/>
  <c r="O4372" i="2"/>
  <c r="N4372" i="2"/>
  <c r="M4372" i="2"/>
  <c r="L4372" i="2"/>
  <c r="O4371" i="2"/>
  <c r="N4371" i="2"/>
  <c r="M4371" i="2"/>
  <c r="L4371" i="2"/>
  <c r="O4370" i="2"/>
  <c r="N4370" i="2"/>
  <c r="M4370" i="2"/>
  <c r="L4370" i="2"/>
  <c r="O4369" i="2"/>
  <c r="N4369" i="2"/>
  <c r="M4369" i="2"/>
  <c r="L4369" i="2"/>
  <c r="O4368" i="2"/>
  <c r="N4368" i="2"/>
  <c r="M4368" i="2"/>
  <c r="L4368" i="2"/>
  <c r="O4367" i="2"/>
  <c r="N4367" i="2"/>
  <c r="M4367" i="2"/>
  <c r="L4367" i="2"/>
  <c r="O4366" i="2"/>
  <c r="N4366" i="2"/>
  <c r="M4366" i="2"/>
  <c r="L4366" i="2"/>
  <c r="O4365" i="2"/>
  <c r="N4365" i="2"/>
  <c r="M4365" i="2"/>
  <c r="L4365" i="2"/>
  <c r="O4364" i="2"/>
  <c r="N4364" i="2"/>
  <c r="M4364" i="2"/>
  <c r="L4364" i="2"/>
  <c r="O4363" i="2"/>
  <c r="N4363" i="2"/>
  <c r="M4363" i="2"/>
  <c r="L4363" i="2"/>
  <c r="O4362" i="2"/>
  <c r="N4362" i="2"/>
  <c r="M4362" i="2"/>
  <c r="L4362" i="2"/>
  <c r="O4361" i="2"/>
  <c r="N4361" i="2"/>
  <c r="M4361" i="2"/>
  <c r="L4361" i="2"/>
  <c r="O4360" i="2"/>
  <c r="N4360" i="2"/>
  <c r="M4360" i="2"/>
  <c r="L4360" i="2"/>
  <c r="O4359" i="2" l="1"/>
  <c r="N4359" i="2"/>
  <c r="M4359" i="2"/>
  <c r="L4359" i="2"/>
  <c r="O4358" i="2"/>
  <c r="N4358" i="2"/>
  <c r="M4358" i="2"/>
  <c r="L4358" i="2"/>
  <c r="O4357" i="2"/>
  <c r="N4357" i="2"/>
  <c r="M4357" i="2"/>
  <c r="L4357" i="2"/>
  <c r="O4356" i="2"/>
  <c r="N4356" i="2"/>
  <c r="M4356" i="2"/>
  <c r="L4356" i="2"/>
  <c r="O4355" i="2"/>
  <c r="N4355" i="2"/>
  <c r="M4355" i="2"/>
  <c r="L4355" i="2"/>
  <c r="O4354" i="2"/>
  <c r="N4354" i="2"/>
  <c r="M4354" i="2"/>
  <c r="L4354" i="2"/>
  <c r="O4353" i="2"/>
  <c r="N4353" i="2"/>
  <c r="M4353" i="2"/>
  <c r="L4353" i="2"/>
  <c r="O4352" i="2"/>
  <c r="N4352" i="2"/>
  <c r="M4352" i="2"/>
  <c r="L4352" i="2"/>
  <c r="O4351" i="2"/>
  <c r="N4351" i="2"/>
  <c r="M4351" i="2"/>
  <c r="L4351" i="2"/>
  <c r="O4350" i="2"/>
  <c r="N4350" i="2"/>
  <c r="M4350" i="2"/>
  <c r="L4350" i="2"/>
  <c r="O4349" i="2"/>
  <c r="N4349" i="2"/>
  <c r="M4349" i="2"/>
  <c r="L4349" i="2"/>
  <c r="O4348" i="2"/>
  <c r="N4348" i="2"/>
  <c r="M4348" i="2"/>
  <c r="L4348" i="2"/>
  <c r="O4347" i="2"/>
  <c r="N4347" i="2"/>
  <c r="M4347" i="2"/>
  <c r="L4347" i="2"/>
  <c r="O4346" i="2"/>
  <c r="N4346" i="2"/>
  <c r="M4346" i="2"/>
  <c r="L4346" i="2"/>
  <c r="O4345" i="2"/>
  <c r="N4345" i="2"/>
  <c r="M4345" i="2"/>
  <c r="L4345" i="2"/>
  <c r="O4344" i="2"/>
  <c r="N4344" i="2"/>
  <c r="M4344" i="2"/>
  <c r="L4344" i="2"/>
  <c r="O4343" i="2"/>
  <c r="N4343" i="2"/>
  <c r="M4343" i="2"/>
  <c r="L4343" i="2"/>
  <c r="O4342" i="2"/>
  <c r="N4342" i="2"/>
  <c r="M4342" i="2"/>
  <c r="L4342" i="2"/>
  <c r="O4341" i="2"/>
  <c r="N4341" i="2"/>
  <c r="M4341" i="2"/>
  <c r="L4341" i="2"/>
  <c r="O4340" i="2"/>
  <c r="N4340" i="2"/>
  <c r="M4340" i="2"/>
  <c r="L4340" i="2"/>
  <c r="O4339" i="2"/>
  <c r="N4339" i="2"/>
  <c r="M4339" i="2"/>
  <c r="L4339" i="2"/>
  <c r="O4338" i="2"/>
  <c r="N4338" i="2"/>
  <c r="M4338" i="2"/>
  <c r="L4338" i="2"/>
  <c r="O4337" i="2"/>
  <c r="N4337" i="2"/>
  <c r="M4337" i="2"/>
  <c r="L4337" i="2"/>
  <c r="O4336" i="2"/>
  <c r="N4336" i="2"/>
  <c r="M4336" i="2"/>
  <c r="L4336" i="2"/>
  <c r="O4335" i="2"/>
  <c r="N4335" i="2"/>
  <c r="M4335" i="2"/>
  <c r="L4335" i="2"/>
  <c r="O4334" i="2"/>
  <c r="N4334" i="2"/>
  <c r="M4334" i="2"/>
  <c r="L4334" i="2"/>
  <c r="O4333" i="2"/>
  <c r="N4333" i="2"/>
  <c r="M4333" i="2"/>
  <c r="L4333" i="2"/>
  <c r="O4332" i="2"/>
  <c r="N4332" i="2"/>
  <c r="M4332" i="2"/>
  <c r="L4332" i="2"/>
  <c r="O4331" i="2"/>
  <c r="N4331" i="2"/>
  <c r="M4331" i="2"/>
  <c r="L4331" i="2"/>
  <c r="O4330" i="2"/>
  <c r="N4330" i="2"/>
  <c r="M4330" i="2"/>
  <c r="L4330" i="2"/>
  <c r="O4329" i="2"/>
  <c r="N4329" i="2"/>
  <c r="M4329" i="2"/>
  <c r="L4329" i="2"/>
  <c r="O4328" i="2"/>
  <c r="N4328" i="2"/>
  <c r="M4328" i="2"/>
  <c r="L4328" i="2"/>
  <c r="O4327" i="2"/>
  <c r="N4327" i="2"/>
  <c r="M4327" i="2"/>
  <c r="L4327" i="2"/>
  <c r="O4326" i="2"/>
  <c r="N4326" i="2"/>
  <c r="M4326" i="2"/>
  <c r="L4326" i="2"/>
  <c r="O4325" i="2"/>
  <c r="N4325" i="2"/>
  <c r="M4325" i="2"/>
  <c r="L4325" i="2"/>
  <c r="O4324" i="2"/>
  <c r="N4324" i="2"/>
  <c r="M4324" i="2"/>
  <c r="L4324" i="2"/>
  <c r="O4323" i="2"/>
  <c r="N4323" i="2"/>
  <c r="M4323" i="2"/>
  <c r="L4323" i="2"/>
  <c r="O4322" i="2"/>
  <c r="N4322" i="2"/>
  <c r="M4322" i="2"/>
  <c r="L4322" i="2"/>
  <c r="O4321" i="2"/>
  <c r="N4321" i="2"/>
  <c r="M4321" i="2"/>
  <c r="L4321" i="2"/>
  <c r="O4320" i="2"/>
  <c r="N4320" i="2"/>
  <c r="M4320" i="2"/>
  <c r="L4320" i="2"/>
  <c r="O4319" i="2"/>
  <c r="N4319" i="2"/>
  <c r="M4319" i="2"/>
  <c r="L4319" i="2"/>
  <c r="O4318" i="2"/>
  <c r="N4318" i="2"/>
  <c r="M4318" i="2"/>
  <c r="L4318" i="2"/>
  <c r="O4317" i="2"/>
  <c r="N4317" i="2"/>
  <c r="M4317" i="2"/>
  <c r="L4317" i="2"/>
  <c r="O4316" i="2"/>
  <c r="N4316" i="2"/>
  <c r="M4316" i="2"/>
  <c r="L4316" i="2"/>
  <c r="O4315" i="2"/>
  <c r="N4315" i="2"/>
  <c r="M4315" i="2"/>
  <c r="L4315" i="2"/>
  <c r="O4314" i="2"/>
  <c r="N4314" i="2"/>
  <c r="M4314" i="2"/>
  <c r="L4314" i="2"/>
  <c r="O4313" i="2"/>
  <c r="N4313" i="2"/>
  <c r="M4313" i="2"/>
  <c r="L4313" i="2"/>
  <c r="O4312" i="2"/>
  <c r="N4312" i="2"/>
  <c r="M4312" i="2"/>
  <c r="L4312" i="2"/>
  <c r="O4311" i="2"/>
  <c r="N4311" i="2"/>
  <c r="M4311" i="2"/>
  <c r="L4311" i="2"/>
  <c r="O4310" i="2"/>
  <c r="N4310" i="2"/>
  <c r="M4310" i="2"/>
  <c r="L4310" i="2"/>
  <c r="O4309" i="2"/>
  <c r="N4309" i="2"/>
  <c r="M4309" i="2"/>
  <c r="L4309" i="2"/>
  <c r="O4308" i="2"/>
  <c r="N4308" i="2"/>
  <c r="M4308" i="2"/>
  <c r="L4308" i="2"/>
  <c r="O4307" i="2"/>
  <c r="N4307" i="2"/>
  <c r="M4307" i="2"/>
  <c r="L4307" i="2"/>
  <c r="O4306" i="2"/>
  <c r="N4306" i="2"/>
  <c r="M4306" i="2"/>
  <c r="L4306" i="2"/>
  <c r="O4305" i="2"/>
  <c r="N4305" i="2"/>
  <c r="M4305" i="2"/>
  <c r="L4305" i="2"/>
  <c r="O4304" i="2"/>
  <c r="N4304" i="2"/>
  <c r="M4304" i="2"/>
  <c r="L4304" i="2"/>
  <c r="O4303" i="2"/>
  <c r="N4303" i="2"/>
  <c r="M4303" i="2"/>
  <c r="L4303" i="2"/>
  <c r="O4302" i="2"/>
  <c r="N4302" i="2"/>
  <c r="M4302" i="2"/>
  <c r="L4302" i="2"/>
  <c r="O4301" i="2"/>
  <c r="N4301" i="2"/>
  <c r="M4301" i="2"/>
  <c r="L4301" i="2"/>
  <c r="O4300" i="2"/>
  <c r="N4300" i="2"/>
  <c r="M4300" i="2"/>
  <c r="L4300" i="2"/>
  <c r="O4299" i="2"/>
  <c r="N4299" i="2"/>
  <c r="M4299" i="2"/>
  <c r="L4299" i="2"/>
  <c r="O4298" i="2"/>
  <c r="N4298" i="2"/>
  <c r="M4298" i="2"/>
  <c r="L4298" i="2"/>
  <c r="O4297" i="2"/>
  <c r="N4297" i="2"/>
  <c r="M4297" i="2"/>
  <c r="L4297" i="2"/>
  <c r="O4296" i="2"/>
  <c r="N4296" i="2"/>
  <c r="M4296" i="2"/>
  <c r="L4296" i="2"/>
  <c r="O4295" i="2"/>
  <c r="N4295" i="2"/>
  <c r="M4295" i="2"/>
  <c r="L4295" i="2"/>
  <c r="O4294" i="2"/>
  <c r="N4294" i="2"/>
  <c r="M4294" i="2"/>
  <c r="L4294" i="2"/>
  <c r="O4293" i="2"/>
  <c r="N4293" i="2"/>
  <c r="M4293" i="2"/>
  <c r="L4293" i="2"/>
  <c r="O4292" i="2"/>
  <c r="N4292" i="2"/>
  <c r="M4292" i="2"/>
  <c r="L4292" i="2"/>
  <c r="O4291" i="2"/>
  <c r="N4291" i="2"/>
  <c r="M4291" i="2"/>
  <c r="L4291" i="2"/>
  <c r="O4290" i="2"/>
  <c r="N4290" i="2"/>
  <c r="M4290" i="2"/>
  <c r="L4290" i="2"/>
  <c r="O4289" i="2"/>
  <c r="N4289" i="2"/>
  <c r="M4289" i="2"/>
  <c r="L4289" i="2"/>
  <c r="O4288" i="2"/>
  <c r="N4288" i="2"/>
  <c r="M4288" i="2"/>
  <c r="L4288" i="2"/>
  <c r="O4287" i="2"/>
  <c r="N4287" i="2"/>
  <c r="M4287" i="2"/>
  <c r="L4287" i="2"/>
  <c r="O4286" i="2"/>
  <c r="N4286" i="2"/>
  <c r="M4286" i="2"/>
  <c r="L4286" i="2"/>
  <c r="O4285" i="2"/>
  <c r="N4285" i="2"/>
  <c r="M4285" i="2"/>
  <c r="L4285" i="2"/>
  <c r="O4284" i="2"/>
  <c r="N4284" i="2"/>
  <c r="M4284" i="2"/>
  <c r="L4284" i="2"/>
  <c r="O4283" i="2"/>
  <c r="N4283" i="2"/>
  <c r="M4283" i="2"/>
  <c r="L4283" i="2"/>
  <c r="O4282" i="2"/>
  <c r="N4282" i="2"/>
  <c r="M4282" i="2"/>
  <c r="L4282" i="2"/>
  <c r="O4281" i="2"/>
  <c r="N4281" i="2"/>
  <c r="L4281" i="2"/>
  <c r="M4281" i="2"/>
  <c r="O4280" i="2"/>
  <c r="N4280" i="2"/>
  <c r="M4280" i="2"/>
  <c r="L4280" i="2"/>
  <c r="O4279" i="2"/>
  <c r="N4279" i="2"/>
  <c r="M4279" i="2"/>
  <c r="L4279" i="2"/>
  <c r="O4278" i="2"/>
  <c r="N4278" i="2"/>
  <c r="M4278" i="2"/>
  <c r="L4278" i="2"/>
  <c r="O4277" i="2"/>
  <c r="N4277" i="2"/>
  <c r="M4277" i="2"/>
  <c r="L4277" i="2"/>
  <c r="O4276" i="2"/>
  <c r="N4276" i="2"/>
  <c r="M4276" i="2"/>
  <c r="L4276" i="2"/>
  <c r="O4275" i="2"/>
  <c r="N4275" i="2"/>
  <c r="M4275" i="2"/>
  <c r="L4275" i="2"/>
  <c r="O4274" i="2"/>
  <c r="N4274" i="2"/>
  <c r="M4274" i="2"/>
  <c r="L4274" i="2"/>
  <c r="O4273" i="2"/>
  <c r="N4273" i="2"/>
  <c r="M4273" i="2"/>
  <c r="L4273" i="2"/>
  <c r="O4272" i="2"/>
  <c r="N4272" i="2"/>
  <c r="M4272" i="2"/>
  <c r="L4272" i="2"/>
  <c r="O4271" i="2"/>
  <c r="N4271" i="2"/>
  <c r="M4271" i="2"/>
  <c r="L4271" i="2"/>
  <c r="O4270" i="2"/>
  <c r="N4270" i="2"/>
  <c r="M4270" i="2"/>
  <c r="L4270" i="2"/>
  <c r="O4269" i="2"/>
  <c r="N4269" i="2"/>
  <c r="M4269" i="2"/>
  <c r="L4269" i="2"/>
  <c r="O4268" i="2"/>
  <c r="N4268" i="2"/>
  <c r="M4268" i="2"/>
  <c r="L4268" i="2"/>
  <c r="O4267" i="2"/>
  <c r="N4267" i="2"/>
  <c r="M4267" i="2"/>
  <c r="L4267" i="2"/>
  <c r="O4266" i="2"/>
  <c r="N4266" i="2"/>
  <c r="M4266" i="2"/>
  <c r="L4266" i="2"/>
  <c r="O4265" i="2"/>
  <c r="N4265" i="2"/>
  <c r="M4265" i="2"/>
  <c r="L4265" i="2"/>
  <c r="O4264" i="2"/>
  <c r="N4264" i="2"/>
  <c r="M4264" i="2"/>
  <c r="L4264" i="2"/>
  <c r="O4263" i="2"/>
  <c r="N4263" i="2"/>
  <c r="M4263" i="2"/>
  <c r="L4263" i="2"/>
  <c r="O4262" i="2"/>
  <c r="N4262" i="2"/>
  <c r="M4262" i="2"/>
  <c r="L4262" i="2"/>
  <c r="O4261" i="2"/>
  <c r="N4261" i="2"/>
  <c r="M4261" i="2"/>
  <c r="L4261" i="2"/>
  <c r="O4260" i="2"/>
  <c r="N4260" i="2"/>
  <c r="M4260" i="2"/>
  <c r="L4260" i="2"/>
  <c r="O4259" i="2"/>
  <c r="N4259" i="2"/>
  <c r="M4259" i="2"/>
  <c r="L4259" i="2"/>
  <c r="O4258" i="2"/>
  <c r="N4258" i="2"/>
  <c r="M4258" i="2"/>
  <c r="L4258" i="2"/>
  <c r="O4257" i="2"/>
  <c r="N4257" i="2"/>
  <c r="M4257" i="2"/>
  <c r="L4257" i="2"/>
  <c r="O4256" i="2"/>
  <c r="N4256" i="2"/>
  <c r="M4256" i="2"/>
  <c r="L4256" i="2"/>
  <c r="O4255" i="2"/>
  <c r="N4255" i="2"/>
  <c r="M4255" i="2"/>
  <c r="L4255" i="2"/>
  <c r="O4254" i="2"/>
  <c r="N4254" i="2"/>
  <c r="M4254" i="2"/>
  <c r="L4254" i="2"/>
  <c r="O4253" i="2"/>
  <c r="N4253" i="2"/>
  <c r="M4253" i="2"/>
  <c r="L4253" i="2"/>
  <c r="O4252" i="2"/>
  <c r="N4252" i="2"/>
  <c r="M4252" i="2"/>
  <c r="L4252" i="2"/>
  <c r="O4251" i="2"/>
  <c r="N4251" i="2"/>
  <c r="M4251" i="2"/>
  <c r="L4251" i="2"/>
  <c r="O4250" i="2"/>
  <c r="N4250" i="2"/>
  <c r="M4250" i="2"/>
  <c r="L4250" i="2"/>
  <c r="O4249" i="2"/>
  <c r="N4249" i="2"/>
  <c r="M4249" i="2"/>
  <c r="L4249" i="2"/>
  <c r="O4248" i="2"/>
  <c r="N4248" i="2"/>
  <c r="M4248" i="2"/>
  <c r="L4248" i="2"/>
  <c r="O4247" i="2"/>
  <c r="N4247" i="2"/>
  <c r="M4247" i="2"/>
  <c r="L4247" i="2"/>
  <c r="O4246" i="2"/>
  <c r="N4246" i="2"/>
  <c r="M4246" i="2"/>
  <c r="L4246" i="2"/>
  <c r="O4245" i="2"/>
  <c r="N4245" i="2"/>
  <c r="M4245" i="2"/>
  <c r="L4245" i="2"/>
  <c r="O4244" i="2"/>
  <c r="N4244" i="2"/>
  <c r="M4244" i="2"/>
  <c r="L4244" i="2"/>
  <c r="O4243" i="2"/>
  <c r="N4243" i="2"/>
  <c r="M4243" i="2"/>
  <c r="L4243" i="2"/>
  <c r="O4242" i="2"/>
  <c r="N4242" i="2"/>
  <c r="M4242" i="2"/>
  <c r="L4242" i="2"/>
  <c r="O4241" i="2"/>
  <c r="N4241" i="2"/>
  <c r="M4241" i="2"/>
  <c r="L4241" i="2"/>
  <c r="O4240" i="2"/>
  <c r="N4240" i="2"/>
  <c r="M4240" i="2"/>
  <c r="L4240" i="2"/>
  <c r="O4239" i="2"/>
  <c r="N4239" i="2"/>
  <c r="M4239" i="2"/>
  <c r="L4239" i="2"/>
  <c r="O4238" i="2"/>
  <c r="N4238" i="2"/>
  <c r="M4238" i="2"/>
  <c r="L4238" i="2"/>
  <c r="O4237" i="2"/>
  <c r="N4237" i="2"/>
  <c r="M4237" i="2"/>
  <c r="L4237" i="2"/>
  <c r="O4236" i="2"/>
  <c r="N4236" i="2"/>
  <c r="M4236" i="2"/>
  <c r="L4236" i="2"/>
  <c r="O4235" i="2"/>
  <c r="N4235" i="2"/>
  <c r="M4235" i="2"/>
  <c r="L4235" i="2"/>
  <c r="O4234" i="2"/>
  <c r="N4234" i="2"/>
  <c r="M4234" i="2"/>
  <c r="L4234" i="2"/>
  <c r="O4233" i="2"/>
  <c r="N4233" i="2"/>
  <c r="M4233" i="2"/>
  <c r="L4233" i="2"/>
  <c r="O4232" i="2"/>
  <c r="N4232" i="2"/>
  <c r="M4232" i="2"/>
  <c r="L4232" i="2"/>
  <c r="O4231" i="2"/>
  <c r="N4231" i="2"/>
  <c r="M4231" i="2"/>
  <c r="L4231" i="2"/>
  <c r="O4230" i="2"/>
  <c r="N4230" i="2"/>
  <c r="M4230" i="2"/>
  <c r="L4230" i="2"/>
  <c r="O4229" i="2"/>
  <c r="N4229" i="2"/>
  <c r="M4229" i="2"/>
  <c r="L4229" i="2"/>
  <c r="O4228" i="2"/>
  <c r="N4228" i="2"/>
  <c r="M4228" i="2"/>
  <c r="L4228" i="2"/>
  <c r="O4227" i="2"/>
  <c r="N4227" i="2"/>
  <c r="M4227" i="2"/>
  <c r="L4227" i="2"/>
  <c r="O4226" i="2"/>
  <c r="N4226" i="2"/>
  <c r="M4226" i="2"/>
  <c r="L4226" i="2"/>
  <c r="O4225" i="2"/>
  <c r="N4225" i="2"/>
  <c r="M4225" i="2"/>
  <c r="L4225" i="2"/>
  <c r="O4224" i="2"/>
  <c r="N4224" i="2"/>
  <c r="M4224" i="2"/>
  <c r="L4224" i="2"/>
  <c r="O4223" i="2"/>
  <c r="N4223" i="2"/>
  <c r="M4223" i="2"/>
  <c r="L4223" i="2"/>
  <c r="O4222" i="2"/>
  <c r="N4222" i="2"/>
  <c r="M4222" i="2"/>
  <c r="L4222" i="2"/>
  <c r="O4221" i="2"/>
  <c r="N4221" i="2"/>
  <c r="M4221" i="2"/>
  <c r="L4221" i="2"/>
  <c r="O4220" i="2"/>
  <c r="N4220" i="2"/>
  <c r="M4220" i="2"/>
  <c r="L4220" i="2"/>
  <c r="O4219" i="2"/>
  <c r="N4219" i="2"/>
  <c r="M4219" i="2"/>
  <c r="L4219" i="2"/>
  <c r="O4218" i="2"/>
  <c r="N4218" i="2"/>
  <c r="M4218" i="2"/>
  <c r="L4218" i="2"/>
  <c r="O4217" i="2"/>
  <c r="N4217" i="2"/>
  <c r="M4217" i="2"/>
  <c r="L4217" i="2"/>
  <c r="O4216" i="2"/>
  <c r="N4216" i="2"/>
  <c r="M4216" i="2"/>
  <c r="L4216" i="2"/>
  <c r="O4215" i="2"/>
  <c r="N4215" i="2"/>
  <c r="M4215" i="2"/>
  <c r="L4215" i="2"/>
  <c r="O4214" i="2"/>
  <c r="N4214" i="2"/>
  <c r="M4214" i="2"/>
  <c r="L4214" i="2"/>
  <c r="O4213" i="2"/>
  <c r="N4213" i="2"/>
  <c r="M4213" i="2"/>
  <c r="L4213" i="2"/>
  <c r="O4212" i="2"/>
  <c r="N4212" i="2"/>
  <c r="M4212" i="2"/>
  <c r="L4212" i="2"/>
  <c r="O4211" i="2"/>
  <c r="N4211" i="2"/>
  <c r="M4211" i="2"/>
  <c r="L4211" i="2"/>
  <c r="O4210" i="2"/>
  <c r="N4210" i="2"/>
  <c r="M4210" i="2"/>
  <c r="L4210" i="2"/>
  <c r="O4209" i="2"/>
  <c r="N4209" i="2"/>
  <c r="M4209" i="2"/>
  <c r="L4209" i="2"/>
  <c r="O4208" i="2"/>
  <c r="N4208" i="2"/>
  <c r="M4208" i="2"/>
  <c r="L4208" i="2"/>
  <c r="O4207" i="2"/>
  <c r="N4207" i="2"/>
  <c r="M4207" i="2"/>
  <c r="L4207" i="2"/>
  <c r="O4206" i="2"/>
  <c r="N4206" i="2"/>
  <c r="M4206" i="2"/>
  <c r="L4206" i="2"/>
  <c r="O4205" i="2"/>
  <c r="N4205" i="2"/>
  <c r="M4205" i="2"/>
  <c r="L4205" i="2"/>
  <c r="O4204" i="2"/>
  <c r="N4204" i="2"/>
  <c r="M4204" i="2"/>
  <c r="L4204" i="2"/>
  <c r="O4203" i="2"/>
  <c r="N4203" i="2"/>
  <c r="M4203" i="2"/>
  <c r="L4203" i="2"/>
  <c r="O4202" i="2"/>
  <c r="N4202" i="2"/>
  <c r="M4202" i="2"/>
  <c r="L4202" i="2"/>
  <c r="O4201" i="2"/>
  <c r="N4201" i="2"/>
  <c r="M4201" i="2"/>
  <c r="L4201" i="2"/>
  <c r="O4200" i="2"/>
  <c r="N4200" i="2"/>
  <c r="M4200" i="2"/>
  <c r="L4200" i="2"/>
  <c r="O4199" i="2"/>
  <c r="N4199" i="2"/>
  <c r="M4199" i="2"/>
  <c r="L4199" i="2"/>
  <c r="O4198" i="2"/>
  <c r="N4198" i="2"/>
  <c r="M4198" i="2"/>
  <c r="L4198" i="2"/>
  <c r="O4197" i="2"/>
  <c r="N4197" i="2"/>
  <c r="M4197" i="2"/>
  <c r="L4197" i="2"/>
  <c r="O4196" i="2"/>
  <c r="N4196" i="2"/>
  <c r="M4196" i="2"/>
  <c r="L4196" i="2"/>
  <c r="O4195" i="2"/>
  <c r="N4195" i="2"/>
  <c r="M4195" i="2"/>
  <c r="L4195" i="2"/>
  <c r="O4194" i="2"/>
  <c r="N4194" i="2"/>
  <c r="M4194" i="2"/>
  <c r="L4194" i="2"/>
  <c r="O4193" i="2"/>
  <c r="N4193" i="2"/>
  <c r="M4193" i="2"/>
  <c r="L4193" i="2"/>
  <c r="O4192" i="2"/>
  <c r="N4192" i="2"/>
  <c r="M4192" i="2"/>
  <c r="L4192" i="2"/>
  <c r="O4191" i="2"/>
  <c r="N4191" i="2"/>
  <c r="M4191" i="2"/>
  <c r="L4191" i="2"/>
  <c r="O4190" i="2"/>
  <c r="N4190" i="2"/>
  <c r="M4190" i="2"/>
  <c r="L4190" i="2"/>
  <c r="O4189" i="2"/>
  <c r="N4189" i="2"/>
  <c r="M4189" i="2"/>
  <c r="L4189" i="2"/>
  <c r="O4188" i="2"/>
  <c r="N4188" i="2"/>
  <c r="M4188" i="2"/>
  <c r="L4188" i="2"/>
  <c r="O4187" i="2"/>
  <c r="N4187" i="2"/>
  <c r="M4187" i="2"/>
  <c r="L4187" i="2"/>
  <c r="O4186" i="2"/>
  <c r="N4186" i="2"/>
  <c r="M4186" i="2"/>
  <c r="L4186" i="2"/>
  <c r="O4185" i="2"/>
  <c r="N4185" i="2"/>
  <c r="M4185" i="2"/>
  <c r="L4185" i="2"/>
  <c r="O4184" i="2"/>
  <c r="N4184" i="2"/>
  <c r="M4184" i="2"/>
  <c r="L4184" i="2"/>
  <c r="O4183" i="2"/>
  <c r="N4183" i="2"/>
  <c r="M4183" i="2"/>
  <c r="L4183" i="2"/>
  <c r="O4182" i="2"/>
  <c r="N4182" i="2"/>
  <c r="M4182" i="2"/>
  <c r="L4182" i="2"/>
  <c r="O4181" i="2"/>
  <c r="N4181" i="2"/>
  <c r="M4181" i="2"/>
  <c r="L4181" i="2"/>
  <c r="O4180" i="2"/>
  <c r="N4180" i="2"/>
  <c r="M4180" i="2"/>
  <c r="L4180" i="2"/>
  <c r="O4179" i="2"/>
  <c r="N4179" i="2"/>
  <c r="M4179" i="2"/>
  <c r="L4179" i="2"/>
  <c r="O4178" i="2"/>
  <c r="N4178" i="2"/>
  <c r="M4178" i="2"/>
  <c r="L4178" i="2"/>
  <c r="O4177" i="2"/>
  <c r="N4177" i="2"/>
  <c r="M4177" i="2"/>
  <c r="L4177" i="2"/>
  <c r="O4176" i="2"/>
  <c r="N4176" i="2"/>
  <c r="M4176" i="2"/>
  <c r="L4176" i="2"/>
  <c r="O4175" i="2"/>
  <c r="N4175" i="2"/>
  <c r="M4175" i="2"/>
  <c r="L4175" i="2"/>
  <c r="O4174" i="2"/>
  <c r="N4174" i="2"/>
  <c r="M4174" i="2"/>
  <c r="L4174" i="2"/>
  <c r="O4173" i="2"/>
  <c r="N4173" i="2"/>
  <c r="M4173" i="2"/>
  <c r="L4173" i="2"/>
  <c r="O4172" i="2"/>
  <c r="N4172" i="2"/>
  <c r="M4172" i="2"/>
  <c r="L4172" i="2"/>
  <c r="O4171" i="2"/>
  <c r="N4171" i="2"/>
  <c r="M4171" i="2"/>
  <c r="L4171" i="2"/>
  <c r="O4170" i="2"/>
  <c r="N4170" i="2"/>
  <c r="M4170" i="2"/>
  <c r="L4170" i="2"/>
  <c r="O4169" i="2"/>
  <c r="N4169" i="2"/>
  <c r="M4169" i="2"/>
  <c r="L4169" i="2"/>
  <c r="O4168" i="2"/>
  <c r="N4168" i="2"/>
  <c r="M4168" i="2"/>
  <c r="L4168" i="2"/>
  <c r="O4167" i="2"/>
  <c r="N4167" i="2"/>
  <c r="M4167" i="2"/>
  <c r="L4167" i="2"/>
  <c r="O4166" i="2"/>
  <c r="N4166" i="2"/>
  <c r="M4166" i="2"/>
  <c r="L4166" i="2"/>
  <c r="O4165" i="2"/>
  <c r="N4165" i="2"/>
  <c r="M4165" i="2"/>
  <c r="L4165" i="2"/>
  <c r="O4164" i="2"/>
  <c r="N4164" i="2"/>
  <c r="M4164" i="2"/>
  <c r="L4164" i="2"/>
  <c r="O4163" i="2"/>
  <c r="N4163" i="2"/>
  <c r="M4163" i="2"/>
  <c r="L4163" i="2"/>
  <c r="O4162" i="2"/>
  <c r="N4162" i="2"/>
  <c r="M4162" i="2"/>
  <c r="L4162" i="2"/>
  <c r="O4161" i="2"/>
  <c r="N4161" i="2"/>
  <c r="M4161" i="2"/>
  <c r="L4161" i="2"/>
  <c r="O4160" i="2"/>
  <c r="N4160" i="2"/>
  <c r="M4160" i="2"/>
  <c r="L4160" i="2"/>
  <c r="O4159" i="2"/>
  <c r="N4159" i="2"/>
  <c r="M4159" i="2"/>
  <c r="L4159" i="2"/>
  <c r="O4158" i="2"/>
  <c r="N4158" i="2"/>
  <c r="M4158" i="2"/>
  <c r="L4158" i="2"/>
  <c r="O4157" i="2"/>
  <c r="N4157" i="2"/>
  <c r="M4157" i="2"/>
  <c r="L4157" i="2"/>
  <c r="O4156" i="2"/>
  <c r="N4156" i="2"/>
  <c r="M4156" i="2"/>
  <c r="L4156" i="2"/>
  <c r="O4155" i="2"/>
  <c r="N4155" i="2"/>
  <c r="M4155" i="2"/>
  <c r="L4155" i="2"/>
  <c r="O4154" i="2"/>
  <c r="N4154" i="2"/>
  <c r="M4154" i="2"/>
  <c r="L4154" i="2"/>
  <c r="O4153" i="2"/>
  <c r="N4153" i="2"/>
  <c r="M4153" i="2"/>
  <c r="L4153" i="2"/>
  <c r="O4152" i="2"/>
  <c r="N4152" i="2"/>
  <c r="M4152" i="2"/>
  <c r="L4152" i="2"/>
  <c r="O4151" i="2"/>
  <c r="N4151" i="2"/>
  <c r="M4151" i="2"/>
  <c r="L4151" i="2"/>
  <c r="O4150" i="2"/>
  <c r="N4150" i="2"/>
  <c r="M4150" i="2"/>
  <c r="L4150" i="2"/>
  <c r="O4149" i="2"/>
  <c r="N4149" i="2"/>
  <c r="M4149" i="2"/>
  <c r="L4149" i="2"/>
  <c r="O4148" i="2"/>
  <c r="N4148" i="2"/>
  <c r="M4148" i="2"/>
  <c r="L4148" i="2"/>
  <c r="O4147" i="2"/>
  <c r="N4147" i="2"/>
  <c r="M4147" i="2"/>
  <c r="L4147" i="2"/>
  <c r="O4146" i="2"/>
  <c r="N4146" i="2"/>
  <c r="M4146" i="2"/>
  <c r="L4146" i="2"/>
  <c r="O4145" i="2"/>
  <c r="N4145" i="2"/>
  <c r="M4145" i="2"/>
  <c r="L4145" i="2"/>
  <c r="O4144" i="2"/>
  <c r="N4144" i="2"/>
  <c r="M4144" i="2"/>
  <c r="L4144" i="2"/>
  <c r="O4143" i="2"/>
  <c r="N4143" i="2"/>
  <c r="M4143" i="2"/>
  <c r="L4143" i="2"/>
  <c r="O4142" i="2"/>
  <c r="N4142" i="2"/>
  <c r="M4142" i="2"/>
  <c r="L4142" i="2"/>
  <c r="O4141" i="2"/>
  <c r="N4141" i="2"/>
  <c r="M4141" i="2"/>
  <c r="L4141" i="2"/>
  <c r="O4140" i="2"/>
  <c r="N4140" i="2"/>
  <c r="M4140" i="2"/>
  <c r="L4140" i="2"/>
  <c r="O4139" i="2"/>
  <c r="N4139" i="2"/>
  <c r="M4139" i="2"/>
  <c r="L4139" i="2"/>
  <c r="O4138" i="2"/>
  <c r="N4138" i="2"/>
  <c r="M4138" i="2"/>
  <c r="L4138" i="2"/>
  <c r="O4137" i="2"/>
  <c r="N4137" i="2"/>
  <c r="M4137" i="2"/>
  <c r="L4137" i="2"/>
  <c r="O4136" i="2"/>
  <c r="N4136" i="2"/>
  <c r="M4136" i="2"/>
  <c r="L4136" i="2"/>
  <c r="O4135" i="2"/>
  <c r="N4135" i="2"/>
  <c r="M4135" i="2"/>
  <c r="L4135" i="2"/>
  <c r="O4134" i="2"/>
  <c r="N4134" i="2"/>
  <c r="M4134" i="2"/>
  <c r="L4134" i="2"/>
  <c r="O4133" i="2"/>
  <c r="N4133" i="2"/>
  <c r="M4133" i="2"/>
  <c r="L4133" i="2"/>
  <c r="O4132" i="2"/>
  <c r="N4132" i="2"/>
  <c r="M4132" i="2"/>
  <c r="L4132" i="2"/>
  <c r="O4131" i="2"/>
  <c r="N4131" i="2"/>
  <c r="M4131" i="2"/>
  <c r="L4131" i="2"/>
  <c r="O4130" i="2"/>
  <c r="N4130" i="2"/>
  <c r="M4130" i="2"/>
  <c r="L4130" i="2"/>
  <c r="O4129" i="2"/>
  <c r="N4129" i="2"/>
  <c r="M4129" i="2"/>
  <c r="L4129" i="2"/>
  <c r="O4128" i="2"/>
  <c r="N4128" i="2"/>
  <c r="M4128" i="2"/>
  <c r="L4128" i="2"/>
  <c r="O4127" i="2"/>
  <c r="N4127" i="2"/>
  <c r="M4127" i="2"/>
  <c r="L4127" i="2"/>
  <c r="O4126" i="2"/>
  <c r="N4126" i="2"/>
  <c r="M4126" i="2"/>
  <c r="L4126" i="2"/>
  <c r="O4125" i="2"/>
  <c r="N4125" i="2"/>
  <c r="M4125" i="2"/>
  <c r="L4125" i="2"/>
  <c r="O4124" i="2"/>
  <c r="N4124" i="2"/>
  <c r="M4124" i="2"/>
  <c r="L4124" i="2"/>
  <c r="O4123" i="2"/>
  <c r="N4123" i="2"/>
  <c r="M4123" i="2"/>
  <c r="L4123" i="2"/>
  <c r="O4122" i="2"/>
  <c r="N4122" i="2"/>
  <c r="M4122" i="2"/>
  <c r="L4122" i="2"/>
  <c r="O4121" i="2"/>
  <c r="N4121" i="2"/>
  <c r="M4121" i="2"/>
  <c r="L4121" i="2"/>
  <c r="O4120" i="2"/>
  <c r="N4120" i="2"/>
  <c r="M4120" i="2"/>
  <c r="L4120" i="2"/>
  <c r="O4119" i="2"/>
  <c r="N4119" i="2"/>
  <c r="M4119" i="2"/>
  <c r="L4119" i="2"/>
  <c r="O4118" i="2"/>
  <c r="N4118" i="2"/>
  <c r="M4118" i="2"/>
  <c r="L4118" i="2"/>
  <c r="O4117" i="2"/>
  <c r="N4117" i="2"/>
  <c r="M4117" i="2"/>
  <c r="L4117" i="2"/>
  <c r="O4116" i="2"/>
  <c r="N4116" i="2"/>
  <c r="M4116" i="2"/>
  <c r="L4116" i="2"/>
  <c r="O4115" i="2"/>
  <c r="N4115" i="2"/>
  <c r="M4115" i="2"/>
  <c r="L4115" i="2"/>
  <c r="O4114" i="2"/>
  <c r="N4114" i="2"/>
  <c r="M4114" i="2"/>
  <c r="L4114" i="2"/>
  <c r="O4113" i="2"/>
  <c r="N4113" i="2"/>
  <c r="M4113" i="2"/>
  <c r="L4113" i="2"/>
  <c r="O4112" i="2"/>
  <c r="N4112" i="2"/>
  <c r="M4112" i="2"/>
  <c r="L4112" i="2"/>
  <c r="O4111" i="2"/>
  <c r="N4111" i="2"/>
  <c r="M4111" i="2"/>
  <c r="L4111" i="2"/>
  <c r="O4110" i="2"/>
  <c r="N4110" i="2"/>
  <c r="M4110" i="2"/>
  <c r="L4110" i="2"/>
  <c r="O4109" i="2"/>
  <c r="N4109" i="2"/>
  <c r="M4109" i="2"/>
  <c r="L4109" i="2"/>
  <c r="O4108" i="2"/>
  <c r="N4108" i="2"/>
  <c r="M4108" i="2"/>
  <c r="L4108" i="2"/>
  <c r="O4107" i="2"/>
  <c r="N4107" i="2"/>
  <c r="M4107" i="2"/>
  <c r="L4107" i="2"/>
  <c r="O4106" i="2"/>
  <c r="N4106" i="2"/>
  <c r="M4106" i="2"/>
  <c r="L4106" i="2"/>
  <c r="O4105" i="2"/>
  <c r="N4105" i="2"/>
  <c r="M4105" i="2"/>
  <c r="L4105" i="2"/>
  <c r="O4104" i="2"/>
  <c r="N4104" i="2"/>
  <c r="M4104" i="2"/>
  <c r="L4104" i="2"/>
  <c r="O4103" i="2"/>
  <c r="N4103" i="2"/>
  <c r="M4103" i="2"/>
  <c r="L4103" i="2"/>
  <c r="O4102" i="2"/>
  <c r="N4102" i="2"/>
  <c r="M4102" i="2"/>
  <c r="L4102" i="2"/>
  <c r="O4101" i="2"/>
  <c r="N4101" i="2"/>
  <c r="M4101" i="2"/>
  <c r="L4101" i="2"/>
  <c r="O4100" i="2"/>
  <c r="N4100" i="2"/>
  <c r="M4100" i="2"/>
  <c r="L4100" i="2"/>
  <c r="O4099" i="2"/>
  <c r="N4099" i="2"/>
  <c r="M4099" i="2"/>
  <c r="L4099" i="2"/>
  <c r="O4098" i="2"/>
  <c r="N4098" i="2"/>
  <c r="M4098" i="2"/>
  <c r="L4098" i="2"/>
  <c r="O4097" i="2"/>
  <c r="N4097" i="2"/>
  <c r="M4097" i="2"/>
  <c r="L4097" i="2"/>
  <c r="O4096" i="2"/>
  <c r="N4096" i="2"/>
  <c r="M4096" i="2"/>
  <c r="L4096" i="2"/>
  <c r="O4095" i="2"/>
  <c r="N4095" i="2"/>
  <c r="M4095" i="2"/>
  <c r="L4095" i="2"/>
  <c r="O4094" i="2"/>
  <c r="N4094" i="2"/>
  <c r="M4094" i="2"/>
  <c r="L4094" i="2"/>
  <c r="O4093" i="2"/>
  <c r="N4093" i="2"/>
  <c r="M4093" i="2"/>
  <c r="L4093" i="2"/>
  <c r="O4092" i="2"/>
  <c r="N4092" i="2"/>
  <c r="M4092" i="2"/>
  <c r="L4092" i="2"/>
  <c r="O4091" i="2"/>
  <c r="N4091" i="2"/>
  <c r="M4091" i="2"/>
  <c r="L4091" i="2"/>
  <c r="O4090" i="2"/>
  <c r="N4090" i="2"/>
  <c r="M4090" i="2"/>
  <c r="L4090" i="2"/>
  <c r="O4089" i="2"/>
  <c r="N4089" i="2"/>
  <c r="M4089" i="2"/>
  <c r="L4089" i="2"/>
  <c r="O4088" i="2"/>
  <c r="N4088" i="2"/>
  <c r="M4088" i="2"/>
  <c r="L4088" i="2"/>
  <c r="O4087" i="2"/>
  <c r="N4087" i="2"/>
  <c r="M4087" i="2"/>
  <c r="L4087" i="2"/>
  <c r="O4086" i="2"/>
  <c r="N4086" i="2"/>
  <c r="M4086" i="2"/>
  <c r="L4086" i="2"/>
  <c r="O4085" i="2"/>
  <c r="N4085" i="2"/>
  <c r="M4085" i="2"/>
  <c r="L4085" i="2"/>
  <c r="O4084" i="2"/>
  <c r="N4084" i="2"/>
  <c r="M4084" i="2"/>
  <c r="L4084" i="2"/>
  <c r="O4083" i="2"/>
  <c r="N4083" i="2"/>
  <c r="M4083" i="2"/>
  <c r="L4083" i="2"/>
  <c r="O4082" i="2"/>
  <c r="N4082" i="2"/>
  <c r="M4082" i="2"/>
  <c r="L4082" i="2"/>
  <c r="O4081" i="2"/>
  <c r="N4081" i="2"/>
  <c r="M4081" i="2"/>
  <c r="L4081" i="2"/>
  <c r="O4080" i="2"/>
  <c r="N4080" i="2"/>
  <c r="M4080" i="2"/>
  <c r="L4080" i="2"/>
  <c r="O4079" i="2"/>
  <c r="N4079" i="2"/>
  <c r="M4079" i="2"/>
  <c r="L4079" i="2"/>
  <c r="O4078" i="2"/>
  <c r="N4078" i="2"/>
  <c r="M4078" i="2"/>
  <c r="L4078" i="2"/>
  <c r="O4077" i="2"/>
  <c r="N4077" i="2"/>
  <c r="M4077" i="2"/>
  <c r="L4077" i="2"/>
  <c r="O4076" i="2"/>
  <c r="N4076" i="2"/>
  <c r="M4076" i="2"/>
  <c r="L4076" i="2"/>
  <c r="O4075" i="2"/>
  <c r="N4075" i="2"/>
  <c r="M4075" i="2"/>
  <c r="L4075" i="2"/>
  <c r="O4074" i="2"/>
  <c r="N4074" i="2"/>
  <c r="M4074" i="2"/>
  <c r="L4074" i="2"/>
  <c r="O4073" i="2"/>
  <c r="N4073" i="2"/>
  <c r="M4073" i="2"/>
  <c r="L4073" i="2"/>
  <c r="O4072" i="2"/>
  <c r="N4072" i="2"/>
  <c r="M4072" i="2"/>
  <c r="L4072" i="2"/>
  <c r="O4071" i="2"/>
  <c r="N4071" i="2"/>
  <c r="M4071" i="2"/>
  <c r="L4071" i="2"/>
  <c r="O4070" i="2"/>
  <c r="N4070" i="2"/>
  <c r="M4070" i="2"/>
  <c r="L4070" i="2"/>
  <c r="O4069" i="2"/>
  <c r="N4069" i="2"/>
  <c r="M4069" i="2"/>
  <c r="L4069" i="2"/>
  <c r="O4068" i="2"/>
  <c r="N4068" i="2"/>
  <c r="M4068" i="2"/>
  <c r="L4068" i="2"/>
  <c r="O4067" i="2"/>
  <c r="N4067" i="2"/>
  <c r="M4067" i="2"/>
  <c r="L4067" i="2"/>
  <c r="O4066" i="2"/>
  <c r="N4066" i="2"/>
  <c r="M4066" i="2"/>
  <c r="L4066" i="2"/>
  <c r="O4065" i="2"/>
  <c r="N4065" i="2"/>
  <c r="M4065" i="2"/>
  <c r="L4065" i="2"/>
  <c r="O4064" i="2"/>
  <c r="N4064" i="2"/>
  <c r="M4064" i="2"/>
  <c r="L4064" i="2"/>
  <c r="O4063" i="2"/>
  <c r="O4062" i="2"/>
  <c r="N4063" i="2"/>
  <c r="N4062" i="2"/>
  <c r="M4063" i="2"/>
  <c r="M4062" i="2"/>
  <c r="L4063" i="2"/>
  <c r="L4062" i="2"/>
  <c r="O4061" i="2"/>
  <c r="N4061" i="2"/>
  <c r="M4061" i="2"/>
  <c r="L4061" i="2"/>
  <c r="O4060" i="2"/>
  <c r="N4060" i="2"/>
  <c r="M4060" i="2"/>
  <c r="L4060" i="2"/>
  <c r="O4059" i="2"/>
  <c r="O4058" i="2"/>
  <c r="O4057" i="2"/>
  <c r="O4056" i="2"/>
  <c r="O4055" i="2"/>
  <c r="O4054" i="2"/>
  <c r="N4059" i="2"/>
  <c r="N4058" i="2"/>
  <c r="N4057" i="2"/>
  <c r="N4056" i="2"/>
  <c r="N4055" i="2"/>
  <c r="N4054" i="2"/>
  <c r="M4059" i="2"/>
  <c r="M4058" i="2"/>
  <c r="M4057" i="2"/>
  <c r="M4056" i="2"/>
  <c r="M4055" i="2"/>
  <c r="M4054" i="2"/>
  <c r="L4059" i="2"/>
  <c r="L4058" i="2"/>
  <c r="L4057" i="2"/>
  <c r="L4056" i="2"/>
  <c r="L4055" i="2"/>
  <c r="L4054" i="2"/>
  <c r="O4053" i="2"/>
  <c r="O4052" i="2"/>
  <c r="O4051" i="2"/>
  <c r="O4050" i="2"/>
  <c r="O4049" i="2"/>
  <c r="N4053" i="2"/>
  <c r="N4052" i="2"/>
  <c r="N4051" i="2"/>
  <c r="N4050" i="2"/>
  <c r="N4049" i="2"/>
  <c r="M4053" i="2"/>
  <c r="M4052" i="2"/>
  <c r="M4051" i="2"/>
  <c r="M4050" i="2"/>
  <c r="M4049" i="2"/>
  <c r="L4053" i="2"/>
  <c r="L4052" i="2"/>
  <c r="L4051" i="2"/>
  <c r="L4050" i="2"/>
  <c r="L4049" i="2"/>
  <c r="O4048" i="2"/>
  <c r="N4048" i="2"/>
  <c r="M4048" i="2"/>
  <c r="L4048" i="2"/>
  <c r="O4047" i="2"/>
  <c r="O4046" i="2"/>
  <c r="O4045" i="2"/>
  <c r="N4047" i="2"/>
  <c r="N4046" i="2"/>
  <c r="N4045" i="2"/>
  <c r="M4047" i="2"/>
  <c r="M4046" i="2"/>
  <c r="M4045" i="2"/>
  <c r="L4047" i="2"/>
  <c r="L4046" i="2"/>
  <c r="L4045" i="2"/>
  <c r="O4044" i="2"/>
  <c r="O4043" i="2"/>
  <c r="N4044" i="2"/>
  <c r="N4043" i="2"/>
  <c r="M4044" i="2"/>
  <c r="M4043" i="2"/>
  <c r="L4044" i="2"/>
  <c r="L4043" i="2"/>
  <c r="D38" i="25"/>
  <c r="O4042" i="2"/>
  <c r="O4041" i="2"/>
  <c r="N4042" i="2"/>
  <c r="N4041" i="2"/>
  <c r="M4042" i="2"/>
  <c r="M4041" i="2"/>
  <c r="L4042" i="2"/>
  <c r="L4041" i="2"/>
  <c r="H4040" i="2"/>
  <c r="O4040" i="2"/>
  <c r="N4040" i="2"/>
  <c r="M4040" i="2"/>
  <c r="L4040" i="2"/>
  <c r="O4039" i="2"/>
  <c r="N4039" i="2"/>
  <c r="M4039" i="2"/>
  <c r="L4039" i="2"/>
  <c r="O4038" i="2"/>
  <c r="N4038" i="2"/>
  <c r="M4038" i="2"/>
  <c r="L4038" i="2"/>
  <c r="H38" i="24"/>
  <c r="B38" i="24"/>
  <c r="K35" i="23"/>
  <c r="I35" i="23"/>
  <c r="K34" i="23"/>
  <c r="K33" i="23"/>
  <c r="K32" i="23"/>
  <c r="K29" i="23"/>
  <c r="I29" i="23"/>
  <c r="K28" i="23"/>
  <c r="K27" i="23"/>
  <c r="K26" i="23"/>
  <c r="K25" i="23"/>
  <c r="K24" i="23"/>
  <c r="K23" i="23"/>
  <c r="K22" i="23"/>
  <c r="K21" i="23"/>
  <c r="K20" i="23"/>
  <c r="K18" i="23"/>
  <c r="I18" i="23"/>
  <c r="K17" i="23"/>
  <c r="K16" i="23"/>
  <c r="K15" i="23"/>
  <c r="K14" i="23"/>
  <c r="K13" i="23"/>
  <c r="K12" i="23"/>
  <c r="K11" i="23"/>
  <c r="K10" i="23"/>
  <c r="E10" i="23"/>
  <c r="D10" i="23"/>
  <c r="C10" i="23"/>
  <c r="K9" i="23"/>
  <c r="K8" i="23"/>
  <c r="K7" i="23"/>
  <c r="K6" i="23"/>
  <c r="E6" i="23"/>
  <c r="D6" i="23"/>
  <c r="C6" i="23"/>
  <c r="K5" i="23"/>
  <c r="K4" i="23"/>
  <c r="F4" i="23"/>
  <c r="E18" i="23" s="1"/>
  <c r="K3" i="23"/>
  <c r="K2" i="23"/>
  <c r="D12" i="23" l="1"/>
  <c r="F10" i="23"/>
  <c r="E12" i="23"/>
  <c r="I38" i="23"/>
  <c r="C12" i="23"/>
  <c r="C25" i="23"/>
  <c r="E25" i="23"/>
  <c r="F25" i="23"/>
  <c r="D25" i="23"/>
  <c r="F6" i="23"/>
  <c r="C18" i="23"/>
  <c r="D18" i="23"/>
  <c r="F12" i="23" l="1"/>
  <c r="F24" i="23"/>
  <c r="D24" i="23"/>
  <c r="E24" i="23"/>
  <c r="C24" i="23"/>
  <c r="F23" i="23"/>
  <c r="E23" i="23"/>
  <c r="C23" i="23"/>
  <c r="D23" i="23"/>
  <c r="G25" i="23"/>
  <c r="J34" i="23"/>
  <c r="J33" i="23"/>
  <c r="J32" i="23"/>
  <c r="E26" i="23" l="1"/>
  <c r="E27" i="23" s="1"/>
  <c r="J35" i="23"/>
  <c r="G24" i="23"/>
  <c r="D26" i="23"/>
  <c r="D27" i="23" s="1"/>
  <c r="J15" i="23"/>
  <c r="J6" i="23"/>
  <c r="J14" i="23"/>
  <c r="J17" i="23"/>
  <c r="J13" i="23"/>
  <c r="J11" i="23"/>
  <c r="J9" i="23"/>
  <c r="J7" i="23"/>
  <c r="J3" i="23"/>
  <c r="F26" i="23"/>
  <c r="J16" i="23"/>
  <c r="J12" i="23"/>
  <c r="J10" i="23"/>
  <c r="J8" i="23"/>
  <c r="J5" i="23"/>
  <c r="J2" i="23"/>
  <c r="J4" i="23"/>
  <c r="C26" i="23"/>
  <c r="C27" i="23" s="1"/>
  <c r="G23" i="23"/>
  <c r="J22" i="23"/>
  <c r="J23" i="23"/>
  <c r="J24" i="23"/>
  <c r="J21" i="23"/>
  <c r="J28" i="23"/>
  <c r="J25" i="23"/>
  <c r="J26" i="23"/>
  <c r="J20" i="23"/>
  <c r="J27" i="23"/>
  <c r="G26" i="23" l="1"/>
  <c r="G27" i="23" s="1"/>
  <c r="J18" i="23"/>
  <c r="J29" i="23"/>
  <c r="F27" i="23"/>
  <c r="I39" i="23"/>
  <c r="O4037" i="2"/>
  <c r="N4037" i="2"/>
  <c r="O4036" i="2"/>
  <c r="N4036" i="2"/>
  <c r="O4035" i="2"/>
  <c r="N4035" i="2"/>
  <c r="O4034" i="2"/>
  <c r="N4034" i="2"/>
  <c r="O4033" i="2"/>
  <c r="N4033" i="2"/>
  <c r="O4032" i="2"/>
  <c r="N4032" i="2"/>
  <c r="O4031" i="2"/>
  <c r="N4031" i="2"/>
  <c r="M4037" i="2"/>
  <c r="M4036" i="2"/>
  <c r="M4035" i="2"/>
  <c r="M4034" i="2"/>
  <c r="M4033" i="2"/>
  <c r="M4032" i="2"/>
  <c r="M4031" i="2"/>
  <c r="L4037" i="2"/>
  <c r="L4036" i="2"/>
  <c r="L4035" i="2"/>
  <c r="L4034" i="2"/>
  <c r="L4033" i="2"/>
  <c r="L4032" i="2"/>
  <c r="L4031" i="2"/>
  <c r="O4030" i="2"/>
  <c r="N4030" i="2"/>
  <c r="M4030" i="2"/>
  <c r="L4030" i="2"/>
  <c r="O4029" i="2"/>
  <c r="N4029" i="2"/>
  <c r="M4029" i="2"/>
  <c r="L4029" i="2"/>
  <c r="O4028" i="2"/>
  <c r="N4028" i="2"/>
  <c r="M4028" i="2"/>
  <c r="L4028" i="2"/>
  <c r="O4027" i="2"/>
  <c r="N4027" i="2"/>
  <c r="M4027" i="2"/>
  <c r="L4027" i="2"/>
  <c r="O4026" i="2"/>
  <c r="N4026" i="2"/>
  <c r="M4026" i="2"/>
  <c r="L4026" i="2"/>
  <c r="O4025" i="2"/>
  <c r="N4025" i="2"/>
  <c r="M4025" i="2"/>
  <c r="L4025" i="2"/>
  <c r="O4024" i="2"/>
  <c r="N4024" i="2"/>
  <c r="M4024" i="2"/>
  <c r="L4024" i="2"/>
  <c r="O4023" i="2"/>
  <c r="N4023" i="2"/>
  <c r="M4023" i="2"/>
  <c r="L4023" i="2"/>
  <c r="O4022" i="2"/>
  <c r="N4022" i="2"/>
  <c r="M4022" i="2"/>
  <c r="L4022" i="2"/>
  <c r="O4021" i="2"/>
  <c r="N4021" i="2"/>
  <c r="M4021" i="2"/>
  <c r="L4021" i="2"/>
  <c r="O4020" i="2"/>
  <c r="N4020" i="2"/>
  <c r="M4020" i="2"/>
  <c r="L4020" i="2"/>
  <c r="O4019" i="2"/>
  <c r="N4019" i="2"/>
  <c r="M4019" i="2"/>
  <c r="L4019" i="2"/>
  <c r="O4018" i="2"/>
  <c r="N4018" i="2"/>
  <c r="M4018" i="2"/>
  <c r="L4018" i="2"/>
  <c r="O4017" i="2"/>
  <c r="N4017" i="2"/>
  <c r="M4017" i="2"/>
  <c r="L4017" i="2"/>
  <c r="O4016" i="2"/>
  <c r="N4016" i="2"/>
  <c r="M4016" i="2"/>
  <c r="L4016" i="2"/>
  <c r="O4015" i="2"/>
  <c r="N4015" i="2"/>
  <c r="M4015" i="2"/>
  <c r="L4015" i="2"/>
  <c r="O4014" i="2"/>
  <c r="N4014" i="2"/>
  <c r="M4014" i="2"/>
  <c r="L4014" i="2"/>
  <c r="O4013" i="2"/>
  <c r="N4013" i="2"/>
  <c r="M4013" i="2"/>
  <c r="L4013" i="2"/>
  <c r="O4012" i="2"/>
  <c r="N4012" i="2"/>
  <c r="M4012" i="2"/>
  <c r="L4012" i="2"/>
  <c r="O4011" i="2"/>
  <c r="N4011" i="2"/>
  <c r="M4011" i="2"/>
  <c r="L4011" i="2"/>
  <c r="O4010" i="2"/>
  <c r="N4010" i="2"/>
  <c r="M4010" i="2"/>
  <c r="L4010" i="2"/>
  <c r="O4009" i="2"/>
  <c r="N4009" i="2"/>
  <c r="M4009" i="2"/>
  <c r="L4009" i="2"/>
  <c r="O4008" i="2"/>
  <c r="N4008" i="2"/>
  <c r="M4008" i="2"/>
  <c r="L4008" i="2"/>
  <c r="O4007" i="2"/>
  <c r="N4007" i="2"/>
  <c r="M4007" i="2"/>
  <c r="L4007" i="2"/>
  <c r="O4006" i="2"/>
  <c r="N4006" i="2"/>
  <c r="M4006" i="2"/>
  <c r="L4006" i="2"/>
  <c r="O4005" i="2"/>
  <c r="N4005" i="2"/>
  <c r="M4005" i="2"/>
  <c r="L4005" i="2"/>
  <c r="O4004" i="2"/>
  <c r="N4004" i="2"/>
  <c r="M4004" i="2"/>
  <c r="L4004" i="2"/>
  <c r="O4003" i="2"/>
  <c r="N4003" i="2"/>
  <c r="M4003" i="2"/>
  <c r="L4003" i="2"/>
  <c r="O4002" i="2"/>
  <c r="N4002" i="2"/>
  <c r="M4002" i="2"/>
  <c r="L4002" i="2"/>
  <c r="O4001" i="2"/>
  <c r="N4001" i="2"/>
  <c r="M4001" i="2"/>
  <c r="L4001" i="2"/>
  <c r="O4000" i="2"/>
  <c r="N4000" i="2"/>
  <c r="M4000" i="2"/>
  <c r="L4000" i="2"/>
  <c r="O3999" i="2"/>
  <c r="N3999" i="2"/>
  <c r="M3999" i="2"/>
  <c r="L3999" i="2"/>
  <c r="O3998" i="2"/>
  <c r="N3998" i="2"/>
  <c r="M3998" i="2"/>
  <c r="L3998" i="2"/>
  <c r="O3997" i="2"/>
  <c r="N3997" i="2"/>
  <c r="M3997" i="2"/>
  <c r="L3997" i="2"/>
  <c r="O3996" i="2"/>
  <c r="N3996" i="2"/>
  <c r="M3996" i="2"/>
  <c r="L3996" i="2"/>
  <c r="O3995" i="2"/>
  <c r="N3995" i="2"/>
  <c r="M3995" i="2"/>
  <c r="L3995" i="2"/>
  <c r="O3994" i="2"/>
  <c r="N3994" i="2"/>
  <c r="M3994" i="2"/>
  <c r="L3994" i="2"/>
  <c r="O3993" i="2"/>
  <c r="N3993" i="2"/>
  <c r="M3993" i="2"/>
  <c r="L3993" i="2"/>
  <c r="O3992" i="2"/>
  <c r="N3992" i="2"/>
  <c r="M3992" i="2"/>
  <c r="L3992" i="2"/>
  <c r="O3991" i="2"/>
  <c r="N3991" i="2"/>
  <c r="M3991" i="2"/>
  <c r="L3991" i="2"/>
  <c r="O3990" i="2"/>
  <c r="N3990" i="2"/>
  <c r="M3990" i="2"/>
  <c r="L3990" i="2"/>
  <c r="O3989" i="2"/>
  <c r="N3989" i="2"/>
  <c r="M3989" i="2"/>
  <c r="L3989" i="2"/>
  <c r="O3988" i="2"/>
  <c r="N3988" i="2"/>
  <c r="M3988" i="2"/>
  <c r="L3988" i="2"/>
  <c r="O3987" i="2"/>
  <c r="N3987" i="2"/>
  <c r="M3987" i="2"/>
  <c r="L3987" i="2"/>
  <c r="O3986" i="2"/>
  <c r="N3986" i="2"/>
  <c r="M3986" i="2"/>
  <c r="L3986" i="2"/>
  <c r="O3985" i="2"/>
  <c r="N3985" i="2"/>
  <c r="M3985" i="2"/>
  <c r="L3985" i="2"/>
  <c r="O3984" i="2"/>
  <c r="N3984" i="2"/>
  <c r="M3984" i="2"/>
  <c r="L3984" i="2"/>
  <c r="O3983" i="2"/>
  <c r="N3983" i="2"/>
  <c r="M3983" i="2"/>
  <c r="L3983" i="2"/>
  <c r="O3982" i="2"/>
  <c r="N3982" i="2"/>
  <c r="M3982" i="2"/>
  <c r="L3982" i="2"/>
  <c r="O3981" i="2"/>
  <c r="N3981" i="2"/>
  <c r="M3981" i="2"/>
  <c r="L3981" i="2"/>
  <c r="O3980" i="2"/>
  <c r="N3980" i="2"/>
  <c r="M3980" i="2"/>
  <c r="L3980" i="2"/>
  <c r="O3979" i="2"/>
  <c r="N3979" i="2"/>
  <c r="M3979" i="2"/>
  <c r="L3979" i="2"/>
  <c r="O3978" i="2"/>
  <c r="N3978" i="2"/>
  <c r="M3978" i="2"/>
  <c r="L3978" i="2"/>
  <c r="O3977" i="2"/>
  <c r="N3977" i="2"/>
  <c r="M3977" i="2"/>
  <c r="L3977" i="2"/>
  <c r="O3976" i="2"/>
  <c r="N3976" i="2"/>
  <c r="M3976" i="2"/>
  <c r="L3976" i="2"/>
  <c r="O3975" i="2"/>
  <c r="N3975" i="2"/>
  <c r="M3975" i="2"/>
  <c r="L3975" i="2"/>
  <c r="O3974" i="2"/>
  <c r="N3974" i="2"/>
  <c r="M3974" i="2"/>
  <c r="L3974" i="2"/>
  <c r="O3973" i="2"/>
  <c r="N3973" i="2"/>
  <c r="M3973" i="2"/>
  <c r="L3973" i="2"/>
  <c r="O3972" i="2"/>
  <c r="N3972" i="2"/>
  <c r="M3972" i="2"/>
  <c r="L3972" i="2"/>
  <c r="O3971" i="2"/>
  <c r="N3971" i="2"/>
  <c r="M3971" i="2"/>
  <c r="L3971" i="2"/>
  <c r="O3970" i="2"/>
  <c r="N3970" i="2"/>
  <c r="M3970" i="2"/>
  <c r="L3970" i="2"/>
  <c r="O3969" i="2"/>
  <c r="N3969" i="2"/>
  <c r="M3969" i="2"/>
  <c r="L3969" i="2"/>
  <c r="O3968" i="2"/>
  <c r="N3968" i="2"/>
  <c r="M3968" i="2"/>
  <c r="L3968" i="2"/>
  <c r="O3967" i="2"/>
  <c r="N3967" i="2"/>
  <c r="M3967" i="2"/>
  <c r="L3967" i="2"/>
  <c r="O3966" i="2"/>
  <c r="N3966" i="2"/>
  <c r="M3966" i="2"/>
  <c r="L3966" i="2"/>
  <c r="O3965" i="2"/>
  <c r="N3965" i="2"/>
  <c r="M3965" i="2"/>
  <c r="L3965" i="2"/>
  <c r="O3964" i="2"/>
  <c r="N3964" i="2"/>
  <c r="M3964" i="2"/>
  <c r="L3964" i="2"/>
  <c r="O3963" i="2"/>
  <c r="N3963" i="2"/>
  <c r="M3963" i="2"/>
  <c r="L3963" i="2"/>
  <c r="O3962" i="2"/>
  <c r="N3962" i="2"/>
  <c r="M3962" i="2"/>
  <c r="L3962" i="2"/>
  <c r="O3961" i="2"/>
  <c r="N3961" i="2"/>
  <c r="M3961" i="2"/>
  <c r="L3961" i="2"/>
  <c r="O3960" i="2"/>
  <c r="N3960" i="2"/>
  <c r="M3960" i="2"/>
  <c r="L3960" i="2"/>
  <c r="O3959" i="2"/>
  <c r="N3959" i="2"/>
  <c r="M3959" i="2"/>
  <c r="L3959" i="2"/>
  <c r="O3958" i="2"/>
  <c r="N3958" i="2"/>
  <c r="M3958" i="2"/>
  <c r="L3958" i="2"/>
  <c r="O3957" i="2"/>
  <c r="N3957" i="2"/>
  <c r="M3957" i="2"/>
  <c r="L3957" i="2"/>
  <c r="O3956" i="2"/>
  <c r="N3956" i="2"/>
  <c r="M3956" i="2"/>
  <c r="L3956" i="2"/>
  <c r="O3955" i="2"/>
  <c r="N3955" i="2"/>
  <c r="M3955" i="2"/>
  <c r="L3955" i="2"/>
  <c r="O3954" i="2"/>
  <c r="N3954" i="2"/>
  <c r="M3954" i="2"/>
  <c r="L3954" i="2"/>
  <c r="O3953" i="2"/>
  <c r="N3953" i="2"/>
  <c r="M3953" i="2"/>
  <c r="L3953" i="2"/>
  <c r="O3952" i="2"/>
  <c r="N3952" i="2"/>
  <c r="M3952" i="2"/>
  <c r="L3952" i="2"/>
  <c r="O3951" i="2"/>
  <c r="N3951" i="2"/>
  <c r="M3951" i="2"/>
  <c r="L3951" i="2"/>
  <c r="O3950" i="2"/>
  <c r="N3950" i="2"/>
  <c r="M3950" i="2"/>
  <c r="L3950" i="2"/>
  <c r="O3949" i="2"/>
  <c r="N3949" i="2"/>
  <c r="M3949" i="2"/>
  <c r="L3949" i="2"/>
  <c r="O3948" i="2"/>
  <c r="N3948" i="2"/>
  <c r="M3948" i="2"/>
  <c r="L3948" i="2"/>
  <c r="O3947" i="2"/>
  <c r="N3947" i="2"/>
  <c r="M3947" i="2"/>
  <c r="L3947" i="2"/>
  <c r="O3946" i="2"/>
  <c r="N3946" i="2"/>
  <c r="M3946" i="2"/>
  <c r="L3946" i="2"/>
  <c r="O3945" i="2"/>
  <c r="N3945" i="2"/>
  <c r="M3945" i="2"/>
  <c r="L3945" i="2"/>
  <c r="O3944" i="2"/>
  <c r="N3944" i="2"/>
  <c r="M3944" i="2"/>
  <c r="L3944" i="2"/>
  <c r="O3943" i="2"/>
  <c r="N3943" i="2"/>
  <c r="M3943" i="2"/>
  <c r="L3943" i="2"/>
  <c r="O3942" i="2"/>
  <c r="N3942" i="2"/>
  <c r="M3942" i="2"/>
  <c r="L3942" i="2"/>
  <c r="O3941" i="2"/>
  <c r="N3941" i="2"/>
  <c r="M3941" i="2"/>
  <c r="L3941" i="2"/>
  <c r="O3940" i="2"/>
  <c r="N3940" i="2"/>
  <c r="M3940" i="2"/>
  <c r="L3940" i="2"/>
  <c r="O3939" i="2"/>
  <c r="N3939" i="2"/>
  <c r="M3939" i="2"/>
  <c r="L3939" i="2"/>
  <c r="O3938" i="2"/>
  <c r="N3938" i="2"/>
  <c r="M3938" i="2"/>
  <c r="L3938" i="2"/>
  <c r="O3937" i="2"/>
  <c r="N3937" i="2"/>
  <c r="M3937" i="2"/>
  <c r="L3937" i="2"/>
  <c r="O3936" i="2"/>
  <c r="N3936" i="2"/>
  <c r="M3936" i="2"/>
  <c r="L3936" i="2"/>
  <c r="O3935" i="2"/>
  <c r="N3935" i="2"/>
  <c r="M3935" i="2"/>
  <c r="L3935" i="2"/>
  <c r="O3934" i="2"/>
  <c r="N3934" i="2"/>
  <c r="M3934" i="2"/>
  <c r="L3934" i="2"/>
  <c r="O3933" i="2"/>
  <c r="N3933" i="2"/>
  <c r="M3933" i="2"/>
  <c r="L3933" i="2"/>
  <c r="O3932" i="2"/>
  <c r="N3932" i="2"/>
  <c r="M3932" i="2"/>
  <c r="L3932" i="2"/>
  <c r="O3931" i="2"/>
  <c r="N3931" i="2"/>
  <c r="M3931" i="2"/>
  <c r="L3931" i="2"/>
  <c r="O3930" i="2"/>
  <c r="N3930" i="2"/>
  <c r="M3930" i="2"/>
  <c r="L3930" i="2"/>
  <c r="O3929" i="2"/>
  <c r="N3929" i="2"/>
  <c r="M3929" i="2"/>
  <c r="L3929" i="2"/>
  <c r="O3928" i="2"/>
  <c r="N3928" i="2"/>
  <c r="M3928" i="2"/>
  <c r="L3928" i="2"/>
  <c r="O3927" i="2"/>
  <c r="N3927" i="2"/>
  <c r="M3927" i="2"/>
  <c r="L3927" i="2"/>
  <c r="O3926" i="2"/>
  <c r="N3926" i="2"/>
  <c r="M3926" i="2"/>
  <c r="L3926" i="2"/>
  <c r="O3925" i="2"/>
  <c r="N3925" i="2"/>
  <c r="M3925" i="2"/>
  <c r="L3925" i="2"/>
  <c r="O3924" i="2"/>
  <c r="N3924" i="2"/>
  <c r="M3924" i="2"/>
  <c r="L3924" i="2"/>
  <c r="O3923" i="2"/>
  <c r="N3923" i="2"/>
  <c r="M3923" i="2"/>
  <c r="L3923" i="2"/>
  <c r="O3922" i="2"/>
  <c r="N3922" i="2"/>
  <c r="M3922" i="2"/>
  <c r="L3922" i="2"/>
  <c r="O3921" i="2"/>
  <c r="N3921" i="2"/>
  <c r="M3921" i="2"/>
  <c r="L3921" i="2"/>
  <c r="O3920" i="2"/>
  <c r="N3920" i="2"/>
  <c r="M3920" i="2"/>
  <c r="L3920" i="2"/>
  <c r="O3919" i="2"/>
  <c r="N3919" i="2"/>
  <c r="M3919" i="2"/>
  <c r="L3919" i="2"/>
  <c r="O3918" i="2"/>
  <c r="N3918" i="2"/>
  <c r="M3918" i="2"/>
  <c r="L3918" i="2"/>
  <c r="O3917" i="2"/>
  <c r="N3917" i="2"/>
  <c r="M3917" i="2"/>
  <c r="L3917" i="2"/>
  <c r="O3916" i="2"/>
  <c r="N3916" i="2"/>
  <c r="M3916" i="2"/>
  <c r="L3916" i="2"/>
  <c r="O3915" i="2"/>
  <c r="N3915" i="2"/>
  <c r="M3915" i="2"/>
  <c r="L3915" i="2"/>
  <c r="O3914" i="2"/>
  <c r="N3914" i="2"/>
  <c r="M3914" i="2"/>
  <c r="L3914" i="2"/>
  <c r="O3913" i="2"/>
  <c r="N3913" i="2"/>
  <c r="M3913" i="2"/>
  <c r="L3913" i="2"/>
  <c r="O3912" i="2"/>
  <c r="N3912" i="2"/>
  <c r="M3912" i="2"/>
  <c r="L3912" i="2"/>
  <c r="O3911" i="2"/>
  <c r="N3911" i="2"/>
  <c r="M3911" i="2"/>
  <c r="L3911" i="2"/>
  <c r="O3910" i="2"/>
  <c r="N3910" i="2"/>
  <c r="M3910" i="2"/>
  <c r="L3910" i="2"/>
  <c r="O3909" i="2"/>
  <c r="N3909" i="2"/>
  <c r="M3909" i="2"/>
  <c r="L3909" i="2"/>
  <c r="O3908" i="2"/>
  <c r="N3908" i="2"/>
  <c r="M3908" i="2"/>
  <c r="L3908" i="2"/>
  <c r="O3907" i="2"/>
  <c r="N3907" i="2"/>
  <c r="M3907" i="2"/>
  <c r="L3907" i="2"/>
  <c r="H3906" i="2"/>
  <c r="H3905" i="2"/>
  <c r="H3904" i="2"/>
  <c r="H3903" i="2"/>
  <c r="H3902" i="2"/>
  <c r="H3901" i="2"/>
  <c r="H3900" i="2"/>
  <c r="H3899" i="2"/>
  <c r="H3898" i="2"/>
  <c r="H3897" i="2"/>
  <c r="H3896" i="2"/>
  <c r="H3895" i="2"/>
  <c r="H3894" i="2"/>
  <c r="H3893" i="2"/>
  <c r="H3892" i="2"/>
  <c r="H3891" i="2"/>
  <c r="H3890" i="2"/>
  <c r="H3889" i="2"/>
  <c r="H3888" i="2"/>
  <c r="H3887" i="2"/>
  <c r="H3886" i="2"/>
  <c r="H3885" i="2"/>
  <c r="H3884" i="2"/>
  <c r="H3883" i="2"/>
  <c r="H3882" i="2"/>
  <c r="H3881" i="2"/>
  <c r="H3880" i="2"/>
  <c r="H3879" i="2"/>
  <c r="H3878" i="2"/>
  <c r="H3877" i="2"/>
  <c r="H3876" i="2"/>
  <c r="H3875" i="2"/>
  <c r="H3874" i="2"/>
  <c r="H3873" i="2"/>
  <c r="H3872" i="2"/>
  <c r="H3871" i="2"/>
  <c r="H3870" i="2"/>
  <c r="H3869" i="2"/>
  <c r="H3868" i="2"/>
  <c r="H3867" i="2"/>
  <c r="H3866" i="2"/>
  <c r="H3865" i="2"/>
  <c r="H3864" i="2"/>
  <c r="H3863" i="2"/>
  <c r="H3862" i="2"/>
  <c r="H3861" i="2"/>
  <c r="H3860" i="2"/>
  <c r="H3859" i="2"/>
  <c r="H3858" i="2"/>
  <c r="H3857" i="2"/>
  <c r="H3856" i="2"/>
  <c r="H3855" i="2"/>
  <c r="H3854" i="2"/>
  <c r="H3853" i="2"/>
  <c r="H3852" i="2"/>
  <c r="H3851" i="2"/>
  <c r="H3850" i="2"/>
  <c r="H3849" i="2"/>
  <c r="H3848" i="2"/>
  <c r="H3847" i="2"/>
  <c r="H3846" i="2"/>
  <c r="H3845" i="2"/>
  <c r="H3844" i="2"/>
  <c r="H3843" i="2"/>
  <c r="H3842" i="2"/>
  <c r="H3841" i="2"/>
  <c r="H3840" i="2"/>
  <c r="H3839" i="2"/>
  <c r="H3838" i="2"/>
  <c r="H3837" i="2"/>
  <c r="H3836" i="2"/>
  <c r="H3835" i="2"/>
  <c r="H3834" i="2"/>
  <c r="H3833" i="2"/>
  <c r="H3832" i="2"/>
  <c r="H3831" i="2"/>
  <c r="H3830" i="2"/>
  <c r="H3829" i="2"/>
  <c r="H3828" i="2"/>
  <c r="H3827" i="2"/>
  <c r="H3826" i="2"/>
  <c r="H3825" i="2"/>
  <c r="H3824" i="2"/>
  <c r="H3823" i="2"/>
  <c r="H3822" i="2"/>
  <c r="H3821" i="2"/>
  <c r="H3820" i="2"/>
  <c r="H3819" i="2"/>
  <c r="H3818" i="2"/>
  <c r="H3817" i="2"/>
  <c r="H3816" i="2"/>
  <c r="H3815" i="2"/>
  <c r="H3814" i="2"/>
  <c r="H3813" i="2"/>
  <c r="H3812" i="2"/>
  <c r="H3811" i="2"/>
  <c r="H3810" i="2"/>
  <c r="H3809" i="2"/>
  <c r="H3808" i="2"/>
  <c r="H3807" i="2"/>
  <c r="H3806" i="2"/>
  <c r="H3805" i="2"/>
  <c r="H3804" i="2"/>
  <c r="H3803" i="2"/>
  <c r="H3802" i="2"/>
  <c r="H3801" i="2"/>
  <c r="H3800" i="2"/>
  <c r="H3799" i="2"/>
  <c r="H3798" i="2"/>
  <c r="H3797" i="2"/>
  <c r="H3796" i="2"/>
  <c r="H3795" i="2"/>
  <c r="H3794" i="2"/>
  <c r="H3793" i="2"/>
  <c r="H3792" i="2"/>
  <c r="H3791" i="2"/>
  <c r="H3790" i="2"/>
  <c r="H3789" i="2"/>
  <c r="H3788" i="2"/>
  <c r="H3787" i="2"/>
  <c r="H3786" i="2"/>
  <c r="H3785" i="2"/>
  <c r="H3784" i="2"/>
  <c r="H3783" i="2"/>
  <c r="H3782" i="2"/>
  <c r="H3781" i="2"/>
  <c r="H3780" i="2"/>
  <c r="H3779" i="2"/>
  <c r="H3778" i="2"/>
  <c r="H3777" i="2"/>
  <c r="H3776" i="2"/>
  <c r="H3775" i="2"/>
  <c r="H3774" i="2"/>
  <c r="H3773" i="2"/>
  <c r="H3772" i="2"/>
  <c r="H3771" i="2"/>
  <c r="H3770" i="2"/>
  <c r="H3769" i="2"/>
  <c r="H3768" i="2"/>
  <c r="H3767" i="2"/>
  <c r="H3766" i="2"/>
  <c r="H3765" i="2"/>
  <c r="H3764" i="2"/>
  <c r="H3763" i="2"/>
  <c r="H3762" i="2"/>
  <c r="H3761" i="2"/>
  <c r="H3760" i="2"/>
  <c r="H3759" i="2"/>
  <c r="H3758" i="2"/>
  <c r="H3757" i="2"/>
  <c r="H3756" i="2"/>
  <c r="H3755" i="2"/>
  <c r="H3754" i="2"/>
  <c r="H3753" i="2"/>
  <c r="H3752" i="2"/>
  <c r="H3751" i="2"/>
  <c r="H3750" i="2"/>
  <c r="H3749" i="2"/>
  <c r="H3748" i="2"/>
  <c r="H3747" i="2"/>
  <c r="H3746" i="2"/>
  <c r="H3745" i="2"/>
  <c r="H3744" i="2"/>
  <c r="H3743" i="2"/>
  <c r="H3742" i="2"/>
  <c r="H3741" i="2"/>
  <c r="H3740" i="2"/>
  <c r="H3739" i="2"/>
  <c r="H3738" i="2"/>
  <c r="H3737" i="2"/>
  <c r="H3736" i="2"/>
  <c r="H3735" i="2"/>
  <c r="H3734" i="2"/>
  <c r="H3733" i="2"/>
  <c r="H3732" i="2"/>
  <c r="H3731" i="2"/>
  <c r="H3730" i="2"/>
  <c r="H3729" i="2"/>
  <c r="H3728" i="2"/>
  <c r="H3727" i="2"/>
  <c r="H3726" i="2"/>
  <c r="H3725" i="2"/>
  <c r="H3724" i="2"/>
  <c r="H3723" i="2"/>
  <c r="H3722" i="2"/>
  <c r="H3721" i="2"/>
  <c r="H3720" i="2"/>
  <c r="H3719" i="2"/>
  <c r="H3718" i="2"/>
  <c r="H3717" i="2"/>
  <c r="H3716" i="2"/>
  <c r="H3715" i="2"/>
  <c r="H3714" i="2"/>
  <c r="H3713" i="2"/>
  <c r="H3712" i="2"/>
  <c r="H3711" i="2"/>
  <c r="H3710" i="2"/>
  <c r="H3709" i="2"/>
  <c r="H3708" i="2"/>
  <c r="H3707" i="2"/>
  <c r="H3706" i="2"/>
  <c r="H3705" i="2"/>
  <c r="H3704" i="2"/>
  <c r="H3703" i="2"/>
  <c r="H3702" i="2"/>
  <c r="H3701" i="2"/>
  <c r="H3700" i="2"/>
  <c r="H3699" i="2"/>
  <c r="H3698" i="2"/>
  <c r="H3697" i="2"/>
  <c r="H3696" i="2"/>
  <c r="H3695" i="2"/>
  <c r="H3694" i="2"/>
  <c r="H3693" i="2"/>
  <c r="H3692" i="2"/>
  <c r="H3691" i="2"/>
  <c r="H3690" i="2"/>
  <c r="H3689" i="2"/>
  <c r="H3688" i="2"/>
  <c r="H3687" i="2"/>
  <c r="H3686" i="2"/>
  <c r="H3685" i="2"/>
  <c r="H3684" i="2"/>
  <c r="H3683" i="2"/>
  <c r="H3682" i="2"/>
  <c r="H3681" i="2"/>
  <c r="H3680" i="2"/>
  <c r="H3679" i="2"/>
  <c r="H3678" i="2"/>
  <c r="H3677" i="2"/>
  <c r="H3676" i="2"/>
  <c r="H3675" i="2"/>
  <c r="H3674" i="2"/>
  <c r="H3673" i="2"/>
  <c r="H3672" i="2"/>
  <c r="H3671" i="2"/>
  <c r="H3670" i="2"/>
  <c r="H3669" i="2"/>
  <c r="H3668" i="2"/>
  <c r="H3667" i="2"/>
  <c r="H3666" i="2"/>
  <c r="H3665" i="2"/>
  <c r="H3664" i="2"/>
  <c r="H3663" i="2"/>
  <c r="H3662" i="2"/>
  <c r="H3661" i="2"/>
  <c r="H3660" i="2"/>
  <c r="H3659" i="2"/>
  <c r="H3658" i="2"/>
  <c r="H3657" i="2"/>
  <c r="H3656" i="2"/>
  <c r="H3655" i="2"/>
  <c r="H3654" i="2"/>
  <c r="H3653" i="2"/>
  <c r="H3652" i="2"/>
  <c r="H3651" i="2"/>
  <c r="H3650" i="2"/>
  <c r="H3649" i="2"/>
  <c r="O3906" i="2"/>
  <c r="N3906" i="2"/>
  <c r="M3906" i="2"/>
  <c r="L3906" i="2"/>
  <c r="O3905" i="2"/>
  <c r="N3905" i="2"/>
  <c r="M3905" i="2"/>
  <c r="L3905" i="2"/>
  <c r="O3904" i="2"/>
  <c r="N3904" i="2"/>
  <c r="M3904" i="2"/>
  <c r="L3904" i="2"/>
  <c r="O3903" i="2"/>
  <c r="N3903" i="2"/>
  <c r="M3903" i="2"/>
  <c r="L3903" i="2"/>
  <c r="O3902" i="2"/>
  <c r="N3902" i="2"/>
  <c r="M3902" i="2"/>
  <c r="L3902" i="2"/>
  <c r="O3901" i="2"/>
  <c r="N3901" i="2"/>
  <c r="M3901" i="2"/>
  <c r="L3901" i="2"/>
  <c r="O3900" i="2"/>
  <c r="N3900" i="2"/>
  <c r="M3900" i="2"/>
  <c r="L3900" i="2"/>
  <c r="O3899" i="2"/>
  <c r="N3899" i="2"/>
  <c r="M3899" i="2"/>
  <c r="L3899" i="2"/>
  <c r="O3898" i="2"/>
  <c r="N3898" i="2"/>
  <c r="M3898" i="2"/>
  <c r="L3898" i="2"/>
  <c r="O3897" i="2"/>
  <c r="N3897" i="2"/>
  <c r="M3897" i="2"/>
  <c r="L3897" i="2"/>
  <c r="O3896" i="2"/>
  <c r="N3896" i="2"/>
  <c r="M3896" i="2"/>
  <c r="L3896" i="2"/>
  <c r="O3895" i="2"/>
  <c r="N3895" i="2"/>
  <c r="M3895" i="2"/>
  <c r="L3895" i="2"/>
  <c r="O3894" i="2"/>
  <c r="N3894" i="2"/>
  <c r="M3894" i="2"/>
  <c r="L3894" i="2"/>
  <c r="O3893" i="2"/>
  <c r="N3893" i="2"/>
  <c r="M3893" i="2"/>
  <c r="L3893" i="2"/>
  <c r="O3892" i="2"/>
  <c r="N3892" i="2"/>
  <c r="M3892" i="2"/>
  <c r="L3892" i="2"/>
  <c r="O3891" i="2"/>
  <c r="N3891" i="2"/>
  <c r="M3891" i="2"/>
  <c r="L3891" i="2"/>
  <c r="O3890" i="2"/>
  <c r="N3890" i="2"/>
  <c r="M3890" i="2"/>
  <c r="L3890" i="2"/>
  <c r="O3889" i="2"/>
  <c r="N3889" i="2"/>
  <c r="M3889" i="2"/>
  <c r="L3889" i="2"/>
  <c r="O3888" i="2"/>
  <c r="N3888" i="2"/>
  <c r="M3888" i="2"/>
  <c r="L3888" i="2"/>
  <c r="O3887" i="2"/>
  <c r="N3887" i="2"/>
  <c r="M3887" i="2"/>
  <c r="L3887" i="2"/>
  <c r="O3886" i="2"/>
  <c r="N3886" i="2"/>
  <c r="M3886" i="2"/>
  <c r="L3886" i="2"/>
  <c r="O3885" i="2"/>
  <c r="N3885" i="2"/>
  <c r="M3885" i="2"/>
  <c r="L3885" i="2"/>
  <c r="O3884" i="2"/>
  <c r="N3884" i="2"/>
  <c r="M3884" i="2"/>
  <c r="L3884" i="2"/>
  <c r="O3883" i="2"/>
  <c r="N3883" i="2"/>
  <c r="M3883" i="2"/>
  <c r="L3883" i="2"/>
  <c r="O3882" i="2"/>
  <c r="N3882" i="2"/>
  <c r="M3882" i="2"/>
  <c r="L3882" i="2"/>
  <c r="O3881" i="2"/>
  <c r="N3881" i="2"/>
  <c r="M3881" i="2"/>
  <c r="L3881" i="2"/>
  <c r="O3880" i="2"/>
  <c r="N3880" i="2"/>
  <c r="M3880" i="2"/>
  <c r="L3880" i="2"/>
  <c r="O3879" i="2"/>
  <c r="N3879" i="2"/>
  <c r="M3879" i="2"/>
  <c r="L3879" i="2"/>
  <c r="O3878" i="2"/>
  <c r="N3878" i="2"/>
  <c r="M3878" i="2"/>
  <c r="L3878" i="2"/>
  <c r="O3877" i="2"/>
  <c r="N3877" i="2"/>
  <c r="M3877" i="2"/>
  <c r="L3877" i="2"/>
  <c r="O3876" i="2"/>
  <c r="N3876" i="2"/>
  <c r="M3876" i="2"/>
  <c r="L3876" i="2"/>
  <c r="O3875" i="2"/>
  <c r="N3875" i="2"/>
  <c r="M3875" i="2"/>
  <c r="L3875" i="2"/>
  <c r="O3874" i="2"/>
  <c r="N3874" i="2"/>
  <c r="M3874" i="2"/>
  <c r="L3874" i="2"/>
  <c r="O3873" i="2"/>
  <c r="N3873" i="2"/>
  <c r="M3873" i="2"/>
  <c r="L3873" i="2"/>
  <c r="O3872" i="2"/>
  <c r="N3872" i="2"/>
  <c r="M3872" i="2"/>
  <c r="L3872" i="2"/>
  <c r="O3871" i="2"/>
  <c r="N3871" i="2"/>
  <c r="M3871" i="2"/>
  <c r="L3871" i="2"/>
  <c r="O3870" i="2"/>
  <c r="N3870" i="2"/>
  <c r="M3870" i="2"/>
  <c r="L3870" i="2"/>
  <c r="O3869" i="2"/>
  <c r="N3869" i="2"/>
  <c r="M3869" i="2"/>
  <c r="L3869" i="2"/>
  <c r="O3868" i="2"/>
  <c r="N3868" i="2"/>
  <c r="M3868" i="2"/>
  <c r="L3868" i="2"/>
  <c r="O3867" i="2"/>
  <c r="N3867" i="2"/>
  <c r="M3867" i="2"/>
  <c r="L3867" i="2"/>
  <c r="O3866" i="2"/>
  <c r="N3866" i="2"/>
  <c r="M3866" i="2"/>
  <c r="L3866" i="2"/>
  <c r="O3865" i="2"/>
  <c r="N3865" i="2"/>
  <c r="M3865" i="2"/>
  <c r="L3865" i="2"/>
  <c r="O3864" i="2"/>
  <c r="N3864" i="2"/>
  <c r="M3864" i="2"/>
  <c r="L3864" i="2"/>
  <c r="O3863" i="2"/>
  <c r="N3863" i="2"/>
  <c r="M3863" i="2"/>
  <c r="L3863" i="2"/>
  <c r="O3862" i="2"/>
  <c r="N3862" i="2"/>
  <c r="M3862" i="2"/>
  <c r="L3862" i="2"/>
  <c r="O3861" i="2"/>
  <c r="N3861" i="2"/>
  <c r="M3861" i="2"/>
  <c r="L3861" i="2"/>
  <c r="O3860" i="2"/>
  <c r="N3860" i="2"/>
  <c r="M3860" i="2"/>
  <c r="L3860" i="2"/>
  <c r="O3859" i="2"/>
  <c r="N3859" i="2"/>
  <c r="M3859" i="2"/>
  <c r="L3859" i="2"/>
  <c r="O3858" i="2"/>
  <c r="N3858" i="2"/>
  <c r="M3858" i="2"/>
  <c r="L3858" i="2"/>
  <c r="O3857" i="2"/>
  <c r="N3857" i="2"/>
  <c r="M3857" i="2"/>
  <c r="L3857" i="2"/>
  <c r="O3856" i="2"/>
  <c r="N3856" i="2"/>
  <c r="M3856" i="2"/>
  <c r="L3856" i="2"/>
  <c r="O3855" i="2"/>
  <c r="N3855" i="2"/>
  <c r="M3855" i="2"/>
  <c r="L3855" i="2"/>
  <c r="O3854" i="2"/>
  <c r="N3854" i="2"/>
  <c r="M3854" i="2"/>
  <c r="L3854" i="2"/>
  <c r="O3853" i="2"/>
  <c r="N3853" i="2"/>
  <c r="M3853" i="2"/>
  <c r="L3853" i="2"/>
  <c r="O3852" i="2"/>
  <c r="N3852" i="2"/>
  <c r="M3852" i="2"/>
  <c r="L3852" i="2"/>
  <c r="O3851" i="2"/>
  <c r="N3851" i="2"/>
  <c r="M3851" i="2"/>
  <c r="L3851" i="2"/>
  <c r="O3850" i="2"/>
  <c r="N3850" i="2"/>
  <c r="M3850" i="2"/>
  <c r="L3850" i="2"/>
  <c r="O3849" i="2"/>
  <c r="N3849" i="2"/>
  <c r="M3849" i="2"/>
  <c r="L3849" i="2"/>
  <c r="O3848" i="2"/>
  <c r="N3848" i="2"/>
  <c r="M3848" i="2"/>
  <c r="L3848" i="2"/>
  <c r="O3847" i="2"/>
  <c r="N3847" i="2"/>
  <c r="M3847" i="2"/>
  <c r="L3847" i="2"/>
  <c r="O3846" i="2"/>
  <c r="N3846" i="2"/>
  <c r="M3846" i="2"/>
  <c r="L3846" i="2"/>
  <c r="O3845" i="2"/>
  <c r="N3845" i="2"/>
  <c r="M3845" i="2"/>
  <c r="L3845" i="2"/>
  <c r="O3844" i="2"/>
  <c r="N3844" i="2"/>
  <c r="M3844" i="2"/>
  <c r="L3844" i="2"/>
  <c r="O3843" i="2"/>
  <c r="N3843" i="2"/>
  <c r="M3843" i="2"/>
  <c r="L3843" i="2"/>
  <c r="O3842" i="2"/>
  <c r="N3842" i="2"/>
  <c r="M3842" i="2"/>
  <c r="L3842" i="2"/>
  <c r="O3841" i="2"/>
  <c r="N3841" i="2"/>
  <c r="M3841" i="2"/>
  <c r="L3841" i="2"/>
  <c r="O3840" i="2"/>
  <c r="N3840" i="2"/>
  <c r="M3840" i="2"/>
  <c r="L3840" i="2"/>
  <c r="O3839" i="2"/>
  <c r="N3839" i="2"/>
  <c r="M3839" i="2"/>
  <c r="L3839" i="2"/>
  <c r="O3838" i="2"/>
  <c r="N3838" i="2"/>
  <c r="M3838" i="2"/>
  <c r="L3838" i="2"/>
  <c r="O3837" i="2"/>
  <c r="N3837" i="2"/>
  <c r="M3837" i="2"/>
  <c r="L3837" i="2"/>
  <c r="O3836" i="2"/>
  <c r="N3836" i="2"/>
  <c r="M3836" i="2"/>
  <c r="L3836" i="2"/>
  <c r="O3835" i="2"/>
  <c r="N3835" i="2"/>
  <c r="M3835" i="2"/>
  <c r="L3835" i="2"/>
  <c r="O3834" i="2"/>
  <c r="N3834" i="2"/>
  <c r="M3834" i="2"/>
  <c r="L3834" i="2"/>
  <c r="O3833" i="2"/>
  <c r="N3833" i="2"/>
  <c r="M3833" i="2"/>
  <c r="L3833" i="2"/>
  <c r="O3832" i="2"/>
  <c r="N3832" i="2"/>
  <c r="M3832" i="2"/>
  <c r="L3832" i="2"/>
  <c r="O3831" i="2"/>
  <c r="N3831" i="2"/>
  <c r="M3831" i="2"/>
  <c r="L3831" i="2"/>
  <c r="O3830" i="2"/>
  <c r="N3830" i="2"/>
  <c r="M3830" i="2"/>
  <c r="L3830" i="2"/>
  <c r="O3829" i="2"/>
  <c r="N3829" i="2"/>
  <c r="M3829" i="2"/>
  <c r="L3829" i="2"/>
  <c r="O3828" i="2"/>
  <c r="N3828" i="2"/>
  <c r="M3828" i="2"/>
  <c r="L3828" i="2"/>
  <c r="O3826" i="2"/>
  <c r="N3826" i="2"/>
  <c r="M3826" i="2"/>
  <c r="L3826" i="2"/>
  <c r="O3825" i="2"/>
  <c r="N3825" i="2"/>
  <c r="M3825" i="2"/>
  <c r="L3825" i="2"/>
  <c r="O3824" i="2"/>
  <c r="N3824" i="2"/>
  <c r="M3824" i="2"/>
  <c r="L3824" i="2"/>
  <c r="O3823" i="2"/>
  <c r="N3823" i="2"/>
  <c r="M3823" i="2"/>
  <c r="L3823" i="2"/>
  <c r="O3822" i="2"/>
  <c r="N3822" i="2"/>
  <c r="M3822" i="2"/>
  <c r="L3822" i="2"/>
  <c r="O3821" i="2"/>
  <c r="N3821" i="2"/>
  <c r="M3821" i="2"/>
  <c r="L3821" i="2"/>
  <c r="O3820" i="2"/>
  <c r="N3820" i="2"/>
  <c r="M3820" i="2"/>
  <c r="L3820" i="2"/>
  <c r="O3819" i="2"/>
  <c r="N3819" i="2"/>
  <c r="M3819" i="2"/>
  <c r="L3819" i="2"/>
  <c r="O3818" i="2"/>
  <c r="N3818" i="2"/>
  <c r="M3818" i="2"/>
  <c r="L3818" i="2"/>
  <c r="O3817" i="2"/>
  <c r="N3817" i="2"/>
  <c r="M3817" i="2"/>
  <c r="L3817" i="2"/>
  <c r="O3816" i="2"/>
  <c r="N3816" i="2"/>
  <c r="M3816" i="2"/>
  <c r="L3816" i="2"/>
  <c r="O3815" i="2"/>
  <c r="N3815" i="2"/>
  <c r="M3815" i="2"/>
  <c r="L3815" i="2"/>
  <c r="O3814" i="2"/>
  <c r="N3814" i="2"/>
  <c r="M3814" i="2"/>
  <c r="L3814" i="2"/>
  <c r="O3813" i="2"/>
  <c r="N3813" i="2"/>
  <c r="M3813" i="2"/>
  <c r="L3813" i="2"/>
  <c r="O3812" i="2"/>
  <c r="N3812" i="2"/>
  <c r="M3812" i="2"/>
  <c r="L3812" i="2"/>
  <c r="O3811" i="2"/>
  <c r="N3811" i="2"/>
  <c r="M3811" i="2"/>
  <c r="L3811" i="2"/>
  <c r="O3810" i="2"/>
  <c r="N3810" i="2"/>
  <c r="M3810" i="2"/>
  <c r="L3810" i="2"/>
  <c r="O3809" i="2"/>
  <c r="N3809" i="2"/>
  <c r="M3809" i="2"/>
  <c r="L3809" i="2"/>
  <c r="O3808" i="2"/>
  <c r="N3808" i="2"/>
  <c r="M3808" i="2"/>
  <c r="L3808" i="2"/>
  <c r="O3807" i="2"/>
  <c r="N3807" i="2"/>
  <c r="M3807" i="2"/>
  <c r="L3807" i="2"/>
  <c r="O3806" i="2"/>
  <c r="N3806" i="2"/>
  <c r="M3806" i="2"/>
  <c r="L3806" i="2"/>
  <c r="O3805" i="2"/>
  <c r="N3805" i="2"/>
  <c r="M3805" i="2"/>
  <c r="L3805" i="2"/>
  <c r="O3804" i="2"/>
  <c r="N3804" i="2"/>
  <c r="M3804" i="2"/>
  <c r="L3804" i="2"/>
  <c r="O3803" i="2"/>
  <c r="N3803" i="2"/>
  <c r="M3803" i="2"/>
  <c r="L3803" i="2"/>
  <c r="O3802" i="2"/>
  <c r="N3802" i="2"/>
  <c r="M3802" i="2"/>
  <c r="L3802" i="2"/>
  <c r="O3801" i="2"/>
  <c r="N3801" i="2"/>
  <c r="M3801" i="2"/>
  <c r="L3801" i="2"/>
  <c r="O3827" i="2"/>
  <c r="N3827" i="2"/>
  <c r="M3827" i="2"/>
  <c r="L3827" i="2"/>
  <c r="J38" i="23" l="1"/>
  <c r="J39" i="23" s="1"/>
  <c r="L3778" i="2"/>
  <c r="L3777" i="2"/>
  <c r="L3776" i="2"/>
  <c r="L3775" i="2"/>
  <c r="M3775" i="2"/>
  <c r="N3775" i="2"/>
  <c r="O3775" i="2"/>
  <c r="M3776" i="2"/>
  <c r="N3776" i="2"/>
  <c r="O3776" i="2"/>
  <c r="M3777" i="2"/>
  <c r="N3777" i="2"/>
  <c r="O3777" i="2"/>
  <c r="M3778" i="2"/>
  <c r="N3778" i="2"/>
  <c r="O3778" i="2"/>
  <c r="L3779" i="2"/>
  <c r="M3779" i="2"/>
  <c r="N3779" i="2"/>
  <c r="O3779" i="2"/>
  <c r="L3780" i="2"/>
  <c r="M3780" i="2"/>
  <c r="N3780" i="2"/>
  <c r="O3780" i="2"/>
  <c r="L3781" i="2"/>
  <c r="M3781" i="2"/>
  <c r="N3781" i="2"/>
  <c r="O3781" i="2"/>
  <c r="L3782" i="2"/>
  <c r="M3782" i="2"/>
  <c r="N3782" i="2"/>
  <c r="O3782" i="2"/>
  <c r="L3783" i="2"/>
  <c r="M3783" i="2"/>
  <c r="N3783" i="2"/>
  <c r="O3783" i="2"/>
  <c r="L3784" i="2"/>
  <c r="M3784" i="2"/>
  <c r="N3784" i="2"/>
  <c r="O3784" i="2"/>
  <c r="L3785" i="2"/>
  <c r="M3785" i="2"/>
  <c r="N3785" i="2"/>
  <c r="O3785" i="2"/>
  <c r="L3786" i="2"/>
  <c r="M3786" i="2"/>
  <c r="N3786" i="2"/>
  <c r="O3786" i="2"/>
  <c r="L3787" i="2"/>
  <c r="M3787" i="2"/>
  <c r="N3787" i="2"/>
  <c r="O3787" i="2"/>
  <c r="L3788" i="2"/>
  <c r="M3788" i="2"/>
  <c r="N3788" i="2"/>
  <c r="O3788" i="2"/>
  <c r="L3789" i="2"/>
  <c r="M3789" i="2"/>
  <c r="N3789" i="2"/>
  <c r="O3789" i="2"/>
  <c r="L3790" i="2"/>
  <c r="M3790" i="2"/>
  <c r="N3790" i="2"/>
  <c r="O3790" i="2"/>
  <c r="L3791" i="2"/>
  <c r="M3791" i="2"/>
  <c r="N3791" i="2"/>
  <c r="O3791" i="2"/>
  <c r="L3792" i="2"/>
  <c r="M3792" i="2"/>
  <c r="N3792" i="2"/>
  <c r="O3792" i="2"/>
  <c r="L3793" i="2"/>
  <c r="M3793" i="2"/>
  <c r="N3793" i="2"/>
  <c r="O3793" i="2"/>
  <c r="L3794" i="2"/>
  <c r="M3794" i="2"/>
  <c r="N3794" i="2"/>
  <c r="O3794" i="2"/>
  <c r="L3795" i="2"/>
  <c r="M3795" i="2"/>
  <c r="N3795" i="2"/>
  <c r="O3795" i="2"/>
  <c r="L3796" i="2"/>
  <c r="M3796" i="2"/>
  <c r="N3796" i="2"/>
  <c r="O3796" i="2"/>
  <c r="L3797" i="2"/>
  <c r="M3797" i="2"/>
  <c r="N3797" i="2"/>
  <c r="O3797" i="2"/>
  <c r="L3798" i="2"/>
  <c r="M3798" i="2"/>
  <c r="N3798" i="2"/>
  <c r="O3798" i="2"/>
  <c r="L3799" i="2"/>
  <c r="M3799" i="2"/>
  <c r="N3799" i="2"/>
  <c r="O3799" i="2"/>
  <c r="L3800" i="2"/>
  <c r="M3800" i="2"/>
  <c r="N3800" i="2"/>
  <c r="O3800" i="2"/>
  <c r="O3774" i="2" l="1"/>
  <c r="N3774" i="2"/>
  <c r="M3774" i="2"/>
  <c r="L3774" i="2"/>
  <c r="O3773" i="2"/>
  <c r="N3773" i="2"/>
  <c r="M3773" i="2"/>
  <c r="L3773" i="2"/>
  <c r="O3772" i="2"/>
  <c r="N3772" i="2"/>
  <c r="M3772" i="2"/>
  <c r="L3772" i="2"/>
  <c r="O3771" i="2"/>
  <c r="N3771" i="2"/>
  <c r="M3771" i="2"/>
  <c r="L3771" i="2"/>
  <c r="O3770" i="2"/>
  <c r="N3770" i="2"/>
  <c r="M3770" i="2"/>
  <c r="L3770" i="2"/>
  <c r="O3769" i="2"/>
  <c r="N3769" i="2"/>
  <c r="M3769" i="2"/>
  <c r="L3769" i="2"/>
  <c r="O3768" i="2"/>
  <c r="N3768" i="2"/>
  <c r="M3768" i="2"/>
  <c r="L3768" i="2"/>
  <c r="O3767" i="2"/>
  <c r="N3767" i="2"/>
  <c r="M3767" i="2"/>
  <c r="L3767" i="2"/>
  <c r="O3766" i="2"/>
  <c r="N3766" i="2"/>
  <c r="M3766" i="2"/>
  <c r="L3766" i="2"/>
  <c r="O3765" i="2"/>
  <c r="N3765" i="2"/>
  <c r="M3765" i="2"/>
  <c r="L3765" i="2"/>
  <c r="O3764" i="2"/>
  <c r="N3764" i="2"/>
  <c r="M3764" i="2"/>
  <c r="L3764" i="2"/>
  <c r="O3763" i="2"/>
  <c r="N3763" i="2"/>
  <c r="M3763" i="2"/>
  <c r="L3763" i="2"/>
  <c r="O3762" i="2"/>
  <c r="N3762" i="2"/>
  <c r="M3762" i="2"/>
  <c r="L3762" i="2"/>
  <c r="O3761" i="2"/>
  <c r="N3761" i="2"/>
  <c r="M3761" i="2"/>
  <c r="L3761" i="2"/>
  <c r="O3760" i="2"/>
  <c r="N3760" i="2"/>
  <c r="M3760" i="2"/>
  <c r="L3760" i="2"/>
  <c r="O3759" i="2"/>
  <c r="N3759" i="2"/>
  <c r="M3759" i="2"/>
  <c r="L3759" i="2"/>
  <c r="O3758" i="2"/>
  <c r="N3758" i="2"/>
  <c r="M3758" i="2"/>
  <c r="L3758" i="2"/>
  <c r="O3757" i="2"/>
  <c r="N3757" i="2"/>
  <c r="M3757" i="2"/>
  <c r="L3757" i="2"/>
  <c r="O3756" i="2"/>
  <c r="N3756" i="2"/>
  <c r="M3756" i="2"/>
  <c r="L3756" i="2"/>
  <c r="O3755" i="2"/>
  <c r="N3755" i="2"/>
  <c r="M3755" i="2"/>
  <c r="L3755" i="2"/>
  <c r="O3754" i="2"/>
  <c r="N3754" i="2"/>
  <c r="M3754" i="2"/>
  <c r="L3754" i="2"/>
  <c r="O3753" i="2"/>
  <c r="N3753" i="2"/>
  <c r="M3753" i="2"/>
  <c r="L3753" i="2"/>
  <c r="O3752" i="2"/>
  <c r="N3752" i="2"/>
  <c r="M3752" i="2"/>
  <c r="L3752" i="2"/>
  <c r="O3751" i="2"/>
  <c r="N3751" i="2"/>
  <c r="M3751" i="2"/>
  <c r="L3751" i="2"/>
  <c r="O3750" i="2"/>
  <c r="N3750" i="2"/>
  <c r="M3750" i="2"/>
  <c r="L3750" i="2"/>
  <c r="O3749" i="2"/>
  <c r="N3749" i="2"/>
  <c r="M3749" i="2"/>
  <c r="L3749" i="2"/>
  <c r="O3748" i="2"/>
  <c r="N3748" i="2"/>
  <c r="M3748" i="2"/>
  <c r="L3748" i="2"/>
  <c r="O3747" i="2"/>
  <c r="N3747" i="2"/>
  <c r="M3747" i="2"/>
  <c r="L3747" i="2"/>
  <c r="O3746" i="2"/>
  <c r="N3746" i="2"/>
  <c r="M3746" i="2"/>
  <c r="L3746" i="2"/>
  <c r="O3745" i="2"/>
  <c r="N3745" i="2"/>
  <c r="M3745" i="2"/>
  <c r="L3745" i="2"/>
  <c r="O3744" i="2"/>
  <c r="N3744" i="2"/>
  <c r="M3744" i="2"/>
  <c r="L3744" i="2"/>
  <c r="O3743" i="2"/>
  <c r="N3743" i="2"/>
  <c r="M3743" i="2"/>
  <c r="L3743" i="2"/>
  <c r="O3742" i="2"/>
  <c r="N3742" i="2"/>
  <c r="M3742" i="2"/>
  <c r="L3742" i="2"/>
  <c r="O3741" i="2"/>
  <c r="N3741" i="2"/>
  <c r="M3741" i="2"/>
  <c r="L3741" i="2"/>
  <c r="O3740" i="2"/>
  <c r="N3740" i="2"/>
  <c r="M3740" i="2"/>
  <c r="L3740" i="2"/>
  <c r="O3739" i="2"/>
  <c r="N3739" i="2"/>
  <c r="M3739" i="2"/>
  <c r="L3739" i="2"/>
  <c r="O3738" i="2"/>
  <c r="N3738" i="2"/>
  <c r="M3738" i="2"/>
  <c r="L3738" i="2"/>
  <c r="O3737" i="2"/>
  <c r="N3737" i="2"/>
  <c r="M3737" i="2"/>
  <c r="L3737" i="2"/>
  <c r="O3736" i="2"/>
  <c r="N3736" i="2"/>
  <c r="M3736" i="2"/>
  <c r="L3736" i="2"/>
  <c r="O3735" i="2"/>
  <c r="N3735" i="2"/>
  <c r="M3735" i="2"/>
  <c r="L3735" i="2"/>
  <c r="O3734" i="2"/>
  <c r="N3734" i="2"/>
  <c r="M3734" i="2"/>
  <c r="L3734" i="2"/>
  <c r="O3733" i="2"/>
  <c r="N3733" i="2"/>
  <c r="M3733" i="2"/>
  <c r="L3733" i="2"/>
  <c r="O3732" i="2"/>
  <c r="N3732" i="2"/>
  <c r="M3732" i="2"/>
  <c r="L3732" i="2"/>
  <c r="O3731" i="2"/>
  <c r="N3731" i="2"/>
  <c r="M3731" i="2"/>
  <c r="L3731" i="2"/>
  <c r="O3730" i="2"/>
  <c r="N3730" i="2"/>
  <c r="M3730" i="2"/>
  <c r="L3730" i="2"/>
  <c r="O3729" i="2"/>
  <c r="N3729" i="2"/>
  <c r="M3729" i="2"/>
  <c r="L3729" i="2"/>
  <c r="O3728" i="2"/>
  <c r="N3728" i="2"/>
  <c r="M3728" i="2"/>
  <c r="L3728" i="2"/>
  <c r="O3727" i="2"/>
  <c r="N3727" i="2"/>
  <c r="M3727" i="2"/>
  <c r="L3727" i="2"/>
  <c r="O3726" i="2"/>
  <c r="N3726" i="2"/>
  <c r="M3726" i="2"/>
  <c r="L3726" i="2"/>
  <c r="O3725" i="2"/>
  <c r="N3725" i="2"/>
  <c r="M3725" i="2"/>
  <c r="L3725" i="2"/>
  <c r="O3724" i="2"/>
  <c r="N3724" i="2"/>
  <c r="M3724" i="2"/>
  <c r="L3724" i="2"/>
  <c r="O3723" i="2"/>
  <c r="N3723" i="2"/>
  <c r="M3723" i="2"/>
  <c r="L3723" i="2"/>
  <c r="O3722" i="2"/>
  <c r="N3722" i="2"/>
  <c r="M3722" i="2"/>
  <c r="L3722" i="2"/>
  <c r="O3721" i="2"/>
  <c r="N3721" i="2"/>
  <c r="M3721" i="2"/>
  <c r="L3721" i="2"/>
  <c r="O3720" i="2"/>
  <c r="N3720" i="2"/>
  <c r="M3720" i="2"/>
  <c r="L3720" i="2"/>
  <c r="O3719" i="2"/>
  <c r="N3719" i="2"/>
  <c r="M3719" i="2"/>
  <c r="L3719" i="2"/>
  <c r="O3718" i="2"/>
  <c r="N3718" i="2"/>
  <c r="M3718" i="2"/>
  <c r="L3718" i="2"/>
  <c r="O3717" i="2" l="1"/>
  <c r="N3717" i="2"/>
  <c r="M3717" i="2"/>
  <c r="L3717" i="2"/>
  <c r="O3716" i="2"/>
  <c r="N3716" i="2"/>
  <c r="M3716" i="2"/>
  <c r="L3716" i="2"/>
  <c r="O3715" i="2"/>
  <c r="N3715" i="2"/>
  <c r="M3715" i="2"/>
  <c r="L3715" i="2"/>
  <c r="O3714" i="2"/>
  <c r="N3714" i="2"/>
  <c r="M3714" i="2"/>
  <c r="L3714" i="2"/>
  <c r="O3713" i="2"/>
  <c r="N3713" i="2"/>
  <c r="M3713" i="2"/>
  <c r="L3713" i="2"/>
  <c r="O3712" i="2"/>
  <c r="N3712" i="2"/>
  <c r="M3712" i="2"/>
  <c r="L3712" i="2"/>
  <c r="O3711" i="2"/>
  <c r="N3711" i="2"/>
  <c r="M3711" i="2"/>
  <c r="L3711" i="2"/>
  <c r="O3710" i="2"/>
  <c r="N3710" i="2"/>
  <c r="M3710" i="2"/>
  <c r="L3710" i="2"/>
  <c r="O3709" i="2"/>
  <c r="N3709" i="2"/>
  <c r="M3709" i="2"/>
  <c r="L3709" i="2"/>
  <c r="O3708" i="2"/>
  <c r="N3708" i="2"/>
  <c r="M3708" i="2"/>
  <c r="L3708" i="2"/>
  <c r="O3707" i="2"/>
  <c r="N3707" i="2"/>
  <c r="M3707" i="2"/>
  <c r="L3707" i="2"/>
  <c r="O3706" i="2"/>
  <c r="N3706" i="2"/>
  <c r="M3706" i="2"/>
  <c r="L3706" i="2"/>
  <c r="O3705" i="2"/>
  <c r="N3705" i="2"/>
  <c r="M3705" i="2"/>
  <c r="L3705" i="2"/>
  <c r="O3704" i="2"/>
  <c r="N3704" i="2"/>
  <c r="M3704" i="2"/>
  <c r="L3704" i="2"/>
  <c r="O3703" i="2"/>
  <c r="N3703" i="2"/>
  <c r="M3703" i="2"/>
  <c r="L3703" i="2"/>
  <c r="O3702" i="2"/>
  <c r="N3702" i="2"/>
  <c r="M3702" i="2"/>
  <c r="L3702" i="2"/>
  <c r="O3701" i="2"/>
  <c r="N3701" i="2"/>
  <c r="M3701" i="2"/>
  <c r="L3701" i="2"/>
  <c r="O3700" i="2"/>
  <c r="N3700" i="2"/>
  <c r="M3700" i="2"/>
  <c r="L3700" i="2"/>
  <c r="O3699" i="2"/>
  <c r="N3699" i="2"/>
  <c r="M3699" i="2"/>
  <c r="L3699" i="2"/>
  <c r="O3698" i="2"/>
  <c r="N3698" i="2"/>
  <c r="M3698" i="2"/>
  <c r="L3698" i="2"/>
  <c r="O3697" i="2"/>
  <c r="N3697" i="2"/>
  <c r="M3697" i="2"/>
  <c r="L3697" i="2"/>
  <c r="O3696" i="2"/>
  <c r="N3696" i="2"/>
  <c r="M3696" i="2"/>
  <c r="L3696" i="2"/>
  <c r="O3695" i="2"/>
  <c r="N3695" i="2"/>
  <c r="M3695" i="2"/>
  <c r="L3695" i="2"/>
  <c r="O3694" i="2"/>
  <c r="N3694" i="2"/>
  <c r="M3694" i="2"/>
  <c r="L3694" i="2"/>
  <c r="O3693" i="2"/>
  <c r="N3693" i="2"/>
  <c r="M3693" i="2"/>
  <c r="L3693" i="2"/>
  <c r="O3692" i="2"/>
  <c r="N3692" i="2"/>
  <c r="M3692" i="2"/>
  <c r="L3692" i="2"/>
  <c r="O3691" i="2"/>
  <c r="N3691" i="2"/>
  <c r="M3691" i="2"/>
  <c r="L3691" i="2"/>
  <c r="O3690" i="2"/>
  <c r="N3690" i="2"/>
  <c r="M3690" i="2"/>
  <c r="L3690" i="2"/>
  <c r="O3689" i="2"/>
  <c r="N3689" i="2"/>
  <c r="M3689" i="2"/>
  <c r="L3689" i="2"/>
  <c r="O3688" i="2"/>
  <c r="N3688" i="2"/>
  <c r="M3688" i="2"/>
  <c r="L3688" i="2"/>
  <c r="O3687" i="2"/>
  <c r="N3687" i="2"/>
  <c r="M3687" i="2"/>
  <c r="L3687" i="2"/>
  <c r="O3686" i="2"/>
  <c r="N3686" i="2"/>
  <c r="M3686" i="2"/>
  <c r="L3686" i="2"/>
  <c r="O3685" i="2"/>
  <c r="N3685" i="2"/>
  <c r="M3685" i="2"/>
  <c r="L3685" i="2"/>
  <c r="O3684" i="2"/>
  <c r="N3684" i="2"/>
  <c r="M3684" i="2"/>
  <c r="L3684" i="2"/>
  <c r="O3683" i="2"/>
  <c r="N3683" i="2"/>
  <c r="M3683" i="2"/>
  <c r="L3683" i="2"/>
  <c r="O3682" i="2"/>
  <c r="N3682" i="2"/>
  <c r="M3682" i="2"/>
  <c r="L3682" i="2"/>
  <c r="O3681" i="2"/>
  <c r="N3681" i="2"/>
  <c r="M3681" i="2"/>
  <c r="L3681" i="2"/>
  <c r="O3680" i="2"/>
  <c r="N3680" i="2"/>
  <c r="M3680" i="2"/>
  <c r="L3680" i="2"/>
  <c r="O3679" i="2"/>
  <c r="N3679" i="2"/>
  <c r="M3679" i="2"/>
  <c r="L3679" i="2"/>
  <c r="O3678" i="2"/>
  <c r="N3678" i="2"/>
  <c r="M3678" i="2"/>
  <c r="L3678" i="2"/>
  <c r="O3676" i="2"/>
  <c r="N3676" i="2"/>
  <c r="M3676" i="2"/>
  <c r="L3676" i="2"/>
  <c r="O3677" i="2"/>
  <c r="N3677" i="2"/>
  <c r="M3677" i="2"/>
  <c r="L3677" i="2"/>
  <c r="O3675" i="2"/>
  <c r="N3675" i="2"/>
  <c r="M3675" i="2"/>
  <c r="L3675" i="2"/>
  <c r="O3674" i="2"/>
  <c r="N3674" i="2"/>
  <c r="M3674" i="2"/>
  <c r="L3674" i="2"/>
  <c r="O3673" i="2"/>
  <c r="N3673" i="2"/>
  <c r="M3673" i="2"/>
  <c r="L3673" i="2"/>
  <c r="O3672" i="2"/>
  <c r="N3672" i="2"/>
  <c r="M3672" i="2"/>
  <c r="L3672" i="2"/>
  <c r="O3671" i="2"/>
  <c r="N3671" i="2"/>
  <c r="M3671" i="2"/>
  <c r="L3671" i="2"/>
  <c r="O3670" i="2"/>
  <c r="N3670" i="2"/>
  <c r="M3670" i="2"/>
  <c r="L3670" i="2"/>
  <c r="O3669" i="2"/>
  <c r="N3669" i="2"/>
  <c r="M3669" i="2"/>
  <c r="L3669" i="2"/>
  <c r="O3668" i="2"/>
  <c r="N3668" i="2"/>
  <c r="M3668" i="2"/>
  <c r="L3668" i="2"/>
  <c r="O3667" i="2"/>
  <c r="N3667" i="2"/>
  <c r="M3667" i="2"/>
  <c r="L3667" i="2"/>
  <c r="O3666" i="2"/>
  <c r="N3666" i="2"/>
  <c r="M3666" i="2"/>
  <c r="L3666" i="2"/>
  <c r="O3665" i="2"/>
  <c r="N3665" i="2"/>
  <c r="M3665" i="2"/>
  <c r="L3665" i="2"/>
  <c r="O3664" i="2"/>
  <c r="N3664" i="2"/>
  <c r="M3664" i="2"/>
  <c r="L3664" i="2"/>
  <c r="O3663" i="2"/>
  <c r="N3663" i="2"/>
  <c r="M3663" i="2"/>
  <c r="L3663" i="2"/>
  <c r="O3662" i="2"/>
  <c r="N3662" i="2"/>
  <c r="M3662" i="2"/>
  <c r="L3662" i="2"/>
  <c r="O3661" i="2"/>
  <c r="N3661" i="2"/>
  <c r="M3661" i="2"/>
  <c r="L3661" i="2"/>
  <c r="O3660" i="2"/>
  <c r="N3660" i="2"/>
  <c r="M3660" i="2"/>
  <c r="L3660" i="2"/>
  <c r="O3659" i="2"/>
  <c r="N3659" i="2"/>
  <c r="M3659" i="2"/>
  <c r="L3659" i="2"/>
  <c r="O3658" i="2"/>
  <c r="N3658" i="2"/>
  <c r="M3658" i="2"/>
  <c r="L3658" i="2"/>
  <c r="O3657" i="2"/>
  <c r="N3657" i="2"/>
  <c r="M3657" i="2"/>
  <c r="L3657" i="2"/>
  <c r="O3656" i="2"/>
  <c r="N3656" i="2"/>
  <c r="M3656" i="2"/>
  <c r="L3656" i="2"/>
  <c r="O3655" i="2"/>
  <c r="N3655" i="2"/>
  <c r="M3655" i="2"/>
  <c r="L3655" i="2"/>
  <c r="O3654" i="2"/>
  <c r="N3654" i="2"/>
  <c r="M3654" i="2"/>
  <c r="L3654" i="2"/>
  <c r="H3648" i="2"/>
  <c r="H3647" i="2"/>
  <c r="H3646" i="2"/>
  <c r="H3645" i="2"/>
  <c r="H3644" i="2"/>
  <c r="H3643" i="2"/>
  <c r="H3642" i="2"/>
  <c r="H3641" i="2"/>
  <c r="H3640" i="2"/>
  <c r="H3639" i="2"/>
  <c r="H3638" i="2"/>
  <c r="H3637" i="2"/>
  <c r="H3636" i="2"/>
  <c r="H3635" i="2"/>
  <c r="H3634" i="2"/>
  <c r="H3633" i="2"/>
  <c r="H3632" i="2"/>
  <c r="H3631" i="2"/>
  <c r="H3630" i="2"/>
  <c r="H3629" i="2"/>
  <c r="H3628" i="2"/>
  <c r="H3627" i="2"/>
  <c r="H3626" i="2"/>
  <c r="H3625" i="2"/>
  <c r="H3624" i="2"/>
  <c r="H3623" i="2"/>
  <c r="H3622" i="2"/>
  <c r="H3621" i="2"/>
  <c r="H3620" i="2"/>
  <c r="H3619" i="2"/>
  <c r="H3618" i="2"/>
  <c r="H3617" i="2"/>
  <c r="H3616" i="2"/>
  <c r="H3615" i="2"/>
  <c r="H3614" i="2"/>
  <c r="H3613" i="2"/>
  <c r="H3612" i="2"/>
  <c r="H3611" i="2"/>
  <c r="H3610" i="2"/>
  <c r="H3609" i="2"/>
  <c r="H3608" i="2"/>
  <c r="H3607" i="2"/>
  <c r="H3606" i="2"/>
  <c r="H3605" i="2"/>
  <c r="H3604" i="2"/>
  <c r="H3603" i="2"/>
  <c r="H3602" i="2"/>
  <c r="H3601" i="2"/>
  <c r="H3600" i="2"/>
  <c r="H3599" i="2"/>
  <c r="H3598" i="2"/>
  <c r="H3597" i="2"/>
  <c r="H3596" i="2"/>
  <c r="H3595" i="2"/>
  <c r="H3594" i="2"/>
  <c r="H3593" i="2"/>
  <c r="H3592" i="2"/>
  <c r="H3591" i="2"/>
  <c r="H3590" i="2"/>
  <c r="H3589" i="2"/>
  <c r="H3588" i="2"/>
  <c r="H3587" i="2"/>
  <c r="H3586" i="2"/>
  <c r="H3585" i="2"/>
  <c r="H3584" i="2"/>
  <c r="H3583" i="2"/>
  <c r="H3582" i="2"/>
  <c r="H3581" i="2"/>
  <c r="H3580" i="2"/>
  <c r="H3579" i="2"/>
  <c r="H3578" i="2"/>
  <c r="H3577" i="2"/>
  <c r="H3576" i="2"/>
  <c r="H3575" i="2"/>
  <c r="H3574" i="2"/>
  <c r="H3573" i="2"/>
  <c r="H3572" i="2"/>
  <c r="H3571" i="2"/>
  <c r="H3570" i="2"/>
  <c r="H3569" i="2"/>
  <c r="H3568" i="2"/>
  <c r="H3567" i="2"/>
  <c r="H3566" i="2"/>
  <c r="H3565" i="2"/>
  <c r="H3564" i="2"/>
  <c r="H3563" i="2"/>
  <c r="H3562" i="2"/>
  <c r="H3561" i="2"/>
  <c r="H3560" i="2"/>
  <c r="H3559" i="2"/>
  <c r="H3558" i="2"/>
  <c r="H3557" i="2"/>
  <c r="H3556" i="2"/>
  <c r="H3555" i="2"/>
  <c r="H3554" i="2"/>
  <c r="H3553" i="2"/>
  <c r="H3552" i="2"/>
  <c r="H3551" i="2"/>
  <c r="H3550" i="2"/>
  <c r="H3549" i="2"/>
  <c r="H3548" i="2"/>
  <c r="H3547" i="2"/>
  <c r="H3546" i="2"/>
  <c r="H3545" i="2"/>
  <c r="H3544" i="2"/>
  <c r="H3543" i="2"/>
  <c r="H3542" i="2"/>
  <c r="H3541" i="2"/>
  <c r="H3540" i="2"/>
  <c r="O3653" i="2"/>
  <c r="N3653" i="2"/>
  <c r="M3653" i="2"/>
  <c r="L3653" i="2"/>
  <c r="O3652" i="2"/>
  <c r="N3652" i="2"/>
  <c r="M3652" i="2"/>
  <c r="L3652" i="2"/>
  <c r="O3651" i="2"/>
  <c r="N3651" i="2"/>
  <c r="M3651" i="2"/>
  <c r="L3651" i="2"/>
  <c r="O3650" i="2"/>
  <c r="N3650" i="2"/>
  <c r="M3650" i="2"/>
  <c r="L3650" i="2"/>
  <c r="O3649" i="2"/>
  <c r="N3649" i="2"/>
  <c r="M3649" i="2"/>
  <c r="L3649" i="2"/>
  <c r="O3648" i="2"/>
  <c r="N3648" i="2"/>
  <c r="M3648" i="2"/>
  <c r="L3648" i="2"/>
  <c r="O3647" i="2"/>
  <c r="N3647" i="2"/>
  <c r="M3647" i="2"/>
  <c r="L3647" i="2"/>
  <c r="O3646" i="2"/>
  <c r="N3646" i="2"/>
  <c r="M3646" i="2"/>
  <c r="L3646" i="2"/>
  <c r="O3645" i="2"/>
  <c r="N3645" i="2"/>
  <c r="M3645" i="2"/>
  <c r="L3645" i="2"/>
  <c r="O3644" i="2"/>
  <c r="N3644" i="2"/>
  <c r="M3644" i="2"/>
  <c r="L3644" i="2"/>
  <c r="O3643" i="2"/>
  <c r="N3643" i="2"/>
  <c r="M3643" i="2"/>
  <c r="L3643" i="2"/>
  <c r="O3642" i="2"/>
  <c r="N3642" i="2"/>
  <c r="M3642" i="2"/>
  <c r="L3642" i="2"/>
  <c r="O3641" i="2"/>
  <c r="N3641" i="2"/>
  <c r="M3641" i="2"/>
  <c r="L3641" i="2"/>
  <c r="O3640" i="2"/>
  <c r="N3640" i="2"/>
  <c r="M3640" i="2"/>
  <c r="L3640" i="2"/>
  <c r="O3639" i="2"/>
  <c r="N3639" i="2"/>
  <c r="M3639" i="2"/>
  <c r="L3639" i="2"/>
  <c r="O3638" i="2"/>
  <c r="N3638" i="2"/>
  <c r="M3638" i="2"/>
  <c r="L3638" i="2"/>
  <c r="O3637" i="2"/>
  <c r="N3637" i="2"/>
  <c r="M3637" i="2"/>
  <c r="L3637" i="2"/>
  <c r="O3636" i="2"/>
  <c r="N3636" i="2"/>
  <c r="M3636" i="2"/>
  <c r="L3636" i="2"/>
  <c r="O3635" i="2"/>
  <c r="N3635" i="2"/>
  <c r="M3635" i="2"/>
  <c r="L3635" i="2"/>
  <c r="O3634" i="2"/>
  <c r="N3634" i="2"/>
  <c r="M3634" i="2"/>
  <c r="L3634" i="2"/>
  <c r="O3633" i="2"/>
  <c r="N3633" i="2"/>
  <c r="M3633" i="2"/>
  <c r="L3633" i="2"/>
  <c r="O3632" i="2"/>
  <c r="N3632" i="2"/>
  <c r="M3632" i="2"/>
  <c r="L3632" i="2"/>
  <c r="O3631" i="2"/>
  <c r="N3631" i="2"/>
  <c r="M3631" i="2"/>
  <c r="L3631" i="2"/>
  <c r="O3630" i="2"/>
  <c r="N3630" i="2"/>
  <c r="M3630" i="2"/>
  <c r="L3630" i="2"/>
  <c r="O3629" i="2"/>
  <c r="N3629" i="2"/>
  <c r="M3629" i="2"/>
  <c r="L3629" i="2"/>
  <c r="O3628" i="2"/>
  <c r="N3628" i="2"/>
  <c r="M3628" i="2"/>
  <c r="L3628" i="2"/>
  <c r="O3627" i="2"/>
  <c r="N3627" i="2"/>
  <c r="M3627" i="2"/>
  <c r="L3627" i="2"/>
  <c r="O3626" i="2"/>
  <c r="N3626" i="2"/>
  <c r="M3626" i="2"/>
  <c r="L3626" i="2"/>
  <c r="O3625" i="2"/>
  <c r="N3625" i="2"/>
  <c r="M3625" i="2"/>
  <c r="L3625" i="2"/>
  <c r="O3624" i="2"/>
  <c r="N3624" i="2"/>
  <c r="M3624" i="2"/>
  <c r="L3624" i="2"/>
  <c r="O3623" i="2"/>
  <c r="N3623" i="2"/>
  <c r="M3623" i="2"/>
  <c r="L3623" i="2"/>
  <c r="O3622" i="2"/>
  <c r="N3622" i="2"/>
  <c r="M3622" i="2"/>
  <c r="L3622" i="2"/>
  <c r="O3621" i="2"/>
  <c r="N3621" i="2"/>
  <c r="M3621" i="2"/>
  <c r="L3621" i="2"/>
  <c r="O3620" i="2"/>
  <c r="N3620" i="2"/>
  <c r="M3620" i="2"/>
  <c r="L3620" i="2"/>
  <c r="O3619" i="2"/>
  <c r="N3619" i="2"/>
  <c r="M3619" i="2"/>
  <c r="L3619" i="2"/>
  <c r="O3618" i="2"/>
  <c r="N3618" i="2"/>
  <c r="M3618" i="2"/>
  <c r="L3618" i="2"/>
  <c r="O3617" i="2"/>
  <c r="N3617" i="2"/>
  <c r="M3617" i="2"/>
  <c r="L3617" i="2"/>
  <c r="O3616" i="2"/>
  <c r="N3616" i="2"/>
  <c r="M3616" i="2"/>
  <c r="L3616" i="2"/>
  <c r="O3615" i="2"/>
  <c r="N3615" i="2"/>
  <c r="M3615" i="2"/>
  <c r="L3615" i="2"/>
  <c r="O3614" i="2"/>
  <c r="N3614" i="2"/>
  <c r="M3614" i="2"/>
  <c r="L3614" i="2"/>
  <c r="O3613" i="2"/>
  <c r="N3613" i="2"/>
  <c r="M3613" i="2"/>
  <c r="L3613" i="2"/>
  <c r="O3612" i="2"/>
  <c r="N3612" i="2"/>
  <c r="M3612" i="2"/>
  <c r="L3612" i="2"/>
  <c r="O3611" i="2"/>
  <c r="N3611" i="2"/>
  <c r="M3611" i="2"/>
  <c r="L3611" i="2"/>
  <c r="O3610" i="2"/>
  <c r="N3610" i="2"/>
  <c r="M3610" i="2"/>
  <c r="L3610" i="2"/>
  <c r="O3609" i="2"/>
  <c r="N3609" i="2"/>
  <c r="M3609" i="2"/>
  <c r="L3609" i="2"/>
  <c r="O3608" i="2"/>
  <c r="N3608" i="2"/>
  <c r="M3608" i="2"/>
  <c r="L3608" i="2"/>
  <c r="O3607" i="2"/>
  <c r="N3607" i="2"/>
  <c r="M3607" i="2"/>
  <c r="L3607" i="2"/>
  <c r="O3606" i="2"/>
  <c r="N3606" i="2"/>
  <c r="M3606" i="2"/>
  <c r="L3606" i="2"/>
  <c r="O3605" i="2"/>
  <c r="N3605" i="2"/>
  <c r="M3605" i="2"/>
  <c r="L3605" i="2"/>
  <c r="O3604" i="2"/>
  <c r="N3604" i="2"/>
  <c r="M3604" i="2"/>
  <c r="L3604" i="2"/>
  <c r="O3603" i="2"/>
  <c r="N3603" i="2"/>
  <c r="M3603" i="2"/>
  <c r="L3603" i="2"/>
  <c r="O3602" i="2"/>
  <c r="N3602" i="2"/>
  <c r="M3602" i="2"/>
  <c r="L3602" i="2"/>
  <c r="O3601" i="2"/>
  <c r="N3601" i="2"/>
  <c r="M3601" i="2"/>
  <c r="L3601" i="2"/>
  <c r="O3600" i="2"/>
  <c r="N3600" i="2"/>
  <c r="M3600" i="2"/>
  <c r="L3600" i="2"/>
  <c r="O3599" i="2"/>
  <c r="N3599" i="2"/>
  <c r="M3599" i="2"/>
  <c r="L3599" i="2"/>
  <c r="O3598" i="2"/>
  <c r="N3598" i="2"/>
  <c r="M3598" i="2"/>
  <c r="L3598" i="2"/>
  <c r="O3597" i="2"/>
  <c r="N3597" i="2"/>
  <c r="M3597" i="2"/>
  <c r="L3597" i="2"/>
  <c r="O3596" i="2"/>
  <c r="N3596" i="2"/>
  <c r="M3596" i="2"/>
  <c r="L3596" i="2"/>
  <c r="O3595" i="2"/>
  <c r="N3595" i="2"/>
  <c r="M3595" i="2"/>
  <c r="L3595" i="2"/>
  <c r="O3594" i="2"/>
  <c r="N3594" i="2"/>
  <c r="M3594" i="2"/>
  <c r="L3594" i="2"/>
  <c r="O3593" i="2"/>
  <c r="N3593" i="2"/>
  <c r="M3593" i="2"/>
  <c r="L3593" i="2"/>
  <c r="O3592" i="2"/>
  <c r="N3592" i="2"/>
  <c r="M3592" i="2"/>
  <c r="L3592" i="2"/>
  <c r="O3591" i="2"/>
  <c r="N3591" i="2"/>
  <c r="M3591" i="2"/>
  <c r="L3591" i="2"/>
  <c r="O3590" i="2"/>
  <c r="N3590" i="2"/>
  <c r="M3590" i="2"/>
  <c r="L3590" i="2"/>
  <c r="O3589" i="2"/>
  <c r="N3589" i="2"/>
  <c r="M3589" i="2"/>
  <c r="L3589" i="2"/>
  <c r="O3588" i="2"/>
  <c r="N3588" i="2"/>
  <c r="M3588" i="2"/>
  <c r="L3588" i="2"/>
  <c r="O3587" i="2"/>
  <c r="N3587" i="2"/>
  <c r="M3587" i="2"/>
  <c r="L3587" i="2"/>
  <c r="O3586" i="2"/>
  <c r="N3586" i="2"/>
  <c r="M3586" i="2"/>
  <c r="L3586" i="2"/>
  <c r="O3585" i="2"/>
  <c r="N3585" i="2"/>
  <c r="M3585" i="2"/>
  <c r="L3585" i="2"/>
  <c r="O3584" i="2"/>
  <c r="N3584" i="2"/>
  <c r="M3584" i="2"/>
  <c r="L3584" i="2"/>
  <c r="O3583" i="2"/>
  <c r="N3583" i="2"/>
  <c r="M3583" i="2"/>
  <c r="L3583" i="2"/>
  <c r="O3582" i="2"/>
  <c r="N3582" i="2"/>
  <c r="M3582" i="2"/>
  <c r="L3582" i="2"/>
  <c r="O3581" i="2"/>
  <c r="N3581" i="2"/>
  <c r="M3581" i="2"/>
  <c r="L3581" i="2"/>
  <c r="O3580" i="2"/>
  <c r="N3580" i="2"/>
  <c r="M3580" i="2"/>
  <c r="L3580" i="2"/>
  <c r="O3579" i="2"/>
  <c r="N3579" i="2"/>
  <c r="M3579" i="2"/>
  <c r="L3579" i="2"/>
  <c r="O3578" i="2"/>
  <c r="N3578" i="2"/>
  <c r="M3578" i="2"/>
  <c r="L3578" i="2"/>
  <c r="O3577" i="2"/>
  <c r="N3577" i="2"/>
  <c r="M3577" i="2"/>
  <c r="L3577" i="2"/>
  <c r="O3576" i="2"/>
  <c r="N3576" i="2"/>
  <c r="M3576" i="2"/>
  <c r="L3576" i="2"/>
  <c r="O3575" i="2"/>
  <c r="N3575" i="2"/>
  <c r="M3575" i="2"/>
  <c r="L3575" i="2"/>
  <c r="O3574" i="2"/>
  <c r="N3574" i="2"/>
  <c r="M3574" i="2"/>
  <c r="L3574" i="2"/>
  <c r="O3573" i="2"/>
  <c r="N3573" i="2"/>
  <c r="M3573" i="2"/>
  <c r="L3573" i="2"/>
  <c r="O3572" i="2"/>
  <c r="N3572" i="2"/>
  <c r="M3572" i="2"/>
  <c r="L3572" i="2"/>
  <c r="O3571" i="2"/>
  <c r="N3571" i="2"/>
  <c r="M3571" i="2"/>
  <c r="L3571" i="2"/>
  <c r="O3570" i="2"/>
  <c r="N3570" i="2"/>
  <c r="M3570" i="2"/>
  <c r="L3570" i="2"/>
  <c r="O3569" i="2"/>
  <c r="N3569" i="2"/>
  <c r="M3569" i="2"/>
  <c r="L3569" i="2"/>
  <c r="O3568" i="2"/>
  <c r="N3568" i="2"/>
  <c r="M3568" i="2"/>
  <c r="L3568" i="2"/>
  <c r="O3567" i="2"/>
  <c r="N3567" i="2"/>
  <c r="M3567" i="2"/>
  <c r="L3567" i="2"/>
  <c r="O3566" i="2"/>
  <c r="N3566" i="2"/>
  <c r="M3566" i="2"/>
  <c r="L3566" i="2"/>
  <c r="O3565" i="2"/>
  <c r="N3565" i="2"/>
  <c r="M3565" i="2"/>
  <c r="L3565" i="2"/>
  <c r="O3564" i="2"/>
  <c r="N3564" i="2"/>
  <c r="M3564" i="2"/>
  <c r="L3564" i="2"/>
  <c r="O3563" i="2"/>
  <c r="N3563" i="2"/>
  <c r="M3563" i="2"/>
  <c r="L3563" i="2"/>
  <c r="O3562" i="2"/>
  <c r="N3562" i="2"/>
  <c r="M3562" i="2"/>
  <c r="L3562" i="2"/>
  <c r="O3561" i="2"/>
  <c r="N3561" i="2"/>
  <c r="M3561" i="2"/>
  <c r="L3561" i="2"/>
  <c r="O3560" i="2"/>
  <c r="N3560" i="2"/>
  <c r="M3560" i="2"/>
  <c r="L3560" i="2"/>
  <c r="O3559" i="2"/>
  <c r="N3559" i="2"/>
  <c r="M3559" i="2"/>
  <c r="L3559" i="2"/>
  <c r="O3558" i="2"/>
  <c r="N3558" i="2"/>
  <c r="M3558" i="2"/>
  <c r="L3558" i="2"/>
  <c r="O3557" i="2"/>
  <c r="N3557" i="2"/>
  <c r="M3557" i="2"/>
  <c r="L3557" i="2"/>
  <c r="O3556" i="2"/>
  <c r="N3556" i="2"/>
  <c r="M3556" i="2"/>
  <c r="L3556" i="2"/>
  <c r="O3555" i="2"/>
  <c r="N3555" i="2"/>
  <c r="M3555" i="2"/>
  <c r="L3555" i="2"/>
  <c r="O3554" i="2"/>
  <c r="N3554" i="2"/>
  <c r="M3554" i="2"/>
  <c r="L3554" i="2"/>
  <c r="O3553" i="2"/>
  <c r="N3553" i="2"/>
  <c r="M3553" i="2"/>
  <c r="L3553" i="2"/>
  <c r="O3552" i="2"/>
  <c r="N3552" i="2"/>
  <c r="M3552" i="2"/>
  <c r="L3552" i="2"/>
  <c r="O3551" i="2"/>
  <c r="N3551" i="2"/>
  <c r="M3551" i="2"/>
  <c r="L3551" i="2"/>
  <c r="O3550" i="2"/>
  <c r="N3550" i="2"/>
  <c r="M3550" i="2"/>
  <c r="L3550" i="2"/>
  <c r="O3549" i="2"/>
  <c r="N3549" i="2"/>
  <c r="M3549" i="2"/>
  <c r="L3549" i="2"/>
  <c r="O3548" i="2"/>
  <c r="N3548" i="2"/>
  <c r="M3548" i="2"/>
  <c r="L3548" i="2"/>
  <c r="O3547" i="2"/>
  <c r="N3547" i="2"/>
  <c r="M3547" i="2"/>
  <c r="L3547" i="2"/>
  <c r="O3546" i="2"/>
  <c r="N3546" i="2"/>
  <c r="M3546" i="2"/>
  <c r="L3546" i="2"/>
  <c r="O3545" i="2"/>
  <c r="N3545" i="2"/>
  <c r="M3545" i="2"/>
  <c r="L3545" i="2"/>
  <c r="O3544" i="2"/>
  <c r="N3544" i="2"/>
  <c r="M3544" i="2"/>
  <c r="L3544" i="2"/>
  <c r="O3543" i="2"/>
  <c r="N3543" i="2"/>
  <c r="M3543" i="2"/>
  <c r="L3543" i="2"/>
  <c r="O3542" i="2"/>
  <c r="N3542" i="2"/>
  <c r="M3542" i="2"/>
  <c r="L3542" i="2"/>
  <c r="O3541" i="2"/>
  <c r="N3541" i="2"/>
  <c r="M3541" i="2"/>
  <c r="L3541" i="2"/>
  <c r="O3540" i="2"/>
  <c r="N3540" i="2"/>
  <c r="M3540" i="2"/>
  <c r="L3540" i="2"/>
  <c r="O3539" i="2"/>
  <c r="O3538" i="2"/>
  <c r="O3537" i="2"/>
  <c r="O3536" i="2"/>
  <c r="O3535" i="2"/>
  <c r="O3534" i="2"/>
  <c r="O3533" i="2"/>
  <c r="O3532" i="2"/>
  <c r="O3531" i="2"/>
  <c r="O3530" i="2"/>
  <c r="O3529" i="2"/>
  <c r="O3528" i="2"/>
  <c r="O3527" i="2"/>
  <c r="O3526" i="2"/>
  <c r="O3525" i="2"/>
  <c r="O3524" i="2"/>
  <c r="O3523" i="2"/>
  <c r="O3522" i="2"/>
  <c r="O3521" i="2"/>
  <c r="O3520" i="2"/>
  <c r="O3519" i="2"/>
  <c r="O3518" i="2"/>
  <c r="O3517" i="2"/>
  <c r="O3516" i="2"/>
  <c r="O3515" i="2"/>
  <c r="O3514" i="2"/>
  <c r="O3513" i="2"/>
  <c r="O3512" i="2"/>
  <c r="O3511" i="2"/>
  <c r="O3510" i="2"/>
  <c r="O3509" i="2"/>
  <c r="O3508" i="2"/>
  <c r="O3507" i="2"/>
  <c r="O3506" i="2"/>
  <c r="O3505" i="2"/>
  <c r="O3504" i="2"/>
  <c r="O3503" i="2"/>
  <c r="O3502" i="2"/>
  <c r="O3501" i="2"/>
  <c r="O3500" i="2"/>
  <c r="O3499" i="2"/>
  <c r="O3498" i="2"/>
  <c r="O3497" i="2"/>
  <c r="O3496" i="2"/>
  <c r="O3495" i="2"/>
  <c r="O3494" i="2"/>
  <c r="O3493" i="2"/>
  <c r="O3492" i="2"/>
  <c r="O3491" i="2"/>
  <c r="O3490" i="2"/>
  <c r="O3489" i="2"/>
  <c r="O3488" i="2"/>
  <c r="O3487" i="2"/>
  <c r="O3486" i="2"/>
  <c r="O3485" i="2"/>
  <c r="O3484" i="2"/>
  <c r="O3483" i="2"/>
  <c r="O3482" i="2"/>
  <c r="O3481" i="2"/>
  <c r="O3480" i="2"/>
  <c r="O3479" i="2"/>
  <c r="O3478" i="2"/>
  <c r="O3477" i="2"/>
  <c r="O3476" i="2"/>
  <c r="O3475" i="2"/>
  <c r="O3474" i="2"/>
  <c r="O3473" i="2"/>
  <c r="O3472" i="2"/>
  <c r="O3471" i="2"/>
  <c r="O3470" i="2"/>
  <c r="O3469" i="2"/>
  <c r="O3468" i="2"/>
  <c r="O3467" i="2"/>
  <c r="O3466" i="2"/>
  <c r="O3465" i="2"/>
  <c r="O3464" i="2"/>
  <c r="O3463" i="2"/>
  <c r="O3462" i="2"/>
  <c r="O3461" i="2"/>
  <c r="O3460" i="2"/>
  <c r="O3459" i="2"/>
  <c r="O3458" i="2"/>
  <c r="O3457" i="2"/>
  <c r="O3456" i="2"/>
  <c r="O3455" i="2"/>
  <c r="O3454" i="2"/>
  <c r="O3453" i="2"/>
  <c r="O3452" i="2"/>
  <c r="O3451" i="2"/>
  <c r="O3450" i="2"/>
  <c r="O3449" i="2"/>
  <c r="O3448" i="2"/>
  <c r="O3447" i="2"/>
  <c r="O3446" i="2"/>
  <c r="O3445" i="2"/>
  <c r="O3444" i="2"/>
  <c r="O3443" i="2"/>
  <c r="O3442" i="2"/>
  <c r="O3441" i="2"/>
  <c r="O3440" i="2"/>
  <c r="O3439" i="2"/>
  <c r="O3438" i="2"/>
  <c r="O3437" i="2"/>
  <c r="O3436" i="2"/>
  <c r="O3435" i="2"/>
  <c r="O3434" i="2"/>
  <c r="O3433" i="2"/>
  <c r="O3432" i="2"/>
  <c r="O3431" i="2"/>
  <c r="O3430" i="2"/>
  <c r="O3429" i="2"/>
  <c r="O3428" i="2"/>
  <c r="O3427" i="2"/>
  <c r="O3426" i="2"/>
  <c r="O3425" i="2"/>
  <c r="O3424" i="2"/>
  <c r="O3423" i="2"/>
  <c r="O3422" i="2"/>
  <c r="O3421" i="2"/>
  <c r="O3420" i="2"/>
  <c r="O3419" i="2"/>
  <c r="O3418" i="2"/>
  <c r="O3417" i="2"/>
  <c r="O3416" i="2"/>
  <c r="O3415" i="2"/>
  <c r="O3414" i="2"/>
  <c r="O3413" i="2"/>
  <c r="O3412" i="2"/>
  <c r="O3411" i="2"/>
  <c r="O3410" i="2"/>
  <c r="O3409" i="2"/>
  <c r="N3539" i="2"/>
  <c r="M3539" i="2"/>
  <c r="N3538" i="2"/>
  <c r="M3538" i="2"/>
  <c r="N3537" i="2"/>
  <c r="M3537" i="2"/>
  <c r="N3536" i="2"/>
  <c r="M3536" i="2"/>
  <c r="L3539" i="2"/>
  <c r="L3538" i="2"/>
  <c r="L3537" i="2"/>
  <c r="L3536" i="2"/>
  <c r="H3539" i="2"/>
  <c r="H3538" i="2"/>
  <c r="H3537" i="2"/>
  <c r="H3536" i="2"/>
  <c r="N3535" i="2"/>
  <c r="M3535" i="2"/>
  <c r="L3535" i="2"/>
  <c r="N3534" i="2"/>
  <c r="M3534" i="2"/>
  <c r="L3534" i="2"/>
  <c r="N3533" i="2"/>
  <c r="M3533" i="2"/>
  <c r="L3533" i="2"/>
  <c r="N3532" i="2"/>
  <c r="M3532" i="2"/>
  <c r="L3532" i="2"/>
  <c r="N3531" i="2"/>
  <c r="M3531" i="2"/>
  <c r="L3531" i="2"/>
  <c r="N3530" i="2"/>
  <c r="M3530" i="2"/>
  <c r="L3530" i="2"/>
  <c r="N3529" i="2"/>
  <c r="M3529" i="2"/>
  <c r="L3529" i="2"/>
  <c r="N3528" i="2"/>
  <c r="M3528" i="2"/>
  <c r="L3528" i="2"/>
  <c r="N3527" i="2"/>
  <c r="M3527" i="2"/>
  <c r="L3527" i="2"/>
  <c r="N3526" i="2"/>
  <c r="M3526" i="2"/>
  <c r="L3526" i="2"/>
  <c r="N3525" i="2"/>
  <c r="M3525" i="2"/>
  <c r="L3525" i="2"/>
  <c r="N3524" i="2"/>
  <c r="M3524" i="2"/>
  <c r="L3524" i="2"/>
  <c r="N3523" i="2"/>
  <c r="M3523" i="2"/>
  <c r="L3523" i="2"/>
  <c r="N3522" i="2"/>
  <c r="M3522" i="2"/>
  <c r="L3522" i="2"/>
  <c r="N3521" i="2"/>
  <c r="M3521" i="2"/>
  <c r="L3521" i="2"/>
  <c r="N3520" i="2"/>
  <c r="M3520" i="2"/>
  <c r="L3520" i="2"/>
  <c r="N3519" i="2"/>
  <c r="M3519" i="2"/>
  <c r="L3519" i="2"/>
  <c r="N3518" i="2"/>
  <c r="M3518" i="2"/>
  <c r="L3518" i="2"/>
  <c r="N3517" i="2"/>
  <c r="M3517" i="2"/>
  <c r="L3517" i="2"/>
  <c r="N3516" i="2"/>
  <c r="M3516" i="2"/>
  <c r="L3516" i="2"/>
  <c r="N3515" i="2"/>
  <c r="M3515" i="2"/>
  <c r="L3515" i="2"/>
  <c r="N3514" i="2"/>
  <c r="M3514" i="2"/>
  <c r="L3514" i="2"/>
  <c r="N3513" i="2"/>
  <c r="M3513" i="2"/>
  <c r="L3513" i="2"/>
  <c r="N3512" i="2"/>
  <c r="M3512" i="2"/>
  <c r="L3512" i="2"/>
  <c r="N3511" i="2"/>
  <c r="M3511" i="2"/>
  <c r="L3511" i="2"/>
  <c r="N3510" i="2"/>
  <c r="M3510" i="2"/>
  <c r="L3510" i="2"/>
  <c r="N3509" i="2"/>
  <c r="M3509" i="2"/>
  <c r="L3509" i="2"/>
  <c r="N3508" i="2"/>
  <c r="M3508" i="2"/>
  <c r="L3508" i="2"/>
  <c r="N3507" i="2"/>
  <c r="M3507" i="2"/>
  <c r="L3507" i="2"/>
  <c r="N3506" i="2"/>
  <c r="M3506" i="2"/>
  <c r="L3506" i="2"/>
  <c r="N3505" i="2"/>
  <c r="M3505" i="2"/>
  <c r="L3505" i="2"/>
  <c r="N3504" i="2"/>
  <c r="M3504" i="2"/>
  <c r="L3504" i="2"/>
  <c r="N3503" i="2"/>
  <c r="M3503" i="2"/>
  <c r="L3503" i="2"/>
  <c r="N3502" i="2"/>
  <c r="M3502" i="2"/>
  <c r="L3502" i="2"/>
  <c r="N3501" i="2"/>
  <c r="M3501" i="2"/>
  <c r="L3501" i="2"/>
  <c r="N3500" i="2"/>
  <c r="M3500" i="2"/>
  <c r="L3500" i="2"/>
  <c r="H3535" i="2"/>
  <c r="H3534" i="2"/>
  <c r="H3533" i="2"/>
  <c r="H3532" i="2"/>
  <c r="H3531" i="2"/>
  <c r="H3530" i="2"/>
  <c r="H3529" i="2"/>
  <c r="H3528" i="2"/>
  <c r="H3527" i="2"/>
  <c r="H3526" i="2"/>
  <c r="H3525" i="2"/>
  <c r="H3524" i="2"/>
  <c r="H3523" i="2"/>
  <c r="H3522" i="2"/>
  <c r="H3521" i="2"/>
  <c r="H3520" i="2"/>
  <c r="H3519" i="2"/>
  <c r="H3518" i="2"/>
  <c r="H3517" i="2"/>
  <c r="H3516" i="2"/>
  <c r="H3515" i="2"/>
  <c r="H3514" i="2"/>
  <c r="H3513" i="2"/>
  <c r="H3512" i="2"/>
  <c r="H3511" i="2"/>
  <c r="H3510" i="2"/>
  <c r="H3509" i="2"/>
  <c r="H3508" i="2"/>
  <c r="H3507" i="2"/>
  <c r="H3506" i="2"/>
  <c r="H3505" i="2"/>
  <c r="H3504" i="2"/>
  <c r="H3503" i="2"/>
  <c r="H3502" i="2"/>
  <c r="H3501" i="2"/>
  <c r="H3500" i="2"/>
  <c r="N3499" i="2"/>
  <c r="M3499" i="2"/>
  <c r="L3499" i="2"/>
  <c r="H3499" i="2"/>
  <c r="N3498" i="2"/>
  <c r="M3498" i="2"/>
  <c r="L3498" i="2"/>
  <c r="H3498" i="2"/>
  <c r="L3487" i="2"/>
  <c r="M3487" i="2"/>
  <c r="N3487" i="2"/>
  <c r="L3488" i="2"/>
  <c r="M3488" i="2"/>
  <c r="N3488" i="2"/>
  <c r="L3489" i="2"/>
  <c r="M3489" i="2"/>
  <c r="N3489" i="2"/>
  <c r="L3490" i="2"/>
  <c r="M3490" i="2"/>
  <c r="N3490" i="2"/>
  <c r="L3491" i="2"/>
  <c r="M3491" i="2"/>
  <c r="N3491" i="2"/>
  <c r="L3492" i="2"/>
  <c r="M3492" i="2"/>
  <c r="N3492" i="2"/>
  <c r="L3493" i="2"/>
  <c r="M3493" i="2"/>
  <c r="N3493" i="2"/>
  <c r="L3494" i="2"/>
  <c r="M3494" i="2"/>
  <c r="N3494" i="2"/>
  <c r="L3495" i="2"/>
  <c r="M3495" i="2"/>
  <c r="N3495" i="2"/>
  <c r="L3496" i="2"/>
  <c r="M3496" i="2"/>
  <c r="N3496" i="2"/>
  <c r="L3497" i="2"/>
  <c r="M3497" i="2"/>
  <c r="N3497" i="2"/>
  <c r="H3487" i="2"/>
  <c r="H3488" i="2"/>
  <c r="H3489" i="2"/>
  <c r="H3490" i="2"/>
  <c r="H3491" i="2"/>
  <c r="H3492" i="2"/>
  <c r="H3493" i="2"/>
  <c r="H3494" i="2"/>
  <c r="H3495" i="2"/>
  <c r="H3496" i="2"/>
  <c r="H3497" i="2"/>
  <c r="N3486" i="2"/>
  <c r="M3486" i="2"/>
  <c r="L3486" i="2"/>
  <c r="N3485" i="2"/>
  <c r="M3485" i="2"/>
  <c r="L3485" i="2"/>
  <c r="N3484" i="2"/>
  <c r="M3484" i="2"/>
  <c r="L3484" i="2"/>
  <c r="N3483" i="2"/>
  <c r="M3483" i="2"/>
  <c r="L3483" i="2"/>
  <c r="N3482" i="2"/>
  <c r="M3482" i="2"/>
  <c r="L3482" i="2"/>
  <c r="N3481" i="2"/>
  <c r="M3481" i="2"/>
  <c r="L3481" i="2"/>
  <c r="N3480" i="2"/>
  <c r="M3480" i="2"/>
  <c r="L3480" i="2"/>
  <c r="N3479" i="2"/>
  <c r="M3479" i="2"/>
  <c r="L3479" i="2"/>
  <c r="H3486" i="2"/>
  <c r="H3485" i="2"/>
  <c r="H3484" i="2"/>
  <c r="H3483" i="2"/>
  <c r="H3482" i="2"/>
  <c r="H3481" i="2"/>
  <c r="H3480" i="2"/>
  <c r="H3479" i="2"/>
  <c r="N3465" i="2"/>
  <c r="M3465" i="2"/>
  <c r="L3465" i="2"/>
  <c r="H3465" i="2"/>
  <c r="N3478" i="2"/>
  <c r="M3478" i="2"/>
  <c r="L3478" i="2"/>
  <c r="N3477" i="2"/>
  <c r="M3477" i="2"/>
  <c r="L3477" i="2"/>
  <c r="N3476" i="2"/>
  <c r="M3476" i="2"/>
  <c r="L3476" i="2"/>
  <c r="N3475" i="2"/>
  <c r="M3475" i="2"/>
  <c r="L3475" i="2"/>
  <c r="N3474" i="2"/>
  <c r="M3474" i="2"/>
  <c r="L3474" i="2"/>
  <c r="N3473" i="2"/>
  <c r="M3473" i="2"/>
  <c r="L3473" i="2"/>
  <c r="N3472" i="2"/>
  <c r="M3472" i="2"/>
  <c r="L3472" i="2"/>
  <c r="N3471" i="2"/>
  <c r="M3471" i="2"/>
  <c r="L3471" i="2"/>
  <c r="N3470" i="2"/>
  <c r="M3470" i="2"/>
  <c r="L3470" i="2"/>
  <c r="N3469" i="2"/>
  <c r="M3469" i="2"/>
  <c r="L3469" i="2"/>
  <c r="N3468" i="2"/>
  <c r="M3468" i="2"/>
  <c r="L3468" i="2"/>
  <c r="N3467" i="2"/>
  <c r="M3467" i="2"/>
  <c r="L3467" i="2"/>
  <c r="N3466" i="2"/>
  <c r="M3466" i="2"/>
  <c r="L3466" i="2"/>
  <c r="H3478" i="2"/>
  <c r="H3477" i="2"/>
  <c r="H3476" i="2"/>
  <c r="H3475" i="2"/>
  <c r="H3474" i="2"/>
  <c r="H3473" i="2"/>
  <c r="H3472" i="2"/>
  <c r="H3471" i="2"/>
  <c r="H3470" i="2"/>
  <c r="H3469" i="2"/>
  <c r="H3468" i="2"/>
  <c r="H3467" i="2"/>
  <c r="H3466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N3464" i="2"/>
  <c r="M3464" i="2"/>
  <c r="L3464" i="2"/>
  <c r="N3463" i="2"/>
  <c r="M3463" i="2"/>
  <c r="L3463" i="2"/>
  <c r="N3462" i="2"/>
  <c r="M3462" i="2"/>
  <c r="L3462" i="2"/>
  <c r="N3461" i="2"/>
  <c r="M3461" i="2"/>
  <c r="L3461" i="2"/>
  <c r="N3460" i="2"/>
  <c r="M3460" i="2"/>
  <c r="L3460" i="2"/>
  <c r="N3459" i="2"/>
  <c r="M3459" i="2"/>
  <c r="L3459" i="2"/>
  <c r="N3458" i="2"/>
  <c r="M3458" i="2"/>
  <c r="L3458" i="2"/>
  <c r="N3457" i="2"/>
  <c r="M3457" i="2"/>
  <c r="L3457" i="2"/>
  <c r="N3456" i="2"/>
  <c r="M3456" i="2"/>
  <c r="L3456" i="2"/>
  <c r="N3455" i="2"/>
  <c r="M3455" i="2"/>
  <c r="L3455" i="2"/>
  <c r="N3454" i="2"/>
  <c r="M3454" i="2"/>
  <c r="L3454" i="2"/>
  <c r="N3453" i="2"/>
  <c r="M3453" i="2"/>
  <c r="L3453" i="2"/>
  <c r="N3452" i="2"/>
  <c r="M3452" i="2"/>
  <c r="L3452" i="2"/>
  <c r="N3451" i="2"/>
  <c r="M3451" i="2"/>
  <c r="L3451" i="2"/>
  <c r="N3450" i="2"/>
  <c r="M3450" i="2"/>
  <c r="L3450" i="2"/>
  <c r="N3449" i="2"/>
  <c r="M3449" i="2"/>
  <c r="L3449" i="2"/>
  <c r="N3448" i="2"/>
  <c r="M3448" i="2"/>
  <c r="L3448" i="2"/>
  <c r="N3447" i="2"/>
  <c r="M3447" i="2"/>
  <c r="L3447" i="2"/>
  <c r="N3446" i="2"/>
  <c r="M3446" i="2"/>
  <c r="L3446" i="2"/>
  <c r="N3445" i="2"/>
  <c r="M3445" i="2"/>
  <c r="L3445" i="2"/>
  <c r="N3444" i="2"/>
  <c r="M3444" i="2"/>
  <c r="L3444" i="2"/>
  <c r="N3442" i="2"/>
  <c r="M3442" i="2"/>
  <c r="L3442" i="2"/>
  <c r="N3441" i="2"/>
  <c r="M3441" i="2"/>
  <c r="L3441" i="2"/>
  <c r="N3440" i="2"/>
  <c r="M3440" i="2"/>
  <c r="L3440" i="2"/>
  <c r="N3439" i="2"/>
  <c r="M3439" i="2"/>
  <c r="L3439" i="2"/>
  <c r="N3438" i="2"/>
  <c r="M3438" i="2"/>
  <c r="L3438" i="2"/>
  <c r="N3437" i="2"/>
  <c r="M3437" i="2"/>
  <c r="L3437" i="2"/>
  <c r="N3436" i="2"/>
  <c r="M3436" i="2"/>
  <c r="L3436" i="2"/>
  <c r="N3435" i="2"/>
  <c r="M3435" i="2"/>
  <c r="L3435" i="2"/>
  <c r="N3434" i="2"/>
  <c r="M3434" i="2"/>
  <c r="L3434" i="2"/>
  <c r="N3433" i="2"/>
  <c r="M3433" i="2"/>
  <c r="L3433" i="2"/>
  <c r="N3432" i="2"/>
  <c r="M3432" i="2"/>
  <c r="L3432" i="2"/>
  <c r="N3431" i="2"/>
  <c r="M3431" i="2"/>
  <c r="L3431" i="2"/>
  <c r="N3430" i="2"/>
  <c r="M3430" i="2"/>
  <c r="L3430" i="2"/>
  <c r="N3429" i="2"/>
  <c r="M3429" i="2"/>
  <c r="L3429" i="2"/>
  <c r="N3428" i="2"/>
  <c r="M3428" i="2"/>
  <c r="L3428" i="2"/>
  <c r="N3427" i="2"/>
  <c r="M3427" i="2"/>
  <c r="L3427" i="2"/>
  <c r="N3426" i="2"/>
  <c r="M3426" i="2"/>
  <c r="L3426" i="2"/>
  <c r="N3425" i="2"/>
  <c r="M3425" i="2"/>
  <c r="L3425" i="2"/>
  <c r="N3424" i="2"/>
  <c r="M3424" i="2"/>
  <c r="L3424" i="2"/>
  <c r="N3423" i="2"/>
  <c r="M3423" i="2"/>
  <c r="L3423" i="2"/>
  <c r="N3422" i="2"/>
  <c r="M3422" i="2"/>
  <c r="L3422" i="2"/>
  <c r="N3421" i="2"/>
  <c r="M3421" i="2"/>
  <c r="L3421" i="2"/>
  <c r="N3420" i="2"/>
  <c r="M3420" i="2"/>
  <c r="L3420" i="2"/>
  <c r="N3419" i="2"/>
  <c r="M3419" i="2"/>
  <c r="L3419" i="2"/>
  <c r="N3418" i="2"/>
  <c r="M3418" i="2"/>
  <c r="L3418" i="2"/>
  <c r="N3417" i="2"/>
  <c r="M3417" i="2"/>
  <c r="L3417" i="2"/>
  <c r="N3416" i="2"/>
  <c r="M3416" i="2"/>
  <c r="L3416" i="2"/>
  <c r="N3415" i="2"/>
  <c r="M3415" i="2"/>
  <c r="L3415" i="2"/>
  <c r="N3414" i="2"/>
  <c r="M3414" i="2"/>
  <c r="L3414" i="2"/>
  <c r="N3413" i="2"/>
  <c r="M3413" i="2"/>
  <c r="L3413" i="2"/>
  <c r="N3412" i="2"/>
  <c r="M3412" i="2"/>
  <c r="L3412" i="2"/>
  <c r="N3411" i="2"/>
  <c r="M3411" i="2"/>
  <c r="L3411" i="2"/>
  <c r="N3410" i="2"/>
  <c r="M3410" i="2"/>
  <c r="L3410" i="2"/>
  <c r="N3443" i="2"/>
  <c r="M3443" i="2"/>
  <c r="L3443" i="2"/>
  <c r="N3409" i="2"/>
  <c r="M3409" i="2"/>
  <c r="L3409" i="2"/>
  <c r="H3443" i="2"/>
  <c r="H3442" i="2"/>
  <c r="H3441" i="2"/>
  <c r="H3440" i="2"/>
  <c r="H3439" i="2"/>
  <c r="H3438" i="2"/>
  <c r="H3437" i="2"/>
  <c r="H3436" i="2"/>
  <c r="H3435" i="2"/>
  <c r="H3434" i="2"/>
  <c r="H3433" i="2"/>
  <c r="H3432" i="2"/>
  <c r="H3431" i="2"/>
  <c r="H3430" i="2"/>
  <c r="H3429" i="2"/>
  <c r="H3428" i="2"/>
  <c r="H3427" i="2"/>
  <c r="H3426" i="2"/>
  <c r="H3425" i="2"/>
  <c r="H3424" i="2"/>
  <c r="H3423" i="2"/>
  <c r="H3422" i="2"/>
  <c r="H3421" i="2"/>
  <c r="H3420" i="2"/>
  <c r="H3419" i="2"/>
  <c r="H3418" i="2"/>
  <c r="H3417" i="2"/>
  <c r="H3416" i="2"/>
  <c r="H3415" i="2"/>
  <c r="H3414" i="2"/>
  <c r="H3413" i="2"/>
  <c r="H3412" i="2"/>
  <c r="H3411" i="2"/>
  <c r="H3410" i="2"/>
  <c r="H3409" i="2"/>
  <c r="O3408" i="2"/>
  <c r="N3408" i="2"/>
  <c r="M3408" i="2"/>
  <c r="L3408" i="2"/>
  <c r="O3407" i="2"/>
  <c r="N3407" i="2"/>
  <c r="M3407" i="2"/>
  <c r="L3407" i="2"/>
  <c r="O3406" i="2"/>
  <c r="N3406" i="2"/>
  <c r="M3406" i="2"/>
  <c r="L3406" i="2"/>
  <c r="O3405" i="2"/>
  <c r="N3405" i="2"/>
  <c r="M3405" i="2"/>
  <c r="L3405" i="2"/>
  <c r="O3404" i="2"/>
  <c r="N3404" i="2"/>
  <c r="M3404" i="2"/>
  <c r="L3404" i="2"/>
  <c r="O3403" i="2"/>
  <c r="N3403" i="2"/>
  <c r="M3403" i="2"/>
  <c r="L3403" i="2"/>
  <c r="O3402" i="2"/>
  <c r="N3402" i="2"/>
  <c r="M3402" i="2"/>
  <c r="L3402" i="2"/>
  <c r="O3401" i="2"/>
  <c r="N3401" i="2"/>
  <c r="M3401" i="2"/>
  <c r="L3401" i="2"/>
  <c r="O3400" i="2"/>
  <c r="N3400" i="2"/>
  <c r="M3400" i="2"/>
  <c r="L3400" i="2"/>
  <c r="O3399" i="2"/>
  <c r="N3399" i="2"/>
  <c r="M3399" i="2"/>
  <c r="L3399" i="2"/>
  <c r="O3398" i="2"/>
  <c r="N3398" i="2"/>
  <c r="M3398" i="2"/>
  <c r="L3398" i="2"/>
  <c r="O3397" i="2"/>
  <c r="N3397" i="2"/>
  <c r="M3397" i="2"/>
  <c r="L3397" i="2"/>
  <c r="O3396" i="2"/>
  <c r="N3396" i="2"/>
  <c r="M3396" i="2"/>
  <c r="L3396" i="2"/>
  <c r="O3395" i="2"/>
  <c r="N3395" i="2"/>
  <c r="M3395" i="2"/>
  <c r="L3395" i="2"/>
  <c r="O3394" i="2"/>
  <c r="N3394" i="2"/>
  <c r="M3394" i="2"/>
  <c r="L3394" i="2"/>
  <c r="O3393" i="2"/>
  <c r="N3393" i="2"/>
  <c r="M3393" i="2"/>
  <c r="L3393" i="2"/>
  <c r="O3392" i="2"/>
  <c r="N3392" i="2"/>
  <c r="M3392" i="2"/>
  <c r="L3392" i="2"/>
  <c r="O3391" i="2"/>
  <c r="N3391" i="2"/>
  <c r="M3391" i="2"/>
  <c r="L3391" i="2"/>
  <c r="O3390" i="2"/>
  <c r="N3390" i="2"/>
  <c r="M3390" i="2"/>
  <c r="L3390" i="2"/>
  <c r="O3389" i="2"/>
  <c r="N3389" i="2"/>
  <c r="M3389" i="2"/>
  <c r="L3389" i="2"/>
  <c r="O3388" i="2"/>
  <c r="N3388" i="2"/>
  <c r="M3388" i="2"/>
  <c r="L3388" i="2"/>
  <c r="O3387" i="2"/>
  <c r="N3387" i="2"/>
  <c r="M3387" i="2"/>
  <c r="L3387" i="2"/>
  <c r="O3386" i="2"/>
  <c r="N3386" i="2"/>
  <c r="M3386" i="2"/>
  <c r="L3386" i="2"/>
  <c r="O3385" i="2"/>
  <c r="N3385" i="2"/>
  <c r="M3385" i="2"/>
  <c r="L3385" i="2"/>
  <c r="O3384" i="2"/>
  <c r="N3384" i="2"/>
  <c r="M3384" i="2"/>
  <c r="L3384" i="2"/>
  <c r="O3383" i="2"/>
  <c r="N3383" i="2"/>
  <c r="M3383" i="2"/>
  <c r="L3383" i="2"/>
  <c r="O3382" i="2"/>
  <c r="N3382" i="2"/>
  <c r="M3382" i="2"/>
  <c r="L3382" i="2"/>
  <c r="O3381" i="2"/>
  <c r="N3381" i="2"/>
  <c r="M3381" i="2"/>
  <c r="L3381" i="2"/>
  <c r="H3408" i="2"/>
  <c r="H3407" i="2"/>
  <c r="H3406" i="2"/>
  <c r="H3405" i="2"/>
  <c r="H3404" i="2"/>
  <c r="H3403" i="2"/>
  <c r="H3402" i="2"/>
  <c r="H3401" i="2"/>
  <c r="H3400" i="2"/>
  <c r="H3399" i="2"/>
  <c r="H3398" i="2"/>
  <c r="H3397" i="2"/>
  <c r="H3396" i="2"/>
  <c r="H3395" i="2"/>
  <c r="H3394" i="2"/>
  <c r="H3393" i="2"/>
  <c r="H3392" i="2"/>
  <c r="H3391" i="2"/>
  <c r="H3390" i="2"/>
  <c r="H3389" i="2"/>
  <c r="H3388" i="2"/>
  <c r="H3387" i="2"/>
  <c r="H3386" i="2"/>
  <c r="H3385" i="2"/>
  <c r="H3384" i="2"/>
  <c r="H3383" i="2"/>
  <c r="H3382" i="2"/>
  <c r="H3381" i="2"/>
  <c r="O3380" i="2"/>
  <c r="N3380" i="2"/>
  <c r="M3380" i="2"/>
  <c r="L3380" i="2"/>
  <c r="O3379" i="2"/>
  <c r="N3379" i="2"/>
  <c r="M3379" i="2"/>
  <c r="L3379" i="2"/>
  <c r="O3378" i="2"/>
  <c r="N3378" i="2"/>
  <c r="M3378" i="2"/>
  <c r="L3378" i="2"/>
  <c r="O3377" i="2"/>
  <c r="N3377" i="2"/>
  <c r="M3377" i="2"/>
  <c r="L3377" i="2"/>
  <c r="O3376" i="2"/>
  <c r="N3376" i="2"/>
  <c r="M3376" i="2"/>
  <c r="L3376" i="2"/>
  <c r="O3375" i="2"/>
  <c r="N3375" i="2"/>
  <c r="M3375" i="2"/>
  <c r="L3375" i="2"/>
  <c r="O3374" i="2"/>
  <c r="N3374" i="2"/>
  <c r="M3374" i="2"/>
  <c r="L3374" i="2"/>
  <c r="O3373" i="2"/>
  <c r="N3373" i="2"/>
  <c r="M3373" i="2"/>
  <c r="L3373" i="2"/>
  <c r="O3372" i="2"/>
  <c r="N3372" i="2"/>
  <c r="M3372" i="2"/>
  <c r="L3372" i="2"/>
  <c r="O3371" i="2"/>
  <c r="N3371" i="2"/>
  <c r="M3371" i="2"/>
  <c r="L3371" i="2"/>
  <c r="O3370" i="2"/>
  <c r="N3370" i="2"/>
  <c r="M3370" i="2"/>
  <c r="L3370" i="2"/>
  <c r="O3369" i="2"/>
  <c r="N3369" i="2"/>
  <c r="M3369" i="2"/>
  <c r="L3369" i="2"/>
  <c r="O3368" i="2"/>
  <c r="N3368" i="2"/>
  <c r="M3368" i="2"/>
  <c r="L3368" i="2"/>
  <c r="O3367" i="2"/>
  <c r="N3367" i="2"/>
  <c r="M3367" i="2"/>
  <c r="L3367" i="2"/>
  <c r="O3366" i="2"/>
  <c r="N3366" i="2"/>
  <c r="M3366" i="2"/>
  <c r="L3366" i="2"/>
  <c r="O3365" i="2"/>
  <c r="N3365" i="2"/>
  <c r="M3365" i="2"/>
  <c r="L3365" i="2"/>
  <c r="O3364" i="2"/>
  <c r="N3364" i="2"/>
  <c r="M3364" i="2"/>
  <c r="L3364" i="2"/>
  <c r="O3363" i="2"/>
  <c r="N3363" i="2"/>
  <c r="M3363" i="2"/>
  <c r="L3363" i="2"/>
  <c r="O3362" i="2"/>
  <c r="N3362" i="2"/>
  <c r="M3362" i="2"/>
  <c r="L3362" i="2"/>
  <c r="O3361" i="2"/>
  <c r="N3361" i="2"/>
  <c r="M3361" i="2"/>
  <c r="L3361" i="2"/>
  <c r="O3360" i="2"/>
  <c r="N3360" i="2"/>
  <c r="M3360" i="2"/>
  <c r="L3360" i="2"/>
  <c r="O3359" i="2"/>
  <c r="N3359" i="2"/>
  <c r="M3359" i="2"/>
  <c r="L3359" i="2"/>
  <c r="O3358" i="2"/>
  <c r="N3358" i="2"/>
  <c r="M3358" i="2"/>
  <c r="L3358" i="2"/>
  <c r="O3357" i="2"/>
  <c r="N3357" i="2"/>
  <c r="M3357" i="2"/>
  <c r="L3357" i="2"/>
  <c r="O3356" i="2"/>
  <c r="N3356" i="2"/>
  <c r="M3356" i="2"/>
  <c r="L3356" i="2"/>
  <c r="O3355" i="2"/>
  <c r="N3355" i="2"/>
  <c r="M3355" i="2"/>
  <c r="L3355" i="2"/>
  <c r="O3354" i="2"/>
  <c r="N3354" i="2"/>
  <c r="M3354" i="2"/>
  <c r="L3354" i="2"/>
  <c r="O3353" i="2"/>
  <c r="N3353" i="2"/>
  <c r="M3353" i="2"/>
  <c r="L3353" i="2"/>
  <c r="O3352" i="2"/>
  <c r="N3352" i="2"/>
  <c r="M3352" i="2"/>
  <c r="L3352" i="2"/>
  <c r="O3351" i="2"/>
  <c r="N3351" i="2"/>
  <c r="M3351" i="2"/>
  <c r="L3351" i="2"/>
  <c r="H3380" i="2"/>
  <c r="H3379" i="2"/>
  <c r="H3378" i="2"/>
  <c r="H3377" i="2"/>
  <c r="H3376" i="2"/>
  <c r="H3375" i="2"/>
  <c r="H3374" i="2"/>
  <c r="H3373" i="2"/>
  <c r="H3372" i="2"/>
  <c r="H3371" i="2"/>
  <c r="H3370" i="2"/>
  <c r="H3369" i="2"/>
  <c r="H3368" i="2"/>
  <c r="H3367" i="2"/>
  <c r="H3366" i="2"/>
  <c r="H3365" i="2"/>
  <c r="H3364" i="2"/>
  <c r="H3363" i="2"/>
  <c r="H3362" i="2"/>
  <c r="H3361" i="2"/>
  <c r="H3360" i="2"/>
  <c r="H3359" i="2"/>
  <c r="H3358" i="2"/>
  <c r="H3357" i="2"/>
  <c r="H3356" i="2"/>
  <c r="H3355" i="2"/>
  <c r="H3354" i="2"/>
  <c r="H3353" i="2"/>
  <c r="H3352" i="2"/>
  <c r="H3351" i="2"/>
  <c r="L3329" i="2"/>
  <c r="M3329" i="2"/>
  <c r="N3329" i="2"/>
  <c r="O3329" i="2"/>
  <c r="L3330" i="2"/>
  <c r="M3330" i="2"/>
  <c r="N3330" i="2"/>
  <c r="O3330" i="2"/>
  <c r="L3331" i="2"/>
  <c r="M3331" i="2"/>
  <c r="N3331" i="2"/>
  <c r="O3331" i="2"/>
  <c r="L3332" i="2"/>
  <c r="M3332" i="2"/>
  <c r="N3332" i="2"/>
  <c r="O3332" i="2"/>
  <c r="L3333" i="2"/>
  <c r="M3333" i="2"/>
  <c r="N3333" i="2"/>
  <c r="O3333" i="2"/>
  <c r="L3334" i="2"/>
  <c r="M3334" i="2"/>
  <c r="N3334" i="2"/>
  <c r="O3334" i="2"/>
  <c r="L3335" i="2"/>
  <c r="M3335" i="2"/>
  <c r="N3335" i="2"/>
  <c r="O3335" i="2"/>
  <c r="L3336" i="2"/>
  <c r="M3336" i="2"/>
  <c r="N3336" i="2"/>
  <c r="O3336" i="2"/>
  <c r="L3337" i="2"/>
  <c r="M3337" i="2"/>
  <c r="N3337" i="2"/>
  <c r="O3337" i="2"/>
  <c r="L3338" i="2"/>
  <c r="M3338" i="2"/>
  <c r="N3338" i="2"/>
  <c r="O3338" i="2"/>
  <c r="L3339" i="2"/>
  <c r="M3339" i="2"/>
  <c r="N3339" i="2"/>
  <c r="O3339" i="2"/>
  <c r="L3340" i="2"/>
  <c r="M3340" i="2"/>
  <c r="N3340" i="2"/>
  <c r="O3340" i="2"/>
  <c r="L3341" i="2"/>
  <c r="M3341" i="2"/>
  <c r="N3341" i="2"/>
  <c r="O3341" i="2"/>
  <c r="L3342" i="2"/>
  <c r="M3342" i="2"/>
  <c r="N3342" i="2"/>
  <c r="O3342" i="2"/>
  <c r="L3343" i="2"/>
  <c r="M3343" i="2"/>
  <c r="N3343" i="2"/>
  <c r="O3343" i="2"/>
  <c r="L3344" i="2"/>
  <c r="M3344" i="2"/>
  <c r="N3344" i="2"/>
  <c r="O3344" i="2"/>
  <c r="L3345" i="2"/>
  <c r="M3345" i="2"/>
  <c r="N3345" i="2"/>
  <c r="O3345" i="2"/>
  <c r="L3346" i="2"/>
  <c r="M3346" i="2"/>
  <c r="N3346" i="2"/>
  <c r="O3346" i="2"/>
  <c r="L3347" i="2"/>
  <c r="M3347" i="2"/>
  <c r="N3347" i="2"/>
  <c r="O3347" i="2"/>
  <c r="L3348" i="2"/>
  <c r="M3348" i="2"/>
  <c r="N3348" i="2"/>
  <c r="O3348" i="2"/>
  <c r="L3349" i="2"/>
  <c r="M3349" i="2"/>
  <c r="N3349" i="2"/>
  <c r="O3349" i="2"/>
  <c r="L3350" i="2"/>
  <c r="M3350" i="2"/>
  <c r="N3350" i="2"/>
  <c r="O3350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O3327" i="2"/>
  <c r="N3327" i="2"/>
  <c r="M3327" i="2"/>
  <c r="L3327" i="2"/>
  <c r="H3327" i="2"/>
  <c r="O3328" i="2"/>
  <c r="N3328" i="2"/>
  <c r="M3328" i="2"/>
  <c r="L3328" i="2"/>
  <c r="O3326" i="2"/>
  <c r="N3326" i="2"/>
  <c r="M3326" i="2"/>
  <c r="L3326" i="2"/>
  <c r="O3325" i="2"/>
  <c r="N3325" i="2"/>
  <c r="M3325" i="2"/>
  <c r="L3325" i="2"/>
  <c r="O3324" i="2"/>
  <c r="N3324" i="2"/>
  <c r="M3324" i="2"/>
  <c r="L3324" i="2"/>
  <c r="O3323" i="2"/>
  <c r="N3323" i="2"/>
  <c r="M3323" i="2"/>
  <c r="L3323" i="2"/>
  <c r="O3322" i="2"/>
  <c r="N3322" i="2"/>
  <c r="M3322" i="2"/>
  <c r="L3322" i="2"/>
  <c r="O3321" i="2"/>
  <c r="N3321" i="2"/>
  <c r="M3321" i="2"/>
  <c r="L3321" i="2"/>
  <c r="O3320" i="2"/>
  <c r="N3320" i="2"/>
  <c r="M3320" i="2"/>
  <c r="L3320" i="2"/>
  <c r="O3319" i="2"/>
  <c r="N3319" i="2"/>
  <c r="M3319" i="2"/>
  <c r="L3319" i="2"/>
  <c r="O3318" i="2"/>
  <c r="N3318" i="2"/>
  <c r="M3318" i="2"/>
  <c r="L3318" i="2"/>
  <c r="O3317" i="2"/>
  <c r="N3317" i="2"/>
  <c r="M3317" i="2"/>
  <c r="L3317" i="2"/>
  <c r="O3316" i="2"/>
  <c r="N3316" i="2"/>
  <c r="M3316" i="2"/>
  <c r="L3316" i="2"/>
  <c r="O3315" i="2"/>
  <c r="N3315" i="2"/>
  <c r="M3315" i="2"/>
  <c r="L3315" i="2"/>
  <c r="O3314" i="2"/>
  <c r="N3314" i="2"/>
  <c r="M3314" i="2"/>
  <c r="L3314" i="2"/>
  <c r="O3313" i="2"/>
  <c r="N3313" i="2"/>
  <c r="M3313" i="2"/>
  <c r="L3313" i="2"/>
  <c r="O3312" i="2"/>
  <c r="N3312" i="2"/>
  <c r="M3312" i="2"/>
  <c r="L3312" i="2"/>
  <c r="O3311" i="2"/>
  <c r="N3311" i="2"/>
  <c r="M3311" i="2"/>
  <c r="L3311" i="2"/>
  <c r="O3310" i="2"/>
  <c r="N3310" i="2"/>
  <c r="M3310" i="2"/>
  <c r="L3310" i="2"/>
  <c r="O3309" i="2"/>
  <c r="N3309" i="2"/>
  <c r="M3309" i="2"/>
  <c r="L3309" i="2"/>
  <c r="O3308" i="2"/>
  <c r="N3308" i="2"/>
  <c r="M3308" i="2"/>
  <c r="L3308" i="2"/>
  <c r="O3307" i="2"/>
  <c r="N3307" i="2"/>
  <c r="M3307" i="2"/>
  <c r="L3307" i="2"/>
  <c r="O3306" i="2"/>
  <c r="N3306" i="2"/>
  <c r="M3306" i="2"/>
  <c r="L3306" i="2"/>
  <c r="O3305" i="2"/>
  <c r="N3305" i="2"/>
  <c r="M3305" i="2"/>
  <c r="L3305" i="2"/>
  <c r="O3304" i="2"/>
  <c r="N3304" i="2"/>
  <c r="M3304" i="2"/>
  <c r="L3304" i="2"/>
  <c r="O3303" i="2"/>
  <c r="N3303" i="2"/>
  <c r="M3303" i="2"/>
  <c r="L3303" i="2"/>
  <c r="O3302" i="2"/>
  <c r="N3302" i="2"/>
  <c r="M3302" i="2"/>
  <c r="L3302" i="2"/>
  <c r="O3301" i="2"/>
  <c r="N3301" i="2"/>
  <c r="M3301" i="2"/>
  <c r="L3301" i="2"/>
  <c r="H3328" i="2"/>
  <c r="H3326" i="2"/>
  <c r="H3325" i="2"/>
  <c r="H3324" i="2"/>
  <c r="H3323" i="2"/>
  <c r="H3322" i="2"/>
  <c r="H3321" i="2"/>
  <c r="H3320" i="2"/>
  <c r="H3319" i="2"/>
  <c r="H3318" i="2"/>
  <c r="H3317" i="2"/>
  <c r="H3316" i="2"/>
  <c r="H3315" i="2"/>
  <c r="H3314" i="2"/>
  <c r="H3313" i="2"/>
  <c r="H3312" i="2"/>
  <c r="H3311" i="2"/>
  <c r="H3310" i="2"/>
  <c r="H3309" i="2"/>
  <c r="H3308" i="2"/>
  <c r="H3307" i="2"/>
  <c r="H3306" i="2"/>
  <c r="H3305" i="2"/>
  <c r="H3304" i="2"/>
  <c r="H3303" i="2"/>
  <c r="H3302" i="2"/>
  <c r="H3301" i="2"/>
  <c r="L3054" i="2"/>
  <c r="O3300" i="2"/>
  <c r="N3300" i="2"/>
  <c r="M3300" i="2"/>
  <c r="L3300" i="2"/>
  <c r="O3299" i="2"/>
  <c r="N3299" i="2"/>
  <c r="M3299" i="2"/>
  <c r="L3299" i="2"/>
  <c r="O3298" i="2"/>
  <c r="N3298" i="2"/>
  <c r="M3298" i="2"/>
  <c r="L3298" i="2"/>
  <c r="O3297" i="2"/>
  <c r="N3297" i="2"/>
  <c r="M3297" i="2"/>
  <c r="L3297" i="2"/>
  <c r="O3296" i="2"/>
  <c r="N3296" i="2"/>
  <c r="M3296" i="2"/>
  <c r="L3296" i="2"/>
  <c r="O3295" i="2"/>
  <c r="N3295" i="2"/>
  <c r="M3295" i="2"/>
  <c r="L3295" i="2"/>
  <c r="O3294" i="2"/>
  <c r="N3294" i="2"/>
  <c r="M3294" i="2"/>
  <c r="L3294" i="2"/>
  <c r="O3293" i="2"/>
  <c r="N3293" i="2"/>
  <c r="M3293" i="2"/>
  <c r="L3293" i="2"/>
  <c r="O3292" i="2"/>
  <c r="N3292" i="2"/>
  <c r="M3292" i="2"/>
  <c r="L3292" i="2"/>
  <c r="O3291" i="2"/>
  <c r="N3291" i="2"/>
  <c r="M3291" i="2"/>
  <c r="L3291" i="2"/>
  <c r="O3290" i="2"/>
  <c r="N3290" i="2"/>
  <c r="M3290" i="2"/>
  <c r="L3290" i="2"/>
  <c r="O3289" i="2"/>
  <c r="N3289" i="2"/>
  <c r="M3289" i="2"/>
  <c r="L3289" i="2"/>
  <c r="O3288" i="2"/>
  <c r="N3288" i="2"/>
  <c r="M3288" i="2"/>
  <c r="L3288" i="2"/>
  <c r="O3287" i="2"/>
  <c r="N3287" i="2"/>
  <c r="M3287" i="2"/>
  <c r="L3287" i="2"/>
  <c r="O3286" i="2"/>
  <c r="N3286" i="2"/>
  <c r="M3286" i="2"/>
  <c r="L3286" i="2"/>
  <c r="O3285" i="2"/>
  <c r="N3285" i="2"/>
  <c r="M3285" i="2"/>
  <c r="L3285" i="2"/>
  <c r="O3284" i="2"/>
  <c r="N3284" i="2"/>
  <c r="M3284" i="2"/>
  <c r="L3284" i="2"/>
  <c r="O3283" i="2"/>
  <c r="N3283" i="2"/>
  <c r="M3283" i="2"/>
  <c r="L3283" i="2"/>
  <c r="O3282" i="2"/>
  <c r="N3282" i="2"/>
  <c r="M3282" i="2"/>
  <c r="L3282" i="2"/>
  <c r="O3281" i="2"/>
  <c r="N3281" i="2"/>
  <c r="M3281" i="2"/>
  <c r="L3281" i="2"/>
  <c r="O3280" i="2"/>
  <c r="N3280" i="2"/>
  <c r="M3280" i="2"/>
  <c r="L3280" i="2"/>
  <c r="O3279" i="2"/>
  <c r="N3279" i="2"/>
  <c r="M3279" i="2"/>
  <c r="L3279" i="2"/>
  <c r="O3278" i="2"/>
  <c r="N3278" i="2"/>
  <c r="M3278" i="2"/>
  <c r="L3278" i="2"/>
  <c r="O3277" i="2"/>
  <c r="N3277" i="2"/>
  <c r="M3277" i="2"/>
  <c r="L3277" i="2"/>
  <c r="O3276" i="2"/>
  <c r="N3276" i="2"/>
  <c r="M3276" i="2"/>
  <c r="L3276" i="2"/>
  <c r="H3299" i="2"/>
  <c r="H3298" i="2"/>
  <c r="H3297" i="2"/>
  <c r="H3296" i="2"/>
  <c r="H3295" i="2"/>
  <c r="H3294" i="2"/>
  <c r="H3293" i="2"/>
  <c r="H3292" i="2"/>
  <c r="H3291" i="2"/>
  <c r="H3290" i="2"/>
  <c r="H3289" i="2"/>
  <c r="H3288" i="2"/>
  <c r="H3287" i="2"/>
  <c r="H3286" i="2"/>
  <c r="H3285" i="2"/>
  <c r="H3284" i="2"/>
  <c r="H3283" i="2"/>
  <c r="H3282" i="2"/>
  <c r="H3281" i="2"/>
  <c r="H3280" i="2"/>
  <c r="H3279" i="2"/>
  <c r="H3278" i="2"/>
  <c r="H3277" i="2"/>
  <c r="H3276" i="2"/>
  <c r="H3300" i="2"/>
  <c r="O3274" i="2"/>
  <c r="N3274" i="2"/>
  <c r="M3274" i="2"/>
  <c r="L3274" i="2"/>
  <c r="O3273" i="2"/>
  <c r="N3273" i="2"/>
  <c r="M3273" i="2"/>
  <c r="L3273" i="2"/>
  <c r="O3272" i="2"/>
  <c r="N3272" i="2"/>
  <c r="M3272" i="2"/>
  <c r="L3272" i="2"/>
  <c r="O3271" i="2"/>
  <c r="N3271" i="2"/>
  <c r="M3271" i="2"/>
  <c r="L3271" i="2"/>
  <c r="O3270" i="2"/>
  <c r="N3270" i="2"/>
  <c r="M3270" i="2"/>
  <c r="L3270" i="2"/>
  <c r="O3269" i="2"/>
  <c r="N3269" i="2"/>
  <c r="M3269" i="2"/>
  <c r="L3269" i="2"/>
  <c r="O3268" i="2"/>
  <c r="N3268" i="2"/>
  <c r="M3268" i="2"/>
  <c r="L3268" i="2"/>
  <c r="O3267" i="2"/>
  <c r="N3267" i="2"/>
  <c r="M3267" i="2"/>
  <c r="L3267" i="2"/>
  <c r="O3266" i="2"/>
  <c r="N3266" i="2"/>
  <c r="M3266" i="2"/>
  <c r="L3266" i="2"/>
  <c r="O3265" i="2"/>
  <c r="N3265" i="2"/>
  <c r="M3265" i="2"/>
  <c r="L3265" i="2"/>
  <c r="O3264" i="2"/>
  <c r="N3264" i="2"/>
  <c r="M3264" i="2"/>
  <c r="L3264" i="2"/>
  <c r="O3263" i="2"/>
  <c r="N3263" i="2"/>
  <c r="M3263" i="2"/>
  <c r="L3263" i="2"/>
  <c r="O3262" i="2"/>
  <c r="N3262" i="2"/>
  <c r="M3262" i="2"/>
  <c r="L3262" i="2"/>
  <c r="O3261" i="2"/>
  <c r="N3261" i="2"/>
  <c r="M3261" i="2"/>
  <c r="L3261" i="2"/>
  <c r="O3260" i="2"/>
  <c r="N3260" i="2"/>
  <c r="M3260" i="2"/>
  <c r="L3260" i="2"/>
  <c r="O3259" i="2"/>
  <c r="N3259" i="2"/>
  <c r="M3259" i="2"/>
  <c r="L3259" i="2"/>
  <c r="O3258" i="2"/>
  <c r="N3258" i="2"/>
  <c r="M3258" i="2"/>
  <c r="L3258" i="2"/>
  <c r="O3257" i="2"/>
  <c r="N3257" i="2"/>
  <c r="M3257" i="2"/>
  <c r="L3257" i="2"/>
  <c r="O3256" i="2"/>
  <c r="N3256" i="2"/>
  <c r="M3256" i="2"/>
  <c r="L3256" i="2"/>
  <c r="O3255" i="2"/>
  <c r="N3255" i="2"/>
  <c r="M3255" i="2"/>
  <c r="L3255" i="2"/>
  <c r="O3254" i="2"/>
  <c r="N3254" i="2"/>
  <c r="M3254" i="2"/>
  <c r="L3254" i="2"/>
  <c r="O3253" i="2"/>
  <c r="N3253" i="2"/>
  <c r="M3253" i="2"/>
  <c r="L3253" i="2"/>
  <c r="O3252" i="2"/>
  <c r="N3252" i="2"/>
  <c r="M3252" i="2"/>
  <c r="L3252" i="2"/>
  <c r="O3251" i="2"/>
  <c r="N3251" i="2"/>
  <c r="M3251" i="2"/>
  <c r="L3251" i="2"/>
  <c r="O3250" i="2"/>
  <c r="N3250" i="2"/>
  <c r="M3250" i="2"/>
  <c r="L3250" i="2"/>
  <c r="O3249" i="2"/>
  <c r="N3249" i="2"/>
  <c r="M3249" i="2"/>
  <c r="L3249" i="2"/>
  <c r="O3248" i="2"/>
  <c r="N3248" i="2"/>
  <c r="M3248" i="2"/>
  <c r="L3248" i="2"/>
  <c r="O3247" i="2"/>
  <c r="N3247" i="2"/>
  <c r="M3247" i="2"/>
  <c r="L3247" i="2"/>
  <c r="O3246" i="2"/>
  <c r="N3246" i="2"/>
  <c r="M3246" i="2"/>
  <c r="L3246" i="2"/>
  <c r="O3245" i="2"/>
  <c r="N3245" i="2"/>
  <c r="M3245" i="2"/>
  <c r="L3245" i="2"/>
  <c r="O3244" i="2"/>
  <c r="N3244" i="2"/>
  <c r="M3244" i="2"/>
  <c r="L3244" i="2"/>
  <c r="O3243" i="2"/>
  <c r="N3243" i="2"/>
  <c r="M3243" i="2"/>
  <c r="L3243" i="2"/>
  <c r="O3242" i="2"/>
  <c r="N3242" i="2"/>
  <c r="M3242" i="2"/>
  <c r="L3242" i="2"/>
  <c r="O3241" i="2"/>
  <c r="N3241" i="2"/>
  <c r="M3241" i="2"/>
  <c r="L3241" i="2"/>
  <c r="O3240" i="2"/>
  <c r="N3240" i="2"/>
  <c r="M3240" i="2"/>
  <c r="L3240" i="2"/>
  <c r="O3239" i="2"/>
  <c r="N3239" i="2"/>
  <c r="M3239" i="2"/>
  <c r="L3239" i="2"/>
  <c r="O3238" i="2"/>
  <c r="N3238" i="2"/>
  <c r="M3238" i="2"/>
  <c r="L3238" i="2"/>
  <c r="O3237" i="2"/>
  <c r="N3237" i="2"/>
  <c r="M3237" i="2"/>
  <c r="L3237" i="2"/>
  <c r="O3236" i="2"/>
  <c r="N3236" i="2"/>
  <c r="M3236" i="2"/>
  <c r="L3236" i="2"/>
  <c r="O3235" i="2"/>
  <c r="N3235" i="2"/>
  <c r="M3235" i="2"/>
  <c r="L3235" i="2"/>
  <c r="O3234" i="2"/>
  <c r="N3234" i="2"/>
  <c r="M3234" i="2"/>
  <c r="L3234" i="2"/>
  <c r="O3275" i="2"/>
  <c r="N3275" i="2"/>
  <c r="M3275" i="2"/>
  <c r="L3275" i="2"/>
  <c r="O3233" i="2"/>
  <c r="N3233" i="2"/>
  <c r="M3233" i="2"/>
  <c r="L3233" i="2"/>
  <c r="H3274" i="2"/>
  <c r="H3273" i="2"/>
  <c r="H3272" i="2"/>
  <c r="H3271" i="2"/>
  <c r="H3270" i="2"/>
  <c r="H3269" i="2"/>
  <c r="H3268" i="2"/>
  <c r="H3267" i="2"/>
  <c r="H3266" i="2"/>
  <c r="H3265" i="2"/>
  <c r="H3264" i="2"/>
  <c r="H3263" i="2"/>
  <c r="H3262" i="2"/>
  <c r="H3261" i="2"/>
  <c r="H3260" i="2"/>
  <c r="H3259" i="2"/>
  <c r="H3258" i="2"/>
  <c r="H3257" i="2"/>
  <c r="H3256" i="2"/>
  <c r="H3255" i="2"/>
  <c r="H3254" i="2"/>
  <c r="H3253" i="2"/>
  <c r="H3252" i="2"/>
  <c r="H3251" i="2"/>
  <c r="H3250" i="2"/>
  <c r="H3249" i="2"/>
  <c r="H3248" i="2"/>
  <c r="H3247" i="2"/>
  <c r="H3246" i="2"/>
  <c r="H3245" i="2"/>
  <c r="H3244" i="2"/>
  <c r="H3243" i="2"/>
  <c r="H3242" i="2"/>
  <c r="H3241" i="2"/>
  <c r="H3240" i="2"/>
  <c r="H3239" i="2"/>
  <c r="H3238" i="2"/>
  <c r="H3237" i="2"/>
  <c r="H3236" i="2"/>
  <c r="H3235" i="2"/>
  <c r="H3234" i="2"/>
  <c r="H3233" i="2"/>
  <c r="H3275" i="2"/>
  <c r="O3232" i="2"/>
  <c r="N3232" i="2"/>
  <c r="M3232" i="2"/>
  <c r="L3232" i="2"/>
  <c r="H3232" i="2"/>
  <c r="O3231" i="2"/>
  <c r="N3231" i="2"/>
  <c r="M3231" i="2"/>
  <c r="L3231" i="2"/>
  <c r="O3230" i="2"/>
  <c r="N3230" i="2"/>
  <c r="M3230" i="2"/>
  <c r="L3230" i="2"/>
  <c r="O3229" i="2"/>
  <c r="N3229" i="2"/>
  <c r="M3229" i="2"/>
  <c r="L3229" i="2"/>
  <c r="O3228" i="2"/>
  <c r="N3228" i="2"/>
  <c r="M3228" i="2"/>
  <c r="L3228" i="2"/>
  <c r="O3227" i="2"/>
  <c r="N3227" i="2"/>
  <c r="M3227" i="2"/>
  <c r="L3227" i="2"/>
  <c r="O3226" i="2"/>
  <c r="N3226" i="2"/>
  <c r="M3226" i="2"/>
  <c r="L3226" i="2"/>
  <c r="O3225" i="2"/>
  <c r="N3225" i="2"/>
  <c r="M3225" i="2"/>
  <c r="L3225" i="2"/>
  <c r="O3224" i="2"/>
  <c r="N3224" i="2"/>
  <c r="M3224" i="2"/>
  <c r="L3224" i="2"/>
  <c r="O3223" i="2"/>
  <c r="N3223" i="2"/>
  <c r="M3223" i="2"/>
  <c r="L3223" i="2"/>
  <c r="O3222" i="2"/>
  <c r="N3222" i="2"/>
  <c r="M3222" i="2"/>
  <c r="L3222" i="2"/>
  <c r="O3221" i="2"/>
  <c r="N3221" i="2"/>
  <c r="M3221" i="2"/>
  <c r="L3221" i="2"/>
  <c r="O3220" i="2"/>
  <c r="N3220" i="2"/>
  <c r="M3220" i="2"/>
  <c r="L3220" i="2"/>
  <c r="O3219" i="2"/>
  <c r="N3219" i="2"/>
  <c r="M3219" i="2"/>
  <c r="L3219" i="2"/>
  <c r="O3218" i="2"/>
  <c r="N3218" i="2"/>
  <c r="M3218" i="2"/>
  <c r="L3218" i="2"/>
  <c r="O3217" i="2"/>
  <c r="N3217" i="2"/>
  <c r="M3217" i="2"/>
  <c r="L3217" i="2"/>
  <c r="O3216" i="2"/>
  <c r="N3216" i="2"/>
  <c r="M3216" i="2"/>
  <c r="L3216" i="2"/>
  <c r="O3215" i="2"/>
  <c r="N3215" i="2"/>
  <c r="M3215" i="2"/>
  <c r="L3215" i="2"/>
  <c r="O3214" i="2"/>
  <c r="N3214" i="2"/>
  <c r="M3214" i="2"/>
  <c r="L3214" i="2"/>
  <c r="O3213" i="2"/>
  <c r="N3213" i="2"/>
  <c r="M3213" i="2"/>
  <c r="L3213" i="2"/>
  <c r="O3212" i="2"/>
  <c r="N3212" i="2"/>
  <c r="M3212" i="2"/>
  <c r="L3212" i="2"/>
  <c r="O3211" i="2"/>
  <c r="N3211" i="2"/>
  <c r="M3211" i="2"/>
  <c r="L3211" i="2"/>
  <c r="O3210" i="2"/>
  <c r="N3210" i="2"/>
  <c r="M3210" i="2"/>
  <c r="L3210" i="2"/>
  <c r="O3209" i="2"/>
  <c r="N3209" i="2"/>
  <c r="M3209" i="2"/>
  <c r="L3209" i="2"/>
  <c r="O3208" i="2"/>
  <c r="N3208" i="2"/>
  <c r="M3208" i="2"/>
  <c r="L3208" i="2"/>
  <c r="O3207" i="2"/>
  <c r="N3207" i="2"/>
  <c r="M3207" i="2"/>
  <c r="L3207" i="2"/>
  <c r="H3231" i="2"/>
  <c r="H3230" i="2"/>
  <c r="H3229" i="2"/>
  <c r="H3228" i="2"/>
  <c r="H3227" i="2"/>
  <c r="H3226" i="2"/>
  <c r="H3225" i="2"/>
  <c r="H3224" i="2"/>
  <c r="H3223" i="2"/>
  <c r="H3222" i="2"/>
  <c r="H3221" i="2"/>
  <c r="H3220" i="2"/>
  <c r="H3219" i="2"/>
  <c r="H3218" i="2"/>
  <c r="H3217" i="2"/>
  <c r="H3216" i="2"/>
  <c r="H3215" i="2"/>
  <c r="H3214" i="2"/>
  <c r="H3213" i="2"/>
  <c r="H3212" i="2"/>
  <c r="H3211" i="2"/>
  <c r="H3210" i="2"/>
  <c r="H3209" i="2"/>
  <c r="H3208" i="2"/>
  <c r="H3207" i="2"/>
  <c r="O3206" i="2"/>
  <c r="N3206" i="2"/>
  <c r="M3206" i="2"/>
  <c r="L3206" i="2"/>
  <c r="O3205" i="2"/>
  <c r="N3205" i="2"/>
  <c r="M3205" i="2"/>
  <c r="L3205" i="2"/>
  <c r="O3204" i="2"/>
  <c r="N3204" i="2"/>
  <c r="M3204" i="2"/>
  <c r="L3204" i="2"/>
  <c r="O3203" i="2"/>
  <c r="N3203" i="2"/>
  <c r="M3203" i="2"/>
  <c r="L3203" i="2"/>
  <c r="O3202" i="2"/>
  <c r="N3202" i="2"/>
  <c r="M3202" i="2"/>
  <c r="L3202" i="2"/>
  <c r="O3201" i="2"/>
  <c r="N3201" i="2"/>
  <c r="M3201" i="2"/>
  <c r="L3201" i="2"/>
  <c r="O3200" i="2"/>
  <c r="N3200" i="2"/>
  <c r="M3200" i="2"/>
  <c r="L3200" i="2"/>
  <c r="O3199" i="2"/>
  <c r="N3199" i="2"/>
  <c r="M3199" i="2"/>
  <c r="L3199" i="2"/>
  <c r="O3198" i="2"/>
  <c r="N3198" i="2"/>
  <c r="M3198" i="2"/>
  <c r="L3198" i="2"/>
  <c r="O3197" i="2"/>
  <c r="N3197" i="2"/>
  <c r="M3197" i="2"/>
  <c r="L3197" i="2"/>
  <c r="O3196" i="2"/>
  <c r="N3196" i="2"/>
  <c r="M3196" i="2"/>
  <c r="L3196" i="2"/>
  <c r="O3195" i="2"/>
  <c r="N3195" i="2"/>
  <c r="M3195" i="2"/>
  <c r="L3195" i="2"/>
  <c r="O3194" i="2"/>
  <c r="N3194" i="2"/>
  <c r="M3194" i="2"/>
  <c r="L3194" i="2"/>
  <c r="O3193" i="2"/>
  <c r="N3193" i="2"/>
  <c r="M3193" i="2"/>
  <c r="L3193" i="2"/>
  <c r="O3192" i="2"/>
  <c r="N3192" i="2"/>
  <c r="M3192" i="2"/>
  <c r="L3192" i="2"/>
  <c r="O3191" i="2"/>
  <c r="N3191" i="2"/>
  <c r="M3191" i="2"/>
  <c r="L3191" i="2"/>
  <c r="O3190" i="2"/>
  <c r="N3190" i="2"/>
  <c r="M3190" i="2"/>
  <c r="L3190" i="2"/>
  <c r="O3189" i="2"/>
  <c r="N3189" i="2"/>
  <c r="M3189" i="2"/>
  <c r="L3189" i="2"/>
  <c r="O3188" i="2"/>
  <c r="N3188" i="2"/>
  <c r="M3188" i="2"/>
  <c r="L3188" i="2"/>
  <c r="O3187" i="2"/>
  <c r="N3187" i="2"/>
  <c r="M3187" i="2"/>
  <c r="L3187" i="2"/>
  <c r="O3186" i="2"/>
  <c r="N3186" i="2"/>
  <c r="M3186" i="2"/>
  <c r="L3186" i="2"/>
  <c r="H3206" i="2"/>
  <c r="H3205" i="2"/>
  <c r="H3204" i="2"/>
  <c r="H3203" i="2"/>
  <c r="H3202" i="2"/>
  <c r="H3201" i="2"/>
  <c r="H3200" i="2"/>
  <c r="H3199" i="2"/>
  <c r="H3198" i="2"/>
  <c r="H3197" i="2"/>
  <c r="H3196" i="2"/>
  <c r="H3195" i="2"/>
  <c r="H3194" i="2"/>
  <c r="H3193" i="2"/>
  <c r="H3192" i="2"/>
  <c r="H3191" i="2"/>
  <c r="H3190" i="2"/>
  <c r="H3189" i="2"/>
  <c r="H3188" i="2"/>
  <c r="H3187" i="2"/>
  <c r="H3186" i="2"/>
  <c r="H3185" i="2"/>
  <c r="O3185" i="2"/>
  <c r="N3185" i="2"/>
  <c r="M3185" i="2"/>
  <c r="L3185" i="2"/>
  <c r="O3184" i="2"/>
  <c r="N3184" i="2"/>
  <c r="M3184" i="2"/>
  <c r="L3184" i="2"/>
  <c r="O3183" i="2"/>
  <c r="N3183" i="2"/>
  <c r="M3183" i="2"/>
  <c r="L3183" i="2"/>
  <c r="O3182" i="2"/>
  <c r="N3182" i="2"/>
  <c r="M3182" i="2"/>
  <c r="L3182" i="2"/>
  <c r="O3181" i="2"/>
  <c r="N3181" i="2"/>
  <c r="M3181" i="2"/>
  <c r="L3181" i="2"/>
  <c r="O3180" i="2"/>
  <c r="N3180" i="2"/>
  <c r="M3180" i="2"/>
  <c r="L3180" i="2"/>
  <c r="O3179" i="2"/>
  <c r="N3179" i="2"/>
  <c r="M3179" i="2"/>
  <c r="L3179" i="2"/>
  <c r="O3178" i="2"/>
  <c r="N3178" i="2"/>
  <c r="M3178" i="2"/>
  <c r="L3178" i="2"/>
  <c r="O3177" i="2"/>
  <c r="N3177" i="2"/>
  <c r="M3177" i="2"/>
  <c r="L3177" i="2"/>
  <c r="O3176" i="2"/>
  <c r="N3176" i="2"/>
  <c r="M3176" i="2"/>
  <c r="L3176" i="2"/>
  <c r="O3175" i="2"/>
  <c r="N3175" i="2"/>
  <c r="M3175" i="2"/>
  <c r="L3175" i="2"/>
  <c r="O3174" i="2"/>
  <c r="N3174" i="2"/>
  <c r="M3174" i="2"/>
  <c r="L3174" i="2"/>
  <c r="O3173" i="2"/>
  <c r="N3173" i="2"/>
  <c r="M3173" i="2"/>
  <c r="L3173" i="2"/>
  <c r="O3172" i="2"/>
  <c r="N3172" i="2"/>
  <c r="M3172" i="2"/>
  <c r="L3172" i="2"/>
  <c r="O3171" i="2"/>
  <c r="N3171" i="2"/>
  <c r="M3171" i="2"/>
  <c r="L3171" i="2"/>
  <c r="O3170" i="2"/>
  <c r="N3170" i="2"/>
  <c r="M3170" i="2"/>
  <c r="L3170" i="2"/>
  <c r="H3184" i="2"/>
  <c r="H3183" i="2"/>
  <c r="H3182" i="2"/>
  <c r="H3181" i="2"/>
  <c r="H3180" i="2"/>
  <c r="H3179" i="2"/>
  <c r="H3178" i="2"/>
  <c r="H3177" i="2"/>
  <c r="H3176" i="2"/>
  <c r="H3175" i="2"/>
  <c r="H3174" i="2"/>
  <c r="H3173" i="2"/>
  <c r="H3172" i="2"/>
  <c r="H3171" i="2"/>
  <c r="H3170" i="2"/>
  <c r="O3169" i="2"/>
  <c r="N3169" i="2"/>
  <c r="M3169" i="2"/>
  <c r="L3169" i="2"/>
  <c r="O3168" i="2"/>
  <c r="N3168" i="2"/>
  <c r="M3168" i="2"/>
  <c r="L3168" i="2"/>
  <c r="O3167" i="2"/>
  <c r="N3167" i="2"/>
  <c r="M3167" i="2"/>
  <c r="L3167" i="2"/>
  <c r="O3166" i="2"/>
  <c r="N3166" i="2"/>
  <c r="M3166" i="2"/>
  <c r="L3166" i="2"/>
  <c r="O3165" i="2"/>
  <c r="N3165" i="2"/>
  <c r="M3165" i="2"/>
  <c r="L3165" i="2"/>
  <c r="O3164" i="2"/>
  <c r="N3164" i="2"/>
  <c r="M3164" i="2"/>
  <c r="L3164" i="2"/>
  <c r="O3163" i="2"/>
  <c r="N3163" i="2"/>
  <c r="M3163" i="2"/>
  <c r="L3163" i="2"/>
  <c r="O3162" i="2"/>
  <c r="N3162" i="2"/>
  <c r="M3162" i="2"/>
  <c r="L3162" i="2"/>
  <c r="O3161" i="2"/>
  <c r="N3161" i="2"/>
  <c r="M3161" i="2"/>
  <c r="L3161" i="2"/>
  <c r="O3160" i="2"/>
  <c r="N3160" i="2"/>
  <c r="M3160" i="2"/>
  <c r="L3160" i="2"/>
  <c r="O3159" i="2"/>
  <c r="N3159" i="2"/>
  <c r="M3159" i="2"/>
  <c r="L3159" i="2"/>
  <c r="O3158" i="2"/>
  <c r="N3158" i="2"/>
  <c r="M3158" i="2"/>
  <c r="L3158" i="2"/>
  <c r="O3157" i="2"/>
  <c r="N3157" i="2"/>
  <c r="M3157" i="2"/>
  <c r="L3157" i="2"/>
  <c r="O3156" i="2"/>
  <c r="N3156" i="2"/>
  <c r="M3156" i="2"/>
  <c r="L3156" i="2"/>
  <c r="O3155" i="2"/>
  <c r="N3155" i="2"/>
  <c r="M3155" i="2"/>
  <c r="L3155" i="2"/>
  <c r="O3154" i="2"/>
  <c r="N3154" i="2"/>
  <c r="M3154" i="2"/>
  <c r="L3154" i="2"/>
  <c r="O3153" i="2"/>
  <c r="N3153" i="2"/>
  <c r="M3153" i="2"/>
  <c r="L3153" i="2"/>
  <c r="O3152" i="2"/>
  <c r="N3152" i="2"/>
  <c r="M3152" i="2"/>
  <c r="L3152" i="2"/>
  <c r="O3151" i="2"/>
  <c r="N3151" i="2"/>
  <c r="M3151" i="2"/>
  <c r="L3151" i="2"/>
  <c r="O3150" i="2"/>
  <c r="N3150" i="2"/>
  <c r="M3150" i="2"/>
  <c r="L3150" i="2"/>
  <c r="O3149" i="2"/>
  <c r="N3149" i="2"/>
  <c r="M3149" i="2"/>
  <c r="L3149" i="2"/>
  <c r="O3148" i="2"/>
  <c r="N3148" i="2"/>
  <c r="M3148" i="2"/>
  <c r="L3148" i="2"/>
  <c r="O3147" i="2"/>
  <c r="N3147" i="2"/>
  <c r="M3147" i="2"/>
  <c r="L3147" i="2"/>
  <c r="O3146" i="2"/>
  <c r="N3146" i="2"/>
  <c r="M3146" i="2"/>
  <c r="L3146" i="2"/>
  <c r="O3145" i="2"/>
  <c r="N3145" i="2"/>
  <c r="M3145" i="2"/>
  <c r="L3145" i="2"/>
  <c r="O3144" i="2"/>
  <c r="N3144" i="2"/>
  <c r="M3144" i="2"/>
  <c r="L3144" i="2"/>
  <c r="O3143" i="2"/>
  <c r="N3143" i="2"/>
  <c r="M3143" i="2"/>
  <c r="L3143" i="2"/>
  <c r="O3142" i="2"/>
  <c r="N3142" i="2"/>
  <c r="M3142" i="2"/>
  <c r="L3142" i="2"/>
  <c r="O3141" i="2"/>
  <c r="N3141" i="2"/>
  <c r="M3141" i="2"/>
  <c r="L3141" i="2"/>
  <c r="O3140" i="2"/>
  <c r="N3140" i="2"/>
  <c r="M3140" i="2"/>
  <c r="L3140" i="2"/>
  <c r="O3139" i="2"/>
  <c r="N3139" i="2"/>
  <c r="M3139" i="2"/>
  <c r="L3139" i="2"/>
  <c r="O3138" i="2"/>
  <c r="N3138" i="2"/>
  <c r="M3138" i="2"/>
  <c r="L3138" i="2"/>
  <c r="O3137" i="2"/>
  <c r="N3137" i="2"/>
  <c r="M3137" i="2"/>
  <c r="L3137" i="2"/>
  <c r="O3136" i="2"/>
  <c r="N3136" i="2"/>
  <c r="M3136" i="2"/>
  <c r="L3136" i="2"/>
  <c r="O3135" i="2"/>
  <c r="N3135" i="2"/>
  <c r="M3135" i="2"/>
  <c r="L3135" i="2"/>
  <c r="O3134" i="2"/>
  <c r="N3134" i="2"/>
  <c r="M3134" i="2"/>
  <c r="L3134" i="2"/>
  <c r="O3133" i="2"/>
  <c r="N3133" i="2"/>
  <c r="M3133" i="2"/>
  <c r="L3133" i="2"/>
  <c r="H3169" i="2"/>
  <c r="H3168" i="2"/>
  <c r="H3167" i="2"/>
  <c r="H3166" i="2"/>
  <c r="H3165" i="2"/>
  <c r="H3164" i="2"/>
  <c r="H3163" i="2"/>
  <c r="H3162" i="2"/>
  <c r="H3161" i="2"/>
  <c r="H3160" i="2"/>
  <c r="H3159" i="2"/>
  <c r="H3158" i="2"/>
  <c r="H3157" i="2"/>
  <c r="H3156" i="2"/>
  <c r="H3155" i="2"/>
  <c r="H3154" i="2"/>
  <c r="H3153" i="2"/>
  <c r="H3152" i="2"/>
  <c r="H3151" i="2"/>
  <c r="H3150" i="2"/>
  <c r="H3149" i="2"/>
  <c r="H3148" i="2"/>
  <c r="H3147" i="2"/>
  <c r="H3146" i="2"/>
  <c r="H3145" i="2"/>
  <c r="H3144" i="2"/>
  <c r="H3143" i="2"/>
  <c r="H3142" i="2"/>
  <c r="H3141" i="2"/>
  <c r="H3140" i="2"/>
  <c r="H3139" i="2"/>
  <c r="H3138" i="2"/>
  <c r="H3137" i="2"/>
  <c r="H3136" i="2"/>
  <c r="H3135" i="2"/>
  <c r="H3134" i="2"/>
  <c r="H3133" i="2"/>
  <c r="O3132" i="2"/>
  <c r="N3132" i="2"/>
  <c r="M3132" i="2"/>
  <c r="L3132" i="2"/>
  <c r="O3131" i="2"/>
  <c r="N3131" i="2"/>
  <c r="M3131" i="2"/>
  <c r="L3131" i="2"/>
  <c r="O3130" i="2"/>
  <c r="N3130" i="2"/>
  <c r="M3130" i="2"/>
  <c r="L3130" i="2"/>
  <c r="O3129" i="2"/>
  <c r="N3129" i="2"/>
  <c r="M3129" i="2"/>
  <c r="L3129" i="2"/>
  <c r="O3128" i="2"/>
  <c r="N3128" i="2"/>
  <c r="M3128" i="2"/>
  <c r="L3128" i="2"/>
  <c r="O3127" i="2"/>
  <c r="N3127" i="2"/>
  <c r="M3127" i="2"/>
  <c r="L3127" i="2"/>
  <c r="O3126" i="2"/>
  <c r="N3126" i="2"/>
  <c r="M3126" i="2"/>
  <c r="L3126" i="2"/>
  <c r="O3125" i="2"/>
  <c r="N3125" i="2"/>
  <c r="M3125" i="2"/>
  <c r="L3125" i="2"/>
  <c r="O3124" i="2"/>
  <c r="N3124" i="2"/>
  <c r="M3124" i="2"/>
  <c r="L3124" i="2"/>
  <c r="O3123" i="2"/>
  <c r="N3123" i="2"/>
  <c r="M3123" i="2"/>
  <c r="L3123" i="2"/>
  <c r="O3122" i="2"/>
  <c r="N3122" i="2"/>
  <c r="M3122" i="2"/>
  <c r="L3122" i="2"/>
  <c r="O3121" i="2"/>
  <c r="N3121" i="2"/>
  <c r="M3121" i="2"/>
  <c r="L3121" i="2"/>
  <c r="O3120" i="2"/>
  <c r="N3120" i="2"/>
  <c r="M3120" i="2"/>
  <c r="L3120" i="2"/>
  <c r="O3119" i="2"/>
  <c r="N3119" i="2"/>
  <c r="M3119" i="2"/>
  <c r="L3119" i="2"/>
  <c r="O3118" i="2"/>
  <c r="N3118" i="2"/>
  <c r="M3118" i="2"/>
  <c r="L3118" i="2"/>
  <c r="O3117" i="2"/>
  <c r="N3117" i="2"/>
  <c r="M3117" i="2"/>
  <c r="L3117" i="2"/>
  <c r="O3116" i="2"/>
  <c r="N3116" i="2"/>
  <c r="M3116" i="2"/>
  <c r="L3116" i="2"/>
  <c r="O3115" i="2"/>
  <c r="N3115" i="2"/>
  <c r="M3115" i="2"/>
  <c r="L3115" i="2"/>
  <c r="O3114" i="2"/>
  <c r="N3114" i="2"/>
  <c r="M3114" i="2"/>
  <c r="L3114" i="2"/>
  <c r="O3113" i="2"/>
  <c r="N3113" i="2"/>
  <c r="M3113" i="2"/>
  <c r="L3113" i="2"/>
  <c r="O3112" i="2"/>
  <c r="N3112" i="2"/>
  <c r="M3112" i="2"/>
  <c r="L3112" i="2"/>
  <c r="O3111" i="2"/>
  <c r="N3111" i="2"/>
  <c r="M3111" i="2"/>
  <c r="L3111" i="2"/>
  <c r="O3110" i="2"/>
  <c r="N3110" i="2"/>
  <c r="M3110" i="2"/>
  <c r="L3110" i="2"/>
  <c r="O3109" i="2"/>
  <c r="N3109" i="2"/>
  <c r="M3109" i="2"/>
  <c r="L3109" i="2"/>
  <c r="H3132" i="2"/>
  <c r="H3131" i="2"/>
  <c r="H3130" i="2"/>
  <c r="H3129" i="2"/>
  <c r="H3128" i="2"/>
  <c r="H3127" i="2"/>
  <c r="H3126" i="2"/>
  <c r="H3125" i="2"/>
  <c r="H3124" i="2"/>
  <c r="H3123" i="2"/>
  <c r="H3122" i="2"/>
  <c r="H3121" i="2"/>
  <c r="H3120" i="2"/>
  <c r="H3119" i="2"/>
  <c r="H3118" i="2"/>
  <c r="H3117" i="2"/>
  <c r="H3116" i="2"/>
  <c r="H3115" i="2"/>
  <c r="H3114" i="2"/>
  <c r="H3113" i="2"/>
  <c r="H3112" i="2"/>
  <c r="H3111" i="2"/>
  <c r="H3110" i="2"/>
  <c r="H3109" i="2"/>
  <c r="O3108" i="2"/>
  <c r="N3108" i="2"/>
  <c r="M3108" i="2"/>
  <c r="L3108" i="2"/>
  <c r="O3107" i="2"/>
  <c r="N3107" i="2"/>
  <c r="M3107" i="2"/>
  <c r="L3107" i="2"/>
  <c r="O3106" i="2"/>
  <c r="N3106" i="2"/>
  <c r="M3106" i="2"/>
  <c r="L3106" i="2"/>
  <c r="O3105" i="2"/>
  <c r="N3105" i="2"/>
  <c r="M3105" i="2"/>
  <c r="L3105" i="2"/>
  <c r="O3104" i="2"/>
  <c r="N3104" i="2"/>
  <c r="M3104" i="2"/>
  <c r="L3104" i="2"/>
  <c r="O3103" i="2"/>
  <c r="N3103" i="2"/>
  <c r="M3103" i="2"/>
  <c r="L3103" i="2"/>
  <c r="O3102" i="2"/>
  <c r="N3102" i="2"/>
  <c r="M3102" i="2"/>
  <c r="L3102" i="2"/>
  <c r="O3101" i="2"/>
  <c r="N3101" i="2"/>
  <c r="M3101" i="2"/>
  <c r="L3101" i="2"/>
  <c r="O3100" i="2"/>
  <c r="N3100" i="2"/>
  <c r="M3100" i="2"/>
  <c r="L3100" i="2"/>
  <c r="O3099" i="2"/>
  <c r="N3099" i="2"/>
  <c r="M3099" i="2"/>
  <c r="L3099" i="2"/>
  <c r="O3098" i="2"/>
  <c r="N3098" i="2"/>
  <c r="M3098" i="2"/>
  <c r="L3098" i="2"/>
  <c r="O3097" i="2"/>
  <c r="N3097" i="2"/>
  <c r="M3097" i="2"/>
  <c r="L3097" i="2"/>
  <c r="O3096" i="2"/>
  <c r="N3096" i="2"/>
  <c r="M3096" i="2"/>
  <c r="L3096" i="2"/>
  <c r="O3095" i="2"/>
  <c r="N3095" i="2"/>
  <c r="M3095" i="2"/>
  <c r="L3095" i="2"/>
  <c r="O3094" i="2"/>
  <c r="N3094" i="2"/>
  <c r="M3094" i="2"/>
  <c r="L3094" i="2"/>
  <c r="O3093" i="2"/>
  <c r="N3093" i="2"/>
  <c r="M3093" i="2"/>
  <c r="L3093" i="2"/>
  <c r="O3092" i="2"/>
  <c r="N3092" i="2"/>
  <c r="M3092" i="2"/>
  <c r="L3092" i="2"/>
  <c r="O3091" i="2"/>
  <c r="N3091" i="2"/>
  <c r="M3091" i="2"/>
  <c r="L3091" i="2"/>
  <c r="O3090" i="2"/>
  <c r="N3090" i="2"/>
  <c r="M3090" i="2"/>
  <c r="L3090" i="2"/>
  <c r="O3089" i="2"/>
  <c r="N3089" i="2"/>
  <c r="M3089" i="2"/>
  <c r="L3089" i="2"/>
  <c r="O3088" i="2"/>
  <c r="N3088" i="2"/>
  <c r="M3088" i="2"/>
  <c r="L3088" i="2"/>
  <c r="O3087" i="2"/>
  <c r="N3087" i="2"/>
  <c r="M3087" i="2"/>
  <c r="L3087" i="2"/>
  <c r="O3086" i="2"/>
  <c r="N3086" i="2"/>
  <c r="M3086" i="2"/>
  <c r="L3086" i="2"/>
  <c r="O3085" i="2"/>
  <c r="N3085" i="2"/>
  <c r="M3085" i="2"/>
  <c r="L3085" i="2"/>
  <c r="O3084" i="2"/>
  <c r="N3084" i="2"/>
  <c r="M3084" i="2"/>
  <c r="L3084" i="2"/>
  <c r="O3083" i="2"/>
  <c r="N3083" i="2"/>
  <c r="M3083" i="2"/>
  <c r="L3083" i="2"/>
  <c r="O3082" i="2"/>
  <c r="N3082" i="2"/>
  <c r="M3082" i="2"/>
  <c r="L3082" i="2"/>
  <c r="O3081" i="2"/>
  <c r="N3081" i="2"/>
  <c r="M3081" i="2"/>
  <c r="L3081" i="2"/>
  <c r="O3080" i="2"/>
  <c r="N3080" i="2"/>
  <c r="M3080" i="2"/>
  <c r="L3080" i="2"/>
  <c r="O3079" i="2"/>
  <c r="N3079" i="2"/>
  <c r="M3079" i="2"/>
  <c r="L3079" i="2"/>
  <c r="O3078" i="2"/>
  <c r="N3078" i="2"/>
  <c r="M3078" i="2"/>
  <c r="L3078" i="2"/>
  <c r="O3077" i="2"/>
  <c r="N3077" i="2"/>
  <c r="M3077" i="2"/>
  <c r="L3077" i="2"/>
  <c r="O3076" i="2"/>
  <c r="N3076" i="2"/>
  <c r="M3076" i="2"/>
  <c r="L3076" i="2"/>
  <c r="O3075" i="2"/>
  <c r="N3075" i="2"/>
  <c r="M3075" i="2"/>
  <c r="L3075" i="2"/>
  <c r="O3074" i="2"/>
  <c r="N3074" i="2"/>
  <c r="M3074" i="2"/>
  <c r="L3074" i="2"/>
  <c r="O3073" i="2"/>
  <c r="N3073" i="2"/>
  <c r="M3073" i="2"/>
  <c r="L3073" i="2"/>
  <c r="O3072" i="2"/>
  <c r="N3072" i="2"/>
  <c r="M3072" i="2"/>
  <c r="L3072" i="2"/>
  <c r="H3108" i="2"/>
  <c r="H3107" i="2"/>
  <c r="H3106" i="2"/>
  <c r="H3105" i="2"/>
  <c r="H3104" i="2"/>
  <c r="H3103" i="2"/>
  <c r="H3102" i="2"/>
  <c r="H3101" i="2"/>
  <c r="H3100" i="2"/>
  <c r="H3099" i="2"/>
  <c r="H3098" i="2"/>
  <c r="H3097" i="2"/>
  <c r="H3096" i="2"/>
  <c r="H3095" i="2"/>
  <c r="H3094" i="2"/>
  <c r="H3093" i="2"/>
  <c r="H3092" i="2"/>
  <c r="H3091" i="2"/>
  <c r="H3090" i="2"/>
  <c r="H3089" i="2"/>
  <c r="H3088" i="2"/>
  <c r="H3087" i="2"/>
  <c r="H3086" i="2"/>
  <c r="H3085" i="2"/>
  <c r="H3084" i="2"/>
  <c r="H3083" i="2"/>
  <c r="H3082" i="2"/>
  <c r="H3081" i="2"/>
  <c r="H3080" i="2"/>
  <c r="H3079" i="2"/>
  <c r="H3078" i="2"/>
  <c r="H3077" i="2"/>
  <c r="H3076" i="2"/>
  <c r="H3075" i="2"/>
  <c r="H3074" i="2"/>
  <c r="H3073" i="2"/>
  <c r="H3072" i="2"/>
  <c r="L3061" i="2"/>
  <c r="M3063" i="2"/>
  <c r="O3071" i="2"/>
  <c r="N3071" i="2"/>
  <c r="M3071" i="2"/>
  <c r="L3071" i="2"/>
  <c r="O3070" i="2"/>
  <c r="N3070" i="2"/>
  <c r="M3070" i="2"/>
  <c r="L3070" i="2"/>
  <c r="O3069" i="2"/>
  <c r="N3069" i="2"/>
  <c r="M3069" i="2"/>
  <c r="L3069" i="2"/>
  <c r="O3068" i="2"/>
  <c r="N3068" i="2"/>
  <c r="M3068" i="2"/>
  <c r="L3068" i="2"/>
  <c r="O3067" i="2"/>
  <c r="N3067" i="2"/>
  <c r="M3067" i="2"/>
  <c r="L3067" i="2"/>
  <c r="O3066" i="2"/>
  <c r="N3066" i="2"/>
  <c r="M3066" i="2"/>
  <c r="L3066" i="2"/>
  <c r="O3065" i="2"/>
  <c r="N3065" i="2"/>
  <c r="M3065" i="2"/>
  <c r="L3065" i="2"/>
  <c r="O3064" i="2"/>
  <c r="N3064" i="2"/>
  <c r="M3064" i="2"/>
  <c r="L3064" i="2"/>
  <c r="O3063" i="2"/>
  <c r="N3063" i="2"/>
  <c r="L3063" i="2"/>
  <c r="O3062" i="2"/>
  <c r="N3062" i="2"/>
  <c r="M3062" i="2"/>
  <c r="L3062" i="2"/>
  <c r="O3061" i="2"/>
  <c r="N3061" i="2"/>
  <c r="M3061" i="2"/>
  <c r="O3060" i="2"/>
  <c r="N3060" i="2"/>
  <c r="M3060" i="2"/>
  <c r="L3060" i="2"/>
  <c r="O3059" i="2"/>
  <c r="N3059" i="2"/>
  <c r="M3059" i="2"/>
  <c r="L3059" i="2"/>
  <c r="O3058" i="2"/>
  <c r="N3058" i="2"/>
  <c r="M3058" i="2"/>
  <c r="L3058" i="2"/>
  <c r="O3057" i="2"/>
  <c r="N3057" i="2"/>
  <c r="M3057" i="2"/>
  <c r="L3057" i="2"/>
  <c r="O3056" i="2"/>
  <c r="N3056" i="2"/>
  <c r="M3056" i="2"/>
  <c r="L3056" i="2"/>
  <c r="O3055" i="2"/>
  <c r="N3055" i="2"/>
  <c r="M3055" i="2"/>
  <c r="L3055" i="2"/>
  <c r="O3054" i="2"/>
  <c r="N3054" i="2"/>
  <c r="M3054" i="2"/>
  <c r="O3053" i="2"/>
  <c r="N3053" i="2"/>
  <c r="M3053" i="2"/>
  <c r="L3053" i="2"/>
  <c r="O3052" i="2"/>
  <c r="N3052" i="2"/>
  <c r="M3052" i="2"/>
  <c r="L3052" i="2"/>
  <c r="O3051" i="2"/>
  <c r="N3051" i="2"/>
  <c r="M3051" i="2"/>
  <c r="L3051" i="2"/>
  <c r="O3050" i="2"/>
  <c r="N3050" i="2"/>
  <c r="M3050" i="2"/>
  <c r="L3050" i="2"/>
  <c r="O3049" i="2"/>
  <c r="N3049" i="2"/>
  <c r="M3049" i="2"/>
  <c r="L3049" i="2"/>
  <c r="H3071" i="2"/>
  <c r="H3070" i="2"/>
  <c r="H3069" i="2"/>
  <c r="H3068" i="2"/>
  <c r="H3067" i="2"/>
  <c r="H3066" i="2"/>
  <c r="H3065" i="2"/>
  <c r="H3064" i="2"/>
  <c r="H3063" i="2"/>
  <c r="H3062" i="2"/>
  <c r="H3061" i="2"/>
  <c r="H3060" i="2"/>
  <c r="H3059" i="2"/>
  <c r="H3058" i="2"/>
  <c r="H3057" i="2"/>
  <c r="H3056" i="2"/>
  <c r="H3055" i="2"/>
  <c r="H3054" i="2"/>
  <c r="H3053" i="2"/>
  <c r="H3052" i="2"/>
  <c r="H3051" i="2"/>
  <c r="H3050" i="2"/>
  <c r="H3049" i="2"/>
  <c r="O3047" i="2"/>
  <c r="N3047" i="2"/>
  <c r="M3047" i="2"/>
  <c r="L3047" i="2"/>
  <c r="O3046" i="2"/>
  <c r="N3046" i="2"/>
  <c r="M3046" i="2"/>
  <c r="L3046" i="2"/>
  <c r="O3045" i="2"/>
  <c r="N3045" i="2"/>
  <c r="M3045" i="2"/>
  <c r="L3045" i="2"/>
  <c r="O3044" i="2"/>
  <c r="N3044" i="2"/>
  <c r="M3044" i="2"/>
  <c r="L3044" i="2"/>
  <c r="O3043" i="2"/>
  <c r="N3043" i="2"/>
  <c r="M3043" i="2"/>
  <c r="L3043" i="2"/>
  <c r="O3042" i="2"/>
  <c r="N3042" i="2"/>
  <c r="M3042" i="2"/>
  <c r="L3042" i="2"/>
  <c r="O3041" i="2"/>
  <c r="N3041" i="2"/>
  <c r="M3041" i="2"/>
  <c r="L3041" i="2"/>
  <c r="O3040" i="2"/>
  <c r="N3040" i="2"/>
  <c r="M3040" i="2"/>
  <c r="L3040" i="2"/>
  <c r="O3039" i="2"/>
  <c r="N3039" i="2"/>
  <c r="M3039" i="2"/>
  <c r="L3039" i="2"/>
  <c r="O3038" i="2"/>
  <c r="N3038" i="2"/>
  <c r="M3038" i="2"/>
  <c r="L3038" i="2"/>
  <c r="O3037" i="2"/>
  <c r="N3037" i="2"/>
  <c r="M3037" i="2"/>
  <c r="L3037" i="2"/>
  <c r="O3036" i="2"/>
  <c r="N3036" i="2"/>
  <c r="M3036" i="2"/>
  <c r="L3036" i="2"/>
  <c r="O3035" i="2"/>
  <c r="N3035" i="2"/>
  <c r="M3035" i="2"/>
  <c r="L3035" i="2"/>
  <c r="O3034" i="2"/>
  <c r="N3034" i="2"/>
  <c r="M3034" i="2"/>
  <c r="L3034" i="2"/>
  <c r="O3033" i="2"/>
  <c r="N3033" i="2"/>
  <c r="M3033" i="2"/>
  <c r="L3033" i="2"/>
  <c r="O3032" i="2"/>
  <c r="N3032" i="2"/>
  <c r="M3032" i="2"/>
  <c r="L3032" i="2"/>
  <c r="O3031" i="2"/>
  <c r="N3031" i="2"/>
  <c r="M3031" i="2"/>
  <c r="L3031" i="2"/>
  <c r="O3030" i="2"/>
  <c r="N3030" i="2"/>
  <c r="M3030" i="2"/>
  <c r="L3030" i="2"/>
  <c r="O3029" i="2"/>
  <c r="N3029" i="2"/>
  <c r="M3029" i="2"/>
  <c r="L3029" i="2"/>
  <c r="O3028" i="2"/>
  <c r="N3028" i="2"/>
  <c r="M3028" i="2"/>
  <c r="L3028" i="2"/>
  <c r="O3048" i="2"/>
  <c r="N3048" i="2"/>
  <c r="M3048" i="2"/>
  <c r="L3048" i="2"/>
  <c r="H3047" i="2"/>
  <c r="H3046" i="2"/>
  <c r="H3045" i="2"/>
  <c r="H3044" i="2"/>
  <c r="H3043" i="2"/>
  <c r="H3042" i="2"/>
  <c r="H3041" i="2"/>
  <c r="H3040" i="2"/>
  <c r="H3039" i="2"/>
  <c r="H3038" i="2"/>
  <c r="H3037" i="2"/>
  <c r="H3036" i="2"/>
  <c r="H3035" i="2"/>
  <c r="H3034" i="2"/>
  <c r="H3033" i="2"/>
  <c r="H3032" i="2"/>
  <c r="H3031" i="2"/>
  <c r="H3030" i="2"/>
  <c r="H3029" i="2"/>
  <c r="H3028" i="2"/>
  <c r="H3048" i="2"/>
  <c r="O3027" i="2"/>
  <c r="N3027" i="2"/>
  <c r="M3027" i="2"/>
  <c r="L3027" i="2"/>
  <c r="O3026" i="2"/>
  <c r="N3026" i="2"/>
  <c r="M3026" i="2"/>
  <c r="L3026" i="2"/>
  <c r="O3025" i="2"/>
  <c r="N3025" i="2"/>
  <c r="M3025" i="2"/>
  <c r="L3025" i="2"/>
  <c r="O3024" i="2"/>
  <c r="N3024" i="2"/>
  <c r="M3024" i="2"/>
  <c r="L3024" i="2"/>
  <c r="O3023" i="2"/>
  <c r="N3023" i="2"/>
  <c r="M3023" i="2"/>
  <c r="L3023" i="2"/>
  <c r="O3022" i="2"/>
  <c r="N3022" i="2"/>
  <c r="M3022" i="2"/>
  <c r="L3022" i="2"/>
  <c r="O3021" i="2"/>
  <c r="N3021" i="2"/>
  <c r="M3021" i="2"/>
  <c r="L3021" i="2"/>
  <c r="O3020" i="2"/>
  <c r="N3020" i="2"/>
  <c r="M3020" i="2"/>
  <c r="L3020" i="2"/>
  <c r="O3019" i="2"/>
  <c r="N3019" i="2"/>
  <c r="M3019" i="2"/>
  <c r="L3019" i="2"/>
  <c r="O3018" i="2"/>
  <c r="N3018" i="2"/>
  <c r="M3018" i="2"/>
  <c r="L3018" i="2"/>
  <c r="O3017" i="2"/>
  <c r="N3017" i="2"/>
  <c r="M3017" i="2"/>
  <c r="L3017" i="2"/>
  <c r="O3016" i="2"/>
  <c r="N3016" i="2"/>
  <c r="M3016" i="2"/>
  <c r="L3016" i="2"/>
  <c r="O3015" i="2"/>
  <c r="N3015" i="2"/>
  <c r="M3015" i="2"/>
  <c r="L3015" i="2"/>
  <c r="O3014" i="2"/>
  <c r="N3014" i="2"/>
  <c r="M3014" i="2"/>
  <c r="L3014" i="2"/>
  <c r="O3013" i="2"/>
  <c r="N3013" i="2"/>
  <c r="M3013" i="2"/>
  <c r="L3013" i="2"/>
  <c r="O3012" i="2"/>
  <c r="N3012" i="2"/>
  <c r="M3012" i="2"/>
  <c r="L3012" i="2"/>
  <c r="O3011" i="2"/>
  <c r="N3011" i="2"/>
  <c r="M3011" i="2"/>
  <c r="L3011" i="2"/>
  <c r="H3027" i="2"/>
  <c r="H3026" i="2"/>
  <c r="H3025" i="2"/>
  <c r="H3024" i="2"/>
  <c r="H3023" i="2"/>
  <c r="H3022" i="2"/>
  <c r="H3021" i="2"/>
  <c r="H3020" i="2"/>
  <c r="H3019" i="2"/>
  <c r="H3018" i="2"/>
  <c r="H3017" i="2"/>
  <c r="H3016" i="2"/>
  <c r="H3015" i="2"/>
  <c r="H3014" i="2"/>
  <c r="H3013" i="2"/>
  <c r="H3012" i="2"/>
  <c r="H3011" i="2"/>
  <c r="O3010" i="2"/>
  <c r="N3010" i="2"/>
  <c r="M3010" i="2"/>
  <c r="L3010" i="2"/>
  <c r="O3009" i="2"/>
  <c r="N3009" i="2"/>
  <c r="M3009" i="2"/>
  <c r="L3009" i="2"/>
  <c r="O3008" i="2"/>
  <c r="N3008" i="2"/>
  <c r="M3008" i="2"/>
  <c r="L3008" i="2"/>
  <c r="O3007" i="2"/>
  <c r="N3007" i="2"/>
  <c r="M3007" i="2"/>
  <c r="L3007" i="2"/>
  <c r="O3006" i="2"/>
  <c r="N3006" i="2"/>
  <c r="M3006" i="2"/>
  <c r="L3006" i="2"/>
  <c r="O3005" i="2"/>
  <c r="N3005" i="2"/>
  <c r="M3005" i="2"/>
  <c r="L3005" i="2"/>
  <c r="O3004" i="2"/>
  <c r="N3004" i="2"/>
  <c r="M3004" i="2"/>
  <c r="L3004" i="2"/>
  <c r="O3003" i="2"/>
  <c r="N3003" i="2"/>
  <c r="M3003" i="2"/>
  <c r="L3003" i="2"/>
  <c r="O3002" i="2"/>
  <c r="N3002" i="2"/>
  <c r="M3002" i="2"/>
  <c r="L3002" i="2"/>
  <c r="O3001" i="2"/>
  <c r="N3001" i="2"/>
  <c r="M3001" i="2"/>
  <c r="L3001" i="2"/>
  <c r="O3000" i="2"/>
  <c r="N3000" i="2"/>
  <c r="M3000" i="2"/>
  <c r="L3000" i="2"/>
  <c r="O2999" i="2"/>
  <c r="N2999" i="2"/>
  <c r="M2999" i="2"/>
  <c r="L2999" i="2"/>
  <c r="O2998" i="2"/>
  <c r="N2998" i="2"/>
  <c r="M2998" i="2"/>
  <c r="L2998" i="2"/>
  <c r="O2997" i="2"/>
  <c r="N2997" i="2"/>
  <c r="M2997" i="2"/>
  <c r="L2997" i="2"/>
  <c r="O2996" i="2"/>
  <c r="N2996" i="2"/>
  <c r="M2996" i="2"/>
  <c r="L2996" i="2"/>
  <c r="O2995" i="2"/>
  <c r="N2995" i="2"/>
  <c r="M2995" i="2"/>
  <c r="L2995" i="2"/>
  <c r="O2994" i="2"/>
  <c r="N2994" i="2"/>
  <c r="M2994" i="2"/>
  <c r="L2994" i="2"/>
  <c r="O2993" i="2"/>
  <c r="N2993" i="2"/>
  <c r="M2993" i="2"/>
  <c r="L2993" i="2"/>
  <c r="O2992" i="2"/>
  <c r="N2992" i="2"/>
  <c r="M2992" i="2"/>
  <c r="L2992" i="2"/>
  <c r="O2991" i="2"/>
  <c r="N2991" i="2"/>
  <c r="M2991" i="2"/>
  <c r="L2991" i="2"/>
  <c r="O2990" i="2"/>
  <c r="N2990" i="2"/>
  <c r="M2990" i="2"/>
  <c r="L2990" i="2"/>
  <c r="O2989" i="2"/>
  <c r="N2989" i="2"/>
  <c r="M2989" i="2"/>
  <c r="L2989" i="2"/>
  <c r="O2988" i="2"/>
  <c r="N2988" i="2"/>
  <c r="M2988" i="2"/>
  <c r="L2988" i="2"/>
  <c r="O2987" i="2"/>
  <c r="N2987" i="2"/>
  <c r="M2987" i="2"/>
  <c r="L2987" i="2"/>
  <c r="O2986" i="2"/>
  <c r="N2986" i="2"/>
  <c r="M2986" i="2"/>
  <c r="L2986" i="2"/>
  <c r="O2985" i="2"/>
  <c r="N2985" i="2"/>
  <c r="M2985" i="2"/>
  <c r="L2985" i="2"/>
  <c r="O2984" i="2"/>
  <c r="N2984" i="2"/>
  <c r="M2984" i="2"/>
  <c r="L2984" i="2"/>
  <c r="O2983" i="2"/>
  <c r="N2983" i="2"/>
  <c r="M2983" i="2"/>
  <c r="L2983" i="2"/>
  <c r="O2982" i="2"/>
  <c r="N2982" i="2"/>
  <c r="M2982" i="2"/>
  <c r="L2982" i="2"/>
  <c r="O2981" i="2"/>
  <c r="N2981" i="2"/>
  <c r="M2981" i="2"/>
  <c r="L2981" i="2"/>
  <c r="H3009" i="2"/>
  <c r="H3008" i="2"/>
  <c r="H3007" i="2"/>
  <c r="H3006" i="2"/>
  <c r="H3005" i="2"/>
  <c r="H3004" i="2"/>
  <c r="H3003" i="2"/>
  <c r="H3002" i="2"/>
  <c r="H3001" i="2"/>
  <c r="H3000" i="2"/>
  <c r="H2999" i="2"/>
  <c r="H2998" i="2"/>
  <c r="H2997" i="2"/>
  <c r="H2996" i="2"/>
  <c r="H2995" i="2"/>
  <c r="H2994" i="2"/>
  <c r="H2993" i="2"/>
  <c r="H2992" i="2"/>
  <c r="H2991" i="2"/>
  <c r="H2990" i="2"/>
  <c r="H2989" i="2"/>
  <c r="H2988" i="2"/>
  <c r="H2987" i="2"/>
  <c r="H2986" i="2"/>
  <c r="H2985" i="2"/>
  <c r="H2984" i="2"/>
  <c r="H2983" i="2"/>
  <c r="H2982" i="2"/>
  <c r="H2981" i="2"/>
  <c r="H3010" i="2"/>
  <c r="H2980" i="2"/>
  <c r="H2979" i="2"/>
  <c r="H2978" i="2"/>
  <c r="H2977" i="2"/>
  <c r="H2976" i="2"/>
  <c r="H2975" i="2"/>
  <c r="H2974" i="2"/>
  <c r="H2973" i="2"/>
  <c r="H2972" i="2"/>
  <c r="H2971" i="2"/>
  <c r="H2970" i="2"/>
  <c r="H2969" i="2"/>
  <c r="H2968" i="2"/>
  <c r="H2967" i="2"/>
  <c r="H2966" i="2"/>
  <c r="H2965" i="2"/>
  <c r="H2964" i="2"/>
  <c r="H2963" i="2"/>
  <c r="H2962" i="2"/>
  <c r="H2961" i="2"/>
  <c r="H2960" i="2"/>
  <c r="O2980" i="2"/>
  <c r="N2980" i="2"/>
  <c r="M2980" i="2"/>
  <c r="L2980" i="2"/>
  <c r="O2979" i="2"/>
  <c r="N2979" i="2"/>
  <c r="M2979" i="2"/>
  <c r="L2979" i="2"/>
  <c r="O2978" i="2"/>
  <c r="N2978" i="2"/>
  <c r="M2978" i="2"/>
  <c r="L2978" i="2"/>
  <c r="O2977" i="2"/>
  <c r="N2977" i="2"/>
  <c r="M2977" i="2"/>
  <c r="L2977" i="2"/>
  <c r="O2976" i="2"/>
  <c r="N2976" i="2"/>
  <c r="M2976" i="2"/>
  <c r="L2976" i="2"/>
  <c r="O2975" i="2"/>
  <c r="N2975" i="2"/>
  <c r="M2975" i="2"/>
  <c r="L2975" i="2"/>
  <c r="O2974" i="2"/>
  <c r="N2974" i="2"/>
  <c r="M2974" i="2"/>
  <c r="L2974" i="2"/>
  <c r="O2973" i="2"/>
  <c r="N2973" i="2"/>
  <c r="M2973" i="2"/>
  <c r="L2973" i="2"/>
  <c r="O2972" i="2"/>
  <c r="N2972" i="2"/>
  <c r="M2972" i="2"/>
  <c r="L2972" i="2"/>
  <c r="O2971" i="2"/>
  <c r="N2971" i="2"/>
  <c r="M2971" i="2"/>
  <c r="L2971" i="2"/>
  <c r="O2970" i="2"/>
  <c r="N2970" i="2"/>
  <c r="M2970" i="2"/>
  <c r="L2970" i="2"/>
  <c r="O2969" i="2"/>
  <c r="N2969" i="2"/>
  <c r="M2969" i="2"/>
  <c r="L2969" i="2"/>
  <c r="O2968" i="2"/>
  <c r="N2968" i="2"/>
  <c r="M2968" i="2"/>
  <c r="L2968" i="2"/>
  <c r="O2967" i="2"/>
  <c r="N2967" i="2"/>
  <c r="M2967" i="2"/>
  <c r="L2967" i="2"/>
  <c r="O2966" i="2"/>
  <c r="N2966" i="2"/>
  <c r="M2966" i="2"/>
  <c r="L2966" i="2"/>
  <c r="O2965" i="2"/>
  <c r="N2965" i="2"/>
  <c r="M2965" i="2"/>
  <c r="L2965" i="2"/>
  <c r="O2964" i="2"/>
  <c r="N2964" i="2"/>
  <c r="M2964" i="2"/>
  <c r="L2964" i="2"/>
  <c r="O2963" i="2"/>
  <c r="N2963" i="2"/>
  <c r="M2963" i="2"/>
  <c r="L2963" i="2"/>
  <c r="O2962" i="2"/>
  <c r="N2962" i="2"/>
  <c r="M2962" i="2"/>
  <c r="L2962" i="2"/>
  <c r="O2961" i="2"/>
  <c r="N2961" i="2"/>
  <c r="M2961" i="2"/>
  <c r="L2961" i="2"/>
  <c r="O2960" i="2"/>
  <c r="N2960" i="2"/>
  <c r="M2960" i="2"/>
  <c r="L2960" i="2"/>
  <c r="O2959" i="2"/>
  <c r="N2959" i="2"/>
  <c r="M2959" i="2"/>
  <c r="L2959" i="2"/>
  <c r="H2959" i="2"/>
  <c r="O2958" i="2"/>
  <c r="O2957" i="2"/>
  <c r="O2956" i="2"/>
  <c r="O2955" i="2"/>
  <c r="O2954" i="2"/>
  <c r="O2953" i="2"/>
  <c r="O2952" i="2"/>
  <c r="O2951" i="2"/>
  <c r="O2950" i="2"/>
  <c r="O2949" i="2"/>
  <c r="O2948" i="2"/>
  <c r="O2947" i="2"/>
  <c r="O2946" i="2"/>
  <c r="O2945" i="2"/>
  <c r="O2944" i="2"/>
  <c r="O2943" i="2"/>
  <c r="O2942" i="2"/>
  <c r="O2941" i="2"/>
  <c r="O2940" i="2"/>
  <c r="O2939" i="2"/>
  <c r="O2938" i="2"/>
  <c r="O2937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N2958" i="2"/>
  <c r="M2958" i="2"/>
  <c r="N2957" i="2"/>
  <c r="M2957" i="2"/>
  <c r="N2956" i="2"/>
  <c r="M2956" i="2"/>
  <c r="N2955" i="2"/>
  <c r="M2955" i="2"/>
  <c r="N2954" i="2"/>
  <c r="M2954" i="2"/>
  <c r="N2953" i="2"/>
  <c r="M2953" i="2"/>
  <c r="N2952" i="2"/>
  <c r="M2952" i="2"/>
  <c r="N2951" i="2"/>
  <c r="M2951" i="2"/>
  <c r="N2950" i="2"/>
  <c r="M2950" i="2"/>
  <c r="N2949" i="2"/>
  <c r="M2949" i="2"/>
  <c r="N2948" i="2"/>
  <c r="M2948" i="2"/>
  <c r="N2947" i="2"/>
  <c r="M2947" i="2"/>
  <c r="N2946" i="2"/>
  <c r="M2946" i="2"/>
  <c r="N2945" i="2"/>
  <c r="M2945" i="2"/>
  <c r="N2944" i="2"/>
  <c r="M2944" i="2"/>
  <c r="N2943" i="2"/>
  <c r="M2943" i="2"/>
  <c r="N2942" i="2"/>
  <c r="M2942" i="2"/>
  <c r="N2941" i="2"/>
  <c r="M2941" i="2"/>
  <c r="N2940" i="2"/>
  <c r="M2940" i="2"/>
  <c r="N2939" i="2"/>
  <c r="M2939" i="2"/>
  <c r="N2938" i="2"/>
  <c r="M2938" i="2"/>
  <c r="N2937" i="2"/>
  <c r="M2937" i="2"/>
  <c r="H2958" i="2"/>
  <c r="H2957" i="2"/>
  <c r="H2956" i="2"/>
  <c r="H2955" i="2"/>
  <c r="H2954" i="2"/>
  <c r="H2953" i="2"/>
  <c r="H2952" i="2"/>
  <c r="H2951" i="2"/>
  <c r="H2950" i="2"/>
  <c r="H2949" i="2"/>
  <c r="H2948" i="2"/>
  <c r="H2947" i="2"/>
  <c r="H2946" i="2"/>
  <c r="H2945" i="2"/>
  <c r="H2944" i="2"/>
  <c r="H2943" i="2"/>
  <c r="H2942" i="2"/>
  <c r="H2941" i="2"/>
  <c r="H2940" i="2"/>
  <c r="H2939" i="2"/>
  <c r="H2938" i="2"/>
  <c r="H2937" i="2"/>
  <c r="L2905" i="2"/>
  <c r="M2905" i="2"/>
  <c r="N2905" i="2"/>
  <c r="O2905" i="2"/>
  <c r="L2906" i="2"/>
  <c r="M2906" i="2"/>
  <c r="N2906" i="2"/>
  <c r="O2906" i="2"/>
  <c r="L2907" i="2"/>
  <c r="M2907" i="2"/>
  <c r="N2907" i="2"/>
  <c r="O2907" i="2"/>
  <c r="L2908" i="2"/>
  <c r="M2908" i="2"/>
  <c r="N2908" i="2"/>
  <c r="O2908" i="2"/>
  <c r="L2909" i="2"/>
  <c r="M2909" i="2"/>
  <c r="N2909" i="2"/>
  <c r="O2909" i="2"/>
  <c r="L2910" i="2"/>
  <c r="M2910" i="2"/>
  <c r="N2910" i="2"/>
  <c r="O2910" i="2"/>
  <c r="L2911" i="2"/>
  <c r="M2911" i="2"/>
  <c r="N2911" i="2"/>
  <c r="O2911" i="2"/>
  <c r="L2912" i="2"/>
  <c r="M2912" i="2"/>
  <c r="N2912" i="2"/>
  <c r="O2912" i="2"/>
  <c r="L2913" i="2"/>
  <c r="M2913" i="2"/>
  <c r="N2913" i="2"/>
  <c r="O2913" i="2"/>
  <c r="L2914" i="2"/>
  <c r="M2914" i="2"/>
  <c r="N2914" i="2"/>
  <c r="O2914" i="2"/>
  <c r="L2915" i="2"/>
  <c r="M2915" i="2"/>
  <c r="N2915" i="2"/>
  <c r="O2915" i="2"/>
  <c r="L2916" i="2"/>
  <c r="M2916" i="2"/>
  <c r="N2916" i="2"/>
  <c r="O2916" i="2"/>
  <c r="L2917" i="2"/>
  <c r="M2917" i="2"/>
  <c r="N2917" i="2"/>
  <c r="O2917" i="2"/>
  <c r="L2918" i="2"/>
  <c r="M2918" i="2"/>
  <c r="N2918" i="2"/>
  <c r="O2918" i="2"/>
  <c r="L2919" i="2"/>
  <c r="M2919" i="2"/>
  <c r="N2919" i="2"/>
  <c r="O2919" i="2"/>
  <c r="L2920" i="2"/>
  <c r="M2920" i="2"/>
  <c r="N2920" i="2"/>
  <c r="O2920" i="2"/>
  <c r="L2921" i="2"/>
  <c r="M2921" i="2"/>
  <c r="N2921" i="2"/>
  <c r="O2921" i="2"/>
  <c r="L2922" i="2"/>
  <c r="M2922" i="2"/>
  <c r="N2922" i="2"/>
  <c r="O2922" i="2"/>
  <c r="L2923" i="2"/>
  <c r="M2923" i="2"/>
  <c r="N2923" i="2"/>
  <c r="O2923" i="2"/>
  <c r="L2924" i="2"/>
  <c r="M2924" i="2"/>
  <c r="N2924" i="2"/>
  <c r="O2924" i="2"/>
  <c r="L2925" i="2"/>
  <c r="M2925" i="2"/>
  <c r="N2925" i="2"/>
  <c r="O2925" i="2"/>
  <c r="L2926" i="2"/>
  <c r="M2926" i="2"/>
  <c r="N2926" i="2"/>
  <c r="O2926" i="2"/>
  <c r="L2927" i="2"/>
  <c r="M2927" i="2"/>
  <c r="N2927" i="2"/>
  <c r="O2927" i="2"/>
  <c r="L2928" i="2"/>
  <c r="M2928" i="2"/>
  <c r="N2928" i="2"/>
  <c r="O2928" i="2"/>
  <c r="L2929" i="2"/>
  <c r="M2929" i="2"/>
  <c r="N2929" i="2"/>
  <c r="O2929" i="2"/>
  <c r="L2930" i="2"/>
  <c r="M2930" i="2"/>
  <c r="N2930" i="2"/>
  <c r="O2930" i="2"/>
  <c r="L2931" i="2"/>
  <c r="M2931" i="2"/>
  <c r="N2931" i="2"/>
  <c r="O2931" i="2"/>
  <c r="L2932" i="2"/>
  <c r="M2932" i="2"/>
  <c r="N2932" i="2"/>
  <c r="O2932" i="2"/>
  <c r="L2933" i="2"/>
  <c r="M2933" i="2"/>
  <c r="N2933" i="2"/>
  <c r="O2933" i="2"/>
  <c r="L2934" i="2"/>
  <c r="M2934" i="2"/>
  <c r="N2934" i="2"/>
  <c r="O2934" i="2"/>
  <c r="L2935" i="2"/>
  <c r="M2935" i="2"/>
  <c r="N2935" i="2"/>
  <c r="O2935" i="2"/>
  <c r="L2936" i="2"/>
  <c r="M2936" i="2"/>
  <c r="N2936" i="2"/>
  <c r="O2936" i="2"/>
  <c r="H2936" i="2"/>
  <c r="H2935" i="2"/>
  <c r="H2934" i="2"/>
  <c r="H2933" i="2"/>
  <c r="H2932" i="2"/>
  <c r="H2931" i="2"/>
  <c r="H2930" i="2"/>
  <c r="H2929" i="2"/>
  <c r="H2928" i="2"/>
  <c r="H2927" i="2"/>
  <c r="H2926" i="2"/>
  <c r="H2925" i="2"/>
  <c r="H2924" i="2"/>
  <c r="H2923" i="2"/>
  <c r="H2922" i="2"/>
  <c r="H2921" i="2"/>
  <c r="H2920" i="2"/>
  <c r="H2919" i="2"/>
  <c r="H2918" i="2"/>
  <c r="H2917" i="2"/>
  <c r="H2916" i="2"/>
  <c r="H2915" i="2"/>
  <c r="H2914" i="2"/>
  <c r="H2913" i="2"/>
  <c r="H2912" i="2"/>
  <c r="H2911" i="2"/>
  <c r="H2910" i="2"/>
  <c r="H2909" i="2"/>
  <c r="H2908" i="2"/>
  <c r="H2907" i="2"/>
  <c r="H2906" i="2"/>
  <c r="H2905" i="2"/>
  <c r="O2904" i="2"/>
  <c r="N2904" i="2"/>
  <c r="M2904" i="2"/>
  <c r="L2904" i="2"/>
  <c r="O2903" i="2"/>
  <c r="N2903" i="2"/>
  <c r="M2903" i="2"/>
  <c r="L2903" i="2"/>
  <c r="O2902" i="2"/>
  <c r="N2902" i="2"/>
  <c r="M2902" i="2"/>
  <c r="L2902" i="2"/>
  <c r="O2901" i="2"/>
  <c r="N2901" i="2"/>
  <c r="M2901" i="2"/>
  <c r="L2901" i="2"/>
  <c r="O2900" i="2"/>
  <c r="N2900" i="2"/>
  <c r="M2900" i="2"/>
  <c r="L2900" i="2"/>
  <c r="O2899" i="2"/>
  <c r="N2899" i="2"/>
  <c r="M2899" i="2"/>
  <c r="L2899" i="2"/>
  <c r="O2898" i="2"/>
  <c r="N2898" i="2"/>
  <c r="M2898" i="2"/>
  <c r="L2898" i="2"/>
  <c r="O2897" i="2"/>
  <c r="N2897" i="2"/>
  <c r="M2897" i="2"/>
  <c r="L2897" i="2"/>
  <c r="O2896" i="2"/>
  <c r="N2896" i="2"/>
  <c r="M2896" i="2"/>
  <c r="L2896" i="2"/>
  <c r="O2895" i="2"/>
  <c r="N2895" i="2"/>
  <c r="M2895" i="2"/>
  <c r="L2895" i="2"/>
  <c r="O2894" i="2"/>
  <c r="N2894" i="2"/>
  <c r="M2894" i="2"/>
  <c r="L2894" i="2"/>
  <c r="O2893" i="2"/>
  <c r="N2893" i="2"/>
  <c r="M2893" i="2"/>
  <c r="L2893" i="2"/>
  <c r="O2892" i="2"/>
  <c r="N2892" i="2"/>
  <c r="M2892" i="2"/>
  <c r="L2892" i="2"/>
  <c r="O2891" i="2"/>
  <c r="N2891" i="2"/>
  <c r="M2891" i="2"/>
  <c r="L2891" i="2"/>
  <c r="O2890" i="2"/>
  <c r="N2890" i="2"/>
  <c r="M2890" i="2"/>
  <c r="L2890" i="2"/>
  <c r="O2889" i="2"/>
  <c r="N2889" i="2"/>
  <c r="M2889" i="2"/>
  <c r="L2889" i="2"/>
  <c r="O2888" i="2"/>
  <c r="N2888" i="2"/>
  <c r="M2888" i="2"/>
  <c r="L2888" i="2"/>
  <c r="O2887" i="2"/>
  <c r="N2887" i="2"/>
  <c r="M2887" i="2"/>
  <c r="L2887" i="2"/>
  <c r="O2886" i="2"/>
  <c r="N2886" i="2"/>
  <c r="M2886" i="2"/>
  <c r="L2886" i="2"/>
  <c r="O2885" i="2"/>
  <c r="N2885" i="2"/>
  <c r="M2885" i="2"/>
  <c r="L2885" i="2"/>
  <c r="O2884" i="2"/>
  <c r="N2884" i="2"/>
  <c r="M2884" i="2"/>
  <c r="L2884" i="2"/>
  <c r="O2883" i="2"/>
  <c r="N2883" i="2"/>
  <c r="M2883" i="2"/>
  <c r="L2883" i="2"/>
  <c r="H2904" i="2"/>
  <c r="H2903" i="2"/>
  <c r="H2902" i="2"/>
  <c r="H2901" i="2"/>
  <c r="H2900" i="2"/>
  <c r="H2899" i="2"/>
  <c r="H2898" i="2"/>
  <c r="H2897" i="2"/>
  <c r="H2896" i="2"/>
  <c r="H2895" i="2"/>
  <c r="H2894" i="2"/>
  <c r="H2893" i="2"/>
  <c r="H2892" i="2"/>
  <c r="H2891" i="2"/>
  <c r="H2890" i="2"/>
  <c r="H2889" i="2"/>
  <c r="H2888" i="2"/>
  <c r="H2887" i="2"/>
  <c r="H2886" i="2"/>
  <c r="H2885" i="2"/>
  <c r="H2884" i="2"/>
  <c r="H2883" i="2"/>
  <c r="O2881" i="2"/>
  <c r="N2881" i="2"/>
  <c r="M2881" i="2"/>
  <c r="L2881" i="2"/>
  <c r="H2881" i="2"/>
  <c r="O2882" i="2"/>
  <c r="N2882" i="2"/>
  <c r="M2882" i="2"/>
  <c r="L2882" i="2"/>
  <c r="O2880" i="2"/>
  <c r="N2880" i="2"/>
  <c r="M2880" i="2"/>
  <c r="L2880" i="2"/>
  <c r="O2879" i="2"/>
  <c r="N2879" i="2"/>
  <c r="M2879" i="2"/>
  <c r="L2879" i="2"/>
  <c r="O2878" i="2"/>
  <c r="N2878" i="2"/>
  <c r="M2878" i="2"/>
  <c r="L2878" i="2"/>
  <c r="O2877" i="2"/>
  <c r="N2877" i="2"/>
  <c r="M2877" i="2"/>
  <c r="L2877" i="2"/>
  <c r="O2876" i="2"/>
  <c r="N2876" i="2"/>
  <c r="M2876" i="2"/>
  <c r="L2876" i="2"/>
  <c r="O2875" i="2"/>
  <c r="N2875" i="2"/>
  <c r="M2875" i="2"/>
  <c r="L2875" i="2"/>
  <c r="O2874" i="2"/>
  <c r="N2874" i="2"/>
  <c r="M2874" i="2"/>
  <c r="L2874" i="2"/>
  <c r="O2873" i="2"/>
  <c r="N2873" i="2"/>
  <c r="M2873" i="2"/>
  <c r="L2873" i="2"/>
  <c r="O2872" i="2"/>
  <c r="N2872" i="2"/>
  <c r="M2872" i="2"/>
  <c r="L2872" i="2"/>
  <c r="O2871" i="2"/>
  <c r="N2871" i="2"/>
  <c r="M2871" i="2"/>
  <c r="L2871" i="2"/>
  <c r="O2870" i="2"/>
  <c r="N2870" i="2"/>
  <c r="M2870" i="2"/>
  <c r="L2870" i="2"/>
  <c r="O2869" i="2"/>
  <c r="N2869" i="2"/>
  <c r="M2869" i="2"/>
  <c r="L2869" i="2"/>
  <c r="O2868" i="2"/>
  <c r="N2868" i="2"/>
  <c r="M2868" i="2"/>
  <c r="L2868" i="2"/>
  <c r="O2867" i="2"/>
  <c r="N2867" i="2"/>
  <c r="M2867" i="2"/>
  <c r="L2867" i="2"/>
  <c r="O2866" i="2"/>
  <c r="N2866" i="2"/>
  <c r="M2866" i="2"/>
  <c r="L2866" i="2"/>
  <c r="O2865" i="2"/>
  <c r="N2865" i="2"/>
  <c r="M2865" i="2"/>
  <c r="L2865" i="2"/>
  <c r="O2864" i="2"/>
  <c r="N2864" i="2"/>
  <c r="M2864" i="2"/>
  <c r="L2864" i="2"/>
  <c r="O2863" i="2"/>
  <c r="N2863" i="2"/>
  <c r="M2863" i="2"/>
  <c r="L2863" i="2"/>
  <c r="O2862" i="2"/>
  <c r="N2862" i="2"/>
  <c r="M2862" i="2"/>
  <c r="L2862" i="2"/>
  <c r="O2861" i="2"/>
  <c r="N2861" i="2"/>
  <c r="M2861" i="2"/>
  <c r="L2861" i="2"/>
  <c r="O2860" i="2"/>
  <c r="N2860" i="2"/>
  <c r="M2860" i="2"/>
  <c r="L2860" i="2"/>
  <c r="O2859" i="2"/>
  <c r="N2859" i="2"/>
  <c r="M2859" i="2"/>
  <c r="L2859" i="2"/>
  <c r="O2858" i="2"/>
  <c r="N2858" i="2"/>
  <c r="M2858" i="2"/>
  <c r="L2858" i="2"/>
  <c r="O2857" i="2"/>
  <c r="N2857" i="2"/>
  <c r="M2857" i="2"/>
  <c r="L2857" i="2"/>
  <c r="O2856" i="2"/>
  <c r="N2856" i="2"/>
  <c r="M2856" i="2"/>
  <c r="L2856" i="2"/>
  <c r="O2855" i="2"/>
  <c r="N2855" i="2"/>
  <c r="M2855" i="2"/>
  <c r="L2855" i="2"/>
  <c r="O2854" i="2"/>
  <c r="N2854" i="2"/>
  <c r="M2854" i="2"/>
  <c r="L2854" i="2"/>
  <c r="O2853" i="2"/>
  <c r="N2853" i="2"/>
  <c r="M2853" i="2"/>
  <c r="L2853" i="2"/>
  <c r="O2852" i="2"/>
  <c r="N2852" i="2"/>
  <c r="M2852" i="2"/>
  <c r="L2852" i="2"/>
  <c r="O2851" i="2"/>
  <c r="N2851" i="2"/>
  <c r="M2851" i="2"/>
  <c r="L2851" i="2"/>
  <c r="O2850" i="2"/>
  <c r="N2850" i="2"/>
  <c r="M2850" i="2"/>
  <c r="L2850" i="2"/>
  <c r="O2849" i="2"/>
  <c r="N2849" i="2"/>
  <c r="M2849" i="2"/>
  <c r="L2849" i="2"/>
  <c r="O2848" i="2"/>
  <c r="N2848" i="2"/>
  <c r="M2848" i="2"/>
  <c r="L2848" i="2"/>
  <c r="O2847" i="2"/>
  <c r="N2847" i="2"/>
  <c r="M2847" i="2"/>
  <c r="L2847" i="2"/>
  <c r="O2846" i="2"/>
  <c r="N2846" i="2"/>
  <c r="M2846" i="2"/>
  <c r="L2846" i="2"/>
  <c r="H2880" i="2"/>
  <c r="H2879" i="2"/>
  <c r="H2878" i="2"/>
  <c r="H2877" i="2"/>
  <c r="H2876" i="2"/>
  <c r="H2875" i="2"/>
  <c r="H2874" i="2"/>
  <c r="H2873" i="2"/>
  <c r="H2872" i="2"/>
  <c r="H2871" i="2"/>
  <c r="H2870" i="2"/>
  <c r="H2869" i="2"/>
  <c r="H2868" i="2"/>
  <c r="H2867" i="2"/>
  <c r="H2866" i="2"/>
  <c r="H2865" i="2"/>
  <c r="H2864" i="2"/>
  <c r="H2863" i="2"/>
  <c r="H2862" i="2"/>
  <c r="H2861" i="2"/>
  <c r="H2860" i="2"/>
  <c r="H2859" i="2"/>
  <c r="H2858" i="2"/>
  <c r="H2857" i="2"/>
  <c r="H2856" i="2"/>
  <c r="H2855" i="2"/>
  <c r="H2854" i="2"/>
  <c r="H2853" i="2"/>
  <c r="H2852" i="2"/>
  <c r="H2851" i="2"/>
  <c r="H2850" i="2"/>
  <c r="H2849" i="2"/>
  <c r="H2848" i="2"/>
  <c r="H2847" i="2"/>
  <c r="H2846" i="2"/>
  <c r="H2882" i="2"/>
  <c r="O2845" i="2"/>
  <c r="N2845" i="2"/>
  <c r="M2845" i="2"/>
  <c r="L2845" i="2"/>
  <c r="O2844" i="2"/>
  <c r="N2844" i="2"/>
  <c r="M2844" i="2"/>
  <c r="L2844" i="2"/>
  <c r="O2843" i="2"/>
  <c r="N2843" i="2"/>
  <c r="M2843" i="2"/>
  <c r="L2843" i="2"/>
  <c r="O2842" i="2"/>
  <c r="N2842" i="2"/>
  <c r="M2842" i="2"/>
  <c r="L2842" i="2"/>
  <c r="O2841" i="2"/>
  <c r="N2841" i="2"/>
  <c r="M2841" i="2"/>
  <c r="L2841" i="2"/>
  <c r="O2840" i="2"/>
  <c r="N2840" i="2"/>
  <c r="M2840" i="2"/>
  <c r="L2840" i="2"/>
  <c r="O2839" i="2"/>
  <c r="N2839" i="2"/>
  <c r="M2839" i="2"/>
  <c r="L2839" i="2"/>
  <c r="O2838" i="2"/>
  <c r="N2838" i="2"/>
  <c r="M2838" i="2"/>
  <c r="L2838" i="2"/>
  <c r="O2837" i="2"/>
  <c r="N2837" i="2"/>
  <c r="M2837" i="2"/>
  <c r="L2837" i="2"/>
  <c r="O2836" i="2"/>
  <c r="N2836" i="2"/>
  <c r="M2836" i="2"/>
  <c r="L2836" i="2"/>
  <c r="O2835" i="2"/>
  <c r="N2835" i="2"/>
  <c r="M2835" i="2"/>
  <c r="L2835" i="2"/>
  <c r="O2834" i="2"/>
  <c r="N2834" i="2"/>
  <c r="M2834" i="2"/>
  <c r="L2834" i="2"/>
  <c r="O2833" i="2"/>
  <c r="N2833" i="2"/>
  <c r="M2833" i="2"/>
  <c r="L2833" i="2"/>
  <c r="O2832" i="2"/>
  <c r="N2832" i="2"/>
  <c r="M2832" i="2"/>
  <c r="L2832" i="2"/>
  <c r="O2831" i="2"/>
  <c r="N2831" i="2"/>
  <c r="M2831" i="2"/>
  <c r="L2831" i="2"/>
  <c r="O2830" i="2"/>
  <c r="N2830" i="2"/>
  <c r="M2830" i="2"/>
  <c r="L2830" i="2"/>
  <c r="O2829" i="2"/>
  <c r="N2829" i="2"/>
  <c r="M2829" i="2"/>
  <c r="L2829" i="2"/>
  <c r="O2828" i="2"/>
  <c r="N2828" i="2"/>
  <c r="M2828" i="2"/>
  <c r="L2828" i="2"/>
  <c r="O2827" i="2"/>
  <c r="N2827" i="2"/>
  <c r="M2827" i="2"/>
  <c r="L2827" i="2"/>
  <c r="O2826" i="2"/>
  <c r="N2826" i="2"/>
  <c r="M2826" i="2"/>
  <c r="L2826" i="2"/>
  <c r="O2825" i="2"/>
  <c r="N2825" i="2"/>
  <c r="M2825" i="2"/>
  <c r="L2825" i="2"/>
  <c r="O2824" i="2"/>
  <c r="N2824" i="2"/>
  <c r="M2824" i="2"/>
  <c r="L2824" i="2"/>
  <c r="O2823" i="2"/>
  <c r="N2823" i="2"/>
  <c r="M2823" i="2"/>
  <c r="L2823" i="2"/>
  <c r="O2822" i="2"/>
  <c r="N2822" i="2"/>
  <c r="M2822" i="2"/>
  <c r="L2822" i="2"/>
  <c r="O2821" i="2"/>
  <c r="N2821" i="2"/>
  <c r="M2821" i="2"/>
  <c r="L2821" i="2"/>
  <c r="O2820" i="2"/>
  <c r="N2820" i="2"/>
  <c r="M2820" i="2"/>
  <c r="L2820" i="2"/>
  <c r="O2819" i="2"/>
  <c r="N2819" i="2"/>
  <c r="M2819" i="2"/>
  <c r="L2819" i="2"/>
  <c r="O2818" i="2"/>
  <c r="N2818" i="2"/>
  <c r="M2818" i="2"/>
  <c r="L2818" i="2"/>
  <c r="O2817" i="2"/>
  <c r="N2817" i="2"/>
  <c r="M2817" i="2"/>
  <c r="L2817" i="2"/>
  <c r="O2816" i="2"/>
  <c r="N2816" i="2"/>
  <c r="M2816" i="2"/>
  <c r="L2816" i="2"/>
  <c r="O2815" i="2"/>
  <c r="N2815" i="2"/>
  <c r="M2815" i="2"/>
  <c r="L2815" i="2"/>
  <c r="O2814" i="2"/>
  <c r="N2814" i="2"/>
  <c r="M2814" i="2"/>
  <c r="L2814" i="2"/>
  <c r="O2813" i="2"/>
  <c r="N2813" i="2"/>
  <c r="M2813" i="2"/>
  <c r="L2813" i="2"/>
  <c r="H2845" i="2"/>
  <c r="H2844" i="2"/>
  <c r="H2843" i="2"/>
  <c r="H2842" i="2"/>
  <c r="H2841" i="2"/>
  <c r="H2840" i="2"/>
  <c r="H2839" i="2"/>
  <c r="H2838" i="2"/>
  <c r="H2837" i="2"/>
  <c r="H2836" i="2"/>
  <c r="H2835" i="2"/>
  <c r="H2834" i="2"/>
  <c r="H2833" i="2"/>
  <c r="H2832" i="2"/>
  <c r="H2831" i="2"/>
  <c r="H2830" i="2"/>
  <c r="H2829" i="2"/>
  <c r="H2828" i="2"/>
  <c r="H2827" i="2"/>
  <c r="H2826" i="2"/>
  <c r="H2825" i="2"/>
  <c r="H2824" i="2"/>
  <c r="H2823" i="2"/>
  <c r="H2822" i="2"/>
  <c r="H2821" i="2"/>
  <c r="H2820" i="2"/>
  <c r="H2819" i="2"/>
  <c r="H2818" i="2"/>
  <c r="H2817" i="2"/>
  <c r="H2816" i="2"/>
  <c r="H2815" i="2"/>
  <c r="H2814" i="2"/>
  <c r="H2813" i="2"/>
  <c r="O2812" i="2"/>
  <c r="N2812" i="2"/>
  <c r="M2812" i="2"/>
  <c r="L2812" i="2"/>
  <c r="O2811" i="2"/>
  <c r="N2811" i="2"/>
  <c r="M2811" i="2"/>
  <c r="L2811" i="2"/>
  <c r="O2810" i="2"/>
  <c r="N2810" i="2"/>
  <c r="M2810" i="2"/>
  <c r="L2810" i="2"/>
  <c r="O2809" i="2"/>
  <c r="N2809" i="2"/>
  <c r="M2809" i="2"/>
  <c r="L2809" i="2"/>
  <c r="O2808" i="2"/>
  <c r="N2808" i="2"/>
  <c r="M2808" i="2"/>
  <c r="L2808" i="2"/>
  <c r="O2807" i="2"/>
  <c r="N2807" i="2"/>
  <c r="M2807" i="2"/>
  <c r="L2807" i="2"/>
  <c r="O2806" i="2"/>
  <c r="N2806" i="2"/>
  <c r="M2806" i="2"/>
  <c r="L2806" i="2"/>
  <c r="O2805" i="2"/>
  <c r="N2805" i="2"/>
  <c r="M2805" i="2"/>
  <c r="L2805" i="2"/>
  <c r="O2804" i="2"/>
  <c r="N2804" i="2"/>
  <c r="M2804" i="2"/>
  <c r="L2804" i="2"/>
  <c r="O2803" i="2"/>
  <c r="N2803" i="2"/>
  <c r="M2803" i="2"/>
  <c r="L2803" i="2"/>
  <c r="O2802" i="2"/>
  <c r="N2802" i="2"/>
  <c r="M2802" i="2"/>
  <c r="L2802" i="2"/>
  <c r="O2801" i="2"/>
  <c r="N2801" i="2"/>
  <c r="M2801" i="2"/>
  <c r="L2801" i="2"/>
  <c r="O2800" i="2"/>
  <c r="N2800" i="2"/>
  <c r="M2800" i="2"/>
  <c r="L2800" i="2"/>
  <c r="O2799" i="2"/>
  <c r="N2799" i="2"/>
  <c r="M2799" i="2"/>
  <c r="L2799" i="2"/>
  <c r="O2798" i="2"/>
  <c r="N2798" i="2"/>
  <c r="M2798" i="2"/>
  <c r="L2798" i="2"/>
  <c r="O2797" i="2"/>
  <c r="N2797" i="2"/>
  <c r="M2797" i="2"/>
  <c r="L2797" i="2"/>
  <c r="O2796" i="2"/>
  <c r="N2796" i="2"/>
  <c r="M2796" i="2"/>
  <c r="L2796" i="2"/>
  <c r="O2795" i="2"/>
  <c r="N2795" i="2"/>
  <c r="M2795" i="2"/>
  <c r="L2795" i="2"/>
  <c r="O2794" i="2"/>
  <c r="N2794" i="2"/>
  <c r="M2794" i="2"/>
  <c r="L2794" i="2"/>
  <c r="O2793" i="2"/>
  <c r="N2793" i="2"/>
  <c r="M2793" i="2"/>
  <c r="L2793" i="2"/>
  <c r="O2792" i="2"/>
  <c r="N2792" i="2"/>
  <c r="M2792" i="2"/>
  <c r="L2792" i="2"/>
  <c r="O2791" i="2"/>
  <c r="N2791" i="2"/>
  <c r="M2791" i="2"/>
  <c r="L2791" i="2"/>
  <c r="O2790" i="2"/>
  <c r="N2790" i="2"/>
  <c r="M2790" i="2"/>
  <c r="L2790" i="2"/>
  <c r="O2789" i="2"/>
  <c r="N2789" i="2"/>
  <c r="M2789" i="2"/>
  <c r="L2789" i="2"/>
  <c r="O2788" i="2"/>
  <c r="N2788" i="2"/>
  <c r="M2788" i="2"/>
  <c r="L2788" i="2"/>
  <c r="O2787" i="2"/>
  <c r="N2787" i="2"/>
  <c r="M2787" i="2"/>
  <c r="L2787" i="2"/>
  <c r="O2786" i="2"/>
  <c r="N2786" i="2"/>
  <c r="M2786" i="2"/>
  <c r="L2786" i="2"/>
  <c r="O2785" i="2"/>
  <c r="N2785" i="2"/>
  <c r="M2785" i="2"/>
  <c r="L2785" i="2"/>
  <c r="O2784" i="2"/>
  <c r="N2784" i="2"/>
  <c r="M2784" i="2"/>
  <c r="L2784" i="2"/>
  <c r="H2812" i="2"/>
  <c r="H2811" i="2"/>
  <c r="H2810" i="2"/>
  <c r="H2809" i="2"/>
  <c r="H2808" i="2"/>
  <c r="H2807" i="2"/>
  <c r="H2806" i="2"/>
  <c r="H2805" i="2"/>
  <c r="H2804" i="2"/>
  <c r="H2803" i="2"/>
  <c r="H2802" i="2"/>
  <c r="H2801" i="2"/>
  <c r="H2800" i="2"/>
  <c r="H2799" i="2"/>
  <c r="H2798" i="2"/>
  <c r="H2797" i="2"/>
  <c r="H2796" i="2"/>
  <c r="H2795" i="2"/>
  <c r="H2794" i="2"/>
  <c r="H2793" i="2"/>
  <c r="H2792" i="2"/>
  <c r="H2791" i="2"/>
  <c r="H2790" i="2"/>
  <c r="H2789" i="2"/>
  <c r="H2788" i="2"/>
  <c r="H2787" i="2"/>
  <c r="H2786" i="2"/>
  <c r="H2785" i="2"/>
  <c r="H2784" i="2"/>
  <c r="O2782" i="2"/>
  <c r="N2782" i="2"/>
  <c r="M2782" i="2"/>
  <c r="L2782" i="2"/>
  <c r="O2781" i="2"/>
  <c r="N2781" i="2"/>
  <c r="M2781" i="2"/>
  <c r="L2781" i="2"/>
  <c r="O2780" i="2"/>
  <c r="N2780" i="2"/>
  <c r="M2780" i="2"/>
  <c r="L2780" i="2"/>
  <c r="O2779" i="2"/>
  <c r="N2779" i="2"/>
  <c r="M2779" i="2"/>
  <c r="L2779" i="2"/>
  <c r="O2778" i="2"/>
  <c r="N2778" i="2"/>
  <c r="M2778" i="2"/>
  <c r="L2778" i="2"/>
  <c r="O2777" i="2"/>
  <c r="N2777" i="2"/>
  <c r="M2777" i="2"/>
  <c r="L2777" i="2"/>
  <c r="O2776" i="2"/>
  <c r="N2776" i="2"/>
  <c r="M2776" i="2"/>
  <c r="L2776" i="2"/>
  <c r="O2775" i="2"/>
  <c r="N2775" i="2"/>
  <c r="M2775" i="2"/>
  <c r="L2775" i="2"/>
  <c r="O2774" i="2"/>
  <c r="N2774" i="2"/>
  <c r="M2774" i="2"/>
  <c r="L2774" i="2"/>
  <c r="O2773" i="2"/>
  <c r="N2773" i="2"/>
  <c r="M2773" i="2"/>
  <c r="L2773" i="2"/>
  <c r="O2772" i="2"/>
  <c r="N2772" i="2"/>
  <c r="M2772" i="2"/>
  <c r="L2772" i="2"/>
  <c r="O2771" i="2"/>
  <c r="N2771" i="2"/>
  <c r="M2771" i="2"/>
  <c r="L2771" i="2"/>
  <c r="O2770" i="2"/>
  <c r="N2770" i="2"/>
  <c r="M2770" i="2"/>
  <c r="L2770" i="2"/>
  <c r="O2769" i="2"/>
  <c r="N2769" i="2"/>
  <c r="M2769" i="2"/>
  <c r="L2769" i="2"/>
  <c r="O2768" i="2"/>
  <c r="N2768" i="2"/>
  <c r="M2768" i="2"/>
  <c r="L2768" i="2"/>
  <c r="O2767" i="2"/>
  <c r="N2767" i="2"/>
  <c r="M2767" i="2"/>
  <c r="L2767" i="2"/>
  <c r="O2766" i="2"/>
  <c r="N2766" i="2"/>
  <c r="M2766" i="2"/>
  <c r="L2766" i="2"/>
  <c r="O2765" i="2"/>
  <c r="N2765" i="2"/>
  <c r="M2765" i="2"/>
  <c r="L2765" i="2"/>
  <c r="O2764" i="2"/>
  <c r="N2764" i="2"/>
  <c r="M2764" i="2"/>
  <c r="L2764" i="2"/>
  <c r="O2763" i="2"/>
  <c r="N2763" i="2"/>
  <c r="M2763" i="2"/>
  <c r="L2763" i="2"/>
  <c r="O2762" i="2"/>
  <c r="N2762" i="2"/>
  <c r="M2762" i="2"/>
  <c r="L2762" i="2"/>
  <c r="O2761" i="2"/>
  <c r="N2761" i="2"/>
  <c r="M2761" i="2"/>
  <c r="L2761" i="2"/>
  <c r="O2760" i="2"/>
  <c r="N2760" i="2"/>
  <c r="M2760" i="2"/>
  <c r="L2760" i="2"/>
  <c r="O2759" i="2"/>
  <c r="N2759" i="2"/>
  <c r="M2759" i="2"/>
  <c r="L2759" i="2"/>
  <c r="O2758" i="2"/>
  <c r="N2758" i="2"/>
  <c r="M2758" i="2"/>
  <c r="L2758" i="2"/>
  <c r="O2757" i="2"/>
  <c r="N2757" i="2"/>
  <c r="M2757" i="2"/>
  <c r="L2757" i="2"/>
  <c r="O2756" i="2"/>
  <c r="N2756" i="2"/>
  <c r="M2756" i="2"/>
  <c r="L2756" i="2"/>
  <c r="O2783" i="2"/>
  <c r="N2783" i="2"/>
  <c r="M2783" i="2"/>
  <c r="L2783" i="2"/>
  <c r="H2783" i="2"/>
  <c r="H2782" i="2"/>
  <c r="H2781" i="2"/>
  <c r="H2780" i="2"/>
  <c r="H2779" i="2"/>
  <c r="H2778" i="2"/>
  <c r="H2777" i="2"/>
  <c r="H2776" i="2"/>
  <c r="H2775" i="2"/>
  <c r="H2774" i="2"/>
  <c r="H2773" i="2"/>
  <c r="H2772" i="2"/>
  <c r="H2771" i="2"/>
  <c r="H2770" i="2"/>
  <c r="H2769" i="2"/>
  <c r="H2768" i="2"/>
  <c r="H2767" i="2"/>
  <c r="H2766" i="2"/>
  <c r="H2765" i="2"/>
  <c r="H2764" i="2"/>
  <c r="H2763" i="2"/>
  <c r="H2762" i="2"/>
  <c r="H2761" i="2"/>
  <c r="H2760" i="2"/>
  <c r="H2759" i="2"/>
  <c r="H2758" i="2"/>
  <c r="H2757" i="2"/>
  <c r="H2756" i="2"/>
  <c r="L2730" i="2"/>
  <c r="M2730" i="2"/>
  <c r="N2730" i="2"/>
  <c r="O2730" i="2"/>
  <c r="L2731" i="2"/>
  <c r="M2731" i="2"/>
  <c r="N2731" i="2"/>
  <c r="O2731" i="2"/>
  <c r="L2732" i="2"/>
  <c r="M2732" i="2"/>
  <c r="N2732" i="2"/>
  <c r="O2732" i="2"/>
  <c r="L2733" i="2"/>
  <c r="M2733" i="2"/>
  <c r="N2733" i="2"/>
  <c r="O2733" i="2"/>
  <c r="L2734" i="2"/>
  <c r="M2734" i="2"/>
  <c r="N2734" i="2"/>
  <c r="O2734" i="2"/>
  <c r="L2735" i="2"/>
  <c r="M2735" i="2"/>
  <c r="N2735" i="2"/>
  <c r="O2735" i="2"/>
  <c r="L2736" i="2"/>
  <c r="M2736" i="2"/>
  <c r="N2736" i="2"/>
  <c r="O2736" i="2"/>
  <c r="L2737" i="2"/>
  <c r="M2737" i="2"/>
  <c r="N2737" i="2"/>
  <c r="O2737" i="2"/>
  <c r="L2738" i="2"/>
  <c r="M2738" i="2"/>
  <c r="N2738" i="2"/>
  <c r="O2738" i="2"/>
  <c r="L2739" i="2"/>
  <c r="M2739" i="2"/>
  <c r="N2739" i="2"/>
  <c r="O2739" i="2"/>
  <c r="L2740" i="2"/>
  <c r="M2740" i="2"/>
  <c r="N2740" i="2"/>
  <c r="O2740" i="2"/>
  <c r="L2741" i="2"/>
  <c r="M2741" i="2"/>
  <c r="N2741" i="2"/>
  <c r="O2741" i="2"/>
  <c r="L2742" i="2"/>
  <c r="M2742" i="2"/>
  <c r="N2742" i="2"/>
  <c r="O2742" i="2"/>
  <c r="L2743" i="2"/>
  <c r="M2743" i="2"/>
  <c r="N2743" i="2"/>
  <c r="O2743" i="2"/>
  <c r="L2744" i="2"/>
  <c r="M2744" i="2"/>
  <c r="N2744" i="2"/>
  <c r="O2744" i="2"/>
  <c r="L2745" i="2"/>
  <c r="M2745" i="2"/>
  <c r="N2745" i="2"/>
  <c r="O2745" i="2"/>
  <c r="L2746" i="2"/>
  <c r="M2746" i="2"/>
  <c r="N2746" i="2"/>
  <c r="O2746" i="2"/>
  <c r="L2747" i="2"/>
  <c r="M2747" i="2"/>
  <c r="N2747" i="2"/>
  <c r="O2747" i="2"/>
  <c r="L2748" i="2"/>
  <c r="M2748" i="2"/>
  <c r="N2748" i="2"/>
  <c r="O2748" i="2"/>
  <c r="L2749" i="2"/>
  <c r="M2749" i="2"/>
  <c r="N2749" i="2"/>
  <c r="O2749" i="2"/>
  <c r="L2750" i="2"/>
  <c r="M2750" i="2"/>
  <c r="N2750" i="2"/>
  <c r="O2750" i="2"/>
  <c r="L2751" i="2"/>
  <c r="M2751" i="2"/>
  <c r="N2751" i="2"/>
  <c r="O2751" i="2"/>
  <c r="L2752" i="2"/>
  <c r="M2752" i="2"/>
  <c r="N2752" i="2"/>
  <c r="O2752" i="2"/>
  <c r="L2753" i="2"/>
  <c r="M2753" i="2"/>
  <c r="N2753" i="2"/>
  <c r="O2753" i="2"/>
  <c r="L2754" i="2"/>
  <c r="M2754" i="2"/>
  <c r="N2754" i="2"/>
  <c r="O2754" i="2"/>
  <c r="L2755" i="2"/>
  <c r="M2755" i="2"/>
  <c r="N2755" i="2"/>
  <c r="O2755" i="2"/>
  <c r="H2755" i="2"/>
  <c r="H2754" i="2"/>
  <c r="H2753" i="2"/>
  <c r="H2752" i="2"/>
  <c r="H2751" i="2"/>
  <c r="H2750" i="2"/>
  <c r="H2749" i="2"/>
  <c r="H2748" i="2"/>
  <c r="H2747" i="2"/>
  <c r="H2746" i="2"/>
  <c r="H2745" i="2"/>
  <c r="H2744" i="2"/>
  <c r="H2743" i="2"/>
  <c r="H2742" i="2"/>
  <c r="H2741" i="2"/>
  <c r="H2740" i="2"/>
  <c r="H2739" i="2"/>
  <c r="H2738" i="2"/>
  <c r="H2737" i="2"/>
  <c r="H2736" i="2"/>
  <c r="H2735" i="2"/>
  <c r="H2734" i="2"/>
  <c r="H2733" i="2"/>
  <c r="H2732" i="2"/>
  <c r="H2731" i="2"/>
  <c r="H2730" i="2"/>
  <c r="O2729" i="2"/>
  <c r="N2729" i="2"/>
  <c r="M2729" i="2"/>
  <c r="L2729" i="2"/>
  <c r="O2728" i="2"/>
  <c r="N2728" i="2"/>
  <c r="M2728" i="2"/>
  <c r="L2728" i="2"/>
  <c r="O2727" i="2"/>
  <c r="N2727" i="2"/>
  <c r="M2727" i="2"/>
  <c r="L2727" i="2"/>
  <c r="O2726" i="2"/>
  <c r="N2726" i="2"/>
  <c r="M2726" i="2"/>
  <c r="L2726" i="2"/>
  <c r="O2725" i="2"/>
  <c r="N2725" i="2"/>
  <c r="M2725" i="2"/>
  <c r="L2725" i="2"/>
  <c r="O2724" i="2"/>
  <c r="N2724" i="2"/>
  <c r="M2724" i="2"/>
  <c r="L2724" i="2"/>
  <c r="O2723" i="2"/>
  <c r="N2723" i="2"/>
  <c r="M2723" i="2"/>
  <c r="L2723" i="2"/>
  <c r="O2722" i="2"/>
  <c r="N2722" i="2"/>
  <c r="M2722" i="2"/>
  <c r="L2722" i="2"/>
  <c r="O2721" i="2"/>
  <c r="N2721" i="2"/>
  <c r="M2721" i="2"/>
  <c r="L2721" i="2"/>
  <c r="O2720" i="2"/>
  <c r="N2720" i="2"/>
  <c r="M2720" i="2"/>
  <c r="L2720" i="2"/>
  <c r="O2719" i="2"/>
  <c r="N2719" i="2"/>
  <c r="M2719" i="2"/>
  <c r="L2719" i="2"/>
  <c r="H2729" i="2"/>
  <c r="H2728" i="2"/>
  <c r="H2727" i="2"/>
  <c r="H2726" i="2"/>
  <c r="H2725" i="2"/>
  <c r="H2724" i="2"/>
  <c r="H2723" i="2"/>
  <c r="H2722" i="2"/>
  <c r="H2721" i="2"/>
  <c r="H2720" i="2"/>
  <c r="H2719" i="2"/>
  <c r="O2718" i="2"/>
  <c r="N2718" i="2"/>
  <c r="M2718" i="2"/>
  <c r="L2718" i="2"/>
  <c r="O2717" i="2"/>
  <c r="N2717" i="2"/>
  <c r="M2717" i="2"/>
  <c r="L2717" i="2"/>
  <c r="O2716" i="2"/>
  <c r="N2716" i="2"/>
  <c r="M2716" i="2"/>
  <c r="L2716" i="2"/>
  <c r="O2715" i="2"/>
  <c r="N2715" i="2"/>
  <c r="M2715" i="2"/>
  <c r="L2715" i="2"/>
  <c r="O2714" i="2"/>
  <c r="N2714" i="2"/>
  <c r="M2714" i="2"/>
  <c r="L2714" i="2"/>
  <c r="O2713" i="2"/>
  <c r="N2713" i="2"/>
  <c r="M2713" i="2"/>
  <c r="L2713" i="2"/>
  <c r="O2712" i="2"/>
  <c r="N2712" i="2"/>
  <c r="M2712" i="2"/>
  <c r="L2712" i="2"/>
  <c r="O2711" i="2"/>
  <c r="N2711" i="2"/>
  <c r="M2711" i="2"/>
  <c r="L2711" i="2"/>
  <c r="O2710" i="2"/>
  <c r="N2710" i="2"/>
  <c r="M2710" i="2"/>
  <c r="L2710" i="2"/>
  <c r="O2709" i="2"/>
  <c r="N2709" i="2"/>
  <c r="M2709" i="2"/>
  <c r="L2709" i="2"/>
  <c r="O2708" i="2"/>
  <c r="N2708" i="2"/>
  <c r="M2708" i="2"/>
  <c r="L2708" i="2"/>
  <c r="O2707" i="2"/>
  <c r="N2707" i="2"/>
  <c r="M2707" i="2"/>
  <c r="L2707" i="2"/>
  <c r="O2706" i="2"/>
  <c r="N2706" i="2"/>
  <c r="M2706" i="2"/>
  <c r="L2706" i="2"/>
  <c r="O2705" i="2"/>
  <c r="N2705" i="2"/>
  <c r="M2705" i="2"/>
  <c r="L2705" i="2"/>
  <c r="O2704" i="2"/>
  <c r="N2704" i="2"/>
  <c r="M2704" i="2"/>
  <c r="L2704" i="2"/>
  <c r="O2703" i="2"/>
  <c r="N2703" i="2"/>
  <c r="M2703" i="2"/>
  <c r="L2703" i="2"/>
  <c r="O2702" i="2"/>
  <c r="N2702" i="2"/>
  <c r="M2702" i="2"/>
  <c r="L2702" i="2"/>
  <c r="O2701" i="2"/>
  <c r="N2701" i="2"/>
  <c r="M2701" i="2"/>
  <c r="L2701" i="2"/>
  <c r="O2700" i="2"/>
  <c r="N2700" i="2"/>
  <c r="M2700" i="2"/>
  <c r="L2700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O2699" i="2"/>
  <c r="N2699" i="2"/>
  <c r="M2699" i="2"/>
  <c r="L2699" i="2"/>
  <c r="O2698" i="2"/>
  <c r="N2698" i="2"/>
  <c r="M2698" i="2"/>
  <c r="L2698" i="2"/>
  <c r="O2697" i="2"/>
  <c r="N2697" i="2"/>
  <c r="M2697" i="2"/>
  <c r="L2697" i="2"/>
  <c r="O2696" i="2"/>
  <c r="N2696" i="2"/>
  <c r="M2696" i="2"/>
  <c r="L2696" i="2"/>
  <c r="O2695" i="2"/>
  <c r="N2695" i="2"/>
  <c r="M2695" i="2"/>
  <c r="L2695" i="2"/>
  <c r="O2694" i="2"/>
  <c r="N2694" i="2"/>
  <c r="M2694" i="2"/>
  <c r="L2694" i="2"/>
  <c r="O2693" i="2"/>
  <c r="N2693" i="2"/>
  <c r="M2693" i="2"/>
  <c r="L2693" i="2"/>
  <c r="O2692" i="2"/>
  <c r="N2692" i="2"/>
  <c r="M2692" i="2"/>
  <c r="L2692" i="2"/>
  <c r="O2691" i="2"/>
  <c r="N2691" i="2"/>
  <c r="M2691" i="2"/>
  <c r="L2691" i="2"/>
  <c r="O2690" i="2"/>
  <c r="N2690" i="2"/>
  <c r="M2690" i="2"/>
  <c r="L2690" i="2"/>
  <c r="O2689" i="2"/>
  <c r="N2689" i="2"/>
  <c r="M2689" i="2"/>
  <c r="L2689" i="2"/>
  <c r="O2688" i="2"/>
  <c r="N2688" i="2"/>
  <c r="M2688" i="2"/>
  <c r="L2688" i="2"/>
  <c r="O2687" i="2"/>
  <c r="N2687" i="2"/>
  <c r="M2687" i="2"/>
  <c r="L2687" i="2"/>
  <c r="O2686" i="2"/>
  <c r="N2686" i="2"/>
  <c r="M2686" i="2"/>
  <c r="L2686" i="2"/>
  <c r="O2685" i="2"/>
  <c r="N2685" i="2"/>
  <c r="M2685" i="2"/>
  <c r="L2685" i="2"/>
  <c r="O2684" i="2"/>
  <c r="N2684" i="2"/>
  <c r="M2684" i="2"/>
  <c r="L2684" i="2"/>
  <c r="O2683" i="2"/>
  <c r="N2683" i="2"/>
  <c r="M2683" i="2"/>
  <c r="L2683" i="2"/>
  <c r="O2682" i="2"/>
  <c r="N2682" i="2"/>
  <c r="M2682" i="2"/>
  <c r="L2682" i="2"/>
  <c r="O2681" i="2"/>
  <c r="N2681" i="2"/>
  <c r="M2681" i="2"/>
  <c r="L2681" i="2"/>
  <c r="O2680" i="2"/>
  <c r="N2680" i="2"/>
  <c r="M2680" i="2"/>
  <c r="L2680" i="2"/>
  <c r="O2679" i="2"/>
  <c r="N2679" i="2"/>
  <c r="M2679" i="2"/>
  <c r="L2679" i="2"/>
  <c r="O2678" i="2"/>
  <c r="N2678" i="2"/>
  <c r="M2678" i="2"/>
  <c r="L2678" i="2"/>
  <c r="O2677" i="2"/>
  <c r="N2677" i="2"/>
  <c r="M2677" i="2"/>
  <c r="L2677" i="2"/>
  <c r="O2676" i="2"/>
  <c r="N2676" i="2"/>
  <c r="M2676" i="2"/>
  <c r="L2676" i="2"/>
  <c r="O2675" i="2"/>
  <c r="N2675" i="2"/>
  <c r="M2675" i="2"/>
  <c r="L2675" i="2"/>
  <c r="O2674" i="2"/>
  <c r="N2674" i="2"/>
  <c r="M2674" i="2"/>
  <c r="L2674" i="2"/>
  <c r="O2673" i="2"/>
  <c r="N2673" i="2"/>
  <c r="M2673" i="2"/>
  <c r="L2673" i="2"/>
  <c r="O2672" i="2"/>
  <c r="N2672" i="2"/>
  <c r="M2672" i="2"/>
  <c r="L2672" i="2"/>
  <c r="O2671" i="2"/>
  <c r="N2671" i="2"/>
  <c r="M2671" i="2"/>
  <c r="L2671" i="2"/>
  <c r="O2670" i="2"/>
  <c r="N2670" i="2"/>
  <c r="M2670" i="2"/>
  <c r="L2670" i="2"/>
  <c r="O2669" i="2"/>
  <c r="N2669" i="2"/>
  <c r="M2669" i="2"/>
  <c r="L2669" i="2"/>
  <c r="O2668" i="2"/>
  <c r="N2668" i="2"/>
  <c r="M2668" i="2"/>
  <c r="L2668" i="2"/>
  <c r="O2667" i="2"/>
  <c r="N2667" i="2"/>
  <c r="M2667" i="2"/>
  <c r="L2667" i="2"/>
  <c r="H2699" i="2"/>
  <c r="H2698" i="2"/>
  <c r="H2697" i="2"/>
  <c r="H2696" i="2"/>
  <c r="H2695" i="2"/>
  <c r="H2694" i="2"/>
  <c r="H2693" i="2"/>
  <c r="H2692" i="2"/>
  <c r="H2691" i="2"/>
  <c r="H2690" i="2"/>
  <c r="H2689" i="2"/>
  <c r="H2688" i="2"/>
  <c r="H2687" i="2"/>
  <c r="H2686" i="2"/>
  <c r="H2685" i="2"/>
  <c r="H2684" i="2"/>
  <c r="H2683" i="2"/>
  <c r="H2682" i="2"/>
  <c r="H2681" i="2"/>
  <c r="H2680" i="2"/>
  <c r="H2679" i="2"/>
  <c r="H2678" i="2"/>
  <c r="H2677" i="2"/>
  <c r="H2676" i="2"/>
  <c r="H2675" i="2"/>
  <c r="H2674" i="2"/>
  <c r="H2673" i="2"/>
  <c r="H2672" i="2"/>
  <c r="H2671" i="2"/>
  <c r="H2670" i="2"/>
  <c r="H2669" i="2"/>
  <c r="H2668" i="2"/>
  <c r="H2667" i="2"/>
  <c r="O2666" i="2"/>
  <c r="N2666" i="2"/>
  <c r="M2666" i="2"/>
  <c r="L2666" i="2"/>
  <c r="H2666" i="2"/>
  <c r="O2665" i="2"/>
  <c r="N2665" i="2"/>
  <c r="M2665" i="2"/>
  <c r="L2665" i="2"/>
  <c r="O2664" i="2"/>
  <c r="N2664" i="2"/>
  <c r="M2664" i="2"/>
  <c r="L2664" i="2"/>
  <c r="O2663" i="2"/>
  <c r="N2663" i="2"/>
  <c r="M2663" i="2"/>
  <c r="L2663" i="2"/>
  <c r="O2662" i="2"/>
  <c r="N2662" i="2"/>
  <c r="M2662" i="2"/>
  <c r="L2662" i="2"/>
  <c r="O2661" i="2"/>
  <c r="N2661" i="2"/>
  <c r="M2661" i="2"/>
  <c r="L2661" i="2"/>
  <c r="O2660" i="2"/>
  <c r="N2660" i="2"/>
  <c r="M2660" i="2"/>
  <c r="L2660" i="2"/>
  <c r="O2659" i="2"/>
  <c r="N2659" i="2"/>
  <c r="M2659" i="2"/>
  <c r="L2659" i="2"/>
  <c r="O2658" i="2"/>
  <c r="N2658" i="2"/>
  <c r="M2658" i="2"/>
  <c r="L2658" i="2"/>
  <c r="O2657" i="2"/>
  <c r="N2657" i="2"/>
  <c r="M2657" i="2"/>
  <c r="L2657" i="2"/>
  <c r="O2656" i="2"/>
  <c r="N2656" i="2"/>
  <c r="M2656" i="2"/>
  <c r="L2656" i="2"/>
  <c r="O2655" i="2"/>
  <c r="N2655" i="2"/>
  <c r="M2655" i="2"/>
  <c r="L2655" i="2"/>
  <c r="O2654" i="2"/>
  <c r="N2654" i="2"/>
  <c r="M2654" i="2"/>
  <c r="L2654" i="2"/>
  <c r="O2653" i="2"/>
  <c r="N2653" i="2"/>
  <c r="M2653" i="2"/>
  <c r="L2653" i="2"/>
  <c r="O2652" i="2"/>
  <c r="N2652" i="2"/>
  <c r="M2652" i="2"/>
  <c r="L2652" i="2"/>
  <c r="O2651" i="2"/>
  <c r="N2651" i="2"/>
  <c r="M2651" i="2"/>
  <c r="L2651" i="2"/>
  <c r="O2650" i="2"/>
  <c r="N2650" i="2"/>
  <c r="M2650" i="2"/>
  <c r="L2650" i="2"/>
  <c r="O2649" i="2"/>
  <c r="N2649" i="2"/>
  <c r="M2649" i="2"/>
  <c r="L2649" i="2"/>
  <c r="O2648" i="2"/>
  <c r="N2648" i="2"/>
  <c r="M2648" i="2"/>
  <c r="L2648" i="2"/>
  <c r="O2647" i="2"/>
  <c r="N2647" i="2"/>
  <c r="M2647" i="2"/>
  <c r="L2647" i="2"/>
  <c r="O2646" i="2"/>
  <c r="N2646" i="2"/>
  <c r="M2646" i="2"/>
  <c r="L2646" i="2"/>
  <c r="O2645" i="2"/>
  <c r="N2645" i="2"/>
  <c r="M2645" i="2"/>
  <c r="L2645" i="2"/>
  <c r="O2644" i="2"/>
  <c r="N2644" i="2"/>
  <c r="M2644" i="2"/>
  <c r="L2644" i="2"/>
  <c r="O2643" i="2"/>
  <c r="N2643" i="2"/>
  <c r="M2643" i="2"/>
  <c r="L2643" i="2"/>
  <c r="O2642" i="2"/>
  <c r="N2642" i="2"/>
  <c r="M2642" i="2"/>
  <c r="L2642" i="2"/>
  <c r="O2641" i="2"/>
  <c r="N2641" i="2"/>
  <c r="M2641" i="2"/>
  <c r="L2641" i="2"/>
  <c r="O2640" i="2"/>
  <c r="N2640" i="2"/>
  <c r="M2640" i="2"/>
  <c r="L2640" i="2"/>
  <c r="O2639" i="2"/>
  <c r="N2639" i="2"/>
  <c r="M2639" i="2"/>
  <c r="L2639" i="2"/>
  <c r="O2638" i="2"/>
  <c r="N2638" i="2"/>
  <c r="M2638" i="2"/>
  <c r="L2638" i="2"/>
  <c r="O2637" i="2"/>
  <c r="N2637" i="2"/>
  <c r="M2637" i="2"/>
  <c r="L2637" i="2"/>
  <c r="O2636" i="2"/>
  <c r="N2636" i="2"/>
  <c r="M2636" i="2"/>
  <c r="L2636" i="2"/>
  <c r="O2635" i="2"/>
  <c r="N2635" i="2"/>
  <c r="M2635" i="2"/>
  <c r="L2635" i="2"/>
  <c r="O2634" i="2"/>
  <c r="N2634" i="2"/>
  <c r="M2634" i="2"/>
  <c r="L2634" i="2"/>
  <c r="O2633" i="2"/>
  <c r="N2633" i="2"/>
  <c r="M2633" i="2"/>
  <c r="L2633" i="2"/>
  <c r="O2632" i="2"/>
  <c r="N2632" i="2"/>
  <c r="M2632" i="2"/>
  <c r="L2632" i="2"/>
  <c r="O2631" i="2"/>
  <c r="N2631" i="2"/>
  <c r="M2631" i="2"/>
  <c r="L2631" i="2"/>
  <c r="O2630" i="2"/>
  <c r="N2630" i="2"/>
  <c r="M2630" i="2"/>
  <c r="L2630" i="2"/>
  <c r="H2665" i="2"/>
  <c r="H2664" i="2"/>
  <c r="H2663" i="2"/>
  <c r="H2662" i="2"/>
  <c r="H2661" i="2"/>
  <c r="H2660" i="2"/>
  <c r="H2659" i="2"/>
  <c r="H2658" i="2"/>
  <c r="H2657" i="2"/>
  <c r="H2656" i="2"/>
  <c r="H2655" i="2"/>
  <c r="H2654" i="2"/>
  <c r="H2653" i="2"/>
  <c r="H2652" i="2"/>
  <c r="H2651" i="2"/>
  <c r="H2650" i="2"/>
  <c r="H2649" i="2"/>
  <c r="H2648" i="2"/>
  <c r="H2647" i="2"/>
  <c r="H2646" i="2"/>
  <c r="H2645" i="2"/>
  <c r="H2644" i="2"/>
  <c r="H2643" i="2"/>
  <c r="H2642" i="2"/>
  <c r="H2641" i="2"/>
  <c r="H2640" i="2"/>
  <c r="H2639" i="2"/>
  <c r="H2638" i="2"/>
  <c r="H2637" i="2"/>
  <c r="H2636" i="2"/>
  <c r="H2635" i="2"/>
  <c r="H2634" i="2"/>
  <c r="H2633" i="2"/>
  <c r="H2632" i="2"/>
  <c r="H2631" i="2"/>
  <c r="H2630" i="2"/>
  <c r="O2628" i="2"/>
  <c r="N2628" i="2"/>
  <c r="M2628" i="2"/>
  <c r="L2628" i="2"/>
  <c r="O2627" i="2"/>
  <c r="N2627" i="2"/>
  <c r="M2627" i="2"/>
  <c r="L2627" i="2"/>
  <c r="O2626" i="2"/>
  <c r="N2626" i="2"/>
  <c r="M2626" i="2"/>
  <c r="L2626" i="2"/>
  <c r="O2625" i="2"/>
  <c r="N2625" i="2"/>
  <c r="M2625" i="2"/>
  <c r="L2625" i="2"/>
  <c r="O2624" i="2"/>
  <c r="N2624" i="2"/>
  <c r="M2624" i="2"/>
  <c r="L2624" i="2"/>
  <c r="O2623" i="2"/>
  <c r="N2623" i="2"/>
  <c r="M2623" i="2"/>
  <c r="L2623" i="2"/>
  <c r="O2622" i="2"/>
  <c r="N2622" i="2"/>
  <c r="M2622" i="2"/>
  <c r="L2622" i="2"/>
  <c r="O2621" i="2"/>
  <c r="N2621" i="2"/>
  <c r="M2621" i="2"/>
  <c r="L2621" i="2"/>
  <c r="O2620" i="2"/>
  <c r="N2620" i="2"/>
  <c r="M2620" i="2"/>
  <c r="L2620" i="2"/>
  <c r="O2619" i="2"/>
  <c r="N2619" i="2"/>
  <c r="M2619" i="2"/>
  <c r="L2619" i="2"/>
  <c r="O2618" i="2"/>
  <c r="N2618" i="2"/>
  <c r="M2618" i="2"/>
  <c r="L2618" i="2"/>
  <c r="O2617" i="2"/>
  <c r="N2617" i="2"/>
  <c r="M2617" i="2"/>
  <c r="L2617" i="2"/>
  <c r="O2616" i="2"/>
  <c r="N2616" i="2"/>
  <c r="M2616" i="2"/>
  <c r="L2616" i="2"/>
  <c r="O2615" i="2"/>
  <c r="N2615" i="2"/>
  <c r="M2615" i="2"/>
  <c r="L2615" i="2"/>
  <c r="O2614" i="2"/>
  <c r="N2614" i="2"/>
  <c r="M2614" i="2"/>
  <c r="L2614" i="2"/>
  <c r="O2613" i="2"/>
  <c r="N2613" i="2"/>
  <c r="M2613" i="2"/>
  <c r="L2613" i="2"/>
  <c r="O2612" i="2"/>
  <c r="N2612" i="2"/>
  <c r="M2612" i="2"/>
  <c r="L2612" i="2"/>
  <c r="O2611" i="2"/>
  <c r="N2611" i="2"/>
  <c r="M2611" i="2"/>
  <c r="L2611" i="2"/>
  <c r="O2610" i="2"/>
  <c r="N2610" i="2"/>
  <c r="M2610" i="2"/>
  <c r="L2610" i="2"/>
  <c r="O2609" i="2"/>
  <c r="N2609" i="2"/>
  <c r="M2609" i="2"/>
  <c r="L2609" i="2"/>
  <c r="O2608" i="2"/>
  <c r="N2608" i="2"/>
  <c r="M2608" i="2"/>
  <c r="L2608" i="2"/>
  <c r="O2607" i="2"/>
  <c r="N2607" i="2"/>
  <c r="M2607" i="2"/>
  <c r="L2607" i="2"/>
  <c r="O2606" i="2"/>
  <c r="N2606" i="2"/>
  <c r="M2606" i="2"/>
  <c r="L2606" i="2"/>
  <c r="O2605" i="2"/>
  <c r="N2605" i="2"/>
  <c r="M2605" i="2"/>
  <c r="L2605" i="2"/>
  <c r="O2604" i="2"/>
  <c r="N2604" i="2"/>
  <c r="M2604" i="2"/>
  <c r="L2604" i="2"/>
  <c r="O2603" i="2"/>
  <c r="N2603" i="2"/>
  <c r="M2603" i="2"/>
  <c r="L2603" i="2"/>
  <c r="O2602" i="2"/>
  <c r="N2602" i="2"/>
  <c r="M2602" i="2"/>
  <c r="L2602" i="2"/>
  <c r="O2601" i="2"/>
  <c r="N2601" i="2"/>
  <c r="M2601" i="2"/>
  <c r="L2601" i="2"/>
  <c r="O2600" i="2"/>
  <c r="N2600" i="2"/>
  <c r="M2600" i="2"/>
  <c r="L2600" i="2"/>
  <c r="O2629" i="2"/>
  <c r="N2629" i="2"/>
  <c r="M2629" i="2"/>
  <c r="L2629" i="2"/>
  <c r="H2628" i="2"/>
  <c r="H2627" i="2"/>
  <c r="H2626" i="2"/>
  <c r="H2625" i="2"/>
  <c r="H2624" i="2"/>
  <c r="H2623" i="2"/>
  <c r="H2622" i="2"/>
  <c r="H2621" i="2"/>
  <c r="H2620" i="2"/>
  <c r="H2619" i="2"/>
  <c r="H2618" i="2"/>
  <c r="H2617" i="2"/>
  <c r="H2616" i="2"/>
  <c r="H2615" i="2"/>
  <c r="H2614" i="2"/>
  <c r="H2613" i="2"/>
  <c r="H2612" i="2"/>
  <c r="H2611" i="2"/>
  <c r="H2610" i="2"/>
  <c r="H2609" i="2"/>
  <c r="H2608" i="2"/>
  <c r="H2607" i="2"/>
  <c r="H2606" i="2"/>
  <c r="H2605" i="2"/>
  <c r="H2604" i="2"/>
  <c r="H2603" i="2"/>
  <c r="H2602" i="2"/>
  <c r="H2601" i="2"/>
  <c r="H2600" i="2"/>
  <c r="H2629" i="2"/>
  <c r="O2599" i="2"/>
  <c r="N2599" i="2"/>
  <c r="M2599" i="2"/>
  <c r="L2599" i="2"/>
  <c r="O2598" i="2"/>
  <c r="N2598" i="2"/>
  <c r="M2598" i="2"/>
  <c r="L2598" i="2"/>
  <c r="O2597" i="2"/>
  <c r="N2597" i="2"/>
  <c r="M2597" i="2"/>
  <c r="L2597" i="2"/>
  <c r="O2596" i="2"/>
  <c r="N2596" i="2"/>
  <c r="M2596" i="2"/>
  <c r="L2596" i="2"/>
  <c r="O2595" i="2"/>
  <c r="N2595" i="2"/>
  <c r="M2595" i="2"/>
  <c r="L2595" i="2"/>
  <c r="O2594" i="2"/>
  <c r="N2594" i="2"/>
  <c r="M2594" i="2"/>
  <c r="L2594" i="2"/>
  <c r="O2593" i="2"/>
  <c r="N2593" i="2"/>
  <c r="M2593" i="2"/>
  <c r="L2593" i="2"/>
  <c r="O2592" i="2"/>
  <c r="N2592" i="2"/>
  <c r="M2592" i="2"/>
  <c r="L2592" i="2"/>
  <c r="O2591" i="2"/>
  <c r="N2591" i="2"/>
  <c r="M2591" i="2"/>
  <c r="L2591" i="2"/>
  <c r="O2590" i="2"/>
  <c r="N2590" i="2"/>
  <c r="M2590" i="2"/>
  <c r="L2590" i="2"/>
  <c r="O2589" i="2"/>
  <c r="N2589" i="2"/>
  <c r="M2589" i="2"/>
  <c r="L2589" i="2"/>
  <c r="O2588" i="2"/>
  <c r="N2588" i="2"/>
  <c r="M2588" i="2"/>
  <c r="L2588" i="2"/>
  <c r="O2587" i="2"/>
  <c r="N2587" i="2"/>
  <c r="M2587" i="2"/>
  <c r="L2587" i="2"/>
  <c r="O2586" i="2"/>
  <c r="N2586" i="2"/>
  <c r="M2586" i="2"/>
  <c r="L2586" i="2"/>
  <c r="O2585" i="2"/>
  <c r="N2585" i="2"/>
  <c r="M2585" i="2"/>
  <c r="L2585" i="2"/>
  <c r="O2584" i="2"/>
  <c r="N2584" i="2"/>
  <c r="M2584" i="2"/>
  <c r="L2584" i="2"/>
  <c r="O2583" i="2"/>
  <c r="N2583" i="2"/>
  <c r="M2583" i="2"/>
  <c r="L2583" i="2"/>
  <c r="O2582" i="2"/>
  <c r="N2582" i="2"/>
  <c r="M2582" i="2"/>
  <c r="L2582" i="2"/>
  <c r="O2581" i="2"/>
  <c r="N2581" i="2"/>
  <c r="M2581" i="2"/>
  <c r="L2581" i="2"/>
  <c r="H2599" i="2"/>
  <c r="H2598" i="2"/>
  <c r="H2597" i="2"/>
  <c r="H2596" i="2"/>
  <c r="H2595" i="2"/>
  <c r="H2594" i="2"/>
  <c r="H2593" i="2"/>
  <c r="H2592" i="2"/>
  <c r="H2591" i="2"/>
  <c r="H2590" i="2"/>
  <c r="H2589" i="2"/>
  <c r="H2588" i="2"/>
  <c r="H2587" i="2"/>
  <c r="H2586" i="2"/>
  <c r="H2585" i="2"/>
  <c r="H2584" i="2"/>
  <c r="H2583" i="2"/>
  <c r="H2582" i="2"/>
  <c r="H2581" i="2"/>
  <c r="H2580" i="2"/>
  <c r="H2579" i="2"/>
  <c r="H2578" i="2"/>
  <c r="H2577" i="2"/>
  <c r="H2576" i="2"/>
  <c r="H2575" i="2"/>
  <c r="H2574" i="2"/>
  <c r="H2573" i="2"/>
  <c r="H2572" i="2"/>
  <c r="H2571" i="2"/>
  <c r="H2570" i="2"/>
  <c r="H2569" i="2"/>
  <c r="H2568" i="2"/>
  <c r="H2567" i="2"/>
  <c r="H2566" i="2"/>
  <c r="H2565" i="2"/>
  <c r="H2564" i="2"/>
  <c r="H2563" i="2"/>
  <c r="H2562" i="2"/>
  <c r="H2561" i="2"/>
  <c r="H2560" i="2"/>
  <c r="H2559" i="2"/>
  <c r="O2580" i="2"/>
  <c r="N2580" i="2"/>
  <c r="M2580" i="2"/>
  <c r="L2580" i="2"/>
  <c r="O2579" i="2"/>
  <c r="N2579" i="2"/>
  <c r="M2579" i="2"/>
  <c r="L2579" i="2"/>
  <c r="O2578" i="2"/>
  <c r="N2578" i="2"/>
  <c r="M2578" i="2"/>
  <c r="L2578" i="2"/>
  <c r="O2577" i="2"/>
  <c r="N2577" i="2"/>
  <c r="M2577" i="2"/>
  <c r="L2577" i="2"/>
  <c r="O2576" i="2"/>
  <c r="N2576" i="2"/>
  <c r="M2576" i="2"/>
  <c r="L2576" i="2"/>
  <c r="O2575" i="2"/>
  <c r="N2575" i="2"/>
  <c r="M2575" i="2"/>
  <c r="L2575" i="2"/>
  <c r="O2574" i="2"/>
  <c r="N2574" i="2"/>
  <c r="M2574" i="2"/>
  <c r="L2574" i="2"/>
  <c r="O2573" i="2"/>
  <c r="N2573" i="2"/>
  <c r="M2573" i="2"/>
  <c r="L2573" i="2"/>
  <c r="O2572" i="2"/>
  <c r="N2572" i="2"/>
  <c r="M2572" i="2"/>
  <c r="L2572" i="2"/>
  <c r="O2571" i="2"/>
  <c r="N2571" i="2"/>
  <c r="M2571" i="2"/>
  <c r="L2571" i="2"/>
  <c r="O2570" i="2"/>
  <c r="N2570" i="2"/>
  <c r="M2570" i="2"/>
  <c r="L2570" i="2"/>
  <c r="O2569" i="2"/>
  <c r="N2569" i="2"/>
  <c r="M2569" i="2"/>
  <c r="L2569" i="2"/>
  <c r="O2568" i="2"/>
  <c r="N2568" i="2"/>
  <c r="M2568" i="2"/>
  <c r="L2568" i="2"/>
  <c r="O2567" i="2"/>
  <c r="N2567" i="2"/>
  <c r="M2567" i="2"/>
  <c r="L2567" i="2"/>
  <c r="O2566" i="2"/>
  <c r="N2566" i="2"/>
  <c r="M2566" i="2"/>
  <c r="L2566" i="2"/>
  <c r="O2565" i="2"/>
  <c r="N2565" i="2"/>
  <c r="M2565" i="2"/>
  <c r="L2565" i="2"/>
  <c r="O2564" i="2"/>
  <c r="N2564" i="2"/>
  <c r="M2564" i="2"/>
  <c r="L2564" i="2"/>
  <c r="O2563" i="2"/>
  <c r="N2563" i="2"/>
  <c r="M2563" i="2"/>
  <c r="L2563" i="2"/>
  <c r="O2562" i="2"/>
  <c r="N2562" i="2"/>
  <c r="M2562" i="2"/>
  <c r="L2562" i="2"/>
  <c r="O2561" i="2"/>
  <c r="N2561" i="2"/>
  <c r="M2561" i="2"/>
  <c r="L2561" i="2"/>
  <c r="O2560" i="2"/>
  <c r="N2560" i="2"/>
  <c r="M2560" i="2"/>
  <c r="L2560" i="2"/>
  <c r="O2559" i="2"/>
  <c r="N2559" i="2"/>
  <c r="M2559" i="2"/>
  <c r="L2559" i="2"/>
  <c r="O2558" i="2"/>
  <c r="N2558" i="2"/>
  <c r="M2558" i="2"/>
  <c r="L2558" i="2"/>
  <c r="O2557" i="2"/>
  <c r="N2557" i="2"/>
  <c r="M2557" i="2"/>
  <c r="L2557" i="2"/>
  <c r="O2556" i="2"/>
  <c r="N2556" i="2"/>
  <c r="M2556" i="2"/>
  <c r="L2556" i="2"/>
  <c r="O2555" i="2"/>
  <c r="N2555" i="2"/>
  <c r="M2555" i="2"/>
  <c r="L2555" i="2"/>
  <c r="O2554" i="2"/>
  <c r="N2554" i="2"/>
  <c r="M2554" i="2"/>
  <c r="L2554" i="2"/>
  <c r="O2553" i="2"/>
  <c r="N2553" i="2"/>
  <c r="M2553" i="2"/>
  <c r="L2553" i="2"/>
  <c r="O2552" i="2"/>
  <c r="N2552" i="2"/>
  <c r="M2552" i="2"/>
  <c r="L2552" i="2"/>
  <c r="O2551" i="2"/>
  <c r="N2551" i="2"/>
  <c r="M2551" i="2"/>
  <c r="L2551" i="2"/>
  <c r="O2550" i="2"/>
  <c r="N2550" i="2"/>
  <c r="M2550" i="2"/>
  <c r="L2550" i="2"/>
  <c r="O2549" i="2"/>
  <c r="N2549" i="2"/>
  <c r="M2549" i="2"/>
  <c r="L2549" i="2"/>
  <c r="O2548" i="2"/>
  <c r="N2548" i="2"/>
  <c r="M2548" i="2"/>
  <c r="L2548" i="2"/>
  <c r="O2547" i="2"/>
  <c r="N2547" i="2"/>
  <c r="M2547" i="2"/>
  <c r="L2547" i="2"/>
  <c r="O2546" i="2"/>
  <c r="N2546" i="2"/>
  <c r="M2546" i="2"/>
  <c r="L2546" i="2"/>
  <c r="O2545" i="2"/>
  <c r="N2545" i="2"/>
  <c r="M2545" i="2"/>
  <c r="L2545" i="2"/>
  <c r="O2544" i="2"/>
  <c r="N2544" i="2"/>
  <c r="M2544" i="2"/>
  <c r="L2544" i="2"/>
  <c r="O2543" i="2"/>
  <c r="N2543" i="2"/>
  <c r="M2543" i="2"/>
  <c r="L2543" i="2"/>
  <c r="O2542" i="2"/>
  <c r="N2542" i="2"/>
  <c r="M2542" i="2"/>
  <c r="L2542" i="2"/>
  <c r="O2541" i="2"/>
  <c r="N2541" i="2"/>
  <c r="M2541" i="2"/>
  <c r="L2541" i="2"/>
  <c r="O2540" i="2"/>
  <c r="N2540" i="2"/>
  <c r="M2540" i="2"/>
  <c r="L2540" i="2"/>
  <c r="O2539" i="2"/>
  <c r="N2539" i="2"/>
  <c r="M2539" i="2"/>
  <c r="L2539" i="2"/>
  <c r="H2558" i="2"/>
  <c r="H2557" i="2"/>
  <c r="H2556" i="2"/>
  <c r="H2555" i="2"/>
  <c r="H2554" i="2"/>
  <c r="H2553" i="2"/>
  <c r="H2552" i="2"/>
  <c r="H2551" i="2"/>
  <c r="H2550" i="2"/>
  <c r="H2549" i="2"/>
  <c r="H2548" i="2"/>
  <c r="H2547" i="2"/>
  <c r="H2546" i="2"/>
  <c r="H2545" i="2"/>
  <c r="H2544" i="2"/>
  <c r="H2543" i="2"/>
  <c r="H2542" i="2"/>
  <c r="H2541" i="2"/>
  <c r="H2540" i="2"/>
  <c r="H2539" i="2"/>
  <c r="L2518" i="2"/>
  <c r="M2518" i="2"/>
  <c r="N2518" i="2"/>
  <c r="O2518" i="2"/>
  <c r="L2519" i="2"/>
  <c r="M2519" i="2"/>
  <c r="N2519" i="2"/>
  <c r="O2519" i="2"/>
  <c r="L2520" i="2"/>
  <c r="M2520" i="2"/>
  <c r="N2520" i="2"/>
  <c r="O2520" i="2"/>
  <c r="L2521" i="2"/>
  <c r="M2521" i="2"/>
  <c r="N2521" i="2"/>
  <c r="O2521" i="2"/>
  <c r="L2522" i="2"/>
  <c r="M2522" i="2"/>
  <c r="N2522" i="2"/>
  <c r="O2522" i="2"/>
  <c r="L2523" i="2"/>
  <c r="M2523" i="2"/>
  <c r="N2523" i="2"/>
  <c r="O2523" i="2"/>
  <c r="L2524" i="2"/>
  <c r="M2524" i="2"/>
  <c r="N2524" i="2"/>
  <c r="O2524" i="2"/>
  <c r="L2525" i="2"/>
  <c r="M2525" i="2"/>
  <c r="N2525" i="2"/>
  <c r="O2525" i="2"/>
  <c r="L2526" i="2"/>
  <c r="M2526" i="2"/>
  <c r="N2526" i="2"/>
  <c r="O2526" i="2"/>
  <c r="L2527" i="2"/>
  <c r="M2527" i="2"/>
  <c r="N2527" i="2"/>
  <c r="O2527" i="2"/>
  <c r="L2528" i="2"/>
  <c r="M2528" i="2"/>
  <c r="N2528" i="2"/>
  <c r="O2528" i="2"/>
  <c r="L2529" i="2"/>
  <c r="M2529" i="2"/>
  <c r="N2529" i="2"/>
  <c r="O2529" i="2"/>
  <c r="L2530" i="2"/>
  <c r="M2530" i="2"/>
  <c r="N2530" i="2"/>
  <c r="O2530" i="2"/>
  <c r="L2531" i="2"/>
  <c r="M2531" i="2"/>
  <c r="N2531" i="2"/>
  <c r="O2531" i="2"/>
  <c r="L2532" i="2"/>
  <c r="M2532" i="2"/>
  <c r="N2532" i="2"/>
  <c r="O2532" i="2"/>
  <c r="L2533" i="2"/>
  <c r="M2533" i="2"/>
  <c r="N2533" i="2"/>
  <c r="O2533" i="2"/>
  <c r="L2534" i="2"/>
  <c r="M2534" i="2"/>
  <c r="N2534" i="2"/>
  <c r="O2534" i="2"/>
  <c r="L2535" i="2"/>
  <c r="M2535" i="2"/>
  <c r="N2535" i="2"/>
  <c r="O2535" i="2"/>
  <c r="L2536" i="2"/>
  <c r="M2536" i="2"/>
  <c r="N2536" i="2"/>
  <c r="O2536" i="2"/>
  <c r="L2537" i="2"/>
  <c r="M2537" i="2"/>
  <c r="N2537" i="2"/>
  <c r="O2537" i="2"/>
  <c r="L2538" i="2"/>
  <c r="M2538" i="2"/>
  <c r="N2538" i="2"/>
  <c r="O2538" i="2"/>
  <c r="H2538" i="2"/>
  <c r="H2537" i="2"/>
  <c r="H2536" i="2"/>
  <c r="H2535" i="2"/>
  <c r="H2534" i="2"/>
  <c r="H2533" i="2"/>
  <c r="H2532" i="2"/>
  <c r="H2531" i="2"/>
  <c r="H2530" i="2"/>
  <c r="H2529" i="2"/>
  <c r="H2528" i="2"/>
  <c r="H2527" i="2"/>
  <c r="H2526" i="2"/>
  <c r="H2525" i="2"/>
  <c r="H2524" i="2"/>
  <c r="H2523" i="2"/>
  <c r="H2522" i="2"/>
  <c r="H2521" i="2"/>
  <c r="H2520" i="2"/>
  <c r="H2519" i="2"/>
  <c r="H2518" i="2"/>
  <c r="L2491" i="2"/>
  <c r="M2491" i="2"/>
  <c r="N2491" i="2"/>
  <c r="O2491" i="2"/>
  <c r="L2492" i="2"/>
  <c r="M2492" i="2"/>
  <c r="N2492" i="2"/>
  <c r="O2492" i="2"/>
  <c r="L2493" i="2"/>
  <c r="M2493" i="2"/>
  <c r="N2493" i="2"/>
  <c r="O2493" i="2"/>
  <c r="L2494" i="2"/>
  <c r="M2494" i="2"/>
  <c r="N2494" i="2"/>
  <c r="O2494" i="2"/>
  <c r="L2495" i="2"/>
  <c r="M2495" i="2"/>
  <c r="N2495" i="2"/>
  <c r="O2495" i="2"/>
  <c r="L2496" i="2"/>
  <c r="M2496" i="2"/>
  <c r="N2496" i="2"/>
  <c r="O2496" i="2"/>
  <c r="L2497" i="2"/>
  <c r="M2497" i="2"/>
  <c r="N2497" i="2"/>
  <c r="O2497" i="2"/>
  <c r="L2498" i="2"/>
  <c r="M2498" i="2"/>
  <c r="N2498" i="2"/>
  <c r="O2498" i="2"/>
  <c r="L2499" i="2"/>
  <c r="M2499" i="2"/>
  <c r="N2499" i="2"/>
  <c r="O2499" i="2"/>
  <c r="L2500" i="2"/>
  <c r="M2500" i="2"/>
  <c r="N2500" i="2"/>
  <c r="O2500" i="2"/>
  <c r="L2501" i="2"/>
  <c r="M2501" i="2"/>
  <c r="N2501" i="2"/>
  <c r="O2501" i="2"/>
  <c r="L2502" i="2"/>
  <c r="M2502" i="2"/>
  <c r="N2502" i="2"/>
  <c r="O2502" i="2"/>
  <c r="L2503" i="2"/>
  <c r="M2503" i="2"/>
  <c r="N2503" i="2"/>
  <c r="O2503" i="2"/>
  <c r="L2504" i="2"/>
  <c r="M2504" i="2"/>
  <c r="N2504" i="2"/>
  <c r="O2504" i="2"/>
  <c r="L2505" i="2"/>
  <c r="M2505" i="2"/>
  <c r="N2505" i="2"/>
  <c r="O2505" i="2"/>
  <c r="L2506" i="2"/>
  <c r="M2506" i="2"/>
  <c r="N2506" i="2"/>
  <c r="O2506" i="2"/>
  <c r="L2507" i="2"/>
  <c r="M2507" i="2"/>
  <c r="N2507" i="2"/>
  <c r="O2507" i="2"/>
  <c r="L2508" i="2"/>
  <c r="M2508" i="2"/>
  <c r="N2508" i="2"/>
  <c r="O2508" i="2"/>
  <c r="L2509" i="2"/>
  <c r="M2509" i="2"/>
  <c r="N2509" i="2"/>
  <c r="O2509" i="2"/>
  <c r="L2510" i="2"/>
  <c r="M2510" i="2"/>
  <c r="N2510" i="2"/>
  <c r="O2510" i="2"/>
  <c r="L2511" i="2"/>
  <c r="M2511" i="2"/>
  <c r="N2511" i="2"/>
  <c r="O2511" i="2"/>
  <c r="L2512" i="2"/>
  <c r="M2512" i="2"/>
  <c r="N2512" i="2"/>
  <c r="O2512" i="2"/>
  <c r="L2513" i="2"/>
  <c r="M2513" i="2"/>
  <c r="N2513" i="2"/>
  <c r="O2513" i="2"/>
  <c r="L2514" i="2"/>
  <c r="M2514" i="2"/>
  <c r="N2514" i="2"/>
  <c r="O2514" i="2"/>
  <c r="L2515" i="2"/>
  <c r="M2515" i="2"/>
  <c r="N2515" i="2"/>
  <c r="O2515" i="2"/>
  <c r="L2516" i="2"/>
  <c r="M2516" i="2"/>
  <c r="N2516" i="2"/>
  <c r="O2516" i="2"/>
  <c r="L2517" i="2"/>
  <c r="M2517" i="2"/>
  <c r="N2517" i="2"/>
  <c r="O2517" i="2"/>
  <c r="H2517" i="2"/>
  <c r="H2516" i="2"/>
  <c r="H2515" i="2"/>
  <c r="H2514" i="2"/>
  <c r="H2513" i="2"/>
  <c r="H2512" i="2"/>
  <c r="H2511" i="2"/>
  <c r="H2510" i="2"/>
  <c r="H2509" i="2"/>
  <c r="H2508" i="2"/>
  <c r="H2507" i="2"/>
  <c r="H2506" i="2"/>
  <c r="H2505" i="2"/>
  <c r="H2504" i="2"/>
  <c r="H2503" i="2"/>
  <c r="H2502" i="2"/>
  <c r="H2501" i="2"/>
  <c r="H2500" i="2"/>
  <c r="H2499" i="2"/>
  <c r="H2498" i="2"/>
  <c r="H2497" i="2"/>
  <c r="H2496" i="2"/>
  <c r="H2495" i="2"/>
  <c r="H2494" i="2"/>
  <c r="H2493" i="2"/>
  <c r="H2492" i="2"/>
  <c r="H2491" i="2"/>
  <c r="O2490" i="2"/>
  <c r="N2490" i="2"/>
  <c r="M2490" i="2"/>
  <c r="L2490" i="2"/>
  <c r="O2489" i="2"/>
  <c r="N2489" i="2"/>
  <c r="M2489" i="2"/>
  <c r="L2489" i="2"/>
  <c r="O2488" i="2"/>
  <c r="N2488" i="2"/>
  <c r="M2488" i="2"/>
  <c r="L2488" i="2"/>
  <c r="O2487" i="2"/>
  <c r="N2487" i="2"/>
  <c r="M2487" i="2"/>
  <c r="L2487" i="2"/>
  <c r="O2486" i="2"/>
  <c r="N2486" i="2"/>
  <c r="M2486" i="2"/>
  <c r="L2486" i="2"/>
  <c r="O2485" i="2"/>
  <c r="N2485" i="2"/>
  <c r="M2485" i="2"/>
  <c r="L2485" i="2"/>
  <c r="O2484" i="2"/>
  <c r="N2484" i="2"/>
  <c r="M2484" i="2"/>
  <c r="L2484" i="2"/>
  <c r="O2483" i="2"/>
  <c r="N2483" i="2"/>
  <c r="M2483" i="2"/>
  <c r="L2483" i="2"/>
  <c r="O2482" i="2"/>
  <c r="N2482" i="2"/>
  <c r="M2482" i="2"/>
  <c r="L2482" i="2"/>
  <c r="O2481" i="2"/>
  <c r="N2481" i="2"/>
  <c r="M2481" i="2"/>
  <c r="L2481" i="2"/>
  <c r="O2480" i="2"/>
  <c r="N2480" i="2"/>
  <c r="M2480" i="2"/>
  <c r="L2480" i="2"/>
  <c r="O2479" i="2"/>
  <c r="N2479" i="2"/>
  <c r="M2479" i="2"/>
  <c r="L2479" i="2"/>
  <c r="O2478" i="2"/>
  <c r="N2478" i="2"/>
  <c r="M2478" i="2"/>
  <c r="L2478" i="2"/>
  <c r="O2477" i="2"/>
  <c r="N2477" i="2"/>
  <c r="M2477" i="2"/>
  <c r="L2477" i="2"/>
  <c r="O2476" i="2"/>
  <c r="N2476" i="2"/>
  <c r="M2476" i="2"/>
  <c r="L2476" i="2"/>
  <c r="O2475" i="2"/>
  <c r="N2475" i="2"/>
  <c r="M2475" i="2"/>
  <c r="L2475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L2458" i="2"/>
  <c r="M2458" i="2"/>
  <c r="N2458" i="2"/>
  <c r="O2458" i="2"/>
  <c r="L2459" i="2"/>
  <c r="M2459" i="2"/>
  <c r="N2459" i="2"/>
  <c r="O2459" i="2"/>
  <c r="L2460" i="2"/>
  <c r="M2460" i="2"/>
  <c r="N2460" i="2"/>
  <c r="O2460" i="2"/>
  <c r="L2461" i="2"/>
  <c r="M2461" i="2"/>
  <c r="N2461" i="2"/>
  <c r="O2461" i="2"/>
  <c r="L2462" i="2"/>
  <c r="M2462" i="2"/>
  <c r="N2462" i="2"/>
  <c r="O2462" i="2"/>
  <c r="L2463" i="2"/>
  <c r="M2463" i="2"/>
  <c r="N2463" i="2"/>
  <c r="O2463" i="2"/>
  <c r="L2464" i="2"/>
  <c r="M2464" i="2"/>
  <c r="N2464" i="2"/>
  <c r="O2464" i="2"/>
  <c r="L2465" i="2"/>
  <c r="M2465" i="2"/>
  <c r="N2465" i="2"/>
  <c r="O2465" i="2"/>
  <c r="L2466" i="2"/>
  <c r="M2466" i="2"/>
  <c r="N2466" i="2"/>
  <c r="O2466" i="2"/>
  <c r="L2467" i="2"/>
  <c r="M2467" i="2"/>
  <c r="N2467" i="2"/>
  <c r="O2467" i="2"/>
  <c r="L2468" i="2"/>
  <c r="M2468" i="2"/>
  <c r="N2468" i="2"/>
  <c r="O2468" i="2"/>
  <c r="L2469" i="2"/>
  <c r="M2469" i="2"/>
  <c r="N2469" i="2"/>
  <c r="O2469" i="2"/>
  <c r="L2470" i="2"/>
  <c r="M2470" i="2"/>
  <c r="N2470" i="2"/>
  <c r="O2470" i="2"/>
  <c r="L2471" i="2"/>
  <c r="M2471" i="2"/>
  <c r="N2471" i="2"/>
  <c r="O2471" i="2"/>
  <c r="L2472" i="2"/>
  <c r="M2472" i="2"/>
  <c r="N2472" i="2"/>
  <c r="O2472" i="2"/>
  <c r="L2473" i="2"/>
  <c r="M2473" i="2"/>
  <c r="N2473" i="2"/>
  <c r="O2473" i="2"/>
  <c r="L2474" i="2"/>
  <c r="M2474" i="2"/>
  <c r="N2474" i="2"/>
  <c r="O2474" i="2"/>
  <c r="H2474" i="2"/>
  <c r="H2473" i="2"/>
  <c r="H2472" i="2"/>
  <c r="H2471" i="2"/>
  <c r="H2470" i="2"/>
  <c r="H2469" i="2"/>
  <c r="H2468" i="2"/>
  <c r="H2467" i="2"/>
  <c r="H2466" i="2"/>
  <c r="H2465" i="2"/>
  <c r="H2464" i="2"/>
  <c r="H2463" i="2"/>
  <c r="H2462" i="2"/>
  <c r="H2461" i="2"/>
  <c r="H2460" i="2"/>
  <c r="H2459" i="2"/>
  <c r="H2458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M2437" i="2"/>
  <c r="N2437" i="2"/>
  <c r="O2437" i="2"/>
  <c r="M2438" i="2"/>
  <c r="N2438" i="2"/>
  <c r="O2438" i="2"/>
  <c r="M2439" i="2"/>
  <c r="N2439" i="2"/>
  <c r="O2439" i="2"/>
  <c r="M2440" i="2"/>
  <c r="N2440" i="2"/>
  <c r="O2440" i="2"/>
  <c r="M2441" i="2"/>
  <c r="N2441" i="2"/>
  <c r="O2441" i="2"/>
  <c r="M2442" i="2"/>
  <c r="N2442" i="2"/>
  <c r="O2442" i="2"/>
  <c r="M2443" i="2"/>
  <c r="N2443" i="2"/>
  <c r="O2443" i="2"/>
  <c r="M2444" i="2"/>
  <c r="N2444" i="2"/>
  <c r="O2444" i="2"/>
  <c r="M2445" i="2"/>
  <c r="N2445" i="2"/>
  <c r="O2445" i="2"/>
  <c r="M2446" i="2"/>
  <c r="N2446" i="2"/>
  <c r="O2446" i="2"/>
  <c r="M2447" i="2"/>
  <c r="N2447" i="2"/>
  <c r="O2447" i="2"/>
  <c r="M2448" i="2"/>
  <c r="N2448" i="2"/>
  <c r="O2448" i="2"/>
  <c r="M2449" i="2"/>
  <c r="N2449" i="2"/>
  <c r="O2449" i="2"/>
  <c r="M2450" i="2"/>
  <c r="N2450" i="2"/>
  <c r="O2450" i="2"/>
  <c r="M2451" i="2"/>
  <c r="N2451" i="2"/>
  <c r="O2451" i="2"/>
  <c r="M2452" i="2"/>
  <c r="N2452" i="2"/>
  <c r="O2452" i="2"/>
  <c r="M2453" i="2"/>
  <c r="N2453" i="2"/>
  <c r="O2453" i="2"/>
  <c r="M2454" i="2"/>
  <c r="N2454" i="2"/>
  <c r="O2454" i="2"/>
  <c r="M2455" i="2"/>
  <c r="N2455" i="2"/>
  <c r="O2455" i="2"/>
  <c r="M2456" i="2"/>
  <c r="N2456" i="2"/>
  <c r="O2456" i="2"/>
  <c r="M2457" i="2"/>
  <c r="N2457" i="2"/>
  <c r="O2457" i="2"/>
  <c r="H2457" i="2"/>
  <c r="H2456" i="2"/>
  <c r="H2455" i="2"/>
  <c r="H2454" i="2"/>
  <c r="H2453" i="2"/>
  <c r="H2452" i="2"/>
  <c r="H2451" i="2"/>
  <c r="H2450" i="2"/>
  <c r="H2449" i="2"/>
  <c r="H2448" i="2"/>
  <c r="H2447" i="2"/>
  <c r="H2446" i="2"/>
  <c r="H2445" i="2"/>
  <c r="H2444" i="2"/>
  <c r="H2443" i="2"/>
  <c r="H2442" i="2"/>
  <c r="H2441" i="2"/>
  <c r="H2440" i="2"/>
  <c r="H2439" i="2"/>
  <c r="H2438" i="2"/>
  <c r="H2437" i="2"/>
  <c r="O2436" i="2"/>
  <c r="N2436" i="2"/>
  <c r="M2436" i="2"/>
  <c r="L2436" i="2"/>
  <c r="O2435" i="2"/>
  <c r="N2435" i="2"/>
  <c r="M2435" i="2"/>
  <c r="L2435" i="2"/>
  <c r="O2434" i="2"/>
  <c r="N2434" i="2"/>
  <c r="M2434" i="2"/>
  <c r="L2434" i="2"/>
  <c r="O2433" i="2"/>
  <c r="N2433" i="2"/>
  <c r="M2433" i="2"/>
  <c r="L2433" i="2"/>
  <c r="O2432" i="2"/>
  <c r="N2432" i="2"/>
  <c r="M2432" i="2"/>
  <c r="L2432" i="2"/>
  <c r="O2431" i="2"/>
  <c r="N2431" i="2"/>
  <c r="M2431" i="2"/>
  <c r="L2431" i="2"/>
  <c r="O2430" i="2"/>
  <c r="N2430" i="2"/>
  <c r="M2430" i="2"/>
  <c r="L2430" i="2"/>
  <c r="O2429" i="2"/>
  <c r="N2429" i="2"/>
  <c r="M2429" i="2"/>
  <c r="L2429" i="2"/>
  <c r="O2428" i="2"/>
  <c r="N2428" i="2"/>
  <c r="M2428" i="2"/>
  <c r="L2428" i="2"/>
  <c r="O2427" i="2"/>
  <c r="N2427" i="2"/>
  <c r="M2427" i="2"/>
  <c r="L2427" i="2"/>
  <c r="O2426" i="2"/>
  <c r="N2426" i="2"/>
  <c r="M2426" i="2"/>
  <c r="L2426" i="2"/>
  <c r="O2425" i="2"/>
  <c r="N2425" i="2"/>
  <c r="M2425" i="2"/>
  <c r="L2425" i="2"/>
  <c r="O2424" i="2"/>
  <c r="N2424" i="2"/>
  <c r="M2424" i="2"/>
  <c r="L2424" i="2"/>
  <c r="O2423" i="2"/>
  <c r="N2423" i="2"/>
  <c r="M2423" i="2"/>
  <c r="L2423" i="2"/>
  <c r="O2422" i="2"/>
  <c r="N2422" i="2"/>
  <c r="M2422" i="2"/>
  <c r="L2422" i="2"/>
  <c r="O2421" i="2"/>
  <c r="N2421" i="2"/>
  <c r="M2421" i="2"/>
  <c r="L2421" i="2"/>
  <c r="O2420" i="2"/>
  <c r="N2420" i="2"/>
  <c r="M2420" i="2"/>
  <c r="L2420" i="2"/>
  <c r="O2419" i="2"/>
  <c r="N2419" i="2"/>
  <c r="M2419" i="2"/>
  <c r="L2419" i="2"/>
  <c r="O2418" i="2"/>
  <c r="N2418" i="2"/>
  <c r="M2418" i="2"/>
  <c r="L2418" i="2"/>
  <c r="O2417" i="2"/>
  <c r="N2417" i="2"/>
  <c r="M2417" i="2"/>
  <c r="L2417" i="2"/>
  <c r="O2416" i="2"/>
  <c r="N2416" i="2"/>
  <c r="M2416" i="2"/>
  <c r="L2416" i="2"/>
  <c r="O2415" i="2"/>
  <c r="N2415" i="2"/>
  <c r="M2415" i="2"/>
  <c r="L2415" i="2"/>
  <c r="O2414" i="2"/>
  <c r="N2414" i="2"/>
  <c r="M2414" i="2"/>
  <c r="L2414" i="2"/>
  <c r="O2413" i="2"/>
  <c r="N2413" i="2"/>
  <c r="M2413" i="2"/>
  <c r="L2413" i="2"/>
  <c r="O2412" i="2"/>
  <c r="N2412" i="2"/>
  <c r="M2412" i="2"/>
  <c r="L2412" i="2"/>
  <c r="H2435" i="2"/>
  <c r="H2434" i="2"/>
  <c r="H2433" i="2"/>
  <c r="H2432" i="2"/>
  <c r="H2431" i="2"/>
  <c r="H2430" i="2"/>
  <c r="H2429" i="2"/>
  <c r="H2428" i="2"/>
  <c r="H2427" i="2"/>
  <c r="H2426" i="2"/>
  <c r="H2425" i="2"/>
  <c r="H2424" i="2"/>
  <c r="H2423" i="2"/>
  <c r="H2422" i="2"/>
  <c r="H2421" i="2"/>
  <c r="H2420" i="2"/>
  <c r="H2419" i="2"/>
  <c r="H2418" i="2"/>
  <c r="H2417" i="2"/>
  <c r="H2416" i="2"/>
  <c r="H2415" i="2"/>
  <c r="H2414" i="2"/>
  <c r="H2413" i="2"/>
  <c r="H2412" i="2"/>
  <c r="H2436" i="2"/>
  <c r="O2411" i="2"/>
  <c r="N2411" i="2"/>
  <c r="M2411" i="2"/>
  <c r="L2411" i="2"/>
  <c r="H2411" i="2"/>
  <c r="O2410" i="2"/>
  <c r="N2410" i="2"/>
  <c r="M2410" i="2"/>
  <c r="L2410" i="2"/>
  <c r="O2409" i="2"/>
  <c r="N2409" i="2"/>
  <c r="M2409" i="2"/>
  <c r="L2409" i="2"/>
  <c r="O2408" i="2"/>
  <c r="N2408" i="2"/>
  <c r="M2408" i="2"/>
  <c r="L2408" i="2"/>
  <c r="O2407" i="2"/>
  <c r="N2407" i="2"/>
  <c r="M2407" i="2"/>
  <c r="L2407" i="2"/>
  <c r="O2406" i="2"/>
  <c r="N2406" i="2"/>
  <c r="M2406" i="2"/>
  <c r="L2406" i="2"/>
  <c r="O2405" i="2"/>
  <c r="N2405" i="2"/>
  <c r="M2405" i="2"/>
  <c r="L2405" i="2"/>
  <c r="O2404" i="2"/>
  <c r="N2404" i="2"/>
  <c r="M2404" i="2"/>
  <c r="L2404" i="2"/>
  <c r="O2403" i="2"/>
  <c r="N2403" i="2"/>
  <c r="M2403" i="2"/>
  <c r="L2403" i="2"/>
  <c r="O2402" i="2"/>
  <c r="N2402" i="2"/>
  <c r="M2402" i="2"/>
  <c r="L2402" i="2"/>
  <c r="O2401" i="2"/>
  <c r="N2401" i="2"/>
  <c r="M2401" i="2"/>
  <c r="L2401" i="2"/>
  <c r="O2400" i="2"/>
  <c r="N2400" i="2"/>
  <c r="M2400" i="2"/>
  <c r="L2400" i="2"/>
  <c r="O2399" i="2"/>
  <c r="N2399" i="2"/>
  <c r="M2399" i="2"/>
  <c r="L2399" i="2"/>
  <c r="O2398" i="2"/>
  <c r="N2398" i="2"/>
  <c r="M2398" i="2"/>
  <c r="L2398" i="2"/>
  <c r="O2397" i="2"/>
  <c r="N2397" i="2"/>
  <c r="M2397" i="2"/>
  <c r="L2397" i="2"/>
  <c r="O2396" i="2"/>
  <c r="N2396" i="2"/>
  <c r="M2396" i="2"/>
  <c r="L2396" i="2"/>
  <c r="O2395" i="2"/>
  <c r="N2395" i="2"/>
  <c r="M2395" i="2"/>
  <c r="L2395" i="2"/>
  <c r="H2410" i="2"/>
  <c r="H2409" i="2"/>
  <c r="H2408" i="2"/>
  <c r="H2407" i="2"/>
  <c r="H2406" i="2"/>
  <c r="H2405" i="2"/>
  <c r="H2404" i="2"/>
  <c r="H2403" i="2"/>
  <c r="H2402" i="2"/>
  <c r="H2401" i="2"/>
  <c r="H2400" i="2"/>
  <c r="H2399" i="2"/>
  <c r="H2398" i="2"/>
  <c r="H2397" i="2"/>
  <c r="H2396" i="2"/>
  <c r="H2395" i="2"/>
  <c r="O2394" i="2"/>
  <c r="N2394" i="2"/>
  <c r="M2394" i="2"/>
  <c r="L2394" i="2"/>
  <c r="O2393" i="2"/>
  <c r="N2393" i="2"/>
  <c r="M2393" i="2"/>
  <c r="L2393" i="2"/>
  <c r="O2392" i="2"/>
  <c r="N2392" i="2"/>
  <c r="M2392" i="2"/>
  <c r="L2392" i="2"/>
  <c r="O2391" i="2"/>
  <c r="N2391" i="2"/>
  <c r="M2391" i="2"/>
  <c r="L2391" i="2"/>
  <c r="O2390" i="2"/>
  <c r="N2390" i="2"/>
  <c r="M2390" i="2"/>
  <c r="L2390" i="2"/>
  <c r="O2389" i="2"/>
  <c r="N2389" i="2"/>
  <c r="M2389" i="2"/>
  <c r="L2389" i="2"/>
  <c r="O2388" i="2"/>
  <c r="N2388" i="2"/>
  <c r="M2388" i="2"/>
  <c r="L2388" i="2"/>
  <c r="O2387" i="2"/>
  <c r="N2387" i="2"/>
  <c r="M2387" i="2"/>
  <c r="L2387" i="2"/>
  <c r="O2386" i="2"/>
  <c r="N2386" i="2"/>
  <c r="M2386" i="2"/>
  <c r="L2386" i="2"/>
  <c r="O2385" i="2"/>
  <c r="N2385" i="2"/>
  <c r="M2385" i="2"/>
  <c r="L2385" i="2"/>
  <c r="O2384" i="2"/>
  <c r="N2384" i="2"/>
  <c r="M2384" i="2"/>
  <c r="L2384" i="2"/>
  <c r="O2383" i="2"/>
  <c r="N2383" i="2"/>
  <c r="M2383" i="2"/>
  <c r="L2383" i="2"/>
  <c r="O2382" i="2"/>
  <c r="N2382" i="2"/>
  <c r="M2382" i="2"/>
  <c r="L2382" i="2"/>
  <c r="O2381" i="2"/>
  <c r="N2381" i="2"/>
  <c r="M2381" i="2"/>
  <c r="L2381" i="2"/>
  <c r="O2380" i="2"/>
  <c r="N2380" i="2"/>
  <c r="M2380" i="2"/>
  <c r="L2380" i="2"/>
  <c r="O2379" i="2"/>
  <c r="N2379" i="2"/>
  <c r="M2379" i="2"/>
  <c r="L2379" i="2"/>
  <c r="O2378" i="2"/>
  <c r="N2378" i="2"/>
  <c r="M2378" i="2"/>
  <c r="L2378" i="2"/>
  <c r="O2377" i="2"/>
  <c r="N2377" i="2"/>
  <c r="M2377" i="2"/>
  <c r="L2377" i="2"/>
  <c r="O2376" i="2"/>
  <c r="N2376" i="2"/>
  <c r="M2376" i="2"/>
  <c r="L2376" i="2"/>
  <c r="O2375" i="2"/>
  <c r="N2375" i="2"/>
  <c r="M2375" i="2"/>
  <c r="L2375" i="2"/>
  <c r="O2374" i="2"/>
  <c r="N2374" i="2"/>
  <c r="M2374" i="2"/>
  <c r="L2374" i="2"/>
  <c r="O2373" i="2"/>
  <c r="N2373" i="2"/>
  <c r="M2373" i="2"/>
  <c r="L2373" i="2"/>
  <c r="O2372" i="2"/>
  <c r="N2372" i="2"/>
  <c r="M2372" i="2"/>
  <c r="L2372" i="2"/>
  <c r="O2371" i="2"/>
  <c r="N2371" i="2"/>
  <c r="M2371" i="2"/>
  <c r="L2371" i="2"/>
  <c r="O2370" i="2"/>
  <c r="N2370" i="2"/>
  <c r="M2370" i="2"/>
  <c r="L2370" i="2"/>
  <c r="O2369" i="2"/>
  <c r="N2369" i="2"/>
  <c r="M2369" i="2"/>
  <c r="L2369" i="2"/>
  <c r="H2394" i="2"/>
  <c r="H2393" i="2"/>
  <c r="H2392" i="2"/>
  <c r="H2391" i="2"/>
  <c r="H2390" i="2"/>
  <c r="H2389" i="2"/>
  <c r="H2388" i="2"/>
  <c r="H2387" i="2"/>
  <c r="H2386" i="2"/>
  <c r="H2385" i="2"/>
  <c r="H2384" i="2"/>
  <c r="H2383" i="2"/>
  <c r="H2382" i="2"/>
  <c r="H2381" i="2"/>
  <c r="H2380" i="2"/>
  <c r="H2379" i="2"/>
  <c r="H2378" i="2"/>
  <c r="H2377" i="2"/>
  <c r="H2376" i="2"/>
  <c r="H2375" i="2"/>
  <c r="H2374" i="2"/>
  <c r="H2373" i="2"/>
  <c r="H2372" i="2"/>
  <c r="H2371" i="2"/>
  <c r="H2370" i="2"/>
  <c r="H2369" i="2"/>
  <c r="O2368" i="2"/>
  <c r="N2368" i="2"/>
  <c r="M2368" i="2"/>
  <c r="L2368" i="2"/>
  <c r="O2367" i="2"/>
  <c r="N2367" i="2"/>
  <c r="M2367" i="2"/>
  <c r="L2367" i="2"/>
  <c r="O2366" i="2"/>
  <c r="N2366" i="2"/>
  <c r="M2366" i="2"/>
  <c r="L2366" i="2"/>
  <c r="O2365" i="2"/>
  <c r="N2365" i="2"/>
  <c r="M2365" i="2"/>
  <c r="L2365" i="2"/>
  <c r="O2364" i="2"/>
  <c r="N2364" i="2"/>
  <c r="M2364" i="2"/>
  <c r="L2364" i="2"/>
  <c r="O2363" i="2"/>
  <c r="N2363" i="2"/>
  <c r="M2363" i="2"/>
  <c r="L2363" i="2"/>
  <c r="O2362" i="2"/>
  <c r="N2362" i="2"/>
  <c r="M2362" i="2"/>
  <c r="L2362" i="2"/>
  <c r="O2361" i="2"/>
  <c r="N2361" i="2"/>
  <c r="M2361" i="2"/>
  <c r="L2361" i="2"/>
  <c r="O2360" i="2"/>
  <c r="N2360" i="2"/>
  <c r="M2360" i="2"/>
  <c r="L2360" i="2"/>
  <c r="O2359" i="2"/>
  <c r="N2359" i="2"/>
  <c r="M2359" i="2"/>
  <c r="L2359" i="2"/>
  <c r="O2358" i="2"/>
  <c r="N2358" i="2"/>
  <c r="M2358" i="2"/>
  <c r="L2358" i="2"/>
  <c r="O2357" i="2"/>
  <c r="N2357" i="2"/>
  <c r="M2357" i="2"/>
  <c r="L2357" i="2"/>
  <c r="O2356" i="2"/>
  <c r="N2356" i="2"/>
  <c r="M2356" i="2"/>
  <c r="L2356" i="2"/>
  <c r="O2355" i="2"/>
  <c r="N2355" i="2"/>
  <c r="M2355" i="2"/>
  <c r="L2355" i="2"/>
  <c r="O2354" i="2"/>
  <c r="N2354" i="2"/>
  <c r="M2354" i="2"/>
  <c r="L2354" i="2"/>
  <c r="O2353" i="2"/>
  <c r="N2353" i="2"/>
  <c r="M2353" i="2"/>
  <c r="L2353" i="2"/>
  <c r="O2352" i="2"/>
  <c r="N2352" i="2"/>
  <c r="M2352" i="2"/>
  <c r="L2352" i="2"/>
  <c r="O2351" i="2"/>
  <c r="N2351" i="2"/>
  <c r="M2351" i="2"/>
  <c r="L2351" i="2"/>
  <c r="O2350" i="2"/>
  <c r="N2350" i="2"/>
  <c r="M2350" i="2"/>
  <c r="L2350" i="2"/>
  <c r="H2368" i="2"/>
  <c r="H2367" i="2"/>
  <c r="H2366" i="2"/>
  <c r="H2365" i="2"/>
  <c r="H2364" i="2"/>
  <c r="H2363" i="2"/>
  <c r="H2362" i="2"/>
  <c r="H2361" i="2"/>
  <c r="H2360" i="2"/>
  <c r="H2359" i="2"/>
  <c r="H2358" i="2"/>
  <c r="H2357" i="2"/>
  <c r="H2356" i="2"/>
  <c r="H2355" i="2"/>
  <c r="H2354" i="2"/>
  <c r="H2353" i="2"/>
  <c r="H2352" i="2"/>
  <c r="H2351" i="2"/>
  <c r="H2350" i="2"/>
  <c r="L2331" i="2"/>
  <c r="M2331" i="2"/>
  <c r="N2331" i="2"/>
  <c r="O2331" i="2"/>
  <c r="L2332" i="2"/>
  <c r="M2332" i="2"/>
  <c r="N2332" i="2"/>
  <c r="O2332" i="2"/>
  <c r="L2333" i="2"/>
  <c r="M2333" i="2"/>
  <c r="N2333" i="2"/>
  <c r="O2333" i="2"/>
  <c r="L2334" i="2"/>
  <c r="M2334" i="2"/>
  <c r="N2334" i="2"/>
  <c r="O2334" i="2"/>
  <c r="L2335" i="2"/>
  <c r="M2335" i="2"/>
  <c r="N2335" i="2"/>
  <c r="O2335" i="2"/>
  <c r="L2336" i="2"/>
  <c r="M2336" i="2"/>
  <c r="N2336" i="2"/>
  <c r="O2336" i="2"/>
  <c r="L2337" i="2"/>
  <c r="M2337" i="2"/>
  <c r="N2337" i="2"/>
  <c r="O2337" i="2"/>
  <c r="L2338" i="2"/>
  <c r="M2338" i="2"/>
  <c r="N2338" i="2"/>
  <c r="O2338" i="2"/>
  <c r="L2339" i="2"/>
  <c r="M2339" i="2"/>
  <c r="N2339" i="2"/>
  <c r="O2339" i="2"/>
  <c r="L2340" i="2"/>
  <c r="M2340" i="2"/>
  <c r="N2340" i="2"/>
  <c r="O2340" i="2"/>
  <c r="L2341" i="2"/>
  <c r="M2341" i="2"/>
  <c r="N2341" i="2"/>
  <c r="O2341" i="2"/>
  <c r="L2342" i="2"/>
  <c r="M2342" i="2"/>
  <c r="N2342" i="2"/>
  <c r="O2342" i="2"/>
  <c r="L2343" i="2"/>
  <c r="M2343" i="2"/>
  <c r="N2343" i="2"/>
  <c r="O2343" i="2"/>
  <c r="L2344" i="2"/>
  <c r="M2344" i="2"/>
  <c r="N2344" i="2"/>
  <c r="O2344" i="2"/>
  <c r="L2345" i="2"/>
  <c r="M2345" i="2"/>
  <c r="N2345" i="2"/>
  <c r="O2345" i="2"/>
  <c r="L2346" i="2"/>
  <c r="M2346" i="2"/>
  <c r="N2346" i="2"/>
  <c r="O2346" i="2"/>
  <c r="L2347" i="2"/>
  <c r="M2347" i="2"/>
  <c r="N2347" i="2"/>
  <c r="O2347" i="2"/>
  <c r="L2348" i="2"/>
  <c r="M2348" i="2"/>
  <c r="N2348" i="2"/>
  <c r="O2348" i="2"/>
  <c r="L2349" i="2"/>
  <c r="M2349" i="2"/>
  <c r="N2349" i="2"/>
  <c r="O2349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O2330" i="2"/>
  <c r="N2330" i="2"/>
  <c r="M2330" i="2"/>
  <c r="L2330" i="2"/>
  <c r="O2329" i="2"/>
  <c r="N2329" i="2"/>
  <c r="M2329" i="2"/>
  <c r="L2329" i="2"/>
  <c r="O2328" i="2"/>
  <c r="N2328" i="2"/>
  <c r="M2328" i="2"/>
  <c r="L2328" i="2"/>
  <c r="O2327" i="2"/>
  <c r="N2327" i="2"/>
  <c r="M2327" i="2"/>
  <c r="L2327" i="2"/>
  <c r="O2326" i="2"/>
  <c r="N2326" i="2"/>
  <c r="M2326" i="2"/>
  <c r="L2326" i="2"/>
  <c r="O2325" i="2"/>
  <c r="N2325" i="2"/>
  <c r="M2325" i="2"/>
  <c r="L2325" i="2"/>
  <c r="O2324" i="2"/>
  <c r="N2324" i="2"/>
  <c r="M2324" i="2"/>
  <c r="L2324" i="2"/>
  <c r="O2323" i="2"/>
  <c r="N2323" i="2"/>
  <c r="M2323" i="2"/>
  <c r="L2323" i="2"/>
  <c r="O2322" i="2"/>
  <c r="N2322" i="2"/>
  <c r="M2322" i="2"/>
  <c r="L2322" i="2"/>
  <c r="O2321" i="2"/>
  <c r="N2321" i="2"/>
  <c r="M2321" i="2"/>
  <c r="L2321" i="2"/>
  <c r="O2320" i="2"/>
  <c r="N2320" i="2"/>
  <c r="M2320" i="2"/>
  <c r="L2320" i="2"/>
  <c r="O2319" i="2"/>
  <c r="N2319" i="2"/>
  <c r="M2319" i="2"/>
  <c r="L2319" i="2"/>
  <c r="O2318" i="2"/>
  <c r="N2318" i="2"/>
  <c r="M2318" i="2"/>
  <c r="L2318" i="2"/>
  <c r="O2317" i="2"/>
  <c r="N2317" i="2"/>
  <c r="M2317" i="2"/>
  <c r="L2317" i="2"/>
  <c r="O2316" i="2"/>
  <c r="N2316" i="2"/>
  <c r="M2316" i="2"/>
  <c r="L2316" i="2"/>
  <c r="O2315" i="2"/>
  <c r="N2315" i="2"/>
  <c r="M2315" i="2"/>
  <c r="L2315" i="2"/>
  <c r="O2314" i="2"/>
  <c r="N2314" i="2"/>
  <c r="M2314" i="2"/>
  <c r="L2314" i="2"/>
  <c r="O2313" i="2"/>
  <c r="N2313" i="2"/>
  <c r="M2313" i="2"/>
  <c r="L2313" i="2"/>
  <c r="O2312" i="2"/>
  <c r="N2312" i="2"/>
  <c r="M2312" i="2"/>
  <c r="L2312" i="2"/>
  <c r="O2311" i="2"/>
  <c r="N2311" i="2"/>
  <c r="M2311" i="2"/>
  <c r="L2311" i="2"/>
  <c r="O2310" i="2"/>
  <c r="N2310" i="2"/>
  <c r="M2310" i="2"/>
  <c r="L2310" i="2"/>
  <c r="O2309" i="2"/>
  <c r="N2309" i="2"/>
  <c r="M2309" i="2"/>
  <c r="L2309" i="2"/>
  <c r="O2308" i="2"/>
  <c r="N2308" i="2"/>
  <c r="M2308" i="2"/>
  <c r="L2308" i="2"/>
  <c r="O2307" i="2"/>
  <c r="N2307" i="2"/>
  <c r="M2307" i="2"/>
  <c r="L2307" i="2"/>
  <c r="O2306" i="2"/>
  <c r="N2306" i="2"/>
  <c r="M2306" i="2"/>
  <c r="L2306" i="2"/>
  <c r="O2305" i="2"/>
  <c r="N2305" i="2"/>
  <c r="M2305" i="2"/>
  <c r="L2305" i="2"/>
  <c r="O2304" i="2"/>
  <c r="N2304" i="2"/>
  <c r="M2304" i="2"/>
  <c r="L2304" i="2"/>
  <c r="O2303" i="2"/>
  <c r="N2303" i="2"/>
  <c r="M2303" i="2"/>
  <c r="L2303" i="2"/>
  <c r="O2302" i="2"/>
  <c r="N2302" i="2"/>
  <c r="M2302" i="2"/>
  <c r="L2302" i="2"/>
  <c r="H2330" i="2"/>
  <c r="H2329" i="2"/>
  <c r="H2328" i="2"/>
  <c r="H2327" i="2"/>
  <c r="H2326" i="2"/>
  <c r="H2325" i="2"/>
  <c r="H2324" i="2"/>
  <c r="H2323" i="2"/>
  <c r="H2322" i="2"/>
  <c r="H2321" i="2"/>
  <c r="H2320" i="2"/>
  <c r="H2319" i="2"/>
  <c r="H2318" i="2"/>
  <c r="H2317" i="2"/>
  <c r="H2316" i="2"/>
  <c r="H2315" i="2"/>
  <c r="H2314" i="2"/>
  <c r="H2313" i="2"/>
  <c r="H2312" i="2"/>
  <c r="H2311" i="2"/>
  <c r="H2310" i="2"/>
  <c r="H2309" i="2"/>
  <c r="H2308" i="2"/>
  <c r="H2307" i="2"/>
  <c r="H2306" i="2"/>
  <c r="H2305" i="2"/>
  <c r="H2304" i="2"/>
  <c r="H2303" i="2"/>
  <c r="H2302" i="2"/>
  <c r="O2301" i="2"/>
  <c r="N2301" i="2"/>
  <c r="M2301" i="2"/>
  <c r="L2301" i="2"/>
  <c r="O2300" i="2"/>
  <c r="N2300" i="2"/>
  <c r="M2300" i="2"/>
  <c r="L2300" i="2"/>
  <c r="O2299" i="2"/>
  <c r="N2299" i="2"/>
  <c r="M2299" i="2"/>
  <c r="L2299" i="2"/>
  <c r="O2298" i="2"/>
  <c r="N2298" i="2"/>
  <c r="M2298" i="2"/>
  <c r="L2298" i="2"/>
  <c r="O2297" i="2"/>
  <c r="N2297" i="2"/>
  <c r="M2297" i="2"/>
  <c r="L2297" i="2"/>
  <c r="O2296" i="2"/>
  <c r="N2296" i="2"/>
  <c r="M2296" i="2"/>
  <c r="L2296" i="2"/>
  <c r="O2295" i="2"/>
  <c r="N2295" i="2"/>
  <c r="M2295" i="2"/>
  <c r="L2295" i="2"/>
  <c r="O2294" i="2"/>
  <c r="N2294" i="2"/>
  <c r="M2294" i="2"/>
  <c r="L2294" i="2"/>
  <c r="O2293" i="2"/>
  <c r="N2293" i="2"/>
  <c r="M2293" i="2"/>
  <c r="L2293" i="2"/>
  <c r="O2292" i="2"/>
  <c r="N2292" i="2"/>
  <c r="M2292" i="2"/>
  <c r="L2292" i="2"/>
  <c r="O2291" i="2"/>
  <c r="N2291" i="2"/>
  <c r="M2291" i="2"/>
  <c r="L2291" i="2"/>
  <c r="O2290" i="2"/>
  <c r="N2290" i="2"/>
  <c r="M2290" i="2"/>
  <c r="L2290" i="2"/>
  <c r="O2289" i="2"/>
  <c r="N2289" i="2"/>
  <c r="M2289" i="2"/>
  <c r="L2289" i="2"/>
  <c r="O2288" i="2"/>
  <c r="N2288" i="2"/>
  <c r="M2288" i="2"/>
  <c r="L2288" i="2"/>
  <c r="O2287" i="2"/>
  <c r="N2287" i="2"/>
  <c r="M2287" i="2"/>
  <c r="L2287" i="2"/>
  <c r="O2286" i="2"/>
  <c r="N2286" i="2"/>
  <c r="M2286" i="2"/>
  <c r="L2286" i="2"/>
  <c r="O2285" i="2"/>
  <c r="N2285" i="2"/>
  <c r="M2285" i="2"/>
  <c r="L2285" i="2"/>
  <c r="O2284" i="2"/>
  <c r="N2284" i="2"/>
  <c r="M2284" i="2"/>
  <c r="L2284" i="2"/>
  <c r="O2283" i="2"/>
  <c r="N2283" i="2"/>
  <c r="M2283" i="2"/>
  <c r="L2283" i="2"/>
  <c r="H2301" i="2"/>
  <c r="H2300" i="2"/>
  <c r="H2299" i="2"/>
  <c r="H2298" i="2"/>
  <c r="H2297" i="2"/>
  <c r="H2296" i="2"/>
  <c r="H2295" i="2"/>
  <c r="H2294" i="2"/>
  <c r="H2293" i="2"/>
  <c r="H2292" i="2"/>
  <c r="H2291" i="2"/>
  <c r="H2290" i="2"/>
  <c r="H2289" i="2"/>
  <c r="H2288" i="2"/>
  <c r="H2287" i="2"/>
  <c r="H2286" i="2"/>
  <c r="H2285" i="2"/>
  <c r="H2284" i="2"/>
  <c r="H2283" i="2"/>
  <c r="L2266" i="2"/>
  <c r="M2266" i="2"/>
  <c r="N2266" i="2"/>
  <c r="O2266" i="2"/>
  <c r="L2267" i="2"/>
  <c r="M2267" i="2"/>
  <c r="N2267" i="2"/>
  <c r="O2267" i="2"/>
  <c r="L2268" i="2"/>
  <c r="M2268" i="2"/>
  <c r="N2268" i="2"/>
  <c r="O2268" i="2"/>
  <c r="L2269" i="2"/>
  <c r="M2269" i="2"/>
  <c r="N2269" i="2"/>
  <c r="O2269" i="2"/>
  <c r="L2270" i="2"/>
  <c r="M2270" i="2"/>
  <c r="N2270" i="2"/>
  <c r="O2270" i="2"/>
  <c r="L2271" i="2"/>
  <c r="M2271" i="2"/>
  <c r="N2271" i="2"/>
  <c r="O2271" i="2"/>
  <c r="L2272" i="2"/>
  <c r="M2272" i="2"/>
  <c r="N2272" i="2"/>
  <c r="O2272" i="2"/>
  <c r="L2273" i="2"/>
  <c r="M2273" i="2"/>
  <c r="N2273" i="2"/>
  <c r="O2273" i="2"/>
  <c r="L2274" i="2"/>
  <c r="M2274" i="2"/>
  <c r="N2274" i="2"/>
  <c r="O2274" i="2"/>
  <c r="L2275" i="2"/>
  <c r="M2275" i="2"/>
  <c r="N2275" i="2"/>
  <c r="O2275" i="2"/>
  <c r="L2276" i="2"/>
  <c r="M2276" i="2"/>
  <c r="N2276" i="2"/>
  <c r="O2276" i="2"/>
  <c r="L2277" i="2"/>
  <c r="M2277" i="2"/>
  <c r="N2277" i="2"/>
  <c r="O2277" i="2"/>
  <c r="L2278" i="2"/>
  <c r="M2278" i="2"/>
  <c r="N2278" i="2"/>
  <c r="O2278" i="2"/>
  <c r="L2279" i="2"/>
  <c r="M2279" i="2"/>
  <c r="N2279" i="2"/>
  <c r="O2279" i="2"/>
  <c r="L2280" i="2"/>
  <c r="M2280" i="2"/>
  <c r="N2280" i="2"/>
  <c r="O2280" i="2"/>
  <c r="L2281" i="2"/>
  <c r="M2281" i="2"/>
  <c r="N2281" i="2"/>
  <c r="O2281" i="2"/>
  <c r="L2282" i="2"/>
  <c r="M2282" i="2"/>
  <c r="N2282" i="2"/>
  <c r="O2282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O2265" i="2"/>
  <c r="N2265" i="2"/>
  <c r="M2265" i="2"/>
  <c r="L2265" i="2"/>
  <c r="O2264" i="2"/>
  <c r="N2264" i="2"/>
  <c r="M2264" i="2"/>
  <c r="L2264" i="2"/>
  <c r="O2263" i="2"/>
  <c r="N2263" i="2"/>
  <c r="M2263" i="2"/>
  <c r="L2263" i="2"/>
  <c r="O2262" i="2"/>
  <c r="N2262" i="2"/>
  <c r="M2262" i="2"/>
  <c r="L2262" i="2"/>
  <c r="O2261" i="2"/>
  <c r="N2261" i="2"/>
  <c r="M2261" i="2"/>
  <c r="L2261" i="2"/>
  <c r="O2260" i="2"/>
  <c r="N2260" i="2"/>
  <c r="M2260" i="2"/>
  <c r="L2260" i="2"/>
  <c r="O2259" i="2"/>
  <c r="N2259" i="2"/>
  <c r="M2259" i="2"/>
  <c r="L2259" i="2"/>
  <c r="O2258" i="2"/>
  <c r="N2258" i="2"/>
  <c r="M2258" i="2"/>
  <c r="L2258" i="2"/>
  <c r="O2257" i="2"/>
  <c r="N2257" i="2"/>
  <c r="M2257" i="2"/>
  <c r="L2257" i="2"/>
  <c r="O2256" i="2"/>
  <c r="N2256" i="2"/>
  <c r="M2256" i="2"/>
  <c r="L2256" i="2"/>
  <c r="O2255" i="2"/>
  <c r="N2255" i="2"/>
  <c r="M2255" i="2"/>
  <c r="L2255" i="2"/>
  <c r="O2254" i="2"/>
  <c r="N2254" i="2"/>
  <c r="M2254" i="2"/>
  <c r="L2254" i="2"/>
  <c r="O2253" i="2"/>
  <c r="N2253" i="2"/>
  <c r="M2253" i="2"/>
  <c r="L2253" i="2"/>
  <c r="O2252" i="2"/>
  <c r="N2252" i="2"/>
  <c r="M2252" i="2"/>
  <c r="L2252" i="2"/>
  <c r="O2251" i="2"/>
  <c r="N2251" i="2"/>
  <c r="M2251" i="2"/>
  <c r="L2251" i="2"/>
  <c r="O2250" i="2"/>
  <c r="N2250" i="2"/>
  <c r="M2250" i="2"/>
  <c r="L2250" i="2"/>
  <c r="O2249" i="2"/>
  <c r="N2249" i="2"/>
  <c r="M2249" i="2"/>
  <c r="L2249" i="2"/>
  <c r="O2248" i="2"/>
  <c r="N2248" i="2"/>
  <c r="M2248" i="2"/>
  <c r="L2248" i="2"/>
  <c r="O2247" i="2"/>
  <c r="N2247" i="2"/>
  <c r="M2247" i="2"/>
  <c r="L2247" i="2"/>
  <c r="O2246" i="2"/>
  <c r="N2246" i="2"/>
  <c r="M2246" i="2"/>
  <c r="L2246" i="2"/>
  <c r="O2245" i="2"/>
  <c r="N2245" i="2"/>
  <c r="M2245" i="2"/>
  <c r="L2245" i="2"/>
  <c r="O2244" i="2"/>
  <c r="N2244" i="2"/>
  <c r="M2244" i="2"/>
  <c r="L2244" i="2"/>
  <c r="O2243" i="2"/>
  <c r="N2243" i="2"/>
  <c r="M2243" i="2"/>
  <c r="L2243" i="2"/>
  <c r="O2242" i="2"/>
  <c r="N2242" i="2"/>
  <c r="M2242" i="2"/>
  <c r="L2242" i="2"/>
  <c r="O2241" i="2"/>
  <c r="N2241" i="2"/>
  <c r="M2241" i="2"/>
  <c r="L2241" i="2"/>
  <c r="O2240" i="2"/>
  <c r="N2240" i="2"/>
  <c r="M2240" i="2"/>
  <c r="L2240" i="2"/>
  <c r="O2239" i="2"/>
  <c r="N2239" i="2"/>
  <c r="M2239" i="2"/>
  <c r="L2239" i="2"/>
  <c r="O2238" i="2"/>
  <c r="N2238" i="2"/>
  <c r="M2238" i="2"/>
  <c r="L2238" i="2"/>
  <c r="O2237" i="2"/>
  <c r="N2237" i="2"/>
  <c r="M2237" i="2"/>
  <c r="L2237" i="2"/>
  <c r="O2236" i="2"/>
  <c r="N2236" i="2"/>
  <c r="M2236" i="2"/>
  <c r="L2236" i="2"/>
  <c r="O2235" i="2"/>
  <c r="N2235" i="2"/>
  <c r="M2235" i="2"/>
  <c r="L2235" i="2"/>
  <c r="O2234" i="2"/>
  <c r="N2234" i="2"/>
  <c r="M2234" i="2"/>
  <c r="L2234" i="2"/>
  <c r="O2233" i="2"/>
  <c r="N2233" i="2"/>
  <c r="M2233" i="2"/>
  <c r="L2233" i="2"/>
  <c r="O2232" i="2"/>
  <c r="N2232" i="2"/>
  <c r="M2232" i="2"/>
  <c r="L2232" i="2"/>
  <c r="H2265" i="2"/>
  <c r="H2264" i="2"/>
  <c r="H2263" i="2"/>
  <c r="H2262" i="2"/>
  <c r="H2261" i="2"/>
  <c r="H2260" i="2"/>
  <c r="H2259" i="2"/>
  <c r="H2258" i="2"/>
  <c r="H2257" i="2"/>
  <c r="H2256" i="2"/>
  <c r="H2255" i="2"/>
  <c r="H2254" i="2"/>
  <c r="H2253" i="2"/>
  <c r="H2252" i="2"/>
  <c r="H2251" i="2"/>
  <c r="H2250" i="2"/>
  <c r="H2249" i="2"/>
  <c r="H2248" i="2"/>
  <c r="H2247" i="2"/>
  <c r="H2246" i="2"/>
  <c r="H2245" i="2"/>
  <c r="H2244" i="2"/>
  <c r="H2243" i="2"/>
  <c r="H2242" i="2"/>
  <c r="H2241" i="2"/>
  <c r="H2240" i="2"/>
  <c r="H2239" i="2"/>
  <c r="H2238" i="2"/>
  <c r="H2237" i="2"/>
  <c r="H2236" i="2"/>
  <c r="H2235" i="2"/>
  <c r="H2234" i="2"/>
  <c r="H2233" i="2"/>
  <c r="H2232" i="2"/>
  <c r="L2231" i="2"/>
  <c r="L2219" i="2"/>
  <c r="L2213" i="2"/>
  <c r="M2213" i="2"/>
  <c r="N2213" i="2"/>
  <c r="O2213" i="2"/>
  <c r="L2214" i="2"/>
  <c r="M2214" i="2"/>
  <c r="N2214" i="2"/>
  <c r="O2214" i="2"/>
  <c r="L2215" i="2"/>
  <c r="M2215" i="2"/>
  <c r="N2215" i="2"/>
  <c r="O2215" i="2"/>
  <c r="L2216" i="2"/>
  <c r="M2216" i="2"/>
  <c r="N2216" i="2"/>
  <c r="O2216" i="2"/>
  <c r="L2217" i="2"/>
  <c r="M2217" i="2"/>
  <c r="N2217" i="2"/>
  <c r="O2217" i="2"/>
  <c r="L2218" i="2"/>
  <c r="M2218" i="2"/>
  <c r="N2218" i="2"/>
  <c r="O2218" i="2"/>
  <c r="M2219" i="2"/>
  <c r="N2219" i="2"/>
  <c r="O2219" i="2"/>
  <c r="L2220" i="2"/>
  <c r="M2220" i="2"/>
  <c r="N2220" i="2"/>
  <c r="O2220" i="2"/>
  <c r="L2221" i="2"/>
  <c r="M2221" i="2"/>
  <c r="N2221" i="2"/>
  <c r="O2221" i="2"/>
  <c r="L2222" i="2"/>
  <c r="M2222" i="2"/>
  <c r="N2222" i="2"/>
  <c r="O2222" i="2"/>
  <c r="L2223" i="2"/>
  <c r="M2223" i="2"/>
  <c r="N2223" i="2"/>
  <c r="O2223" i="2"/>
  <c r="L2224" i="2"/>
  <c r="M2224" i="2"/>
  <c r="N2224" i="2"/>
  <c r="O2224" i="2"/>
  <c r="L2225" i="2"/>
  <c r="M2225" i="2"/>
  <c r="N2225" i="2"/>
  <c r="O2225" i="2"/>
  <c r="L2226" i="2"/>
  <c r="M2226" i="2"/>
  <c r="N2226" i="2"/>
  <c r="O2226" i="2"/>
  <c r="L2227" i="2"/>
  <c r="M2227" i="2"/>
  <c r="N2227" i="2"/>
  <c r="O2227" i="2"/>
  <c r="L2228" i="2"/>
  <c r="M2228" i="2"/>
  <c r="N2228" i="2"/>
  <c r="O2228" i="2"/>
  <c r="L2229" i="2"/>
  <c r="M2229" i="2"/>
  <c r="N2229" i="2"/>
  <c r="O2229" i="2"/>
  <c r="L2230" i="2"/>
  <c r="M2230" i="2"/>
  <c r="N2230" i="2"/>
  <c r="O2230" i="2"/>
  <c r="M2231" i="2"/>
  <c r="N2231" i="2"/>
  <c r="O2231" i="2"/>
  <c r="H2231" i="2"/>
  <c r="H2230" i="2"/>
  <c r="H2229" i="2"/>
  <c r="H2228" i="2"/>
  <c r="H2227" i="2"/>
  <c r="H2226" i="2"/>
  <c r="H2225" i="2"/>
  <c r="H2224" i="2"/>
  <c r="H2223" i="2"/>
  <c r="H2222" i="2"/>
  <c r="H2221" i="2"/>
  <c r="H2220" i="2"/>
  <c r="H2219" i="2"/>
  <c r="H2218" i="2"/>
  <c r="H2217" i="2"/>
  <c r="H2216" i="2"/>
  <c r="H2215" i="2"/>
  <c r="H2214" i="2"/>
  <c r="H2213" i="2"/>
  <c r="L2199" i="2"/>
  <c r="M2199" i="2"/>
  <c r="N2199" i="2"/>
  <c r="O2199" i="2"/>
  <c r="L2200" i="2"/>
  <c r="M2200" i="2"/>
  <c r="N2200" i="2"/>
  <c r="O2200" i="2"/>
  <c r="L2201" i="2"/>
  <c r="M2201" i="2"/>
  <c r="N2201" i="2"/>
  <c r="O2201" i="2"/>
  <c r="L2202" i="2"/>
  <c r="M2202" i="2"/>
  <c r="N2202" i="2"/>
  <c r="O2202" i="2"/>
  <c r="L2203" i="2"/>
  <c r="M2203" i="2"/>
  <c r="N2203" i="2"/>
  <c r="O2203" i="2"/>
  <c r="L2204" i="2"/>
  <c r="M2204" i="2"/>
  <c r="N2204" i="2"/>
  <c r="O2204" i="2"/>
  <c r="L2205" i="2"/>
  <c r="M2205" i="2"/>
  <c r="N2205" i="2"/>
  <c r="O2205" i="2"/>
  <c r="L2206" i="2"/>
  <c r="M2206" i="2"/>
  <c r="N2206" i="2"/>
  <c r="O2206" i="2"/>
  <c r="L2207" i="2"/>
  <c r="M2207" i="2"/>
  <c r="N2207" i="2"/>
  <c r="O2207" i="2"/>
  <c r="L2208" i="2"/>
  <c r="M2208" i="2"/>
  <c r="N2208" i="2"/>
  <c r="O2208" i="2"/>
  <c r="L2209" i="2"/>
  <c r="M2209" i="2"/>
  <c r="N2209" i="2"/>
  <c r="O2209" i="2"/>
  <c r="L2210" i="2"/>
  <c r="M2210" i="2"/>
  <c r="N2210" i="2"/>
  <c r="O2210" i="2"/>
  <c r="L2211" i="2"/>
  <c r="M2211" i="2"/>
  <c r="N2211" i="2"/>
  <c r="O2211" i="2"/>
  <c r="L2212" i="2"/>
  <c r="M2212" i="2"/>
  <c r="N2212" i="2"/>
  <c r="O2212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L2170" i="2"/>
  <c r="M2170" i="2"/>
  <c r="N2170" i="2"/>
  <c r="O2170" i="2"/>
  <c r="L2171" i="2"/>
  <c r="M2171" i="2"/>
  <c r="N2171" i="2"/>
  <c r="O2171" i="2"/>
  <c r="L2172" i="2"/>
  <c r="M2172" i="2"/>
  <c r="N2172" i="2"/>
  <c r="O2172" i="2"/>
  <c r="L2173" i="2"/>
  <c r="M2173" i="2"/>
  <c r="N2173" i="2"/>
  <c r="O2173" i="2"/>
  <c r="L2174" i="2"/>
  <c r="M2174" i="2"/>
  <c r="N2174" i="2"/>
  <c r="O2174" i="2"/>
  <c r="L2175" i="2"/>
  <c r="M2175" i="2"/>
  <c r="N2175" i="2"/>
  <c r="O2175" i="2"/>
  <c r="L2176" i="2"/>
  <c r="M2176" i="2"/>
  <c r="N2176" i="2"/>
  <c r="O2176" i="2"/>
  <c r="L2177" i="2"/>
  <c r="M2177" i="2"/>
  <c r="N2177" i="2"/>
  <c r="O2177" i="2"/>
  <c r="L2178" i="2"/>
  <c r="M2178" i="2"/>
  <c r="N2178" i="2"/>
  <c r="O2178" i="2"/>
  <c r="L2179" i="2"/>
  <c r="M2179" i="2"/>
  <c r="N2179" i="2"/>
  <c r="O2179" i="2"/>
  <c r="L2180" i="2"/>
  <c r="M2180" i="2"/>
  <c r="N2180" i="2"/>
  <c r="O2180" i="2"/>
  <c r="L2181" i="2"/>
  <c r="M2181" i="2"/>
  <c r="N2181" i="2"/>
  <c r="O2181" i="2"/>
  <c r="L2182" i="2"/>
  <c r="M2182" i="2"/>
  <c r="N2182" i="2"/>
  <c r="O2182" i="2"/>
  <c r="L2183" i="2"/>
  <c r="M2183" i="2"/>
  <c r="N2183" i="2"/>
  <c r="O2183" i="2"/>
  <c r="L2184" i="2"/>
  <c r="M2184" i="2"/>
  <c r="N2184" i="2"/>
  <c r="O2184" i="2"/>
  <c r="L2185" i="2"/>
  <c r="M2185" i="2"/>
  <c r="N2185" i="2"/>
  <c r="O2185" i="2"/>
  <c r="L2186" i="2"/>
  <c r="M2186" i="2"/>
  <c r="N2186" i="2"/>
  <c r="O2186" i="2"/>
  <c r="L2187" i="2"/>
  <c r="M2187" i="2"/>
  <c r="N2187" i="2"/>
  <c r="O2187" i="2"/>
  <c r="L2188" i="2"/>
  <c r="M2188" i="2"/>
  <c r="N2188" i="2"/>
  <c r="O2188" i="2"/>
  <c r="L2189" i="2"/>
  <c r="M2189" i="2"/>
  <c r="N2189" i="2"/>
  <c r="O2189" i="2"/>
  <c r="L2190" i="2"/>
  <c r="M2190" i="2"/>
  <c r="N2190" i="2"/>
  <c r="O2190" i="2"/>
  <c r="L2191" i="2"/>
  <c r="M2191" i="2"/>
  <c r="N2191" i="2"/>
  <c r="O2191" i="2"/>
  <c r="L2192" i="2"/>
  <c r="M2192" i="2"/>
  <c r="N2192" i="2"/>
  <c r="O2192" i="2"/>
  <c r="L2193" i="2"/>
  <c r="M2193" i="2"/>
  <c r="N2193" i="2"/>
  <c r="O2193" i="2"/>
  <c r="L2194" i="2"/>
  <c r="M2194" i="2"/>
  <c r="N2194" i="2"/>
  <c r="O2194" i="2"/>
  <c r="L2195" i="2"/>
  <c r="M2195" i="2"/>
  <c r="N2195" i="2"/>
  <c r="O2195" i="2"/>
  <c r="L2196" i="2"/>
  <c r="M2196" i="2"/>
  <c r="N2196" i="2"/>
  <c r="O2196" i="2"/>
  <c r="L2197" i="2"/>
  <c r="M2197" i="2"/>
  <c r="N2197" i="2"/>
  <c r="O2197" i="2"/>
  <c r="L2198" i="2"/>
  <c r="M2198" i="2"/>
  <c r="N2198" i="2"/>
  <c r="O2198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L2169" i="2"/>
  <c r="O2169" i="2"/>
  <c r="N2169" i="2"/>
  <c r="M2169" i="2"/>
  <c r="H2169" i="2"/>
  <c r="O2168" i="2"/>
  <c r="N2168" i="2"/>
  <c r="M2168" i="2"/>
  <c r="L2168" i="2"/>
  <c r="O2167" i="2"/>
  <c r="N2167" i="2"/>
  <c r="M2167" i="2"/>
  <c r="L2167" i="2"/>
  <c r="O2166" i="2"/>
  <c r="N2166" i="2"/>
  <c r="M2166" i="2"/>
  <c r="L2166" i="2"/>
  <c r="O2165" i="2"/>
  <c r="N2165" i="2"/>
  <c r="M2165" i="2"/>
  <c r="L2165" i="2"/>
  <c r="O2164" i="2"/>
  <c r="N2164" i="2"/>
  <c r="M2164" i="2"/>
  <c r="L2164" i="2"/>
  <c r="O2163" i="2"/>
  <c r="N2163" i="2"/>
  <c r="M2163" i="2"/>
  <c r="L2163" i="2"/>
  <c r="O2162" i="2"/>
  <c r="N2162" i="2"/>
  <c r="M2162" i="2"/>
  <c r="L2162" i="2"/>
  <c r="O2161" i="2"/>
  <c r="N2161" i="2"/>
  <c r="M2161" i="2"/>
  <c r="L2161" i="2"/>
  <c r="O2160" i="2"/>
  <c r="N2160" i="2"/>
  <c r="M2160" i="2"/>
  <c r="L2160" i="2"/>
  <c r="O2159" i="2"/>
  <c r="N2159" i="2"/>
  <c r="M2159" i="2"/>
  <c r="L2159" i="2"/>
  <c r="O2158" i="2"/>
  <c r="N2158" i="2"/>
  <c r="M2158" i="2"/>
  <c r="L2158" i="2"/>
  <c r="O2157" i="2"/>
  <c r="N2157" i="2"/>
  <c r="M2157" i="2"/>
  <c r="L2157" i="2"/>
  <c r="O2156" i="2"/>
  <c r="N2156" i="2"/>
  <c r="M2156" i="2"/>
  <c r="L2156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L2131" i="2"/>
  <c r="M2131" i="2"/>
  <c r="N2131" i="2"/>
  <c r="O2131" i="2"/>
  <c r="L2132" i="2"/>
  <c r="M2132" i="2"/>
  <c r="N2132" i="2"/>
  <c r="O2132" i="2"/>
  <c r="L2133" i="2"/>
  <c r="M2133" i="2"/>
  <c r="N2133" i="2"/>
  <c r="O2133" i="2"/>
  <c r="L2134" i="2"/>
  <c r="M2134" i="2"/>
  <c r="N2134" i="2"/>
  <c r="O2134" i="2"/>
  <c r="L2135" i="2"/>
  <c r="M2135" i="2"/>
  <c r="N2135" i="2"/>
  <c r="O2135" i="2"/>
  <c r="L2136" i="2"/>
  <c r="M2136" i="2"/>
  <c r="N2136" i="2"/>
  <c r="O2136" i="2"/>
  <c r="L2137" i="2"/>
  <c r="M2137" i="2"/>
  <c r="N2137" i="2"/>
  <c r="O2137" i="2"/>
  <c r="L2138" i="2"/>
  <c r="M2138" i="2"/>
  <c r="N2138" i="2"/>
  <c r="O2138" i="2"/>
  <c r="L2139" i="2"/>
  <c r="M2139" i="2"/>
  <c r="N2139" i="2"/>
  <c r="O2139" i="2"/>
  <c r="L2140" i="2"/>
  <c r="M2140" i="2"/>
  <c r="N2140" i="2"/>
  <c r="O2140" i="2"/>
  <c r="L2141" i="2"/>
  <c r="M2141" i="2"/>
  <c r="N2141" i="2"/>
  <c r="O2141" i="2"/>
  <c r="L2142" i="2"/>
  <c r="M2142" i="2"/>
  <c r="N2142" i="2"/>
  <c r="O2142" i="2"/>
  <c r="L2143" i="2"/>
  <c r="M2143" i="2"/>
  <c r="N2143" i="2"/>
  <c r="O2143" i="2"/>
  <c r="L2144" i="2"/>
  <c r="M2144" i="2"/>
  <c r="N2144" i="2"/>
  <c r="O2144" i="2"/>
  <c r="L2145" i="2"/>
  <c r="M2145" i="2"/>
  <c r="N2145" i="2"/>
  <c r="O2145" i="2"/>
  <c r="L2146" i="2"/>
  <c r="M2146" i="2"/>
  <c r="N2146" i="2"/>
  <c r="O2146" i="2"/>
  <c r="L2147" i="2"/>
  <c r="M2147" i="2"/>
  <c r="N2147" i="2"/>
  <c r="O2147" i="2"/>
  <c r="L2148" i="2"/>
  <c r="M2148" i="2"/>
  <c r="N2148" i="2"/>
  <c r="O2148" i="2"/>
  <c r="L2149" i="2"/>
  <c r="M2149" i="2"/>
  <c r="N2149" i="2"/>
  <c r="O2149" i="2"/>
  <c r="L2150" i="2"/>
  <c r="M2150" i="2"/>
  <c r="N2150" i="2"/>
  <c r="O2150" i="2"/>
  <c r="L2151" i="2"/>
  <c r="M2151" i="2"/>
  <c r="N2151" i="2"/>
  <c r="O2151" i="2"/>
  <c r="L2152" i="2"/>
  <c r="M2152" i="2"/>
  <c r="N2152" i="2"/>
  <c r="O2152" i="2"/>
  <c r="L2153" i="2"/>
  <c r="M2153" i="2"/>
  <c r="N2153" i="2"/>
  <c r="O2153" i="2"/>
  <c r="L2154" i="2"/>
  <c r="M2154" i="2"/>
  <c r="N2154" i="2"/>
  <c r="O2154" i="2"/>
  <c r="L2155" i="2"/>
  <c r="M2155" i="2"/>
  <c r="N2155" i="2"/>
  <c r="O2155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O2130" i="2"/>
  <c r="N2130" i="2"/>
  <c r="M2130" i="2"/>
  <c r="L2130" i="2"/>
  <c r="O2129" i="2"/>
  <c r="N2129" i="2"/>
  <c r="M2129" i="2"/>
  <c r="L2129" i="2"/>
  <c r="O2128" i="2"/>
  <c r="N2128" i="2"/>
  <c r="M2128" i="2"/>
  <c r="L2128" i="2"/>
  <c r="O2127" i="2"/>
  <c r="N2127" i="2"/>
  <c r="M2127" i="2"/>
  <c r="L2127" i="2"/>
  <c r="O2126" i="2"/>
  <c r="N2126" i="2"/>
  <c r="M2126" i="2"/>
  <c r="L2126" i="2"/>
  <c r="O2125" i="2"/>
  <c r="N2125" i="2"/>
  <c r="M2125" i="2"/>
  <c r="L2125" i="2"/>
  <c r="O2124" i="2"/>
  <c r="N2124" i="2"/>
  <c r="M2124" i="2"/>
  <c r="L2124" i="2"/>
  <c r="O2123" i="2"/>
  <c r="N2123" i="2"/>
  <c r="M2123" i="2"/>
  <c r="L2123" i="2"/>
  <c r="O2122" i="2"/>
  <c r="N2122" i="2"/>
  <c r="M2122" i="2"/>
  <c r="L2122" i="2"/>
  <c r="O2121" i="2"/>
  <c r="N2121" i="2"/>
  <c r="M2121" i="2"/>
  <c r="L2121" i="2"/>
  <c r="O2120" i="2"/>
  <c r="N2120" i="2"/>
  <c r="M2120" i="2"/>
  <c r="L2120" i="2"/>
  <c r="O2119" i="2"/>
  <c r="N2119" i="2"/>
  <c r="M2119" i="2"/>
  <c r="L2119" i="2"/>
  <c r="O2118" i="2"/>
  <c r="N2118" i="2"/>
  <c r="M2118" i="2"/>
  <c r="L2118" i="2"/>
  <c r="O2117" i="2"/>
  <c r="N2117" i="2"/>
  <c r="M2117" i="2"/>
  <c r="L2117" i="2"/>
  <c r="O2116" i="2"/>
  <c r="N2116" i="2"/>
  <c r="M2116" i="2"/>
  <c r="L2116" i="2"/>
  <c r="O2115" i="2"/>
  <c r="N2115" i="2"/>
  <c r="M2115" i="2"/>
  <c r="L2115" i="2"/>
  <c r="O2114" i="2"/>
  <c r="N2114" i="2"/>
  <c r="M2114" i="2"/>
  <c r="L2114" i="2"/>
  <c r="O2113" i="2"/>
  <c r="N2113" i="2"/>
  <c r="M2113" i="2"/>
  <c r="L2113" i="2"/>
  <c r="O2112" i="2"/>
  <c r="N2112" i="2"/>
  <c r="M2112" i="2"/>
  <c r="L2112" i="2"/>
  <c r="H2130" i="2"/>
  <c r="H2129" i="2"/>
  <c r="H2128" i="2"/>
  <c r="H2127" i="2"/>
  <c r="H2126" i="2"/>
  <c r="H2125" i="2"/>
  <c r="H2124" i="2"/>
  <c r="H2123" i="2"/>
  <c r="H2122" i="2"/>
  <c r="H2121" i="2"/>
  <c r="H2120" i="2"/>
  <c r="H2119" i="2"/>
  <c r="H2118" i="2"/>
  <c r="H2117" i="2"/>
  <c r="H2116" i="2"/>
  <c r="H2115" i="2"/>
  <c r="H2114" i="2"/>
  <c r="H2113" i="2"/>
  <c r="H2112" i="2"/>
  <c r="L2108" i="2"/>
  <c r="M2108" i="2"/>
  <c r="N2108" i="2"/>
  <c r="O2108" i="2"/>
  <c r="L2109" i="2"/>
  <c r="M2109" i="2"/>
  <c r="N2109" i="2"/>
  <c r="O2109" i="2"/>
  <c r="L2110" i="2"/>
  <c r="M2110" i="2"/>
  <c r="N2110" i="2"/>
  <c r="O2110" i="2"/>
  <c r="L2111" i="2"/>
  <c r="M2111" i="2"/>
  <c r="N2111" i="2"/>
  <c r="O2111" i="2"/>
  <c r="H2108" i="2"/>
  <c r="H2109" i="2"/>
  <c r="H2110" i="2"/>
  <c r="H2111" i="2"/>
  <c r="L2083" i="2"/>
  <c r="M2083" i="2"/>
  <c r="N2083" i="2"/>
  <c r="O2083" i="2"/>
  <c r="L2084" i="2"/>
  <c r="M2084" i="2"/>
  <c r="N2084" i="2"/>
  <c r="O2084" i="2"/>
  <c r="L2085" i="2"/>
  <c r="M2085" i="2"/>
  <c r="N2085" i="2"/>
  <c r="O2085" i="2"/>
  <c r="L2086" i="2"/>
  <c r="M2086" i="2"/>
  <c r="N2086" i="2"/>
  <c r="O2086" i="2"/>
  <c r="L2087" i="2"/>
  <c r="M2087" i="2"/>
  <c r="N2087" i="2"/>
  <c r="O2087" i="2"/>
  <c r="L2088" i="2"/>
  <c r="M2088" i="2"/>
  <c r="N2088" i="2"/>
  <c r="O2088" i="2"/>
  <c r="L2089" i="2"/>
  <c r="M2089" i="2"/>
  <c r="N2089" i="2"/>
  <c r="O2089" i="2"/>
  <c r="L2090" i="2"/>
  <c r="M2090" i="2"/>
  <c r="N2090" i="2"/>
  <c r="O2090" i="2"/>
  <c r="L2091" i="2"/>
  <c r="M2091" i="2"/>
  <c r="N2091" i="2"/>
  <c r="O2091" i="2"/>
  <c r="L2092" i="2"/>
  <c r="M2092" i="2"/>
  <c r="N2092" i="2"/>
  <c r="O2092" i="2"/>
  <c r="L2093" i="2"/>
  <c r="M2093" i="2"/>
  <c r="N2093" i="2"/>
  <c r="O2093" i="2"/>
  <c r="L2094" i="2"/>
  <c r="M2094" i="2"/>
  <c r="N2094" i="2"/>
  <c r="O2094" i="2"/>
  <c r="L2095" i="2"/>
  <c r="M2095" i="2"/>
  <c r="N2095" i="2"/>
  <c r="O2095" i="2"/>
  <c r="L2096" i="2"/>
  <c r="M2096" i="2"/>
  <c r="N2096" i="2"/>
  <c r="O2096" i="2"/>
  <c r="L2097" i="2"/>
  <c r="M2097" i="2"/>
  <c r="N2097" i="2"/>
  <c r="O2097" i="2"/>
  <c r="L2098" i="2"/>
  <c r="M2098" i="2"/>
  <c r="N2098" i="2"/>
  <c r="O2098" i="2"/>
  <c r="L2099" i="2"/>
  <c r="M2099" i="2"/>
  <c r="N2099" i="2"/>
  <c r="O2099" i="2"/>
  <c r="L2100" i="2"/>
  <c r="M2100" i="2"/>
  <c r="N2100" i="2"/>
  <c r="O2100" i="2"/>
  <c r="L2101" i="2"/>
  <c r="M2101" i="2"/>
  <c r="N2101" i="2"/>
  <c r="O2101" i="2"/>
  <c r="L2102" i="2"/>
  <c r="M2102" i="2"/>
  <c r="N2102" i="2"/>
  <c r="O2102" i="2"/>
  <c r="L2103" i="2"/>
  <c r="M2103" i="2"/>
  <c r="N2103" i="2"/>
  <c r="O2103" i="2"/>
  <c r="L2104" i="2"/>
  <c r="M2104" i="2"/>
  <c r="N2104" i="2"/>
  <c r="O2104" i="2"/>
  <c r="L2105" i="2"/>
  <c r="M2105" i="2"/>
  <c r="N2105" i="2"/>
  <c r="O2105" i="2"/>
  <c r="L2106" i="2"/>
  <c r="M2106" i="2"/>
  <c r="N2106" i="2"/>
  <c r="O2106" i="2"/>
  <c r="L2107" i="2"/>
  <c r="M2107" i="2"/>
  <c r="N2107" i="2"/>
  <c r="O2107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O2082" i="2"/>
  <c r="O2081" i="2"/>
  <c r="O2080" i="2"/>
  <c r="O2079" i="2"/>
  <c r="O2078" i="2"/>
  <c r="O2077" i="2"/>
  <c r="O2076" i="2"/>
  <c r="O2075" i="2"/>
  <c r="O2074" i="2"/>
  <c r="O2073" i="2"/>
  <c r="O2072" i="2"/>
  <c r="O2071" i="2"/>
  <c r="O2070" i="2"/>
  <c r="O2069" i="2"/>
  <c r="O2068" i="2"/>
  <c r="O2067" i="2"/>
  <c r="N2082" i="2"/>
  <c r="M2082" i="2"/>
  <c r="L2082" i="2"/>
  <c r="N2081" i="2"/>
  <c r="M2081" i="2"/>
  <c r="L2081" i="2"/>
  <c r="N2080" i="2"/>
  <c r="M2080" i="2"/>
  <c r="L2080" i="2"/>
  <c r="N2079" i="2"/>
  <c r="M2079" i="2"/>
  <c r="L2079" i="2"/>
  <c r="N2078" i="2"/>
  <c r="M2078" i="2"/>
  <c r="L2078" i="2"/>
  <c r="N2077" i="2"/>
  <c r="M2077" i="2"/>
  <c r="L2077" i="2"/>
  <c r="N2076" i="2"/>
  <c r="M2076" i="2"/>
  <c r="L2076" i="2"/>
  <c r="N2075" i="2"/>
  <c r="M2075" i="2"/>
  <c r="L2075" i="2"/>
  <c r="N2074" i="2"/>
  <c r="M2074" i="2"/>
  <c r="L2074" i="2"/>
  <c r="N2073" i="2"/>
  <c r="M2073" i="2"/>
  <c r="L2073" i="2"/>
  <c r="N2072" i="2"/>
  <c r="M2072" i="2"/>
  <c r="L2072" i="2"/>
  <c r="N2071" i="2"/>
  <c r="M2071" i="2"/>
  <c r="L2071" i="2"/>
  <c r="N2070" i="2"/>
  <c r="M2070" i="2"/>
  <c r="L2070" i="2"/>
  <c r="N2069" i="2"/>
  <c r="M2069" i="2"/>
  <c r="L2069" i="2"/>
  <c r="N2068" i="2"/>
  <c r="M2068" i="2"/>
  <c r="L2068" i="2"/>
  <c r="N2067" i="2"/>
  <c r="M2067" i="2"/>
  <c r="L2067" i="2"/>
  <c r="H2082" i="2"/>
  <c r="H2081" i="2"/>
  <c r="H2080" i="2"/>
  <c r="H2079" i="2"/>
  <c r="H2078" i="2"/>
  <c r="H2077" i="2"/>
  <c r="H2076" i="2"/>
  <c r="H2075" i="2"/>
  <c r="H2074" i="2"/>
  <c r="H2073" i="2"/>
  <c r="H2072" i="2"/>
  <c r="H2071" i="2"/>
  <c r="H2070" i="2"/>
  <c r="H2069" i="2"/>
  <c r="H2068" i="2"/>
  <c r="H2067" i="2"/>
  <c r="O2066" i="2"/>
  <c r="N2066" i="2"/>
  <c r="M2066" i="2"/>
  <c r="L2066" i="2"/>
  <c r="O2065" i="2"/>
  <c r="N2065" i="2"/>
  <c r="M2065" i="2"/>
  <c r="L2065" i="2"/>
  <c r="O2064" i="2"/>
  <c r="N2064" i="2"/>
  <c r="M2064" i="2"/>
  <c r="L2064" i="2"/>
  <c r="O2063" i="2"/>
  <c r="N2063" i="2"/>
  <c r="M2063" i="2"/>
  <c r="L2063" i="2"/>
  <c r="O2062" i="2"/>
  <c r="N2062" i="2"/>
  <c r="M2062" i="2"/>
  <c r="L2062" i="2"/>
  <c r="O2061" i="2"/>
  <c r="N2061" i="2"/>
  <c r="M2061" i="2"/>
  <c r="L2061" i="2"/>
  <c r="O2060" i="2"/>
  <c r="N2060" i="2"/>
  <c r="M2060" i="2"/>
  <c r="L2060" i="2"/>
  <c r="O2059" i="2"/>
  <c r="N2059" i="2"/>
  <c r="M2059" i="2"/>
  <c r="L2059" i="2"/>
  <c r="O2058" i="2"/>
  <c r="N2058" i="2"/>
  <c r="M2058" i="2"/>
  <c r="L2058" i="2"/>
  <c r="O2057" i="2"/>
  <c r="N2057" i="2"/>
  <c r="M2057" i="2"/>
  <c r="L2057" i="2"/>
  <c r="O2056" i="2"/>
  <c r="N2056" i="2"/>
  <c r="M2056" i="2"/>
  <c r="L2056" i="2"/>
  <c r="O2055" i="2"/>
  <c r="N2055" i="2"/>
  <c r="M2055" i="2"/>
  <c r="L2055" i="2"/>
  <c r="O2054" i="2"/>
  <c r="N2054" i="2"/>
  <c r="M2054" i="2"/>
  <c r="L2054" i="2"/>
  <c r="O2053" i="2"/>
  <c r="N2053" i="2"/>
  <c r="M2053" i="2"/>
  <c r="L2053" i="2"/>
  <c r="O2052" i="2"/>
  <c r="N2052" i="2"/>
  <c r="M2052" i="2"/>
  <c r="L2052" i="2"/>
  <c r="O2051" i="2"/>
  <c r="N2051" i="2"/>
  <c r="M2051" i="2"/>
  <c r="L2051" i="2"/>
  <c r="O2050" i="2"/>
  <c r="N2050" i="2"/>
  <c r="M2050" i="2"/>
  <c r="L2050" i="2"/>
  <c r="O2049" i="2"/>
  <c r="N2049" i="2"/>
  <c r="M2049" i="2"/>
  <c r="L2049" i="2"/>
  <c r="O2048" i="2"/>
  <c r="N2048" i="2"/>
  <c r="M2048" i="2"/>
  <c r="L2048" i="2"/>
  <c r="O2047" i="2"/>
  <c r="N2047" i="2"/>
  <c r="M2047" i="2"/>
  <c r="L2047" i="2"/>
  <c r="O2046" i="2"/>
  <c r="N2046" i="2"/>
  <c r="M2046" i="2"/>
  <c r="L2046" i="2"/>
  <c r="H2066" i="2"/>
  <c r="H2065" i="2"/>
  <c r="H2064" i="2"/>
  <c r="H2063" i="2"/>
  <c r="H2062" i="2"/>
  <c r="H2061" i="2"/>
  <c r="H2060" i="2"/>
  <c r="H2059" i="2"/>
  <c r="H2058" i="2"/>
  <c r="H2057" i="2"/>
  <c r="H2056" i="2"/>
  <c r="H2055" i="2"/>
  <c r="H2054" i="2"/>
  <c r="H2053" i="2"/>
  <c r="H2052" i="2"/>
  <c r="H2051" i="2"/>
  <c r="H2050" i="2"/>
  <c r="H2049" i="2"/>
  <c r="H2048" i="2"/>
  <c r="H2047" i="2"/>
  <c r="H2046" i="2"/>
  <c r="L2045" i="2"/>
  <c r="L2044" i="2"/>
  <c r="L2043" i="2"/>
  <c r="L2042" i="2"/>
  <c r="L2041" i="2"/>
  <c r="L2040" i="2"/>
  <c r="L2039" i="2"/>
  <c r="L2038" i="2"/>
  <c r="L2037" i="2"/>
  <c r="L2036" i="2"/>
  <c r="L2035" i="2"/>
  <c r="L2034" i="2"/>
  <c r="L2033" i="2"/>
  <c r="L2032" i="2"/>
  <c r="L2031" i="2"/>
  <c r="L2030" i="2"/>
  <c r="L2029" i="2"/>
  <c r="L2028" i="2"/>
  <c r="L2027" i="2"/>
  <c r="L2026" i="2"/>
  <c r="L2025" i="2"/>
  <c r="L2024" i="2"/>
  <c r="L2023" i="2"/>
  <c r="L2022" i="2"/>
  <c r="L2021" i="2"/>
  <c r="O2045" i="2"/>
  <c r="N2045" i="2"/>
  <c r="M2045" i="2"/>
  <c r="O2044" i="2"/>
  <c r="N2044" i="2"/>
  <c r="M2044" i="2"/>
  <c r="O2043" i="2"/>
  <c r="N2043" i="2"/>
  <c r="M2043" i="2"/>
  <c r="O2042" i="2"/>
  <c r="N2042" i="2"/>
  <c r="M2042" i="2"/>
  <c r="O2041" i="2"/>
  <c r="N2041" i="2"/>
  <c r="M2041" i="2"/>
  <c r="O2040" i="2"/>
  <c r="N2040" i="2"/>
  <c r="M2040" i="2"/>
  <c r="O2039" i="2"/>
  <c r="N2039" i="2"/>
  <c r="M2039" i="2"/>
  <c r="O2038" i="2"/>
  <c r="N2038" i="2"/>
  <c r="M2038" i="2"/>
  <c r="O2037" i="2"/>
  <c r="N2037" i="2"/>
  <c r="M2037" i="2"/>
  <c r="O2036" i="2"/>
  <c r="N2036" i="2"/>
  <c r="M2036" i="2"/>
  <c r="O2035" i="2"/>
  <c r="N2035" i="2"/>
  <c r="M2035" i="2"/>
  <c r="O2034" i="2"/>
  <c r="N2034" i="2"/>
  <c r="M2034" i="2"/>
  <c r="O2033" i="2"/>
  <c r="N2033" i="2"/>
  <c r="M2033" i="2"/>
  <c r="O2032" i="2"/>
  <c r="N2032" i="2"/>
  <c r="M2032" i="2"/>
  <c r="O2031" i="2"/>
  <c r="N2031" i="2"/>
  <c r="M2031" i="2"/>
  <c r="O2030" i="2"/>
  <c r="N2030" i="2"/>
  <c r="M2030" i="2"/>
  <c r="O2029" i="2"/>
  <c r="N2029" i="2"/>
  <c r="M2029" i="2"/>
  <c r="O2028" i="2"/>
  <c r="N2028" i="2"/>
  <c r="M2028" i="2"/>
  <c r="O2027" i="2"/>
  <c r="N2027" i="2"/>
  <c r="M2027" i="2"/>
  <c r="O2026" i="2"/>
  <c r="N2026" i="2"/>
  <c r="M2026" i="2"/>
  <c r="O2025" i="2"/>
  <c r="N2025" i="2"/>
  <c r="M2025" i="2"/>
  <c r="O2024" i="2"/>
  <c r="N2024" i="2"/>
  <c r="M2024" i="2"/>
  <c r="O2023" i="2"/>
  <c r="N2023" i="2"/>
  <c r="M2023" i="2"/>
  <c r="O2022" i="2"/>
  <c r="N2022" i="2"/>
  <c r="M2022" i="2"/>
  <c r="O2021" i="2"/>
  <c r="N2021" i="2"/>
  <c r="M2021" i="2"/>
  <c r="H2021" i="2"/>
  <c r="H2045" i="2"/>
  <c r="H2044" i="2"/>
  <c r="H2043" i="2"/>
  <c r="H2042" i="2"/>
  <c r="H2041" i="2"/>
  <c r="H2040" i="2"/>
  <c r="H2039" i="2"/>
  <c r="H2038" i="2"/>
  <c r="H2037" i="2"/>
  <c r="H2036" i="2"/>
  <c r="H2035" i="2"/>
  <c r="H2034" i="2"/>
  <c r="H2033" i="2"/>
  <c r="H2032" i="2"/>
  <c r="H2031" i="2"/>
  <c r="H2030" i="2"/>
  <c r="H2029" i="2"/>
  <c r="H2028" i="2"/>
  <c r="H2027" i="2"/>
  <c r="H2026" i="2"/>
  <c r="H2025" i="2"/>
  <c r="H2024" i="2"/>
  <c r="H2023" i="2"/>
  <c r="H2022" i="2"/>
  <c r="O2020" i="2"/>
  <c r="N2020" i="2"/>
  <c r="M2020" i="2"/>
  <c r="L2020" i="2"/>
  <c r="O2019" i="2"/>
  <c r="N2019" i="2"/>
  <c r="M2019" i="2"/>
  <c r="L2019" i="2"/>
  <c r="O2018" i="2"/>
  <c r="N2018" i="2"/>
  <c r="M2018" i="2"/>
  <c r="L2018" i="2"/>
  <c r="O2017" i="2"/>
  <c r="N2017" i="2"/>
  <c r="M2017" i="2"/>
  <c r="L2017" i="2"/>
  <c r="O2016" i="2"/>
  <c r="N2016" i="2"/>
  <c r="M2016" i="2"/>
  <c r="L2016" i="2"/>
  <c r="O2015" i="2"/>
  <c r="N2015" i="2"/>
  <c r="M2015" i="2"/>
  <c r="L2015" i="2"/>
  <c r="O2014" i="2"/>
  <c r="N2014" i="2"/>
  <c r="M2014" i="2"/>
  <c r="L2014" i="2"/>
  <c r="O2013" i="2"/>
  <c r="N2013" i="2"/>
  <c r="M2013" i="2"/>
  <c r="L2013" i="2"/>
  <c r="O2012" i="2"/>
  <c r="N2012" i="2"/>
  <c r="M2012" i="2"/>
  <c r="L2012" i="2"/>
  <c r="O2011" i="2"/>
  <c r="N2011" i="2"/>
  <c r="M2011" i="2"/>
  <c r="L2011" i="2"/>
  <c r="O2010" i="2"/>
  <c r="N2010" i="2"/>
  <c r="M2010" i="2"/>
  <c r="L2010" i="2"/>
  <c r="O2009" i="2"/>
  <c r="N2009" i="2"/>
  <c r="M2009" i="2"/>
  <c r="L2009" i="2"/>
  <c r="O2008" i="2"/>
  <c r="N2008" i="2"/>
  <c r="M2008" i="2"/>
  <c r="L2008" i="2"/>
  <c r="O2007" i="2"/>
  <c r="N2007" i="2"/>
  <c r="M2007" i="2"/>
  <c r="L2007" i="2"/>
  <c r="O2006" i="2"/>
  <c r="N2006" i="2"/>
  <c r="M2006" i="2"/>
  <c r="L2006" i="2"/>
  <c r="O2005" i="2"/>
  <c r="N2005" i="2"/>
  <c r="M2005" i="2"/>
  <c r="L2005" i="2"/>
  <c r="O2004" i="2"/>
  <c r="N2004" i="2"/>
  <c r="M2004" i="2"/>
  <c r="L2004" i="2"/>
  <c r="O2003" i="2"/>
  <c r="N2003" i="2"/>
  <c r="M2003" i="2"/>
  <c r="L2003" i="2"/>
  <c r="O2002" i="2"/>
  <c r="N2002" i="2"/>
  <c r="M2002" i="2"/>
  <c r="L2002" i="2"/>
  <c r="O2001" i="2"/>
  <c r="N2001" i="2"/>
  <c r="M2001" i="2"/>
  <c r="L2001" i="2"/>
  <c r="O2000" i="2"/>
  <c r="N2000" i="2"/>
  <c r="M2000" i="2"/>
  <c r="L2000" i="2"/>
  <c r="O1999" i="2"/>
  <c r="N1999" i="2"/>
  <c r="M1999" i="2"/>
  <c r="L1999" i="2"/>
  <c r="O1998" i="2"/>
  <c r="N1998" i="2"/>
  <c r="M1998" i="2"/>
  <c r="L1998" i="2"/>
  <c r="O1997" i="2"/>
  <c r="N1997" i="2"/>
  <c r="M1997" i="2"/>
  <c r="L1997" i="2"/>
  <c r="O1996" i="2"/>
  <c r="N1996" i="2"/>
  <c r="M1996" i="2"/>
  <c r="L1996" i="2"/>
  <c r="O1995" i="2"/>
  <c r="N1995" i="2"/>
  <c r="M1995" i="2"/>
  <c r="L1995" i="2"/>
  <c r="O1994" i="2"/>
  <c r="N1994" i="2"/>
  <c r="M1994" i="2"/>
  <c r="L1994" i="2"/>
  <c r="O1993" i="2"/>
  <c r="N1993" i="2"/>
  <c r="M1993" i="2"/>
  <c r="L1993" i="2"/>
  <c r="O1992" i="2"/>
  <c r="N1992" i="2"/>
  <c r="M1992" i="2"/>
  <c r="L1992" i="2"/>
  <c r="O1991" i="2"/>
  <c r="N1991" i="2"/>
  <c r="M1991" i="2"/>
  <c r="L1991" i="2"/>
  <c r="O1990" i="2"/>
  <c r="N1990" i="2"/>
  <c r="M1990" i="2"/>
  <c r="L1990" i="2"/>
  <c r="O1989" i="2"/>
  <c r="N1989" i="2"/>
  <c r="M1989" i="2"/>
  <c r="L1989" i="2"/>
  <c r="H2000" i="2"/>
  <c r="H2020" i="2"/>
  <c r="H2019" i="2"/>
  <c r="H2018" i="2"/>
  <c r="H2017" i="2"/>
  <c r="H2016" i="2"/>
  <c r="H2015" i="2"/>
  <c r="H2014" i="2"/>
  <c r="H2013" i="2"/>
  <c r="H2012" i="2"/>
  <c r="H2011" i="2"/>
  <c r="H2010" i="2"/>
  <c r="H2009" i="2"/>
  <c r="H2008" i="2"/>
  <c r="H2007" i="2"/>
  <c r="H2006" i="2"/>
  <c r="H2005" i="2"/>
  <c r="H2004" i="2"/>
  <c r="H2003" i="2"/>
  <c r="H2002" i="2"/>
  <c r="H2001" i="2"/>
  <c r="H1999" i="2"/>
  <c r="H1998" i="2"/>
  <c r="H1997" i="2"/>
  <c r="H1996" i="2"/>
  <c r="H1995" i="2"/>
  <c r="H1994" i="2"/>
  <c r="H1993" i="2"/>
  <c r="H1992" i="2"/>
  <c r="H1991" i="2"/>
  <c r="H1990" i="2"/>
  <c r="H1989" i="2"/>
  <c r="O1988" i="2"/>
  <c r="N1988" i="2"/>
  <c r="M1988" i="2"/>
  <c r="L1988" i="2"/>
  <c r="O1987" i="2"/>
  <c r="N1987" i="2"/>
  <c r="M1987" i="2"/>
  <c r="L1987" i="2"/>
  <c r="O1986" i="2"/>
  <c r="N1986" i="2"/>
  <c r="M1986" i="2"/>
  <c r="L1986" i="2"/>
  <c r="O1985" i="2"/>
  <c r="N1985" i="2"/>
  <c r="M1985" i="2"/>
  <c r="L1985" i="2"/>
  <c r="O1984" i="2"/>
  <c r="N1984" i="2"/>
  <c r="M1984" i="2"/>
  <c r="L1984" i="2"/>
  <c r="O1983" i="2"/>
  <c r="N1983" i="2"/>
  <c r="M1983" i="2"/>
  <c r="L1983" i="2"/>
  <c r="O1982" i="2"/>
  <c r="N1982" i="2"/>
  <c r="M1982" i="2"/>
  <c r="L1982" i="2"/>
  <c r="O1981" i="2"/>
  <c r="N1981" i="2"/>
  <c r="M1981" i="2"/>
  <c r="L1981" i="2"/>
  <c r="O1980" i="2"/>
  <c r="N1980" i="2"/>
  <c r="M1980" i="2"/>
  <c r="L1980" i="2"/>
  <c r="O1979" i="2"/>
  <c r="N1979" i="2"/>
  <c r="M1979" i="2"/>
  <c r="L1979" i="2"/>
  <c r="O1978" i="2"/>
  <c r="N1978" i="2"/>
  <c r="M1978" i="2"/>
  <c r="L1978" i="2"/>
  <c r="O1977" i="2"/>
  <c r="N1977" i="2"/>
  <c r="M1977" i="2"/>
  <c r="L1977" i="2"/>
  <c r="O1976" i="2"/>
  <c r="N1976" i="2"/>
  <c r="M1976" i="2"/>
  <c r="L1976" i="2"/>
  <c r="O1975" i="2"/>
  <c r="N1975" i="2"/>
  <c r="M1975" i="2"/>
  <c r="L1975" i="2"/>
  <c r="O1974" i="2"/>
  <c r="N1974" i="2"/>
  <c r="M1974" i="2"/>
  <c r="L1974" i="2"/>
  <c r="O1973" i="2"/>
  <c r="N1973" i="2"/>
  <c r="M1973" i="2"/>
  <c r="L1973" i="2"/>
  <c r="O1972" i="2"/>
  <c r="N1972" i="2"/>
  <c r="M1972" i="2"/>
  <c r="L1972" i="2"/>
  <c r="O1971" i="2"/>
  <c r="N1971" i="2"/>
  <c r="M1971" i="2"/>
  <c r="L1971" i="2"/>
  <c r="O1970" i="2"/>
  <c r="N1970" i="2"/>
  <c r="M1970" i="2"/>
  <c r="L1970" i="2"/>
  <c r="O1969" i="2"/>
  <c r="N1969" i="2"/>
  <c r="M1969" i="2"/>
  <c r="L1969" i="2"/>
  <c r="O1968" i="2"/>
  <c r="N1968" i="2"/>
  <c r="M1968" i="2"/>
  <c r="L1968" i="2"/>
  <c r="O1967" i="2"/>
  <c r="N1967" i="2"/>
  <c r="M1967" i="2"/>
  <c r="L1967" i="2"/>
  <c r="O1966" i="2"/>
  <c r="N1966" i="2"/>
  <c r="M1966" i="2"/>
  <c r="L1966" i="2"/>
  <c r="H1988" i="2"/>
  <c r="H1987" i="2"/>
  <c r="H1986" i="2"/>
  <c r="H1985" i="2"/>
  <c r="H1984" i="2"/>
  <c r="H1983" i="2"/>
  <c r="H1982" i="2"/>
  <c r="H1981" i="2"/>
  <c r="H1980" i="2"/>
  <c r="H1979" i="2"/>
  <c r="H1978" i="2"/>
  <c r="H1977" i="2"/>
  <c r="H1976" i="2"/>
  <c r="H1975" i="2"/>
  <c r="H1974" i="2"/>
  <c r="H1973" i="2"/>
  <c r="H1972" i="2"/>
  <c r="H1971" i="2"/>
  <c r="H1970" i="2"/>
  <c r="H1969" i="2"/>
  <c r="H1968" i="2"/>
  <c r="H1967" i="2"/>
  <c r="H1966" i="2"/>
  <c r="L1944" i="2"/>
  <c r="M1944" i="2"/>
  <c r="N1944" i="2"/>
  <c r="O1944" i="2"/>
  <c r="L1945" i="2"/>
  <c r="M1945" i="2"/>
  <c r="N1945" i="2"/>
  <c r="O1945" i="2"/>
  <c r="L1946" i="2"/>
  <c r="M1946" i="2"/>
  <c r="N1946" i="2"/>
  <c r="O1946" i="2"/>
  <c r="L1947" i="2"/>
  <c r="M1947" i="2"/>
  <c r="N1947" i="2"/>
  <c r="O1947" i="2"/>
  <c r="L1948" i="2"/>
  <c r="M1948" i="2"/>
  <c r="N1948" i="2"/>
  <c r="O1948" i="2"/>
  <c r="L1949" i="2"/>
  <c r="M1949" i="2"/>
  <c r="N1949" i="2"/>
  <c r="O1949" i="2"/>
  <c r="L1950" i="2"/>
  <c r="M1950" i="2"/>
  <c r="N1950" i="2"/>
  <c r="O1950" i="2"/>
  <c r="L1951" i="2"/>
  <c r="M1951" i="2"/>
  <c r="N1951" i="2"/>
  <c r="O1951" i="2"/>
  <c r="L1952" i="2"/>
  <c r="M1952" i="2"/>
  <c r="N1952" i="2"/>
  <c r="O1952" i="2"/>
  <c r="L1953" i="2"/>
  <c r="M1953" i="2"/>
  <c r="N1953" i="2"/>
  <c r="O1953" i="2"/>
  <c r="L1954" i="2"/>
  <c r="M1954" i="2"/>
  <c r="N1954" i="2"/>
  <c r="O1954" i="2"/>
  <c r="L1955" i="2"/>
  <c r="M1955" i="2"/>
  <c r="N1955" i="2"/>
  <c r="O1955" i="2"/>
  <c r="L1956" i="2"/>
  <c r="M1956" i="2"/>
  <c r="N1956" i="2"/>
  <c r="O1956" i="2"/>
  <c r="L1957" i="2"/>
  <c r="M1957" i="2"/>
  <c r="N1957" i="2"/>
  <c r="O1957" i="2"/>
  <c r="L1958" i="2"/>
  <c r="M1958" i="2"/>
  <c r="N1958" i="2"/>
  <c r="O1958" i="2"/>
  <c r="L1959" i="2"/>
  <c r="M1959" i="2"/>
  <c r="N1959" i="2"/>
  <c r="O1959" i="2"/>
  <c r="L1960" i="2"/>
  <c r="M1960" i="2"/>
  <c r="N1960" i="2"/>
  <c r="O1960" i="2"/>
  <c r="L1961" i="2"/>
  <c r="M1961" i="2"/>
  <c r="N1961" i="2"/>
  <c r="O1961" i="2"/>
  <c r="L1962" i="2"/>
  <c r="M1962" i="2"/>
  <c r="N1962" i="2"/>
  <c r="O1962" i="2"/>
  <c r="L1963" i="2"/>
  <c r="M1963" i="2"/>
  <c r="N1963" i="2"/>
  <c r="O1963" i="2"/>
  <c r="L1964" i="2"/>
  <c r="M1964" i="2"/>
  <c r="N1964" i="2"/>
  <c r="O1964" i="2"/>
  <c r="L1965" i="2"/>
  <c r="M1965" i="2"/>
  <c r="N1965" i="2"/>
  <c r="O1965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O1943" i="2"/>
  <c r="N1943" i="2"/>
  <c r="M1943" i="2"/>
  <c r="L1943" i="2"/>
  <c r="O1942" i="2"/>
  <c r="N1942" i="2"/>
  <c r="M1942" i="2"/>
  <c r="L1942" i="2"/>
  <c r="O1941" i="2"/>
  <c r="N1941" i="2"/>
  <c r="M1941" i="2"/>
  <c r="L1941" i="2"/>
  <c r="O1940" i="2"/>
  <c r="N1940" i="2"/>
  <c r="M1940" i="2"/>
  <c r="L1940" i="2"/>
  <c r="O1939" i="2"/>
  <c r="N1939" i="2"/>
  <c r="M1939" i="2"/>
  <c r="L1939" i="2"/>
  <c r="O1938" i="2"/>
  <c r="N1938" i="2"/>
  <c r="M1938" i="2"/>
  <c r="L1938" i="2"/>
  <c r="O1937" i="2"/>
  <c r="N1937" i="2"/>
  <c r="M1937" i="2"/>
  <c r="L1937" i="2"/>
  <c r="O1936" i="2"/>
  <c r="N1936" i="2"/>
  <c r="M1936" i="2"/>
  <c r="L1936" i="2"/>
  <c r="O1935" i="2"/>
  <c r="N1935" i="2"/>
  <c r="M1935" i="2"/>
  <c r="L1935" i="2"/>
  <c r="O1934" i="2"/>
  <c r="N1934" i="2"/>
  <c r="M1934" i="2"/>
  <c r="L1934" i="2"/>
  <c r="O1933" i="2"/>
  <c r="N1933" i="2"/>
  <c r="M1933" i="2"/>
  <c r="L1933" i="2"/>
  <c r="O1932" i="2"/>
  <c r="N1932" i="2"/>
  <c r="M1932" i="2"/>
  <c r="L1932" i="2"/>
  <c r="O1931" i="2"/>
  <c r="N1931" i="2"/>
  <c r="M1931" i="2"/>
  <c r="L1931" i="2"/>
  <c r="O1930" i="2"/>
  <c r="N1930" i="2"/>
  <c r="M1930" i="2"/>
  <c r="L1930" i="2"/>
  <c r="O1929" i="2"/>
  <c r="N1929" i="2"/>
  <c r="M1929" i="2"/>
  <c r="L1929" i="2"/>
  <c r="O1928" i="2"/>
  <c r="N1928" i="2"/>
  <c r="M1928" i="2"/>
  <c r="L1928" i="2"/>
  <c r="O1927" i="2"/>
  <c r="N1927" i="2"/>
  <c r="M1927" i="2"/>
  <c r="L1927" i="2"/>
  <c r="O1926" i="2"/>
  <c r="N1926" i="2"/>
  <c r="M1926" i="2"/>
  <c r="L1926" i="2"/>
  <c r="O1925" i="2"/>
  <c r="N1925" i="2"/>
  <c r="M1925" i="2"/>
  <c r="L1925" i="2"/>
  <c r="H1943" i="2"/>
  <c r="H1942" i="2"/>
  <c r="H1941" i="2"/>
  <c r="H1940" i="2"/>
  <c r="H1939" i="2"/>
  <c r="H1938" i="2"/>
  <c r="H1937" i="2"/>
  <c r="H1936" i="2"/>
  <c r="H1935" i="2"/>
  <c r="H1934" i="2"/>
  <c r="H1933" i="2"/>
  <c r="H1932" i="2"/>
  <c r="H1931" i="2"/>
  <c r="H1930" i="2"/>
  <c r="H1929" i="2"/>
  <c r="H1928" i="2"/>
  <c r="H1927" i="2"/>
  <c r="H1926" i="2"/>
  <c r="H1925" i="2"/>
  <c r="O1924" i="2"/>
  <c r="N1924" i="2"/>
  <c r="M1924" i="2"/>
  <c r="L1924" i="2"/>
  <c r="O1923" i="2"/>
  <c r="N1923" i="2"/>
  <c r="M1923" i="2"/>
  <c r="L1923" i="2"/>
  <c r="O1922" i="2"/>
  <c r="N1922" i="2"/>
  <c r="M1922" i="2"/>
  <c r="L1922" i="2"/>
  <c r="O1921" i="2"/>
  <c r="N1921" i="2"/>
  <c r="M1921" i="2"/>
  <c r="L1921" i="2"/>
  <c r="O1920" i="2"/>
  <c r="N1920" i="2"/>
  <c r="M1920" i="2"/>
  <c r="L1920" i="2"/>
  <c r="O1919" i="2"/>
  <c r="N1919" i="2"/>
  <c r="M1919" i="2"/>
  <c r="L1919" i="2"/>
  <c r="O1918" i="2"/>
  <c r="N1918" i="2"/>
  <c r="M1918" i="2"/>
  <c r="L1918" i="2"/>
  <c r="O1917" i="2"/>
  <c r="N1917" i="2"/>
  <c r="M1917" i="2"/>
  <c r="L1917" i="2"/>
  <c r="O1916" i="2"/>
  <c r="N1916" i="2"/>
  <c r="M1916" i="2"/>
  <c r="L1916" i="2"/>
  <c r="O1915" i="2"/>
  <c r="N1915" i="2"/>
  <c r="M1915" i="2"/>
  <c r="L1915" i="2"/>
  <c r="O1914" i="2"/>
  <c r="N1914" i="2"/>
  <c r="M1914" i="2"/>
  <c r="L1914" i="2"/>
  <c r="O1913" i="2"/>
  <c r="N1913" i="2"/>
  <c r="M1913" i="2"/>
  <c r="L1913" i="2"/>
  <c r="O1912" i="2"/>
  <c r="N1912" i="2"/>
  <c r="M1912" i="2"/>
  <c r="L1912" i="2"/>
  <c r="O1911" i="2"/>
  <c r="N1911" i="2"/>
  <c r="M1911" i="2"/>
  <c r="L1911" i="2"/>
  <c r="O1910" i="2"/>
  <c r="N1910" i="2"/>
  <c r="M1910" i="2"/>
  <c r="L1910" i="2"/>
  <c r="O1909" i="2"/>
  <c r="N1909" i="2"/>
  <c r="M1909" i="2"/>
  <c r="L1909" i="2"/>
  <c r="O1908" i="2"/>
  <c r="N1908" i="2"/>
  <c r="M1908" i="2"/>
  <c r="L1908" i="2"/>
  <c r="O1907" i="2"/>
  <c r="N1907" i="2"/>
  <c r="M1907" i="2"/>
  <c r="L1907" i="2"/>
  <c r="O1906" i="2"/>
  <c r="N1906" i="2"/>
  <c r="M1906" i="2"/>
  <c r="L1906" i="2"/>
  <c r="O1905" i="2"/>
  <c r="N1905" i="2"/>
  <c r="M1905" i="2"/>
  <c r="L1905" i="2"/>
  <c r="O1904" i="2"/>
  <c r="N1904" i="2"/>
  <c r="M1904" i="2"/>
  <c r="L1904" i="2"/>
  <c r="O1903" i="2"/>
  <c r="N1903" i="2"/>
  <c r="M1903" i="2"/>
  <c r="L1903" i="2"/>
  <c r="O1902" i="2"/>
  <c r="N1902" i="2"/>
  <c r="M1902" i="2"/>
  <c r="L1902" i="2"/>
  <c r="O1901" i="2"/>
  <c r="N1901" i="2"/>
  <c r="M1901" i="2"/>
  <c r="L1901" i="2"/>
  <c r="O1900" i="2"/>
  <c r="N1900" i="2"/>
  <c r="M1900" i="2"/>
  <c r="L1900" i="2"/>
  <c r="O1899" i="2"/>
  <c r="N1899" i="2"/>
  <c r="M1899" i="2"/>
  <c r="L1899" i="2"/>
  <c r="O1898" i="2"/>
  <c r="N1898" i="2"/>
  <c r="M1898" i="2"/>
  <c r="L1898" i="2"/>
  <c r="O1897" i="2"/>
  <c r="N1897" i="2"/>
  <c r="M1897" i="2"/>
  <c r="L1897" i="2"/>
  <c r="O1896" i="2"/>
  <c r="N1896" i="2"/>
  <c r="M1896" i="2"/>
  <c r="L1896" i="2"/>
  <c r="O1895" i="2"/>
  <c r="N1895" i="2"/>
  <c r="M1895" i="2"/>
  <c r="L1895" i="2"/>
  <c r="O1894" i="2"/>
  <c r="N1894" i="2"/>
  <c r="M1894" i="2"/>
  <c r="L1894" i="2"/>
  <c r="H1924" i="2"/>
  <c r="H1923" i="2"/>
  <c r="H1922" i="2"/>
  <c r="H1921" i="2"/>
  <c r="H1920" i="2"/>
  <c r="H1919" i="2"/>
  <c r="H1918" i="2"/>
  <c r="H1917" i="2"/>
  <c r="H1916" i="2"/>
  <c r="H1915" i="2"/>
  <c r="H1914" i="2"/>
  <c r="H1913" i="2"/>
  <c r="H1912" i="2"/>
  <c r="H1911" i="2"/>
  <c r="H1910" i="2"/>
  <c r="H1909" i="2"/>
  <c r="H1908" i="2"/>
  <c r="H1907" i="2"/>
  <c r="H1906" i="2"/>
  <c r="H1905" i="2"/>
  <c r="H1904" i="2"/>
  <c r="H1903" i="2"/>
  <c r="H1902" i="2"/>
  <c r="H1901" i="2"/>
  <c r="H1900" i="2"/>
  <c r="H1899" i="2"/>
  <c r="H1898" i="2"/>
  <c r="H1897" i="2"/>
  <c r="H1896" i="2"/>
  <c r="H1895" i="2"/>
  <c r="H1894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M1880" i="2"/>
  <c r="N1880" i="2"/>
  <c r="O1880" i="2"/>
  <c r="M1881" i="2"/>
  <c r="N1881" i="2"/>
  <c r="O1881" i="2"/>
  <c r="M1882" i="2"/>
  <c r="N1882" i="2"/>
  <c r="O1882" i="2"/>
  <c r="M1883" i="2"/>
  <c r="N1883" i="2"/>
  <c r="O1883" i="2"/>
  <c r="M1884" i="2"/>
  <c r="N1884" i="2"/>
  <c r="O1884" i="2"/>
  <c r="M1885" i="2"/>
  <c r="N1885" i="2"/>
  <c r="O1885" i="2"/>
  <c r="M1886" i="2"/>
  <c r="N1886" i="2"/>
  <c r="O1886" i="2"/>
  <c r="M1887" i="2"/>
  <c r="N1887" i="2"/>
  <c r="O1887" i="2"/>
  <c r="M1888" i="2"/>
  <c r="N1888" i="2"/>
  <c r="O1888" i="2"/>
  <c r="M1889" i="2"/>
  <c r="N1889" i="2"/>
  <c r="O1889" i="2"/>
  <c r="M1890" i="2"/>
  <c r="N1890" i="2"/>
  <c r="O1890" i="2"/>
  <c r="M1891" i="2"/>
  <c r="N1891" i="2"/>
  <c r="O1891" i="2"/>
  <c r="M1892" i="2"/>
  <c r="N1892" i="2"/>
  <c r="O1892" i="2"/>
  <c r="M1893" i="2"/>
  <c r="N1893" i="2"/>
  <c r="O1893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O1879" i="2"/>
  <c r="N1879" i="2"/>
  <c r="M1879" i="2"/>
  <c r="L1879" i="2"/>
  <c r="O1878" i="2"/>
  <c r="N1878" i="2"/>
  <c r="M1878" i="2"/>
  <c r="L1878" i="2"/>
  <c r="O1877" i="2"/>
  <c r="N1877" i="2"/>
  <c r="M1877" i="2"/>
  <c r="L1877" i="2"/>
  <c r="O1876" i="2"/>
  <c r="N1876" i="2"/>
  <c r="M1876" i="2"/>
  <c r="L1876" i="2"/>
  <c r="O1875" i="2"/>
  <c r="N1875" i="2"/>
  <c r="M1875" i="2"/>
  <c r="L1875" i="2"/>
  <c r="O1874" i="2"/>
  <c r="N1874" i="2"/>
  <c r="M1874" i="2"/>
  <c r="L1874" i="2"/>
  <c r="O1873" i="2"/>
  <c r="N1873" i="2"/>
  <c r="M1873" i="2"/>
  <c r="L1873" i="2"/>
  <c r="O1872" i="2"/>
  <c r="N1872" i="2"/>
  <c r="M1872" i="2"/>
  <c r="L1872" i="2"/>
  <c r="O1871" i="2"/>
  <c r="N1871" i="2"/>
  <c r="M1871" i="2"/>
  <c r="L1871" i="2"/>
  <c r="O1870" i="2"/>
  <c r="N1870" i="2"/>
  <c r="M1870" i="2"/>
  <c r="L1870" i="2"/>
  <c r="O1869" i="2"/>
  <c r="N1869" i="2"/>
  <c r="M1869" i="2"/>
  <c r="L1869" i="2"/>
  <c r="O1868" i="2"/>
  <c r="N1868" i="2"/>
  <c r="M1868" i="2"/>
  <c r="L1868" i="2"/>
  <c r="O1867" i="2"/>
  <c r="N1867" i="2"/>
  <c r="M1867" i="2"/>
  <c r="L1867" i="2"/>
  <c r="O1866" i="2"/>
  <c r="N1866" i="2"/>
  <c r="M1866" i="2"/>
  <c r="L1866" i="2"/>
  <c r="O1865" i="2"/>
  <c r="N1865" i="2"/>
  <c r="M1865" i="2"/>
  <c r="L1865" i="2"/>
  <c r="O1864" i="2"/>
  <c r="N1864" i="2"/>
  <c r="M1864" i="2"/>
  <c r="L1864" i="2"/>
  <c r="O1863" i="2"/>
  <c r="N1863" i="2"/>
  <c r="M1863" i="2"/>
  <c r="L1863" i="2"/>
  <c r="O1862" i="2"/>
  <c r="N1862" i="2"/>
  <c r="M1862" i="2"/>
  <c r="L1862" i="2"/>
  <c r="O1861" i="2"/>
  <c r="N1861" i="2"/>
  <c r="M1861" i="2"/>
  <c r="L1861" i="2"/>
  <c r="O1860" i="2"/>
  <c r="N1860" i="2"/>
  <c r="M1860" i="2"/>
  <c r="L1860" i="2"/>
  <c r="O1859" i="2"/>
  <c r="N1859" i="2"/>
  <c r="M1859" i="2"/>
  <c r="L1859" i="2"/>
  <c r="O1858" i="2"/>
  <c r="N1858" i="2"/>
  <c r="M1858" i="2"/>
  <c r="L1858" i="2"/>
  <c r="O1857" i="2"/>
  <c r="N1857" i="2"/>
  <c r="M1857" i="2"/>
  <c r="L1857" i="2"/>
  <c r="O1856" i="2"/>
  <c r="N1856" i="2"/>
  <c r="M1856" i="2"/>
  <c r="L1856" i="2"/>
  <c r="O1855" i="2"/>
  <c r="N1855" i="2"/>
  <c r="M1855" i="2"/>
  <c r="L1855" i="2"/>
  <c r="O1854" i="2"/>
  <c r="N1854" i="2"/>
  <c r="M1854" i="2"/>
  <c r="L1854" i="2"/>
  <c r="O1853" i="2"/>
  <c r="N1853" i="2"/>
  <c r="M1853" i="2"/>
  <c r="L1853" i="2"/>
  <c r="H1879" i="2"/>
  <c r="H1878" i="2"/>
  <c r="H1877" i="2"/>
  <c r="H1876" i="2"/>
  <c r="H1875" i="2"/>
  <c r="H1874" i="2"/>
  <c r="H1873" i="2"/>
  <c r="H1872" i="2"/>
  <c r="H1871" i="2"/>
  <c r="H1870" i="2"/>
  <c r="H1869" i="2"/>
  <c r="H1868" i="2"/>
  <c r="H1867" i="2"/>
  <c r="H1866" i="2"/>
  <c r="H1865" i="2"/>
  <c r="H1864" i="2"/>
  <c r="H1863" i="2"/>
  <c r="H1862" i="2"/>
  <c r="H1861" i="2"/>
  <c r="H1860" i="2"/>
  <c r="H1859" i="2"/>
  <c r="H1858" i="2"/>
  <c r="H1857" i="2"/>
  <c r="H1856" i="2"/>
  <c r="H1855" i="2"/>
  <c r="H1854" i="2"/>
  <c r="H1853" i="2"/>
  <c r="L1831" i="2"/>
  <c r="M1831" i="2"/>
  <c r="N1831" i="2"/>
  <c r="O1831" i="2"/>
  <c r="L1832" i="2"/>
  <c r="M1832" i="2"/>
  <c r="N1832" i="2"/>
  <c r="O1832" i="2"/>
  <c r="L1833" i="2"/>
  <c r="M1833" i="2"/>
  <c r="N1833" i="2"/>
  <c r="O1833" i="2"/>
  <c r="L1834" i="2"/>
  <c r="M1834" i="2"/>
  <c r="N1834" i="2"/>
  <c r="O1834" i="2"/>
  <c r="L1835" i="2"/>
  <c r="M1835" i="2"/>
  <c r="N1835" i="2"/>
  <c r="O1835" i="2"/>
  <c r="L1836" i="2"/>
  <c r="M1836" i="2"/>
  <c r="N1836" i="2"/>
  <c r="O1836" i="2"/>
  <c r="L1837" i="2"/>
  <c r="M1837" i="2"/>
  <c r="N1837" i="2"/>
  <c r="O1837" i="2"/>
  <c r="L1838" i="2"/>
  <c r="M1838" i="2"/>
  <c r="N1838" i="2"/>
  <c r="O1838" i="2"/>
  <c r="L1839" i="2"/>
  <c r="M1839" i="2"/>
  <c r="N1839" i="2"/>
  <c r="O1839" i="2"/>
  <c r="L1840" i="2"/>
  <c r="M1840" i="2"/>
  <c r="N1840" i="2"/>
  <c r="O1840" i="2"/>
  <c r="L1841" i="2"/>
  <c r="M1841" i="2"/>
  <c r="N1841" i="2"/>
  <c r="O1841" i="2"/>
  <c r="L1842" i="2"/>
  <c r="M1842" i="2"/>
  <c r="N1842" i="2"/>
  <c r="O1842" i="2"/>
  <c r="L1843" i="2"/>
  <c r="M1843" i="2"/>
  <c r="N1843" i="2"/>
  <c r="O1843" i="2"/>
  <c r="L1844" i="2"/>
  <c r="M1844" i="2"/>
  <c r="N1844" i="2"/>
  <c r="O1844" i="2"/>
  <c r="L1845" i="2"/>
  <c r="M1845" i="2"/>
  <c r="N1845" i="2"/>
  <c r="O1845" i="2"/>
  <c r="L1846" i="2"/>
  <c r="M1846" i="2"/>
  <c r="N1846" i="2"/>
  <c r="O1846" i="2"/>
  <c r="L1847" i="2"/>
  <c r="M1847" i="2"/>
  <c r="N1847" i="2"/>
  <c r="O1847" i="2"/>
  <c r="L1848" i="2"/>
  <c r="M1848" i="2"/>
  <c r="N1848" i="2"/>
  <c r="O1848" i="2"/>
  <c r="L1849" i="2"/>
  <c r="M1849" i="2"/>
  <c r="N1849" i="2"/>
  <c r="O1849" i="2"/>
  <c r="L1850" i="2"/>
  <c r="M1850" i="2"/>
  <c r="N1850" i="2"/>
  <c r="O1850" i="2"/>
  <c r="L1851" i="2"/>
  <c r="M1851" i="2"/>
  <c r="N1851" i="2"/>
  <c r="O1851" i="2"/>
  <c r="L1852" i="2"/>
  <c r="M1852" i="2"/>
  <c r="N1852" i="2"/>
  <c r="O1852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O1830" i="2"/>
  <c r="N1830" i="2"/>
  <c r="M1830" i="2"/>
  <c r="L1830" i="2"/>
  <c r="O1829" i="2"/>
  <c r="N1829" i="2"/>
  <c r="M1829" i="2"/>
  <c r="L1829" i="2"/>
  <c r="O1828" i="2"/>
  <c r="N1828" i="2"/>
  <c r="M1828" i="2"/>
  <c r="L1828" i="2"/>
  <c r="O1827" i="2"/>
  <c r="N1827" i="2"/>
  <c r="M1827" i="2"/>
  <c r="L1827" i="2"/>
  <c r="O1826" i="2"/>
  <c r="N1826" i="2"/>
  <c r="M1826" i="2"/>
  <c r="L1826" i="2"/>
  <c r="O1825" i="2"/>
  <c r="N1825" i="2"/>
  <c r="M1825" i="2"/>
  <c r="L1825" i="2"/>
  <c r="O1824" i="2"/>
  <c r="N1824" i="2"/>
  <c r="M1824" i="2"/>
  <c r="L1824" i="2"/>
  <c r="O1823" i="2"/>
  <c r="N1823" i="2"/>
  <c r="M1823" i="2"/>
  <c r="L1823" i="2"/>
  <c r="O1822" i="2"/>
  <c r="N1822" i="2"/>
  <c r="M1822" i="2"/>
  <c r="L1822" i="2"/>
  <c r="O1821" i="2"/>
  <c r="N1821" i="2"/>
  <c r="M1821" i="2"/>
  <c r="L1821" i="2"/>
  <c r="O1820" i="2"/>
  <c r="N1820" i="2"/>
  <c r="M1820" i="2"/>
  <c r="L1820" i="2"/>
  <c r="O1819" i="2"/>
  <c r="N1819" i="2"/>
  <c r="M1819" i="2"/>
  <c r="L1819" i="2"/>
  <c r="O1818" i="2"/>
  <c r="N1818" i="2"/>
  <c r="M1818" i="2"/>
  <c r="L1818" i="2"/>
  <c r="O1817" i="2"/>
  <c r="N1817" i="2"/>
  <c r="M1817" i="2"/>
  <c r="L1817" i="2"/>
  <c r="O1816" i="2"/>
  <c r="N1816" i="2"/>
  <c r="M1816" i="2"/>
  <c r="L1816" i="2"/>
  <c r="O1815" i="2"/>
  <c r="N1815" i="2"/>
  <c r="M1815" i="2"/>
  <c r="L1815" i="2"/>
  <c r="O1814" i="2"/>
  <c r="N1814" i="2"/>
  <c r="M1814" i="2"/>
  <c r="L1814" i="2"/>
  <c r="O1813" i="2"/>
  <c r="N1813" i="2"/>
  <c r="M1813" i="2"/>
  <c r="L1813" i="2"/>
  <c r="O1812" i="2"/>
  <c r="N1812" i="2"/>
  <c r="M1812" i="2"/>
  <c r="L1812" i="2"/>
  <c r="O1811" i="2"/>
  <c r="N1811" i="2"/>
  <c r="M1811" i="2"/>
  <c r="L1811" i="2"/>
  <c r="O1810" i="2"/>
  <c r="N1810" i="2"/>
  <c r="M1810" i="2"/>
  <c r="L1810" i="2"/>
  <c r="O1809" i="2"/>
  <c r="N1809" i="2"/>
  <c r="M1809" i="2"/>
  <c r="L1809" i="2"/>
  <c r="O1808" i="2"/>
  <c r="N1808" i="2"/>
  <c r="M1808" i="2"/>
  <c r="L1808" i="2"/>
  <c r="O1807" i="2"/>
  <c r="N1807" i="2"/>
  <c r="M1807" i="2"/>
  <c r="L1807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L1806" i="2"/>
  <c r="L1805" i="2"/>
  <c r="L1804" i="2"/>
  <c r="L1803" i="2"/>
  <c r="L1802" i="2"/>
  <c r="L1801" i="2"/>
  <c r="L1800" i="2"/>
  <c r="L1799" i="2"/>
  <c r="L1798" i="2"/>
  <c r="L1797" i="2"/>
  <c r="L1796" i="2"/>
  <c r="L1795" i="2"/>
  <c r="L1794" i="2"/>
  <c r="L1793" i="2"/>
  <c r="L1792" i="2"/>
  <c r="L1791" i="2"/>
  <c r="L1790" i="2"/>
  <c r="L1789" i="2"/>
  <c r="L1788" i="2"/>
  <c r="L178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O1806" i="2"/>
  <c r="N1806" i="2"/>
  <c r="M1806" i="2"/>
  <c r="O1805" i="2"/>
  <c r="N1805" i="2"/>
  <c r="M1805" i="2"/>
  <c r="O1804" i="2"/>
  <c r="N1804" i="2"/>
  <c r="M1804" i="2"/>
  <c r="O1803" i="2"/>
  <c r="N1803" i="2"/>
  <c r="M1803" i="2"/>
  <c r="O1802" i="2"/>
  <c r="N1802" i="2"/>
  <c r="M1802" i="2"/>
  <c r="O1801" i="2"/>
  <c r="N1801" i="2"/>
  <c r="M1801" i="2"/>
  <c r="O1800" i="2"/>
  <c r="N1800" i="2"/>
  <c r="M1800" i="2"/>
  <c r="O1799" i="2"/>
  <c r="N1799" i="2"/>
  <c r="M1799" i="2"/>
  <c r="O1798" i="2"/>
  <c r="N1798" i="2"/>
  <c r="M1798" i="2"/>
  <c r="O1797" i="2"/>
  <c r="N1797" i="2"/>
  <c r="M1797" i="2"/>
  <c r="O1796" i="2"/>
  <c r="N1796" i="2"/>
  <c r="M1796" i="2"/>
  <c r="O1795" i="2"/>
  <c r="N1795" i="2"/>
  <c r="M1795" i="2"/>
  <c r="O1794" i="2"/>
  <c r="N1794" i="2"/>
  <c r="M1794" i="2"/>
  <c r="O1793" i="2"/>
  <c r="N1793" i="2"/>
  <c r="M1793" i="2"/>
  <c r="O1792" i="2"/>
  <c r="N1792" i="2"/>
  <c r="M1792" i="2"/>
  <c r="O1791" i="2"/>
  <c r="N1791" i="2"/>
  <c r="M1791" i="2"/>
  <c r="O1790" i="2"/>
  <c r="N1790" i="2"/>
  <c r="M1790" i="2"/>
  <c r="O1789" i="2"/>
  <c r="N1789" i="2"/>
  <c r="M1789" i="2"/>
  <c r="O1788" i="2"/>
  <c r="N1788" i="2"/>
  <c r="M1788" i="2"/>
  <c r="O1787" i="2"/>
  <c r="N1787" i="2"/>
  <c r="M1787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M1770" i="2"/>
  <c r="N1770" i="2"/>
  <c r="O1770" i="2"/>
  <c r="M1771" i="2"/>
  <c r="N1771" i="2"/>
  <c r="O1771" i="2"/>
  <c r="M1772" i="2"/>
  <c r="N1772" i="2"/>
  <c r="O1772" i="2"/>
  <c r="M1773" i="2"/>
  <c r="N1773" i="2"/>
  <c r="O1773" i="2"/>
  <c r="M1774" i="2"/>
  <c r="N1774" i="2"/>
  <c r="O1774" i="2"/>
  <c r="M1775" i="2"/>
  <c r="N1775" i="2"/>
  <c r="O1775" i="2"/>
  <c r="M1776" i="2"/>
  <c r="N1776" i="2"/>
  <c r="O1776" i="2"/>
  <c r="M1777" i="2"/>
  <c r="N1777" i="2"/>
  <c r="O1777" i="2"/>
  <c r="M1778" i="2"/>
  <c r="N1778" i="2"/>
  <c r="O1778" i="2"/>
  <c r="M1779" i="2"/>
  <c r="N1779" i="2"/>
  <c r="O1779" i="2"/>
  <c r="M1780" i="2"/>
  <c r="N1780" i="2"/>
  <c r="O1780" i="2"/>
  <c r="M1781" i="2"/>
  <c r="N1781" i="2"/>
  <c r="O1781" i="2"/>
  <c r="M1782" i="2"/>
  <c r="N1782" i="2"/>
  <c r="O1782" i="2"/>
  <c r="M1783" i="2"/>
  <c r="N1783" i="2"/>
  <c r="O1783" i="2"/>
  <c r="M1784" i="2"/>
  <c r="N1784" i="2"/>
  <c r="O1784" i="2"/>
  <c r="M1785" i="2"/>
  <c r="N1785" i="2"/>
  <c r="O1785" i="2"/>
  <c r="M1786" i="2"/>
  <c r="N1786" i="2"/>
  <c r="O1786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O1769" i="2"/>
  <c r="N1769" i="2"/>
  <c r="M1769" i="2"/>
  <c r="L1769" i="2"/>
  <c r="O1768" i="2"/>
  <c r="N1768" i="2"/>
  <c r="M1768" i="2"/>
  <c r="L1768" i="2"/>
  <c r="O1767" i="2"/>
  <c r="N1767" i="2"/>
  <c r="M1767" i="2"/>
  <c r="L1767" i="2"/>
  <c r="O1766" i="2"/>
  <c r="N1766" i="2"/>
  <c r="M1766" i="2"/>
  <c r="L1766" i="2"/>
  <c r="O1765" i="2"/>
  <c r="N1765" i="2"/>
  <c r="M1765" i="2"/>
  <c r="L1765" i="2"/>
  <c r="O1764" i="2"/>
  <c r="N1764" i="2"/>
  <c r="M1764" i="2"/>
  <c r="L1764" i="2"/>
  <c r="O1763" i="2"/>
  <c r="N1763" i="2"/>
  <c r="M1763" i="2"/>
  <c r="L1763" i="2"/>
  <c r="O1762" i="2"/>
  <c r="N1762" i="2"/>
  <c r="M1762" i="2"/>
  <c r="L1762" i="2"/>
  <c r="O1761" i="2"/>
  <c r="N1761" i="2"/>
  <c r="M1761" i="2"/>
  <c r="L1761" i="2"/>
  <c r="O1760" i="2"/>
  <c r="N1760" i="2"/>
  <c r="M1760" i="2"/>
  <c r="L1760" i="2"/>
  <c r="O1759" i="2"/>
  <c r="N1759" i="2"/>
  <c r="M1759" i="2"/>
  <c r="L1759" i="2"/>
  <c r="O1758" i="2"/>
  <c r="N1758" i="2"/>
  <c r="M1758" i="2"/>
  <c r="L1758" i="2"/>
  <c r="O1757" i="2"/>
  <c r="N1757" i="2"/>
  <c r="M1757" i="2"/>
  <c r="L1757" i="2"/>
  <c r="O1756" i="2"/>
  <c r="N1756" i="2"/>
  <c r="M1756" i="2"/>
  <c r="L1756" i="2"/>
  <c r="O1755" i="2"/>
  <c r="N1755" i="2"/>
  <c r="M1755" i="2"/>
  <c r="L1755" i="2"/>
  <c r="O1754" i="2"/>
  <c r="N1754" i="2"/>
  <c r="M1754" i="2"/>
  <c r="L1754" i="2"/>
  <c r="O1753" i="2"/>
  <c r="N1753" i="2"/>
  <c r="M1753" i="2"/>
  <c r="L1753" i="2"/>
  <c r="O1752" i="2"/>
  <c r="N1752" i="2"/>
  <c r="M1752" i="2"/>
  <c r="L1752" i="2"/>
  <c r="O1751" i="2"/>
  <c r="N1751" i="2"/>
  <c r="M1751" i="2"/>
  <c r="L1751" i="2"/>
  <c r="O1750" i="2"/>
  <c r="N1750" i="2"/>
  <c r="M1750" i="2"/>
  <c r="L175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O1749" i="2"/>
  <c r="N1749" i="2"/>
  <c r="M1749" i="2"/>
  <c r="L1749" i="2"/>
  <c r="O1748" i="2"/>
  <c r="N1748" i="2"/>
  <c r="M1748" i="2"/>
  <c r="L1748" i="2"/>
  <c r="O1747" i="2"/>
  <c r="N1747" i="2"/>
  <c r="M1747" i="2"/>
  <c r="L1747" i="2"/>
  <c r="O1746" i="2"/>
  <c r="N1746" i="2"/>
  <c r="M1746" i="2"/>
  <c r="L1746" i="2"/>
  <c r="O1745" i="2"/>
  <c r="N1745" i="2"/>
  <c r="M1745" i="2"/>
  <c r="L1745" i="2"/>
  <c r="O1744" i="2"/>
  <c r="N1744" i="2"/>
  <c r="M1744" i="2"/>
  <c r="L1744" i="2"/>
  <c r="O1743" i="2"/>
  <c r="N1743" i="2"/>
  <c r="M1743" i="2"/>
  <c r="L1743" i="2"/>
  <c r="O1742" i="2"/>
  <c r="N1742" i="2"/>
  <c r="M1742" i="2"/>
  <c r="L1742" i="2"/>
  <c r="O1741" i="2"/>
  <c r="N1741" i="2"/>
  <c r="M1741" i="2"/>
  <c r="L1741" i="2"/>
  <c r="O1740" i="2"/>
  <c r="N1740" i="2"/>
  <c r="M1740" i="2"/>
  <c r="L1740" i="2"/>
  <c r="O1739" i="2"/>
  <c r="N1739" i="2"/>
  <c r="M1739" i="2"/>
  <c r="L1739" i="2"/>
  <c r="O1738" i="2"/>
  <c r="N1738" i="2"/>
  <c r="M1738" i="2"/>
  <c r="L1738" i="2"/>
  <c r="O1737" i="2"/>
  <c r="N1737" i="2"/>
  <c r="M1737" i="2"/>
  <c r="L1737" i="2"/>
  <c r="O1736" i="2"/>
  <c r="N1736" i="2"/>
  <c r="M1736" i="2"/>
  <c r="L1736" i="2"/>
  <c r="O1735" i="2"/>
  <c r="N1735" i="2"/>
  <c r="M1735" i="2"/>
  <c r="L1735" i="2"/>
  <c r="O1734" i="2"/>
  <c r="N1734" i="2"/>
  <c r="M1734" i="2"/>
  <c r="L1734" i="2"/>
  <c r="O1733" i="2"/>
  <c r="N1733" i="2"/>
  <c r="M1733" i="2"/>
  <c r="L1733" i="2"/>
  <c r="O1732" i="2"/>
  <c r="N1732" i="2"/>
  <c r="M1732" i="2"/>
  <c r="L1732" i="2"/>
  <c r="O1731" i="2"/>
  <c r="N1731" i="2"/>
  <c r="M1731" i="2"/>
  <c r="L1731" i="2"/>
  <c r="O1730" i="2"/>
  <c r="N1730" i="2"/>
  <c r="M1730" i="2"/>
  <c r="L1730" i="2"/>
  <c r="O1729" i="2"/>
  <c r="N1729" i="2"/>
  <c r="M1729" i="2"/>
  <c r="L1729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O1728" i="2"/>
  <c r="N1728" i="2"/>
  <c r="M1728" i="2"/>
  <c r="L1728" i="2"/>
  <c r="O1727" i="2"/>
  <c r="N1727" i="2"/>
  <c r="M1727" i="2"/>
  <c r="L1727" i="2"/>
  <c r="O1726" i="2"/>
  <c r="N1726" i="2"/>
  <c r="M1726" i="2"/>
  <c r="L1726" i="2"/>
  <c r="O1725" i="2"/>
  <c r="N1725" i="2"/>
  <c r="M1725" i="2"/>
  <c r="L1725" i="2"/>
  <c r="O1724" i="2"/>
  <c r="N1724" i="2"/>
  <c r="M1724" i="2"/>
  <c r="L1724" i="2"/>
  <c r="O1723" i="2"/>
  <c r="N1723" i="2"/>
  <c r="M1723" i="2"/>
  <c r="L1723" i="2"/>
  <c r="O1722" i="2"/>
  <c r="N1722" i="2"/>
  <c r="M1722" i="2"/>
  <c r="L1722" i="2"/>
  <c r="O1721" i="2"/>
  <c r="N1721" i="2"/>
  <c r="M1721" i="2"/>
  <c r="L1721" i="2"/>
  <c r="O1720" i="2"/>
  <c r="N1720" i="2"/>
  <c r="M1720" i="2"/>
  <c r="L1720" i="2"/>
  <c r="O1719" i="2"/>
  <c r="N1719" i="2"/>
  <c r="M1719" i="2"/>
  <c r="L1719" i="2"/>
  <c r="O1718" i="2"/>
  <c r="N1718" i="2"/>
  <c r="M1718" i="2"/>
  <c r="L1718" i="2"/>
  <c r="O1717" i="2"/>
  <c r="N1717" i="2"/>
  <c r="M1717" i="2"/>
  <c r="L1717" i="2"/>
  <c r="O1716" i="2"/>
  <c r="N1716" i="2"/>
  <c r="M1716" i="2"/>
  <c r="L1716" i="2"/>
  <c r="O1715" i="2"/>
  <c r="N1715" i="2"/>
  <c r="M1715" i="2"/>
  <c r="L1715" i="2"/>
  <c r="O1714" i="2"/>
  <c r="N1714" i="2"/>
  <c r="M1714" i="2"/>
  <c r="L1714" i="2"/>
  <c r="O1713" i="2"/>
  <c r="N1713" i="2"/>
  <c r="M1713" i="2"/>
  <c r="L1713" i="2"/>
  <c r="O1712" i="2"/>
  <c r="N1712" i="2"/>
  <c r="M1712" i="2"/>
  <c r="L1712" i="2"/>
  <c r="O1711" i="2"/>
  <c r="N1711" i="2"/>
  <c r="M1711" i="2"/>
  <c r="L1711" i="2"/>
  <c r="O1710" i="2"/>
  <c r="N1710" i="2"/>
  <c r="M1710" i="2"/>
  <c r="L1710" i="2"/>
  <c r="O1709" i="2"/>
  <c r="N1709" i="2"/>
  <c r="M1709" i="2"/>
  <c r="L1709" i="2"/>
  <c r="O1708" i="2"/>
  <c r="N1708" i="2"/>
  <c r="M1708" i="2"/>
  <c r="L1708" i="2"/>
  <c r="O1707" i="2"/>
  <c r="N1707" i="2"/>
  <c r="M1707" i="2"/>
  <c r="L1707" i="2"/>
  <c r="O1706" i="2"/>
  <c r="N1706" i="2"/>
  <c r="M1706" i="2"/>
  <c r="L1706" i="2"/>
  <c r="O1705" i="2"/>
  <c r="N1705" i="2"/>
  <c r="M1705" i="2"/>
  <c r="L1705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O1704" i="2"/>
  <c r="N1704" i="2"/>
  <c r="M1704" i="2"/>
  <c r="L1704" i="2"/>
  <c r="O1703" i="2"/>
  <c r="N1703" i="2"/>
  <c r="M1703" i="2"/>
  <c r="L1703" i="2"/>
  <c r="O1702" i="2"/>
  <c r="N1702" i="2"/>
  <c r="M1702" i="2"/>
  <c r="L1702" i="2"/>
  <c r="O1701" i="2"/>
  <c r="N1701" i="2"/>
  <c r="M1701" i="2"/>
  <c r="L1701" i="2"/>
  <c r="O1700" i="2"/>
  <c r="N1700" i="2"/>
  <c r="M1700" i="2"/>
  <c r="L1700" i="2"/>
  <c r="O1699" i="2"/>
  <c r="N1699" i="2"/>
  <c r="M1699" i="2"/>
  <c r="L1699" i="2"/>
  <c r="O1698" i="2"/>
  <c r="N1698" i="2"/>
  <c r="M1698" i="2"/>
  <c r="L1698" i="2"/>
  <c r="O1697" i="2"/>
  <c r="N1697" i="2"/>
  <c r="M1697" i="2"/>
  <c r="L1697" i="2"/>
  <c r="O1696" i="2"/>
  <c r="N1696" i="2"/>
  <c r="M1696" i="2"/>
  <c r="L1696" i="2"/>
  <c r="O1695" i="2"/>
  <c r="N1695" i="2"/>
  <c r="M1695" i="2"/>
  <c r="L1695" i="2"/>
  <c r="O1694" i="2"/>
  <c r="N1694" i="2"/>
  <c r="M1694" i="2"/>
  <c r="L1694" i="2"/>
  <c r="O1693" i="2"/>
  <c r="N1693" i="2"/>
  <c r="M1693" i="2"/>
  <c r="L1693" i="2"/>
  <c r="O1692" i="2"/>
  <c r="N1692" i="2"/>
  <c r="M1692" i="2"/>
  <c r="L1692" i="2"/>
  <c r="O1691" i="2"/>
  <c r="N1691" i="2"/>
  <c r="M1691" i="2"/>
  <c r="L1691" i="2"/>
  <c r="O1690" i="2"/>
  <c r="N1690" i="2"/>
  <c r="M1690" i="2"/>
  <c r="L1690" i="2"/>
  <c r="O1689" i="2"/>
  <c r="N1689" i="2"/>
  <c r="M1689" i="2"/>
  <c r="L1689" i="2"/>
  <c r="O1688" i="2"/>
  <c r="N1688" i="2"/>
  <c r="M1688" i="2"/>
  <c r="L1688" i="2"/>
  <c r="O1687" i="2"/>
  <c r="N1687" i="2"/>
  <c r="M1687" i="2"/>
  <c r="L1687" i="2"/>
  <c r="O1686" i="2"/>
  <c r="N1686" i="2"/>
  <c r="M1686" i="2"/>
  <c r="L1686" i="2"/>
  <c r="O1685" i="2"/>
  <c r="N1685" i="2"/>
  <c r="M1685" i="2"/>
  <c r="L1685" i="2"/>
  <c r="O1684" i="2"/>
  <c r="N1684" i="2"/>
  <c r="M1684" i="2"/>
  <c r="L1684" i="2"/>
  <c r="O1683" i="2"/>
  <c r="N1683" i="2"/>
  <c r="M1683" i="2"/>
  <c r="L1683" i="2"/>
  <c r="O1682" i="2"/>
  <c r="N1682" i="2"/>
  <c r="M1682" i="2"/>
  <c r="L1682" i="2"/>
  <c r="O1681" i="2"/>
  <c r="N1681" i="2"/>
  <c r="M1681" i="2"/>
  <c r="L1681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O1680" i="2"/>
  <c r="N1680" i="2"/>
  <c r="M1680" i="2"/>
  <c r="L1680" i="2"/>
  <c r="O1679" i="2"/>
  <c r="N1679" i="2"/>
  <c r="M1679" i="2"/>
  <c r="L1679" i="2"/>
  <c r="O1678" i="2"/>
  <c r="N1678" i="2"/>
  <c r="M1678" i="2"/>
  <c r="L1678" i="2"/>
  <c r="O1677" i="2"/>
  <c r="N1677" i="2"/>
  <c r="M1677" i="2"/>
  <c r="L1677" i="2"/>
  <c r="O1676" i="2"/>
  <c r="N1676" i="2"/>
  <c r="M1676" i="2"/>
  <c r="L1676" i="2"/>
  <c r="O1675" i="2"/>
  <c r="N1675" i="2"/>
  <c r="M1675" i="2"/>
  <c r="L1675" i="2"/>
  <c r="O1674" i="2"/>
  <c r="N1674" i="2"/>
  <c r="M1674" i="2"/>
  <c r="L1674" i="2"/>
  <c r="O1673" i="2"/>
  <c r="N1673" i="2"/>
  <c r="M1673" i="2"/>
  <c r="L1673" i="2"/>
  <c r="O1672" i="2"/>
  <c r="N1672" i="2"/>
  <c r="M1672" i="2"/>
  <c r="L1672" i="2"/>
  <c r="O1671" i="2"/>
  <c r="N1671" i="2"/>
  <c r="M1671" i="2"/>
  <c r="L1671" i="2"/>
  <c r="O1670" i="2"/>
  <c r="N1670" i="2"/>
  <c r="M1670" i="2"/>
  <c r="L1670" i="2"/>
  <c r="O1669" i="2"/>
  <c r="N1669" i="2"/>
  <c r="M1669" i="2"/>
  <c r="L1669" i="2"/>
  <c r="O1668" i="2"/>
  <c r="N1668" i="2"/>
  <c r="M1668" i="2"/>
  <c r="L1668" i="2"/>
  <c r="O1667" i="2"/>
  <c r="N1667" i="2"/>
  <c r="M1667" i="2"/>
  <c r="L1667" i="2"/>
  <c r="O1666" i="2"/>
  <c r="N1666" i="2"/>
  <c r="M1666" i="2"/>
  <c r="L1666" i="2"/>
  <c r="O1665" i="2"/>
  <c r="N1665" i="2"/>
  <c r="M1665" i="2"/>
  <c r="L1665" i="2"/>
  <c r="O1664" i="2"/>
  <c r="N1664" i="2"/>
  <c r="M1664" i="2"/>
  <c r="L1664" i="2"/>
  <c r="O1663" i="2"/>
  <c r="N1663" i="2"/>
  <c r="M1663" i="2"/>
  <c r="L1663" i="2"/>
  <c r="O1662" i="2"/>
  <c r="N1662" i="2"/>
  <c r="M1662" i="2"/>
  <c r="L1662" i="2"/>
  <c r="O1661" i="2"/>
  <c r="N1661" i="2"/>
  <c r="M1661" i="2"/>
  <c r="L1661" i="2"/>
  <c r="O1660" i="2"/>
  <c r="N1660" i="2"/>
  <c r="M1660" i="2"/>
  <c r="L1660" i="2"/>
  <c r="O1659" i="2"/>
  <c r="N1659" i="2"/>
  <c r="M1659" i="2"/>
  <c r="L1659" i="2"/>
  <c r="O1658" i="2"/>
  <c r="N1658" i="2"/>
  <c r="M1658" i="2"/>
  <c r="L1658" i="2"/>
  <c r="O1657" i="2"/>
  <c r="N1657" i="2"/>
  <c r="M1657" i="2"/>
  <c r="L1657" i="2"/>
  <c r="O1656" i="2"/>
  <c r="N1656" i="2"/>
  <c r="M1656" i="2"/>
  <c r="L1656" i="2"/>
  <c r="O1655" i="2"/>
  <c r="N1655" i="2"/>
  <c r="M1655" i="2"/>
  <c r="L1655" i="2"/>
  <c r="O1654" i="2"/>
  <c r="N1654" i="2"/>
  <c r="M1654" i="2"/>
  <c r="L1654" i="2"/>
  <c r="O1653" i="2"/>
  <c r="N1653" i="2"/>
  <c r="M1653" i="2"/>
  <c r="L1653" i="2"/>
  <c r="O1652" i="2"/>
  <c r="N1652" i="2"/>
  <c r="M1652" i="2"/>
  <c r="L1652" i="2"/>
  <c r="O1651" i="2"/>
  <c r="N1651" i="2"/>
  <c r="M1651" i="2"/>
  <c r="L1651" i="2"/>
  <c r="O1650" i="2"/>
  <c r="N1650" i="2"/>
  <c r="M1650" i="2"/>
  <c r="L1650" i="2"/>
  <c r="O1649" i="2"/>
  <c r="N1649" i="2"/>
  <c r="M1649" i="2"/>
  <c r="L1649" i="2"/>
  <c r="O1648" i="2"/>
  <c r="N1648" i="2"/>
  <c r="M1648" i="2"/>
  <c r="L1648" i="2"/>
  <c r="O1647" i="2"/>
  <c r="N1647" i="2"/>
  <c r="M1647" i="2"/>
  <c r="L1647" i="2"/>
  <c r="O1646" i="2"/>
  <c r="N1646" i="2"/>
  <c r="M1646" i="2"/>
  <c r="L1646" i="2"/>
  <c r="O1645" i="2"/>
  <c r="N1645" i="2"/>
  <c r="M1645" i="2"/>
  <c r="L1645" i="2"/>
  <c r="O1644" i="2"/>
  <c r="N1644" i="2"/>
  <c r="M1644" i="2"/>
  <c r="L1644" i="2"/>
  <c r="O1643" i="2"/>
  <c r="N1643" i="2"/>
  <c r="M1643" i="2"/>
  <c r="L1643" i="2"/>
  <c r="O1642" i="2"/>
  <c r="N1642" i="2"/>
  <c r="M1642" i="2"/>
  <c r="L1642" i="2"/>
  <c r="O1641" i="2"/>
  <c r="N1641" i="2"/>
  <c r="M1641" i="2"/>
  <c r="L1641" i="2"/>
  <c r="O1640" i="2"/>
  <c r="N1640" i="2"/>
  <c r="M1640" i="2"/>
  <c r="L1640" i="2"/>
  <c r="O1639" i="2"/>
  <c r="N1639" i="2"/>
  <c r="M1639" i="2"/>
  <c r="L1639" i="2"/>
  <c r="O1638" i="2"/>
  <c r="N1638" i="2"/>
  <c r="M1638" i="2"/>
  <c r="L1638" i="2"/>
  <c r="O1637" i="2"/>
  <c r="N1637" i="2"/>
  <c r="M1637" i="2"/>
  <c r="L1637" i="2"/>
  <c r="O1636" i="2"/>
  <c r="N1636" i="2"/>
  <c r="M1636" i="2"/>
  <c r="L163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L1623" i="2"/>
  <c r="M1623" i="2"/>
  <c r="N1623" i="2"/>
  <c r="O1623" i="2"/>
  <c r="L1624" i="2"/>
  <c r="M1624" i="2"/>
  <c r="N1624" i="2"/>
  <c r="O1624" i="2"/>
  <c r="L1625" i="2"/>
  <c r="M1625" i="2"/>
  <c r="N1625" i="2"/>
  <c r="O1625" i="2"/>
  <c r="L1626" i="2"/>
  <c r="M1626" i="2"/>
  <c r="N1626" i="2"/>
  <c r="O1626" i="2"/>
  <c r="L1627" i="2"/>
  <c r="M1627" i="2"/>
  <c r="N1627" i="2"/>
  <c r="O1627" i="2"/>
  <c r="L1628" i="2"/>
  <c r="M1628" i="2"/>
  <c r="N1628" i="2"/>
  <c r="O1628" i="2"/>
  <c r="L1629" i="2"/>
  <c r="M1629" i="2"/>
  <c r="N1629" i="2"/>
  <c r="O1629" i="2"/>
  <c r="L1630" i="2"/>
  <c r="M1630" i="2"/>
  <c r="N1630" i="2"/>
  <c r="O1630" i="2"/>
  <c r="L1631" i="2"/>
  <c r="M1631" i="2"/>
  <c r="N1631" i="2"/>
  <c r="O1631" i="2"/>
  <c r="L1632" i="2"/>
  <c r="M1632" i="2"/>
  <c r="N1632" i="2"/>
  <c r="O1632" i="2"/>
  <c r="L1633" i="2"/>
  <c r="M1633" i="2"/>
  <c r="N1633" i="2"/>
  <c r="O1633" i="2"/>
  <c r="L1634" i="2"/>
  <c r="M1634" i="2"/>
  <c r="N1634" i="2"/>
  <c r="O1634" i="2"/>
  <c r="L1635" i="2"/>
  <c r="M1635" i="2"/>
  <c r="N1635" i="2"/>
  <c r="O1635" i="2"/>
  <c r="O1622" i="2"/>
  <c r="N1622" i="2"/>
  <c r="M1622" i="2"/>
  <c r="L1622" i="2"/>
  <c r="O1621" i="2"/>
  <c r="N1621" i="2"/>
  <c r="M1621" i="2"/>
  <c r="L1621" i="2"/>
  <c r="O1620" i="2"/>
  <c r="N1620" i="2"/>
  <c r="M1620" i="2"/>
  <c r="L1620" i="2"/>
  <c r="O1619" i="2"/>
  <c r="N1619" i="2"/>
  <c r="M1619" i="2"/>
  <c r="L1619" i="2"/>
  <c r="O1618" i="2"/>
  <c r="N1618" i="2"/>
  <c r="M1618" i="2"/>
  <c r="L1618" i="2"/>
  <c r="O1617" i="2"/>
  <c r="N1617" i="2"/>
  <c r="M1617" i="2"/>
  <c r="L1617" i="2"/>
  <c r="O1616" i="2"/>
  <c r="N1616" i="2"/>
  <c r="M1616" i="2"/>
  <c r="L1616" i="2"/>
  <c r="O1615" i="2"/>
  <c r="N1615" i="2"/>
  <c r="M1615" i="2"/>
  <c r="L1615" i="2"/>
  <c r="O1614" i="2"/>
  <c r="N1614" i="2"/>
  <c r="M1614" i="2"/>
  <c r="L1614" i="2"/>
  <c r="O1613" i="2"/>
  <c r="N1613" i="2"/>
  <c r="M1613" i="2"/>
  <c r="L1613" i="2"/>
  <c r="O1612" i="2"/>
  <c r="N1612" i="2"/>
  <c r="M1612" i="2"/>
  <c r="L1612" i="2"/>
  <c r="O1611" i="2"/>
  <c r="N1611" i="2"/>
  <c r="M1611" i="2"/>
  <c r="L1611" i="2"/>
  <c r="O1610" i="2"/>
  <c r="N1610" i="2"/>
  <c r="M1610" i="2"/>
  <c r="L1610" i="2"/>
  <c r="O1609" i="2"/>
  <c r="N1609" i="2"/>
  <c r="M1609" i="2"/>
  <c r="L1609" i="2"/>
  <c r="O1608" i="2"/>
  <c r="N1608" i="2"/>
  <c r="M1608" i="2"/>
  <c r="L1608" i="2"/>
  <c r="O1607" i="2"/>
  <c r="N1607" i="2"/>
  <c r="M1607" i="2"/>
  <c r="L1607" i="2"/>
  <c r="O1606" i="2"/>
  <c r="N1606" i="2"/>
  <c r="M1606" i="2"/>
  <c r="L1606" i="2"/>
  <c r="O1605" i="2"/>
  <c r="N1605" i="2"/>
  <c r="M1605" i="2"/>
  <c r="L1605" i="2"/>
  <c r="O1604" i="2"/>
  <c r="N1604" i="2"/>
  <c r="M1604" i="2"/>
  <c r="L1604" i="2"/>
  <c r="O1603" i="2"/>
  <c r="N1603" i="2"/>
  <c r="M1603" i="2"/>
  <c r="L1603" i="2"/>
  <c r="O1602" i="2"/>
  <c r="N1602" i="2"/>
  <c r="M1602" i="2"/>
  <c r="L1602" i="2"/>
  <c r="O1601" i="2"/>
  <c r="N1601" i="2"/>
  <c r="M1601" i="2"/>
  <c r="L1601" i="2"/>
  <c r="O1600" i="2"/>
  <c r="N1600" i="2"/>
  <c r="M1600" i="2"/>
  <c r="L1600" i="2"/>
  <c r="O1599" i="2"/>
  <c r="N1599" i="2"/>
  <c r="M1599" i="2"/>
  <c r="L1599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622" i="2"/>
  <c r="H1599" i="2"/>
  <c r="L1592" i="2"/>
  <c r="L1593" i="2"/>
  <c r="L1594" i="2"/>
  <c r="L1595" i="2"/>
  <c r="L1596" i="2"/>
  <c r="L1597" i="2"/>
  <c r="L1598" i="2"/>
  <c r="M1592" i="2"/>
  <c r="N1592" i="2"/>
  <c r="O1592" i="2"/>
  <c r="M1593" i="2"/>
  <c r="N1593" i="2"/>
  <c r="O1593" i="2"/>
  <c r="M1594" i="2"/>
  <c r="N1594" i="2"/>
  <c r="O1594" i="2"/>
  <c r="M1595" i="2"/>
  <c r="N1595" i="2"/>
  <c r="O1595" i="2"/>
  <c r="M1596" i="2"/>
  <c r="N1596" i="2"/>
  <c r="O1596" i="2"/>
  <c r="M1597" i="2"/>
  <c r="N1597" i="2"/>
  <c r="O1597" i="2"/>
  <c r="M1598" i="2"/>
  <c r="N1598" i="2"/>
  <c r="O1598" i="2"/>
  <c r="H1592" i="2"/>
  <c r="H1593" i="2"/>
  <c r="H1594" i="2"/>
  <c r="H1595" i="2"/>
  <c r="H1596" i="2"/>
  <c r="H1597" i="2"/>
  <c r="H1598" i="2"/>
  <c r="O1591" i="2"/>
  <c r="N1591" i="2"/>
  <c r="M1591" i="2"/>
  <c r="L1591" i="2"/>
  <c r="O1590" i="2"/>
  <c r="N1590" i="2"/>
  <c r="M1590" i="2"/>
  <c r="L1590" i="2"/>
  <c r="O1589" i="2"/>
  <c r="N1589" i="2"/>
  <c r="M1589" i="2"/>
  <c r="L1589" i="2"/>
  <c r="O1588" i="2"/>
  <c r="N1588" i="2"/>
  <c r="M1588" i="2"/>
  <c r="L1588" i="2"/>
  <c r="O1587" i="2"/>
  <c r="N1587" i="2"/>
  <c r="M1587" i="2"/>
  <c r="L1587" i="2"/>
  <c r="O1586" i="2"/>
  <c r="N1586" i="2"/>
  <c r="M1586" i="2"/>
  <c r="L1586" i="2"/>
  <c r="O1585" i="2"/>
  <c r="N1585" i="2"/>
  <c r="M1585" i="2"/>
  <c r="L1585" i="2"/>
  <c r="O1584" i="2"/>
  <c r="N1584" i="2"/>
  <c r="M1584" i="2"/>
  <c r="L1584" i="2"/>
  <c r="O1583" i="2"/>
  <c r="N1583" i="2"/>
  <c r="M1583" i="2"/>
  <c r="L1583" i="2"/>
  <c r="O1582" i="2"/>
  <c r="N1582" i="2"/>
  <c r="M1582" i="2"/>
  <c r="L1582" i="2"/>
  <c r="O1581" i="2"/>
  <c r="N1581" i="2"/>
  <c r="M1581" i="2"/>
  <c r="L1581" i="2"/>
  <c r="O1580" i="2"/>
  <c r="N1580" i="2"/>
  <c r="M1580" i="2"/>
  <c r="L1580" i="2"/>
  <c r="O1579" i="2"/>
  <c r="N1579" i="2"/>
  <c r="M1579" i="2"/>
  <c r="L1579" i="2"/>
  <c r="O1578" i="2"/>
  <c r="N1578" i="2"/>
  <c r="M1578" i="2"/>
  <c r="L1578" i="2"/>
  <c r="O1577" i="2"/>
  <c r="N1577" i="2"/>
  <c r="M1577" i="2"/>
  <c r="L1577" i="2"/>
  <c r="O1576" i="2"/>
  <c r="N1576" i="2"/>
  <c r="M1576" i="2"/>
  <c r="L1576" i="2"/>
  <c r="O1575" i="2"/>
  <c r="N1575" i="2"/>
  <c r="M1575" i="2"/>
  <c r="L1575" i="2"/>
  <c r="O1574" i="2"/>
  <c r="N1574" i="2"/>
  <c r="M1574" i="2"/>
  <c r="L1574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O1573" i="2"/>
  <c r="N1573" i="2"/>
  <c r="M1573" i="2"/>
  <c r="L1573" i="2"/>
  <c r="O1572" i="2"/>
  <c r="N1572" i="2"/>
  <c r="M1572" i="2"/>
  <c r="L1572" i="2"/>
  <c r="O1571" i="2"/>
  <c r="N1571" i="2"/>
  <c r="M1571" i="2"/>
  <c r="L1571" i="2"/>
  <c r="O1570" i="2"/>
  <c r="N1570" i="2"/>
  <c r="M1570" i="2"/>
  <c r="L1570" i="2"/>
  <c r="O1569" i="2"/>
  <c r="N1569" i="2"/>
  <c r="M1569" i="2"/>
  <c r="L1569" i="2"/>
  <c r="O1568" i="2"/>
  <c r="N1568" i="2"/>
  <c r="M1568" i="2"/>
  <c r="L1568" i="2"/>
  <c r="O1567" i="2"/>
  <c r="N1567" i="2"/>
  <c r="M1567" i="2"/>
  <c r="L1567" i="2"/>
  <c r="O1566" i="2"/>
  <c r="N1566" i="2"/>
  <c r="M1566" i="2"/>
  <c r="L1566" i="2"/>
  <c r="O1565" i="2"/>
  <c r="N1565" i="2"/>
  <c r="M1565" i="2"/>
  <c r="L1565" i="2"/>
  <c r="O1564" i="2"/>
  <c r="N1564" i="2"/>
  <c r="M1564" i="2"/>
  <c r="L1564" i="2"/>
  <c r="O1563" i="2"/>
  <c r="N1563" i="2"/>
  <c r="M1563" i="2"/>
  <c r="L1563" i="2"/>
  <c r="O1562" i="2"/>
  <c r="N1562" i="2"/>
  <c r="M1562" i="2"/>
  <c r="L1562" i="2"/>
  <c r="O1561" i="2"/>
  <c r="N1561" i="2"/>
  <c r="M1561" i="2"/>
  <c r="L1561" i="2"/>
  <c r="O1560" i="2"/>
  <c r="N1560" i="2"/>
  <c r="M1560" i="2"/>
  <c r="L1560" i="2"/>
  <c r="O1559" i="2"/>
  <c r="N1559" i="2"/>
  <c r="M1559" i="2"/>
  <c r="L1559" i="2"/>
  <c r="O1558" i="2"/>
  <c r="N1558" i="2"/>
  <c r="M1558" i="2"/>
  <c r="L1558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L1535" i="2"/>
  <c r="M1535" i="2"/>
  <c r="N1535" i="2"/>
  <c r="O1535" i="2"/>
  <c r="L1536" i="2"/>
  <c r="M1536" i="2"/>
  <c r="N1536" i="2"/>
  <c r="O1536" i="2"/>
  <c r="L1537" i="2"/>
  <c r="M1537" i="2"/>
  <c r="N1537" i="2"/>
  <c r="O1537" i="2"/>
  <c r="L1538" i="2"/>
  <c r="M1538" i="2"/>
  <c r="N1538" i="2"/>
  <c r="O1538" i="2"/>
  <c r="L1539" i="2"/>
  <c r="M1539" i="2"/>
  <c r="N1539" i="2"/>
  <c r="O1539" i="2"/>
  <c r="L1540" i="2"/>
  <c r="M1540" i="2"/>
  <c r="N1540" i="2"/>
  <c r="O1540" i="2"/>
  <c r="L1541" i="2"/>
  <c r="M1541" i="2"/>
  <c r="N1541" i="2"/>
  <c r="O1541" i="2"/>
  <c r="L1542" i="2"/>
  <c r="M1542" i="2"/>
  <c r="N1542" i="2"/>
  <c r="O1542" i="2"/>
  <c r="L1543" i="2"/>
  <c r="M1543" i="2"/>
  <c r="N1543" i="2"/>
  <c r="O1543" i="2"/>
  <c r="L1544" i="2"/>
  <c r="M1544" i="2"/>
  <c r="N1544" i="2"/>
  <c r="O1544" i="2"/>
  <c r="L1545" i="2"/>
  <c r="M1545" i="2"/>
  <c r="N1545" i="2"/>
  <c r="O1545" i="2"/>
  <c r="L1546" i="2"/>
  <c r="M1546" i="2"/>
  <c r="N1546" i="2"/>
  <c r="O1546" i="2"/>
  <c r="L1547" i="2"/>
  <c r="M1547" i="2"/>
  <c r="N1547" i="2"/>
  <c r="O1547" i="2"/>
  <c r="L1548" i="2"/>
  <c r="M1548" i="2"/>
  <c r="N1548" i="2"/>
  <c r="O1548" i="2"/>
  <c r="L1549" i="2"/>
  <c r="M1549" i="2"/>
  <c r="N1549" i="2"/>
  <c r="O1549" i="2"/>
  <c r="L1550" i="2"/>
  <c r="M1550" i="2"/>
  <c r="N1550" i="2"/>
  <c r="O1550" i="2"/>
  <c r="L1551" i="2"/>
  <c r="M1551" i="2"/>
  <c r="N1551" i="2"/>
  <c r="O1551" i="2"/>
  <c r="L1552" i="2"/>
  <c r="M1552" i="2"/>
  <c r="N1552" i="2"/>
  <c r="O1552" i="2"/>
  <c r="L1553" i="2"/>
  <c r="M1553" i="2"/>
  <c r="N1553" i="2"/>
  <c r="O1553" i="2"/>
  <c r="L1554" i="2"/>
  <c r="M1554" i="2"/>
  <c r="N1554" i="2"/>
  <c r="O1554" i="2"/>
  <c r="L1555" i="2"/>
  <c r="M1555" i="2"/>
  <c r="N1555" i="2"/>
  <c r="O1555" i="2"/>
  <c r="L1556" i="2"/>
  <c r="M1556" i="2"/>
  <c r="N1556" i="2"/>
  <c r="O1556" i="2"/>
  <c r="L1557" i="2"/>
  <c r="M1557" i="2"/>
  <c r="N1557" i="2"/>
  <c r="O1557" i="2"/>
  <c r="O1534" i="2"/>
  <c r="N1534" i="2"/>
  <c r="M1534" i="2"/>
  <c r="L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34" i="2"/>
  <c r="O1533" i="2"/>
  <c r="N1533" i="2"/>
  <c r="M1533" i="2"/>
  <c r="L1533" i="2"/>
  <c r="O1532" i="2"/>
  <c r="N1532" i="2"/>
  <c r="M1532" i="2"/>
  <c r="L1532" i="2"/>
  <c r="O1531" i="2"/>
  <c r="N1531" i="2"/>
  <c r="M1531" i="2"/>
  <c r="L1531" i="2"/>
  <c r="O1530" i="2"/>
  <c r="N1530" i="2"/>
  <c r="M1530" i="2"/>
  <c r="L1530" i="2"/>
  <c r="O1529" i="2"/>
  <c r="N1529" i="2"/>
  <c r="M1529" i="2"/>
  <c r="L1529" i="2"/>
  <c r="O1528" i="2"/>
  <c r="N1528" i="2"/>
  <c r="M1528" i="2"/>
  <c r="L1528" i="2"/>
  <c r="O1527" i="2"/>
  <c r="N1527" i="2"/>
  <c r="M1527" i="2"/>
  <c r="L1527" i="2"/>
  <c r="O1526" i="2"/>
  <c r="N1526" i="2"/>
  <c r="M1526" i="2"/>
  <c r="L1526" i="2"/>
  <c r="O1525" i="2"/>
  <c r="N1525" i="2"/>
  <c r="M1525" i="2"/>
  <c r="L1525" i="2"/>
  <c r="O1524" i="2"/>
  <c r="N1524" i="2"/>
  <c r="M1524" i="2"/>
  <c r="L1524" i="2"/>
  <c r="O1523" i="2"/>
  <c r="N1523" i="2"/>
  <c r="M1523" i="2"/>
  <c r="L1523" i="2"/>
  <c r="O1522" i="2"/>
  <c r="N1522" i="2"/>
  <c r="M1522" i="2"/>
  <c r="L1522" i="2"/>
  <c r="O1521" i="2"/>
  <c r="N1521" i="2"/>
  <c r="M1521" i="2"/>
  <c r="L1521" i="2"/>
  <c r="O1520" i="2"/>
  <c r="N1520" i="2"/>
  <c r="M1520" i="2"/>
  <c r="L1520" i="2"/>
  <c r="O1519" i="2"/>
  <c r="N1519" i="2"/>
  <c r="M1519" i="2"/>
  <c r="L1519" i="2"/>
  <c r="O1518" i="2"/>
  <c r="N1518" i="2"/>
  <c r="M1518" i="2"/>
  <c r="L1518" i="2"/>
  <c r="O1517" i="2"/>
  <c r="N1517" i="2"/>
  <c r="M1517" i="2"/>
  <c r="L1517" i="2"/>
  <c r="O1516" i="2"/>
  <c r="N1516" i="2"/>
  <c r="M1516" i="2"/>
  <c r="L1516" i="2"/>
  <c r="O1515" i="2"/>
  <c r="N1515" i="2"/>
  <c r="M1515" i="2"/>
  <c r="L1515" i="2"/>
  <c r="O1514" i="2"/>
  <c r="N1514" i="2"/>
  <c r="M1514" i="2"/>
  <c r="L151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L1510" i="2"/>
  <c r="L1511" i="2"/>
  <c r="L1512" i="2"/>
  <c r="L1513" i="2"/>
  <c r="M1510" i="2"/>
  <c r="N1510" i="2"/>
  <c r="O1510" i="2"/>
  <c r="M1511" i="2"/>
  <c r="N1511" i="2"/>
  <c r="O1511" i="2"/>
  <c r="M1512" i="2"/>
  <c r="N1512" i="2"/>
  <c r="O1512" i="2"/>
  <c r="M1513" i="2"/>
  <c r="N1513" i="2"/>
  <c r="O1513" i="2"/>
  <c r="H1510" i="2"/>
  <c r="H1511" i="2"/>
  <c r="H1512" i="2"/>
  <c r="H1513" i="2"/>
  <c r="L1483" i="2"/>
  <c r="M1483" i="2"/>
  <c r="N1483" i="2"/>
  <c r="O1483" i="2"/>
  <c r="L1484" i="2"/>
  <c r="M1484" i="2"/>
  <c r="N1484" i="2"/>
  <c r="O1484" i="2"/>
  <c r="L1485" i="2"/>
  <c r="M1485" i="2"/>
  <c r="N1485" i="2"/>
  <c r="O1485" i="2"/>
  <c r="L1486" i="2"/>
  <c r="M1486" i="2"/>
  <c r="N1486" i="2"/>
  <c r="O1486" i="2"/>
  <c r="L1487" i="2"/>
  <c r="M1487" i="2"/>
  <c r="N1487" i="2"/>
  <c r="O1487" i="2"/>
  <c r="L1488" i="2"/>
  <c r="M1488" i="2"/>
  <c r="N1488" i="2"/>
  <c r="O1488" i="2"/>
  <c r="L1489" i="2"/>
  <c r="M1489" i="2"/>
  <c r="N1489" i="2"/>
  <c r="O1489" i="2"/>
  <c r="L1490" i="2"/>
  <c r="M1490" i="2"/>
  <c r="N1490" i="2"/>
  <c r="O1490" i="2"/>
  <c r="L1491" i="2"/>
  <c r="M1491" i="2"/>
  <c r="N1491" i="2"/>
  <c r="O1491" i="2"/>
  <c r="L1492" i="2"/>
  <c r="M1492" i="2"/>
  <c r="N1492" i="2"/>
  <c r="O1492" i="2"/>
  <c r="L1493" i="2"/>
  <c r="M1493" i="2"/>
  <c r="N1493" i="2"/>
  <c r="O1493" i="2"/>
  <c r="L1494" i="2"/>
  <c r="M1494" i="2"/>
  <c r="N1494" i="2"/>
  <c r="O1494" i="2"/>
  <c r="L1495" i="2"/>
  <c r="M1495" i="2"/>
  <c r="N1495" i="2"/>
  <c r="O1495" i="2"/>
  <c r="L1496" i="2"/>
  <c r="M1496" i="2"/>
  <c r="N1496" i="2"/>
  <c r="O1496" i="2"/>
  <c r="L1497" i="2"/>
  <c r="M1497" i="2"/>
  <c r="N1497" i="2"/>
  <c r="O1497" i="2"/>
  <c r="L1498" i="2"/>
  <c r="M1498" i="2"/>
  <c r="N1498" i="2"/>
  <c r="O1498" i="2"/>
  <c r="L1499" i="2"/>
  <c r="M1499" i="2"/>
  <c r="N1499" i="2"/>
  <c r="O1499" i="2"/>
  <c r="L1500" i="2"/>
  <c r="M1500" i="2"/>
  <c r="N1500" i="2"/>
  <c r="O1500" i="2"/>
  <c r="L1501" i="2"/>
  <c r="M1501" i="2"/>
  <c r="N1501" i="2"/>
  <c r="O1501" i="2"/>
  <c r="L1502" i="2"/>
  <c r="M1502" i="2"/>
  <c r="N1502" i="2"/>
  <c r="O1502" i="2"/>
  <c r="L1503" i="2"/>
  <c r="M1503" i="2"/>
  <c r="N1503" i="2"/>
  <c r="O1503" i="2"/>
  <c r="L1504" i="2"/>
  <c r="M1504" i="2"/>
  <c r="N1504" i="2"/>
  <c r="O1504" i="2"/>
  <c r="L1505" i="2"/>
  <c r="M1505" i="2"/>
  <c r="N1505" i="2"/>
  <c r="O1505" i="2"/>
  <c r="L1506" i="2"/>
  <c r="M1506" i="2"/>
  <c r="N1506" i="2"/>
  <c r="O1506" i="2"/>
  <c r="L1507" i="2"/>
  <c r="M1507" i="2"/>
  <c r="N1507" i="2"/>
  <c r="O1507" i="2"/>
  <c r="L1508" i="2"/>
  <c r="M1508" i="2"/>
  <c r="N1508" i="2"/>
  <c r="O1508" i="2"/>
  <c r="L1509" i="2"/>
  <c r="M1509" i="2"/>
  <c r="N1509" i="2"/>
  <c r="O1509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O1482" i="2"/>
  <c r="N1482" i="2"/>
  <c r="M1482" i="2"/>
  <c r="L1482" i="2"/>
  <c r="O1481" i="2"/>
  <c r="N1481" i="2"/>
  <c r="M1481" i="2"/>
  <c r="L1481" i="2"/>
  <c r="O1480" i="2"/>
  <c r="N1480" i="2"/>
  <c r="M1480" i="2"/>
  <c r="L1480" i="2"/>
  <c r="O1479" i="2"/>
  <c r="N1479" i="2"/>
  <c r="M1479" i="2"/>
  <c r="L1479" i="2"/>
  <c r="O1478" i="2"/>
  <c r="N1478" i="2"/>
  <c r="M1478" i="2"/>
  <c r="L1478" i="2"/>
  <c r="O1477" i="2"/>
  <c r="N1477" i="2"/>
  <c r="M1477" i="2"/>
  <c r="L1477" i="2"/>
  <c r="O1476" i="2"/>
  <c r="N1476" i="2"/>
  <c r="M1476" i="2"/>
  <c r="L1476" i="2"/>
  <c r="O1475" i="2"/>
  <c r="N1475" i="2"/>
  <c r="M1475" i="2"/>
  <c r="L1475" i="2"/>
  <c r="O1474" i="2"/>
  <c r="N1474" i="2"/>
  <c r="M1474" i="2"/>
  <c r="L1474" i="2"/>
  <c r="O1473" i="2"/>
  <c r="N1473" i="2"/>
  <c r="M1473" i="2"/>
  <c r="L1473" i="2"/>
  <c r="O1472" i="2"/>
  <c r="N1472" i="2"/>
  <c r="M1472" i="2"/>
  <c r="L1472" i="2"/>
  <c r="O1471" i="2"/>
  <c r="N1471" i="2"/>
  <c r="M1471" i="2"/>
  <c r="L1471" i="2"/>
  <c r="O1470" i="2"/>
  <c r="N1470" i="2"/>
  <c r="M1470" i="2"/>
  <c r="L1470" i="2"/>
  <c r="O1469" i="2"/>
  <c r="N1469" i="2"/>
  <c r="M1469" i="2"/>
  <c r="L1469" i="2"/>
  <c r="O1468" i="2"/>
  <c r="N1468" i="2"/>
  <c r="M1468" i="2"/>
  <c r="L1468" i="2"/>
  <c r="O1467" i="2"/>
  <c r="N1467" i="2"/>
  <c r="M1467" i="2"/>
  <c r="L1467" i="2"/>
  <c r="O1466" i="2"/>
  <c r="N1466" i="2"/>
  <c r="M1466" i="2"/>
  <c r="L1466" i="2"/>
  <c r="O1465" i="2"/>
  <c r="N1465" i="2"/>
  <c r="M1465" i="2"/>
  <c r="L1465" i="2"/>
  <c r="O1464" i="2"/>
  <c r="N1464" i="2"/>
  <c r="M1464" i="2"/>
  <c r="L1464" i="2"/>
  <c r="O1463" i="2"/>
  <c r="N1463" i="2"/>
  <c r="M1463" i="2"/>
  <c r="L1463" i="2"/>
  <c r="O1462" i="2"/>
  <c r="N1462" i="2"/>
  <c r="M1462" i="2"/>
  <c r="L1462" i="2"/>
  <c r="O1461" i="2"/>
  <c r="N1461" i="2"/>
  <c r="M1461" i="2"/>
  <c r="L1461" i="2"/>
  <c r="O1460" i="2"/>
  <c r="N1460" i="2"/>
  <c r="M1460" i="2"/>
  <c r="L1460" i="2"/>
  <c r="O1459" i="2"/>
  <c r="N1459" i="2"/>
  <c r="M1459" i="2"/>
  <c r="L1459" i="2"/>
  <c r="O1458" i="2"/>
  <c r="N1458" i="2"/>
  <c r="M1458" i="2"/>
  <c r="L1458" i="2"/>
  <c r="O1457" i="2"/>
  <c r="N1457" i="2"/>
  <c r="M1457" i="2"/>
  <c r="L1457" i="2"/>
  <c r="O1456" i="2"/>
  <c r="N1456" i="2"/>
  <c r="M1456" i="2"/>
  <c r="L1456" i="2"/>
  <c r="L1454" i="2"/>
  <c r="L1440" i="2"/>
  <c r="M1440" i="2"/>
  <c r="N1440" i="2"/>
  <c r="O1440" i="2"/>
  <c r="L1441" i="2"/>
  <c r="M1441" i="2"/>
  <c r="N1441" i="2"/>
  <c r="O1441" i="2"/>
  <c r="L1442" i="2"/>
  <c r="M1442" i="2"/>
  <c r="N1442" i="2"/>
  <c r="O1442" i="2"/>
  <c r="L1443" i="2"/>
  <c r="M1443" i="2"/>
  <c r="N1443" i="2"/>
  <c r="O1443" i="2"/>
  <c r="L1444" i="2"/>
  <c r="M1444" i="2"/>
  <c r="N1444" i="2"/>
  <c r="O1444" i="2"/>
  <c r="L1445" i="2"/>
  <c r="M1445" i="2"/>
  <c r="N1445" i="2"/>
  <c r="O1445" i="2"/>
  <c r="L1446" i="2"/>
  <c r="M1446" i="2"/>
  <c r="N1446" i="2"/>
  <c r="O1446" i="2"/>
  <c r="L1447" i="2"/>
  <c r="M1447" i="2"/>
  <c r="N1447" i="2"/>
  <c r="O1447" i="2"/>
  <c r="L1448" i="2"/>
  <c r="M1448" i="2"/>
  <c r="N1448" i="2"/>
  <c r="O1448" i="2"/>
  <c r="L1449" i="2"/>
  <c r="M1449" i="2"/>
  <c r="N1449" i="2"/>
  <c r="O1449" i="2"/>
  <c r="L1450" i="2"/>
  <c r="M1450" i="2"/>
  <c r="N1450" i="2"/>
  <c r="O1450" i="2"/>
  <c r="L1451" i="2"/>
  <c r="M1451" i="2"/>
  <c r="N1451" i="2"/>
  <c r="O1451" i="2"/>
  <c r="L1452" i="2"/>
  <c r="M1452" i="2"/>
  <c r="N1452" i="2"/>
  <c r="O1452" i="2"/>
  <c r="L1453" i="2"/>
  <c r="M1453" i="2"/>
  <c r="N1453" i="2"/>
  <c r="O1453" i="2"/>
  <c r="M1454" i="2"/>
  <c r="N1454" i="2"/>
  <c r="O1454" i="2"/>
  <c r="L1455" i="2"/>
  <c r="M1455" i="2"/>
  <c r="N1455" i="2"/>
  <c r="O1455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O1439" i="2"/>
  <c r="N1439" i="2"/>
  <c r="M1439" i="2"/>
  <c r="L1439" i="2"/>
  <c r="O1438" i="2"/>
  <c r="N1438" i="2"/>
  <c r="M1438" i="2"/>
  <c r="L1438" i="2"/>
  <c r="O1437" i="2"/>
  <c r="N1437" i="2"/>
  <c r="M1437" i="2"/>
  <c r="L1437" i="2"/>
  <c r="O1436" i="2"/>
  <c r="N1436" i="2"/>
  <c r="M1436" i="2"/>
  <c r="L1436" i="2"/>
  <c r="O1435" i="2"/>
  <c r="N1435" i="2"/>
  <c r="M1435" i="2"/>
  <c r="L1435" i="2"/>
  <c r="O1434" i="2"/>
  <c r="N1434" i="2"/>
  <c r="M1434" i="2"/>
  <c r="L1434" i="2"/>
  <c r="O1433" i="2"/>
  <c r="N1433" i="2"/>
  <c r="M1433" i="2"/>
  <c r="L1433" i="2"/>
  <c r="O1432" i="2"/>
  <c r="N1432" i="2"/>
  <c r="M1432" i="2"/>
  <c r="L1432" i="2"/>
  <c r="O1431" i="2"/>
  <c r="N1431" i="2"/>
  <c r="M1431" i="2"/>
  <c r="L1431" i="2"/>
  <c r="O1430" i="2"/>
  <c r="N1430" i="2"/>
  <c r="M1430" i="2"/>
  <c r="L1430" i="2"/>
  <c r="O1429" i="2"/>
  <c r="N1429" i="2"/>
  <c r="M1429" i="2"/>
  <c r="L1429" i="2"/>
  <c r="O1428" i="2"/>
  <c r="N1428" i="2"/>
  <c r="M1428" i="2"/>
  <c r="L1428" i="2"/>
  <c r="O1427" i="2"/>
  <c r="N1427" i="2"/>
  <c r="M1427" i="2"/>
  <c r="L1427" i="2"/>
  <c r="O1426" i="2"/>
  <c r="N1426" i="2"/>
  <c r="M1426" i="2"/>
  <c r="L1426" i="2"/>
  <c r="O1425" i="2"/>
  <c r="N1425" i="2"/>
  <c r="M1425" i="2"/>
  <c r="L1425" i="2"/>
  <c r="O1424" i="2"/>
  <c r="N1424" i="2"/>
  <c r="M1424" i="2"/>
  <c r="L1424" i="2"/>
  <c r="O1423" i="2"/>
  <c r="N1423" i="2"/>
  <c r="M1423" i="2"/>
  <c r="L1423" i="2"/>
  <c r="O1422" i="2"/>
  <c r="N1422" i="2"/>
  <c r="M1422" i="2"/>
  <c r="L1422" i="2"/>
  <c r="O1421" i="2"/>
  <c r="N1421" i="2"/>
  <c r="M1421" i="2"/>
  <c r="L1421" i="2"/>
  <c r="O1420" i="2"/>
  <c r="N1420" i="2"/>
  <c r="M1420" i="2"/>
  <c r="L1420" i="2"/>
  <c r="O1419" i="2"/>
  <c r="N1419" i="2"/>
  <c r="M1419" i="2"/>
  <c r="L1419" i="2"/>
  <c r="O1418" i="2"/>
  <c r="N1418" i="2"/>
  <c r="M1418" i="2"/>
  <c r="L1418" i="2"/>
  <c r="O1417" i="2"/>
  <c r="N1417" i="2"/>
  <c r="M1417" i="2"/>
  <c r="L1417" i="2"/>
  <c r="O1416" i="2"/>
  <c r="N1416" i="2"/>
  <c r="M1416" i="2"/>
  <c r="L1416" i="2"/>
  <c r="O1415" i="2"/>
  <c r="N1415" i="2"/>
  <c r="M1415" i="2"/>
  <c r="L1415" i="2"/>
  <c r="O1414" i="2"/>
  <c r="N1414" i="2"/>
  <c r="M1414" i="2"/>
  <c r="L1414" i="2"/>
  <c r="O1413" i="2"/>
  <c r="N1413" i="2"/>
  <c r="M1413" i="2"/>
  <c r="L1413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O1412" i="2"/>
  <c r="N1412" i="2"/>
  <c r="M1412" i="2"/>
  <c r="L1412" i="2"/>
  <c r="H1412" i="2"/>
  <c r="O1411" i="2"/>
  <c r="N1411" i="2"/>
  <c r="M1411" i="2"/>
  <c r="L1411" i="2"/>
  <c r="O1410" i="2"/>
  <c r="N1410" i="2"/>
  <c r="M1410" i="2"/>
  <c r="L1410" i="2"/>
  <c r="O1409" i="2"/>
  <c r="N1409" i="2"/>
  <c r="M1409" i="2"/>
  <c r="L1409" i="2"/>
  <c r="O1408" i="2"/>
  <c r="N1408" i="2"/>
  <c r="M1408" i="2"/>
  <c r="L1408" i="2"/>
  <c r="O1407" i="2"/>
  <c r="N1407" i="2"/>
  <c r="M1407" i="2"/>
  <c r="L1407" i="2"/>
  <c r="O1406" i="2"/>
  <c r="N1406" i="2"/>
  <c r="M1406" i="2"/>
  <c r="L1406" i="2"/>
  <c r="O1405" i="2"/>
  <c r="N1405" i="2"/>
  <c r="M1405" i="2"/>
  <c r="L1405" i="2"/>
  <c r="O1404" i="2"/>
  <c r="N1404" i="2"/>
  <c r="M1404" i="2"/>
  <c r="L1404" i="2"/>
  <c r="O1403" i="2"/>
  <c r="N1403" i="2"/>
  <c r="M1403" i="2"/>
  <c r="L1403" i="2"/>
  <c r="O1402" i="2"/>
  <c r="N1402" i="2"/>
  <c r="M1402" i="2"/>
  <c r="L1402" i="2"/>
  <c r="O1401" i="2"/>
  <c r="N1401" i="2"/>
  <c r="M1401" i="2"/>
  <c r="L1401" i="2"/>
  <c r="O1400" i="2"/>
  <c r="N1400" i="2"/>
  <c r="M1400" i="2"/>
  <c r="L1400" i="2"/>
  <c r="O1399" i="2"/>
  <c r="N1399" i="2"/>
  <c r="M1399" i="2"/>
  <c r="L1399" i="2"/>
  <c r="O1398" i="2"/>
  <c r="N1398" i="2"/>
  <c r="M1398" i="2"/>
  <c r="L1398" i="2"/>
  <c r="O1397" i="2"/>
  <c r="N1397" i="2"/>
  <c r="M1397" i="2"/>
  <c r="L1397" i="2"/>
  <c r="O1396" i="2"/>
  <c r="N1396" i="2"/>
  <c r="M1396" i="2"/>
  <c r="L1396" i="2"/>
  <c r="O1395" i="2"/>
  <c r="N1395" i="2"/>
  <c r="M1395" i="2"/>
  <c r="L1395" i="2"/>
  <c r="O1394" i="2"/>
  <c r="N1394" i="2"/>
  <c r="M1394" i="2"/>
  <c r="L1394" i="2"/>
  <c r="O1393" i="2"/>
  <c r="N1393" i="2"/>
  <c r="M1393" i="2"/>
  <c r="L1393" i="2"/>
  <c r="O1392" i="2"/>
  <c r="N1392" i="2"/>
  <c r="M1392" i="2"/>
  <c r="L1392" i="2"/>
  <c r="O1391" i="2"/>
  <c r="N1391" i="2"/>
  <c r="M1391" i="2"/>
  <c r="L1391" i="2"/>
  <c r="O1390" i="2"/>
  <c r="N1390" i="2"/>
  <c r="M1390" i="2"/>
  <c r="L1390" i="2"/>
  <c r="O1389" i="2"/>
  <c r="N1389" i="2"/>
  <c r="M1389" i="2"/>
  <c r="L1389" i="2"/>
  <c r="O1388" i="2"/>
  <c r="N1388" i="2"/>
  <c r="M1388" i="2"/>
  <c r="L1388" i="2"/>
  <c r="O1387" i="2"/>
  <c r="N1387" i="2"/>
  <c r="M1387" i="2"/>
  <c r="L1387" i="2"/>
  <c r="O1386" i="2"/>
  <c r="N1386" i="2"/>
  <c r="M1386" i="2"/>
  <c r="L1386" i="2"/>
  <c r="O1385" i="2"/>
  <c r="N1385" i="2"/>
  <c r="M1385" i="2"/>
  <c r="L1385" i="2"/>
  <c r="O1384" i="2"/>
  <c r="N1384" i="2"/>
  <c r="M1384" i="2"/>
  <c r="L1384" i="2"/>
  <c r="O1383" i="2"/>
  <c r="N1383" i="2"/>
  <c r="M1383" i="2"/>
  <c r="L1383" i="2"/>
  <c r="O1382" i="2"/>
  <c r="N1382" i="2"/>
  <c r="M1382" i="2"/>
  <c r="L1382" i="2"/>
  <c r="O1381" i="2"/>
  <c r="N1381" i="2"/>
  <c r="M1381" i="2"/>
  <c r="L1381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O1380" i="2"/>
  <c r="N1380" i="2"/>
  <c r="M1380" i="2"/>
  <c r="L1380" i="2"/>
  <c r="O1379" i="2"/>
  <c r="N1379" i="2"/>
  <c r="M1379" i="2"/>
  <c r="L1379" i="2"/>
  <c r="O1378" i="2"/>
  <c r="N1378" i="2"/>
  <c r="M1378" i="2"/>
  <c r="L1378" i="2"/>
  <c r="O1377" i="2"/>
  <c r="N1377" i="2"/>
  <c r="M1377" i="2"/>
  <c r="L1377" i="2"/>
  <c r="O1376" i="2"/>
  <c r="N1376" i="2"/>
  <c r="M1376" i="2"/>
  <c r="L1376" i="2"/>
  <c r="O1375" i="2"/>
  <c r="N1375" i="2"/>
  <c r="M1375" i="2"/>
  <c r="L1375" i="2"/>
  <c r="O1374" i="2"/>
  <c r="N1374" i="2"/>
  <c r="M1374" i="2"/>
  <c r="L1374" i="2"/>
  <c r="O1373" i="2"/>
  <c r="N1373" i="2"/>
  <c r="M1373" i="2"/>
  <c r="L1373" i="2"/>
  <c r="O1372" i="2"/>
  <c r="N1372" i="2"/>
  <c r="M1372" i="2"/>
  <c r="L1372" i="2"/>
  <c r="O1371" i="2"/>
  <c r="N1371" i="2"/>
  <c r="M1371" i="2"/>
  <c r="L1371" i="2"/>
  <c r="O1370" i="2"/>
  <c r="N1370" i="2"/>
  <c r="M1370" i="2"/>
  <c r="L1370" i="2"/>
  <c r="O1369" i="2"/>
  <c r="N1369" i="2"/>
  <c r="M1369" i="2"/>
  <c r="L1369" i="2"/>
  <c r="O1368" i="2"/>
  <c r="N1368" i="2"/>
  <c r="M1368" i="2"/>
  <c r="L1368" i="2"/>
  <c r="O1367" i="2"/>
  <c r="N1367" i="2"/>
  <c r="M1367" i="2"/>
  <c r="L1367" i="2"/>
  <c r="O1366" i="2"/>
  <c r="N1366" i="2"/>
  <c r="M1366" i="2"/>
  <c r="L1366" i="2"/>
  <c r="O1365" i="2"/>
  <c r="N1365" i="2"/>
  <c r="M1365" i="2"/>
  <c r="L1365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L1364" i="2"/>
  <c r="O1364" i="2"/>
  <c r="N1364" i="2"/>
  <c r="M1364" i="2"/>
  <c r="H1364" i="2"/>
  <c r="H1362" i="2"/>
  <c r="H1361" i="2"/>
  <c r="H1347" i="2"/>
  <c r="H1346" i="2"/>
  <c r="H1345" i="2"/>
  <c r="H1355" i="2"/>
  <c r="H1360" i="2"/>
  <c r="H1354" i="2"/>
  <c r="H1353" i="2"/>
  <c r="H1352" i="2"/>
  <c r="H1351" i="2"/>
  <c r="H1344" i="2"/>
  <c r="H1350" i="2"/>
  <c r="H1349" i="2"/>
  <c r="H1348" i="2"/>
  <c r="H1363" i="2"/>
  <c r="H1359" i="2"/>
  <c r="H1343" i="2"/>
  <c r="H1342" i="2"/>
  <c r="H1341" i="2"/>
  <c r="H1340" i="2"/>
  <c r="H1358" i="2"/>
  <c r="H1357" i="2"/>
  <c r="H1339" i="2"/>
  <c r="H1338" i="2"/>
  <c r="H1337" i="2"/>
  <c r="H1336" i="2"/>
  <c r="H1335" i="2"/>
  <c r="H1356" i="2"/>
  <c r="L1362" i="2"/>
  <c r="L1361" i="2"/>
  <c r="L1347" i="2"/>
  <c r="L1346" i="2"/>
  <c r="L1345" i="2"/>
  <c r="L1355" i="2"/>
  <c r="L1360" i="2"/>
  <c r="L1354" i="2"/>
  <c r="L1353" i="2"/>
  <c r="L1352" i="2"/>
  <c r="L1351" i="2"/>
  <c r="L1344" i="2"/>
  <c r="L1350" i="2"/>
  <c r="L1349" i="2"/>
  <c r="L1348" i="2"/>
  <c r="L1363" i="2"/>
  <c r="L1359" i="2"/>
  <c r="L1343" i="2"/>
  <c r="L1342" i="2"/>
  <c r="L1341" i="2"/>
  <c r="L1340" i="2"/>
  <c r="L1358" i="2"/>
  <c r="L1357" i="2"/>
  <c r="L1339" i="2"/>
  <c r="L1338" i="2"/>
  <c r="L1337" i="2"/>
  <c r="L1336" i="2"/>
  <c r="L1335" i="2"/>
  <c r="L1356" i="2"/>
  <c r="O1362" i="2"/>
  <c r="N1362" i="2"/>
  <c r="M1362" i="2"/>
  <c r="O1361" i="2"/>
  <c r="N1361" i="2"/>
  <c r="M1361" i="2"/>
  <c r="O1347" i="2"/>
  <c r="N1347" i="2"/>
  <c r="M1347" i="2"/>
  <c r="O1346" i="2"/>
  <c r="N1346" i="2"/>
  <c r="M1346" i="2"/>
  <c r="O1345" i="2"/>
  <c r="N1345" i="2"/>
  <c r="M1345" i="2"/>
  <c r="O1355" i="2"/>
  <c r="N1355" i="2"/>
  <c r="M1355" i="2"/>
  <c r="O1360" i="2"/>
  <c r="N1360" i="2"/>
  <c r="M1360" i="2"/>
  <c r="O1354" i="2"/>
  <c r="N1354" i="2"/>
  <c r="M1354" i="2"/>
  <c r="O1353" i="2"/>
  <c r="N1353" i="2"/>
  <c r="M1353" i="2"/>
  <c r="O1352" i="2"/>
  <c r="N1352" i="2"/>
  <c r="M1352" i="2"/>
  <c r="O1351" i="2"/>
  <c r="N1351" i="2"/>
  <c r="M1351" i="2"/>
  <c r="O1344" i="2"/>
  <c r="N1344" i="2"/>
  <c r="M1344" i="2"/>
  <c r="O1350" i="2"/>
  <c r="N1350" i="2"/>
  <c r="M1350" i="2"/>
  <c r="O1349" i="2"/>
  <c r="N1349" i="2"/>
  <c r="M1349" i="2"/>
  <c r="O1348" i="2"/>
  <c r="N1348" i="2"/>
  <c r="M1348" i="2"/>
  <c r="O1363" i="2"/>
  <c r="N1363" i="2"/>
  <c r="M1363" i="2"/>
  <c r="O1359" i="2"/>
  <c r="N1359" i="2"/>
  <c r="M1359" i="2"/>
  <c r="O1343" i="2"/>
  <c r="N1343" i="2"/>
  <c r="M1343" i="2"/>
  <c r="O1342" i="2"/>
  <c r="N1342" i="2"/>
  <c r="M1342" i="2"/>
  <c r="O1341" i="2"/>
  <c r="N1341" i="2"/>
  <c r="M1341" i="2"/>
  <c r="O1340" i="2"/>
  <c r="N1340" i="2"/>
  <c r="M1340" i="2"/>
  <c r="O1358" i="2"/>
  <c r="N1358" i="2"/>
  <c r="M1358" i="2"/>
  <c r="O1357" i="2"/>
  <c r="N1357" i="2"/>
  <c r="M1357" i="2"/>
  <c r="O1339" i="2"/>
  <c r="N1339" i="2"/>
  <c r="M1339" i="2"/>
  <c r="O1338" i="2"/>
  <c r="N1338" i="2"/>
  <c r="M1338" i="2"/>
  <c r="O1337" i="2"/>
  <c r="N1337" i="2"/>
  <c r="M1337" i="2"/>
  <c r="O1336" i="2"/>
  <c r="N1336" i="2"/>
  <c r="M1336" i="2"/>
  <c r="O1335" i="2"/>
  <c r="N1335" i="2"/>
  <c r="M1335" i="2"/>
  <c r="O1356" i="2"/>
  <c r="N1356" i="2"/>
  <c r="M1356" i="2"/>
  <c r="O1324" i="2"/>
  <c r="N1324" i="2"/>
  <c r="M1324" i="2"/>
  <c r="L1324" i="2"/>
  <c r="O1323" i="2"/>
  <c r="N1323" i="2"/>
  <c r="M1323" i="2"/>
  <c r="L1323" i="2"/>
  <c r="O1334" i="2"/>
  <c r="N1334" i="2"/>
  <c r="M1334" i="2"/>
  <c r="L1334" i="2"/>
  <c r="O1331" i="2"/>
  <c r="N1331" i="2"/>
  <c r="M1331" i="2"/>
  <c r="L1331" i="2"/>
  <c r="O1322" i="2"/>
  <c r="N1322" i="2"/>
  <c r="M1322" i="2"/>
  <c r="L1322" i="2"/>
  <c r="O1321" i="2"/>
  <c r="N1321" i="2"/>
  <c r="M1321" i="2"/>
  <c r="L1321" i="2"/>
  <c r="O1320" i="2"/>
  <c r="N1320" i="2"/>
  <c r="M1320" i="2"/>
  <c r="L1320" i="2"/>
  <c r="O1319" i="2"/>
  <c r="N1319" i="2"/>
  <c r="M1319" i="2"/>
  <c r="L1319" i="2"/>
  <c r="O1318" i="2"/>
  <c r="N1318" i="2"/>
  <c r="M1318" i="2"/>
  <c r="L1318" i="2"/>
  <c r="O1333" i="2"/>
  <c r="N1333" i="2"/>
  <c r="M1333" i="2"/>
  <c r="L1333" i="2"/>
  <c r="O1330" i="2"/>
  <c r="N1330" i="2"/>
  <c r="M1330" i="2"/>
  <c r="L1330" i="2"/>
  <c r="O1329" i="2"/>
  <c r="N1329" i="2"/>
  <c r="M1329" i="2"/>
  <c r="L1329" i="2"/>
  <c r="O1328" i="2"/>
  <c r="N1328" i="2"/>
  <c r="M1328" i="2"/>
  <c r="L1328" i="2"/>
  <c r="O1317" i="2"/>
  <c r="N1317" i="2"/>
  <c r="M1317" i="2"/>
  <c r="L1317" i="2"/>
  <c r="O1316" i="2"/>
  <c r="N1316" i="2"/>
  <c r="M1316" i="2"/>
  <c r="L1316" i="2"/>
  <c r="O1332" i="2"/>
  <c r="N1332" i="2"/>
  <c r="M1332" i="2"/>
  <c r="L1332" i="2"/>
  <c r="O1315" i="2"/>
  <c r="N1315" i="2"/>
  <c r="M1315" i="2"/>
  <c r="L1315" i="2"/>
  <c r="O1327" i="2"/>
  <c r="N1327" i="2"/>
  <c r="M1327" i="2"/>
  <c r="L1327" i="2"/>
  <c r="O1314" i="2"/>
  <c r="N1314" i="2"/>
  <c r="M1314" i="2"/>
  <c r="L1314" i="2"/>
  <c r="O1313" i="2"/>
  <c r="N1313" i="2"/>
  <c r="M1313" i="2"/>
  <c r="L1313" i="2"/>
  <c r="O1326" i="2"/>
  <c r="N1326" i="2"/>
  <c r="M1326" i="2"/>
  <c r="L1326" i="2"/>
  <c r="O1325" i="2"/>
  <c r="N1325" i="2"/>
  <c r="M1325" i="2"/>
  <c r="L1325" i="2"/>
  <c r="O1312" i="2"/>
  <c r="N1312" i="2"/>
  <c r="M1312" i="2"/>
  <c r="L1312" i="2"/>
  <c r="O1311" i="2"/>
  <c r="N1311" i="2"/>
  <c r="M1311" i="2"/>
  <c r="L1311" i="2"/>
  <c r="H1324" i="2"/>
  <c r="H1323" i="2"/>
  <c r="H1334" i="2"/>
  <c r="H1331" i="2"/>
  <c r="H1322" i="2"/>
  <c r="H1321" i="2"/>
  <c r="H1320" i="2"/>
  <c r="H1319" i="2"/>
  <c r="H1318" i="2"/>
  <c r="H1333" i="2"/>
  <c r="H1330" i="2"/>
  <c r="H1329" i="2"/>
  <c r="H1328" i="2"/>
  <c r="H1317" i="2"/>
  <c r="H1316" i="2"/>
  <c r="H1332" i="2"/>
  <c r="H1315" i="2"/>
  <c r="H1327" i="2"/>
  <c r="H1314" i="2"/>
  <c r="H1313" i="2"/>
  <c r="H1326" i="2"/>
  <c r="H1325" i="2"/>
  <c r="H1312" i="2"/>
  <c r="H1311" i="2"/>
  <c r="O1310" i="2"/>
  <c r="N1310" i="2"/>
  <c r="M1310" i="2"/>
  <c r="L1310" i="2"/>
  <c r="O1309" i="2"/>
  <c r="N1309" i="2"/>
  <c r="M1309" i="2"/>
  <c r="L1309" i="2"/>
  <c r="H1310" i="2"/>
  <c r="H1309" i="2"/>
  <c r="O1308" i="2"/>
  <c r="N1308" i="2"/>
  <c r="M1308" i="2"/>
  <c r="L1308" i="2"/>
  <c r="H1308" i="2"/>
  <c r="H1307" i="2"/>
  <c r="H1306" i="2"/>
  <c r="H1305" i="2"/>
  <c r="H1304" i="2"/>
  <c r="H1303" i="2"/>
  <c r="H1302" i="2"/>
  <c r="H1301" i="2"/>
  <c r="H1300" i="2"/>
  <c r="O1307" i="2"/>
  <c r="N1307" i="2"/>
  <c r="M1307" i="2"/>
  <c r="L1307" i="2"/>
  <c r="O1306" i="2"/>
  <c r="N1306" i="2"/>
  <c r="M1306" i="2"/>
  <c r="L1306" i="2"/>
  <c r="O1305" i="2"/>
  <c r="N1305" i="2"/>
  <c r="M1305" i="2"/>
  <c r="L1305" i="2"/>
  <c r="O1304" i="2"/>
  <c r="N1304" i="2"/>
  <c r="M1304" i="2"/>
  <c r="L1304" i="2"/>
  <c r="O1303" i="2"/>
  <c r="N1303" i="2"/>
  <c r="M1303" i="2"/>
  <c r="L1303" i="2"/>
  <c r="O1302" i="2"/>
  <c r="N1302" i="2"/>
  <c r="M1302" i="2"/>
  <c r="L1302" i="2"/>
  <c r="O1301" i="2"/>
  <c r="N1301" i="2"/>
  <c r="M1301" i="2"/>
  <c r="L1301" i="2"/>
  <c r="O1300" i="2"/>
  <c r="N1300" i="2"/>
  <c r="M1300" i="2"/>
  <c r="L130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32" i="2"/>
  <c r="M1232" i="2"/>
  <c r="N1232" i="2"/>
  <c r="O1232" i="2"/>
  <c r="L1233" i="2"/>
  <c r="M1233" i="2"/>
  <c r="N1233" i="2"/>
  <c r="O1233" i="2"/>
  <c r="L1234" i="2"/>
  <c r="M1234" i="2"/>
  <c r="N1234" i="2"/>
  <c r="O1234" i="2"/>
  <c r="L1235" i="2"/>
  <c r="M1235" i="2"/>
  <c r="N1235" i="2"/>
  <c r="O1235" i="2"/>
  <c r="L1236" i="2"/>
  <c r="M1236" i="2"/>
  <c r="N1236" i="2"/>
  <c r="O1236" i="2"/>
  <c r="L1237" i="2"/>
  <c r="M1237" i="2"/>
  <c r="N1237" i="2"/>
  <c r="O1237" i="2"/>
  <c r="L1238" i="2"/>
  <c r="M1238" i="2"/>
  <c r="N1238" i="2"/>
  <c r="O1238" i="2"/>
  <c r="L1239" i="2"/>
  <c r="M1239" i="2"/>
  <c r="N1239" i="2"/>
  <c r="O1239" i="2"/>
  <c r="L1240" i="2"/>
  <c r="M1240" i="2"/>
  <c r="N1240" i="2"/>
  <c r="O1240" i="2"/>
  <c r="L1241" i="2"/>
  <c r="M1241" i="2"/>
  <c r="N1241" i="2"/>
  <c r="O1241" i="2"/>
  <c r="L1242" i="2"/>
  <c r="M1242" i="2"/>
  <c r="N1242" i="2"/>
  <c r="O1242" i="2"/>
  <c r="L1243" i="2"/>
  <c r="M1243" i="2"/>
  <c r="N1243" i="2"/>
  <c r="O1243" i="2"/>
  <c r="L1244" i="2"/>
  <c r="M1244" i="2"/>
  <c r="N1244" i="2"/>
  <c r="O1244" i="2"/>
  <c r="L1245" i="2"/>
  <c r="M1245" i="2"/>
  <c r="N1245" i="2"/>
  <c r="O1245" i="2"/>
  <c r="L1246" i="2"/>
  <c r="M1246" i="2"/>
  <c r="N1246" i="2"/>
  <c r="O1246" i="2"/>
  <c r="L1247" i="2"/>
  <c r="M1247" i="2"/>
  <c r="N1247" i="2"/>
  <c r="O1247" i="2"/>
  <c r="L1248" i="2"/>
  <c r="M1248" i="2"/>
  <c r="N1248" i="2"/>
  <c r="O1248" i="2"/>
  <c r="L1249" i="2"/>
  <c r="M1249" i="2"/>
  <c r="N1249" i="2"/>
  <c r="O1249" i="2"/>
  <c r="L1250" i="2"/>
  <c r="M1250" i="2"/>
  <c r="N1250" i="2"/>
  <c r="O1250" i="2"/>
  <c r="L1251" i="2"/>
  <c r="M1251" i="2"/>
  <c r="N1251" i="2"/>
  <c r="O1251" i="2"/>
  <c r="L1252" i="2"/>
  <c r="M1252" i="2"/>
  <c r="N1252" i="2"/>
  <c r="O1252" i="2"/>
  <c r="L1253" i="2"/>
  <c r="M1253" i="2"/>
  <c r="N1253" i="2"/>
  <c r="O1253" i="2"/>
  <c r="L1254" i="2"/>
  <c r="M1254" i="2"/>
  <c r="N1254" i="2"/>
  <c r="O1254" i="2"/>
  <c r="L1255" i="2"/>
  <c r="M1255" i="2"/>
  <c r="N1255" i="2"/>
  <c r="O1255" i="2"/>
  <c r="L1256" i="2"/>
  <c r="M1256" i="2"/>
  <c r="N1256" i="2"/>
  <c r="O1256" i="2"/>
  <c r="L1257" i="2"/>
  <c r="M1257" i="2"/>
  <c r="N1257" i="2"/>
  <c r="O1257" i="2"/>
  <c r="L1258" i="2"/>
  <c r="M1258" i="2"/>
  <c r="N1258" i="2"/>
  <c r="O1258" i="2"/>
  <c r="L1259" i="2"/>
  <c r="M1259" i="2"/>
  <c r="N1259" i="2"/>
  <c r="O1259" i="2"/>
  <c r="L1260" i="2"/>
  <c r="M1260" i="2"/>
  <c r="N1260" i="2"/>
  <c r="O1260" i="2"/>
  <c r="M1261" i="2"/>
  <c r="N1261" i="2"/>
  <c r="O1261" i="2"/>
  <c r="M1262" i="2"/>
  <c r="N1262" i="2"/>
  <c r="O1262" i="2"/>
  <c r="M1263" i="2"/>
  <c r="N1263" i="2"/>
  <c r="O1263" i="2"/>
  <c r="M1264" i="2"/>
  <c r="N1264" i="2"/>
  <c r="O1264" i="2"/>
  <c r="M1265" i="2"/>
  <c r="N1265" i="2"/>
  <c r="O1265" i="2"/>
  <c r="M1266" i="2"/>
  <c r="N1266" i="2"/>
  <c r="O1266" i="2"/>
  <c r="M1267" i="2"/>
  <c r="N1267" i="2"/>
  <c r="O1267" i="2"/>
  <c r="M1268" i="2"/>
  <c r="N1268" i="2"/>
  <c r="O1268" i="2"/>
  <c r="M1269" i="2"/>
  <c r="N1269" i="2"/>
  <c r="O1269" i="2"/>
  <c r="M1270" i="2"/>
  <c r="N1270" i="2"/>
  <c r="O1270" i="2"/>
  <c r="M1271" i="2"/>
  <c r="N1271" i="2"/>
  <c r="O1271" i="2"/>
  <c r="M1272" i="2"/>
  <c r="N1272" i="2"/>
  <c r="O1272" i="2"/>
  <c r="M1273" i="2"/>
  <c r="N1273" i="2"/>
  <c r="O1273" i="2"/>
  <c r="M1274" i="2"/>
  <c r="N1274" i="2"/>
  <c r="O1274" i="2"/>
  <c r="M1275" i="2"/>
  <c r="N1275" i="2"/>
  <c r="O1275" i="2"/>
  <c r="M1276" i="2"/>
  <c r="N1276" i="2"/>
  <c r="O1276" i="2"/>
  <c r="M1277" i="2"/>
  <c r="N1277" i="2"/>
  <c r="O1277" i="2"/>
  <c r="M1278" i="2"/>
  <c r="N1278" i="2"/>
  <c r="O1278" i="2"/>
  <c r="L1279" i="2"/>
  <c r="M1279" i="2"/>
  <c r="N1279" i="2"/>
  <c r="O1279" i="2"/>
  <c r="L1280" i="2"/>
  <c r="M1280" i="2"/>
  <c r="N1280" i="2"/>
  <c r="O1280" i="2"/>
  <c r="L1281" i="2"/>
  <c r="M1281" i="2"/>
  <c r="N1281" i="2"/>
  <c r="O1281" i="2"/>
  <c r="L1282" i="2"/>
  <c r="M1282" i="2"/>
  <c r="N1282" i="2"/>
  <c r="O1282" i="2"/>
  <c r="L1283" i="2"/>
  <c r="M1283" i="2"/>
  <c r="N1283" i="2"/>
  <c r="O1283" i="2"/>
  <c r="L1284" i="2"/>
  <c r="M1284" i="2"/>
  <c r="N1284" i="2"/>
  <c r="O1284" i="2"/>
  <c r="L1285" i="2"/>
  <c r="M1285" i="2"/>
  <c r="N1285" i="2"/>
  <c r="O1285" i="2"/>
  <c r="L1286" i="2"/>
  <c r="M1286" i="2"/>
  <c r="N1286" i="2"/>
  <c r="O1286" i="2"/>
  <c r="L1287" i="2"/>
  <c r="M1287" i="2"/>
  <c r="N1287" i="2"/>
  <c r="O1287" i="2"/>
  <c r="L1288" i="2"/>
  <c r="M1288" i="2"/>
  <c r="N1288" i="2"/>
  <c r="O1288" i="2"/>
  <c r="L1289" i="2"/>
  <c r="M1289" i="2"/>
  <c r="N1289" i="2"/>
  <c r="O1289" i="2"/>
  <c r="L1290" i="2"/>
  <c r="M1290" i="2"/>
  <c r="N1290" i="2"/>
  <c r="O1290" i="2"/>
  <c r="L1291" i="2"/>
  <c r="M1291" i="2"/>
  <c r="N1291" i="2"/>
  <c r="O1291" i="2"/>
  <c r="L1292" i="2"/>
  <c r="M1292" i="2"/>
  <c r="N1292" i="2"/>
  <c r="O1292" i="2"/>
  <c r="L1293" i="2"/>
  <c r="M1293" i="2"/>
  <c r="N1293" i="2"/>
  <c r="O1293" i="2"/>
  <c r="L1294" i="2"/>
  <c r="M1294" i="2"/>
  <c r="N1294" i="2"/>
  <c r="O1294" i="2"/>
  <c r="L1295" i="2"/>
  <c r="M1295" i="2"/>
  <c r="N1295" i="2"/>
  <c r="O1295" i="2"/>
  <c r="L1296" i="2"/>
  <c r="M1296" i="2"/>
  <c r="N1296" i="2"/>
  <c r="O1296" i="2"/>
  <c r="L1297" i="2"/>
  <c r="M1297" i="2"/>
  <c r="N1297" i="2"/>
  <c r="O1297" i="2"/>
  <c r="L1298" i="2"/>
  <c r="M1298" i="2"/>
  <c r="N1298" i="2"/>
  <c r="O1298" i="2"/>
  <c r="L1299" i="2"/>
  <c r="M1299" i="2"/>
  <c r="N1299" i="2"/>
  <c r="O1299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O1231" i="2"/>
  <c r="N1231" i="2"/>
  <c r="M1231" i="2"/>
  <c r="L1231" i="2"/>
  <c r="O1230" i="2"/>
  <c r="N1230" i="2"/>
  <c r="M1230" i="2"/>
  <c r="L1230" i="2"/>
  <c r="O1229" i="2"/>
  <c r="N1229" i="2"/>
  <c r="M1229" i="2"/>
  <c r="L1229" i="2"/>
  <c r="O1228" i="2"/>
  <c r="N1228" i="2"/>
  <c r="M1228" i="2"/>
  <c r="L1228" i="2"/>
  <c r="O1196" i="2"/>
  <c r="N1196" i="2"/>
  <c r="M1196" i="2"/>
  <c r="L1196" i="2"/>
  <c r="O1195" i="2"/>
  <c r="N1195" i="2"/>
  <c r="M1195" i="2"/>
  <c r="L1195" i="2"/>
  <c r="O1194" i="2"/>
  <c r="N1194" i="2"/>
  <c r="M1194" i="2"/>
  <c r="L1194" i="2"/>
  <c r="O1227" i="2"/>
  <c r="N1227" i="2"/>
  <c r="M1227" i="2"/>
  <c r="L1227" i="2"/>
  <c r="O1210" i="2"/>
  <c r="N1210" i="2"/>
  <c r="M1210" i="2"/>
  <c r="L1210" i="2"/>
  <c r="O1224" i="2"/>
  <c r="N1224" i="2"/>
  <c r="M1224" i="2"/>
  <c r="L1224" i="2"/>
  <c r="O1226" i="2"/>
  <c r="N1226" i="2"/>
  <c r="M1226" i="2"/>
  <c r="L1226" i="2"/>
  <c r="O1209" i="2"/>
  <c r="N1209" i="2"/>
  <c r="M1209" i="2"/>
  <c r="L1209" i="2"/>
  <c r="O1203" i="2"/>
  <c r="N1203" i="2"/>
  <c r="M1203" i="2"/>
  <c r="L1203" i="2"/>
  <c r="O1223" i="2"/>
  <c r="N1223" i="2"/>
  <c r="M1223" i="2"/>
  <c r="L1223" i="2"/>
  <c r="O1220" i="2"/>
  <c r="N1220" i="2"/>
  <c r="M1220" i="2"/>
  <c r="L1220" i="2"/>
  <c r="O1193" i="2"/>
  <c r="N1193" i="2"/>
  <c r="M1193" i="2"/>
  <c r="L1193" i="2"/>
  <c r="O1208" i="2"/>
  <c r="N1208" i="2"/>
  <c r="M1208" i="2"/>
  <c r="L1208" i="2"/>
  <c r="O1207" i="2"/>
  <c r="N1207" i="2"/>
  <c r="M1207" i="2"/>
  <c r="L1207" i="2"/>
  <c r="O1219" i="2"/>
  <c r="N1219" i="2"/>
  <c r="M1219" i="2"/>
  <c r="L1219" i="2"/>
  <c r="O1218" i="2"/>
  <c r="N1218" i="2"/>
  <c r="M1218" i="2"/>
  <c r="L1218" i="2"/>
  <c r="O1217" i="2"/>
  <c r="N1217" i="2"/>
  <c r="M1217" i="2"/>
  <c r="L1217" i="2"/>
  <c r="O1192" i="2"/>
  <c r="N1192" i="2"/>
  <c r="M1192" i="2"/>
  <c r="L1192" i="2"/>
  <c r="O1206" i="2"/>
  <c r="N1206" i="2"/>
  <c r="M1206" i="2"/>
  <c r="L1206" i="2"/>
  <c r="O1216" i="2"/>
  <c r="N1216" i="2"/>
  <c r="M1216" i="2"/>
  <c r="L1216" i="2"/>
  <c r="O1202" i="2"/>
  <c r="N1202" i="2"/>
  <c r="M1202" i="2"/>
  <c r="L1202" i="2"/>
  <c r="O1191" i="2"/>
  <c r="N1191" i="2"/>
  <c r="M1191" i="2"/>
  <c r="L1191" i="2"/>
  <c r="O1215" i="2"/>
  <c r="N1215" i="2"/>
  <c r="M1215" i="2"/>
  <c r="L1215" i="2"/>
  <c r="O1225" i="2"/>
  <c r="N1225" i="2"/>
  <c r="M1225" i="2"/>
  <c r="L1225" i="2"/>
  <c r="O1214" i="2"/>
  <c r="N1214" i="2"/>
  <c r="M1214" i="2"/>
  <c r="L1214" i="2"/>
  <c r="O1213" i="2"/>
  <c r="N1213" i="2"/>
  <c r="M1213" i="2"/>
  <c r="L1213" i="2"/>
  <c r="O1201" i="2"/>
  <c r="N1201" i="2"/>
  <c r="M1201" i="2"/>
  <c r="L1201" i="2"/>
  <c r="O1200" i="2"/>
  <c r="N1200" i="2"/>
  <c r="M1200" i="2"/>
  <c r="L1200" i="2"/>
  <c r="O1199" i="2"/>
  <c r="N1199" i="2"/>
  <c r="M1199" i="2"/>
  <c r="L1199" i="2"/>
  <c r="O1198" i="2"/>
  <c r="N1198" i="2"/>
  <c r="M1198" i="2"/>
  <c r="L1198" i="2"/>
  <c r="O1205" i="2"/>
  <c r="N1205" i="2"/>
  <c r="M1205" i="2"/>
  <c r="L1205" i="2"/>
  <c r="O1190" i="2"/>
  <c r="N1190" i="2"/>
  <c r="M1190" i="2"/>
  <c r="L1190" i="2"/>
  <c r="O1222" i="2"/>
  <c r="N1222" i="2"/>
  <c r="M1222" i="2"/>
  <c r="L1222" i="2"/>
  <c r="O1221" i="2"/>
  <c r="N1221" i="2"/>
  <c r="M1221" i="2"/>
  <c r="L1221" i="2"/>
  <c r="O1212" i="2"/>
  <c r="N1212" i="2"/>
  <c r="M1212" i="2"/>
  <c r="L1212" i="2"/>
  <c r="O1197" i="2"/>
  <c r="N1197" i="2"/>
  <c r="M1197" i="2"/>
  <c r="L1197" i="2"/>
  <c r="O1211" i="2"/>
  <c r="N1211" i="2"/>
  <c r="M1211" i="2"/>
  <c r="L1211" i="2"/>
  <c r="O1189" i="2"/>
  <c r="N1189" i="2"/>
  <c r="M1189" i="2"/>
  <c r="L1189" i="2"/>
  <c r="O1204" i="2"/>
  <c r="N1204" i="2"/>
  <c r="M1204" i="2"/>
  <c r="L1204" i="2"/>
  <c r="O1188" i="2"/>
  <c r="N1188" i="2"/>
  <c r="M1188" i="2"/>
  <c r="L1188" i="2"/>
  <c r="H1231" i="2"/>
  <c r="H1230" i="2"/>
  <c r="H1229" i="2"/>
  <c r="H1228" i="2"/>
  <c r="H1196" i="2"/>
  <c r="H1195" i="2"/>
  <c r="H1194" i="2"/>
  <c r="H1227" i="2"/>
  <c r="H1210" i="2"/>
  <c r="H1224" i="2"/>
  <c r="H1226" i="2"/>
  <c r="H1209" i="2"/>
  <c r="H1203" i="2"/>
  <c r="H1223" i="2"/>
  <c r="H1220" i="2"/>
  <c r="H1193" i="2"/>
  <c r="H1208" i="2"/>
  <c r="H1207" i="2"/>
  <c r="H1219" i="2"/>
  <c r="H1218" i="2"/>
  <c r="H1217" i="2"/>
  <c r="H1192" i="2"/>
  <c r="H1206" i="2"/>
  <c r="H1216" i="2"/>
  <c r="H1202" i="2"/>
  <c r="H1191" i="2"/>
  <c r="H1215" i="2"/>
  <c r="H1225" i="2"/>
  <c r="H1214" i="2"/>
  <c r="H1213" i="2"/>
  <c r="H1201" i="2"/>
  <c r="H1200" i="2"/>
  <c r="H1199" i="2"/>
  <c r="H1198" i="2"/>
  <c r="H1205" i="2"/>
  <c r="H1190" i="2"/>
  <c r="H1222" i="2"/>
  <c r="H1221" i="2"/>
  <c r="H1212" i="2"/>
  <c r="H1197" i="2"/>
  <c r="H1211" i="2"/>
  <c r="H1189" i="2"/>
  <c r="H1204" i="2"/>
  <c r="H1188" i="2"/>
  <c r="O1167" i="2"/>
  <c r="N1167" i="2"/>
  <c r="M1167" i="2"/>
  <c r="L1167" i="2"/>
  <c r="O1181" i="2"/>
  <c r="N1181" i="2"/>
  <c r="M1181" i="2"/>
  <c r="L1181" i="2"/>
  <c r="O1180" i="2"/>
  <c r="N1180" i="2"/>
  <c r="M1180" i="2"/>
  <c r="L1180" i="2"/>
  <c r="O1179" i="2"/>
  <c r="N1179" i="2"/>
  <c r="M1179" i="2"/>
  <c r="L1179" i="2"/>
  <c r="O1187" i="2"/>
  <c r="N1187" i="2"/>
  <c r="M1187" i="2"/>
  <c r="L1187" i="2"/>
  <c r="O1166" i="2"/>
  <c r="N1166" i="2"/>
  <c r="M1166" i="2"/>
  <c r="L1166" i="2"/>
  <c r="O1172" i="2"/>
  <c r="N1172" i="2"/>
  <c r="M1172" i="2"/>
  <c r="L1172" i="2"/>
  <c r="O1160" i="2"/>
  <c r="N1160" i="2"/>
  <c r="M1160" i="2"/>
  <c r="L1160" i="2"/>
  <c r="O1186" i="2"/>
  <c r="N1186" i="2"/>
  <c r="M1186" i="2"/>
  <c r="L1186" i="2"/>
  <c r="O1178" i="2"/>
  <c r="N1178" i="2"/>
  <c r="M1178" i="2"/>
  <c r="L1178" i="2"/>
  <c r="O1171" i="2"/>
  <c r="N1171" i="2"/>
  <c r="M1171" i="2"/>
  <c r="L1171" i="2"/>
  <c r="O1170" i="2"/>
  <c r="N1170" i="2"/>
  <c r="M1170" i="2"/>
  <c r="L1170" i="2"/>
  <c r="O1159" i="2"/>
  <c r="N1159" i="2"/>
  <c r="M1159" i="2"/>
  <c r="L1159" i="2"/>
  <c r="O1158" i="2"/>
  <c r="N1158" i="2"/>
  <c r="M1158" i="2"/>
  <c r="L1158" i="2"/>
  <c r="O1157" i="2"/>
  <c r="N1157" i="2"/>
  <c r="M1157" i="2"/>
  <c r="L1157" i="2"/>
  <c r="O1177" i="2"/>
  <c r="N1177" i="2"/>
  <c r="M1177" i="2"/>
  <c r="L1177" i="2"/>
  <c r="O1156" i="2"/>
  <c r="N1156" i="2"/>
  <c r="M1156" i="2"/>
  <c r="L1156" i="2"/>
  <c r="O1176" i="2"/>
  <c r="N1176" i="2"/>
  <c r="M1176" i="2"/>
  <c r="L1176" i="2"/>
  <c r="O1155" i="2"/>
  <c r="N1155" i="2"/>
  <c r="M1155" i="2"/>
  <c r="L1155" i="2"/>
  <c r="O1175" i="2"/>
  <c r="N1175" i="2"/>
  <c r="M1175" i="2"/>
  <c r="L1175" i="2"/>
  <c r="O1185" i="2"/>
  <c r="N1185" i="2"/>
  <c r="M1185" i="2"/>
  <c r="L1185" i="2"/>
  <c r="O1184" i="2"/>
  <c r="N1184" i="2"/>
  <c r="M1184" i="2"/>
  <c r="L1184" i="2"/>
  <c r="O1174" i="2"/>
  <c r="N1174" i="2"/>
  <c r="M1174" i="2"/>
  <c r="L1174" i="2"/>
  <c r="O1154" i="2"/>
  <c r="N1154" i="2"/>
  <c r="M1154" i="2"/>
  <c r="L1154" i="2"/>
  <c r="O1169" i="2"/>
  <c r="N1169" i="2"/>
  <c r="M1169" i="2"/>
  <c r="L1169" i="2"/>
  <c r="O1183" i="2"/>
  <c r="N1183" i="2"/>
  <c r="M1183" i="2"/>
  <c r="L1183" i="2"/>
  <c r="O1168" i="2"/>
  <c r="N1168" i="2"/>
  <c r="M1168" i="2"/>
  <c r="L1168" i="2"/>
  <c r="O1153" i="2"/>
  <c r="N1153" i="2"/>
  <c r="M1153" i="2"/>
  <c r="L1153" i="2"/>
  <c r="O1165" i="2"/>
  <c r="N1165" i="2"/>
  <c r="M1165" i="2"/>
  <c r="L1165" i="2"/>
  <c r="O1164" i="2"/>
  <c r="N1164" i="2"/>
  <c r="M1164" i="2"/>
  <c r="L1164" i="2"/>
  <c r="O1163" i="2"/>
  <c r="N1163" i="2"/>
  <c r="M1163" i="2"/>
  <c r="L1163" i="2"/>
  <c r="O1162" i="2"/>
  <c r="N1162" i="2"/>
  <c r="M1162" i="2"/>
  <c r="L1162" i="2"/>
  <c r="O1161" i="2"/>
  <c r="N1161" i="2"/>
  <c r="M1161" i="2"/>
  <c r="L1161" i="2"/>
  <c r="O1152" i="2"/>
  <c r="N1152" i="2"/>
  <c r="M1152" i="2"/>
  <c r="L1152" i="2"/>
  <c r="O1182" i="2"/>
  <c r="N1182" i="2"/>
  <c r="M1182" i="2"/>
  <c r="L1182" i="2"/>
  <c r="O1173" i="2"/>
  <c r="N1173" i="2"/>
  <c r="M1173" i="2"/>
  <c r="L1173" i="2"/>
  <c r="H1167" i="2"/>
  <c r="H1181" i="2"/>
  <c r="H1180" i="2"/>
  <c r="H1179" i="2"/>
  <c r="H1187" i="2"/>
  <c r="H1166" i="2"/>
  <c r="H1172" i="2"/>
  <c r="H1160" i="2"/>
  <c r="H1186" i="2"/>
  <c r="H1178" i="2"/>
  <c r="H1171" i="2"/>
  <c r="H1170" i="2"/>
  <c r="H1159" i="2"/>
  <c r="H1158" i="2"/>
  <c r="H1157" i="2"/>
  <c r="H1177" i="2"/>
  <c r="H1156" i="2"/>
  <c r="H1176" i="2"/>
  <c r="H1155" i="2"/>
  <c r="H1175" i="2"/>
  <c r="H1185" i="2"/>
  <c r="H1184" i="2"/>
  <c r="H1174" i="2"/>
  <c r="H1154" i="2"/>
  <c r="H1169" i="2"/>
  <c r="H1183" i="2"/>
  <c r="H1168" i="2"/>
  <c r="H1153" i="2"/>
  <c r="H1165" i="2"/>
  <c r="H1164" i="2"/>
  <c r="H1163" i="2"/>
  <c r="H1162" i="2"/>
  <c r="H1161" i="2"/>
  <c r="H1152" i="2"/>
  <c r="H1182" i="2"/>
  <c r="H1173" i="2"/>
  <c r="L1126" i="2"/>
  <c r="L1127" i="2"/>
  <c r="L1128" i="2"/>
  <c r="L1124" i="2"/>
  <c r="L1119" i="2"/>
  <c r="L1123" i="2"/>
  <c r="L1122" i="2"/>
  <c r="L1121" i="2"/>
  <c r="L1145" i="2"/>
  <c r="L1148" i="2"/>
  <c r="L1151" i="2"/>
  <c r="L1118" i="2"/>
  <c r="L1117" i="2"/>
  <c r="L1144" i="2"/>
  <c r="L1116" i="2"/>
  <c r="L1115" i="2"/>
  <c r="L1135" i="2"/>
  <c r="L1114" i="2"/>
  <c r="L1113" i="2"/>
  <c r="L1112" i="2"/>
  <c r="L1134" i="2"/>
  <c r="L1111" i="2"/>
  <c r="L1143" i="2"/>
  <c r="L1110" i="2"/>
  <c r="L1133" i="2"/>
  <c r="L1142" i="2"/>
  <c r="L1109" i="2"/>
  <c r="L1132" i="2"/>
  <c r="L1120" i="2"/>
  <c r="L1141" i="2"/>
  <c r="L1140" i="2"/>
  <c r="L1108" i="2"/>
  <c r="L1139" i="2"/>
  <c r="L1138" i="2"/>
  <c r="L1137" i="2"/>
  <c r="L1107" i="2"/>
  <c r="L1131" i="2"/>
  <c r="L1147" i="2"/>
  <c r="L1106" i="2"/>
  <c r="L1130" i="2"/>
  <c r="L1125" i="2"/>
  <c r="L1136" i="2"/>
  <c r="L1105" i="2"/>
  <c r="L1150" i="2"/>
  <c r="L1104" i="2"/>
  <c r="L1103" i="2"/>
  <c r="L1102" i="2"/>
  <c r="L1101" i="2"/>
  <c r="L1100" i="2"/>
  <c r="L1149" i="2"/>
  <c r="L1129" i="2"/>
  <c r="L1099" i="2"/>
  <c r="L1146" i="2"/>
  <c r="M1146" i="2"/>
  <c r="N1146" i="2"/>
  <c r="O1146" i="2"/>
  <c r="M1099" i="2"/>
  <c r="N1099" i="2"/>
  <c r="O1099" i="2"/>
  <c r="M1129" i="2"/>
  <c r="N1129" i="2"/>
  <c r="O1129" i="2"/>
  <c r="M1149" i="2"/>
  <c r="N1149" i="2"/>
  <c r="O1149" i="2"/>
  <c r="M1100" i="2"/>
  <c r="N1100" i="2"/>
  <c r="O1100" i="2"/>
  <c r="M1101" i="2"/>
  <c r="N1101" i="2"/>
  <c r="O1101" i="2"/>
  <c r="M1102" i="2"/>
  <c r="N1102" i="2"/>
  <c r="O1102" i="2"/>
  <c r="M1103" i="2"/>
  <c r="N1103" i="2"/>
  <c r="O1103" i="2"/>
  <c r="M1104" i="2"/>
  <c r="N1104" i="2"/>
  <c r="O1104" i="2"/>
  <c r="M1150" i="2"/>
  <c r="N1150" i="2"/>
  <c r="O1150" i="2"/>
  <c r="M1105" i="2"/>
  <c r="N1105" i="2"/>
  <c r="O1105" i="2"/>
  <c r="M1136" i="2"/>
  <c r="N1136" i="2"/>
  <c r="O1136" i="2"/>
  <c r="M1125" i="2"/>
  <c r="N1125" i="2"/>
  <c r="O1125" i="2"/>
  <c r="M1130" i="2"/>
  <c r="N1130" i="2"/>
  <c r="O1130" i="2"/>
  <c r="M1106" i="2"/>
  <c r="N1106" i="2"/>
  <c r="O1106" i="2"/>
  <c r="M1147" i="2"/>
  <c r="N1147" i="2"/>
  <c r="O1147" i="2"/>
  <c r="M1126" i="2"/>
  <c r="N1126" i="2"/>
  <c r="O1126" i="2"/>
  <c r="M1131" i="2"/>
  <c r="N1131" i="2"/>
  <c r="O1131" i="2"/>
  <c r="M1107" i="2"/>
  <c r="N1107" i="2"/>
  <c r="O1107" i="2"/>
  <c r="M1137" i="2"/>
  <c r="N1137" i="2"/>
  <c r="O1137" i="2"/>
  <c r="M1138" i="2"/>
  <c r="N1138" i="2"/>
  <c r="O1138" i="2"/>
  <c r="M1139" i="2"/>
  <c r="N1139" i="2"/>
  <c r="O1139" i="2"/>
  <c r="M1108" i="2"/>
  <c r="N1108" i="2"/>
  <c r="O1108" i="2"/>
  <c r="M1140" i="2"/>
  <c r="N1140" i="2"/>
  <c r="O1140" i="2"/>
  <c r="M1127" i="2"/>
  <c r="N1127" i="2"/>
  <c r="O1127" i="2"/>
  <c r="M1141" i="2"/>
  <c r="N1141" i="2"/>
  <c r="O1141" i="2"/>
  <c r="M1120" i="2"/>
  <c r="N1120" i="2"/>
  <c r="O1120" i="2"/>
  <c r="M1132" i="2"/>
  <c r="N1132" i="2"/>
  <c r="O1132" i="2"/>
  <c r="M1109" i="2"/>
  <c r="N1109" i="2"/>
  <c r="O1109" i="2"/>
  <c r="M1128" i="2"/>
  <c r="N1128" i="2"/>
  <c r="O1128" i="2"/>
  <c r="M1142" i="2"/>
  <c r="N1142" i="2"/>
  <c r="O1142" i="2"/>
  <c r="M1133" i="2"/>
  <c r="N1133" i="2"/>
  <c r="O1133" i="2"/>
  <c r="M1110" i="2"/>
  <c r="N1110" i="2"/>
  <c r="O1110" i="2"/>
  <c r="M1143" i="2"/>
  <c r="N1143" i="2"/>
  <c r="O1143" i="2"/>
  <c r="M1111" i="2"/>
  <c r="N1111" i="2"/>
  <c r="O1111" i="2"/>
  <c r="M1134" i="2"/>
  <c r="N1134" i="2"/>
  <c r="O1134" i="2"/>
  <c r="M1112" i="2"/>
  <c r="N1112" i="2"/>
  <c r="O1112" i="2"/>
  <c r="M1113" i="2"/>
  <c r="N1113" i="2"/>
  <c r="O1113" i="2"/>
  <c r="M1114" i="2"/>
  <c r="N1114" i="2"/>
  <c r="O1114" i="2"/>
  <c r="M1135" i="2"/>
  <c r="N1135" i="2"/>
  <c r="O1135" i="2"/>
  <c r="M1115" i="2"/>
  <c r="N1115" i="2"/>
  <c r="O1115" i="2"/>
  <c r="M1116" i="2"/>
  <c r="N1116" i="2"/>
  <c r="O1116" i="2"/>
  <c r="M1144" i="2"/>
  <c r="N1144" i="2"/>
  <c r="O1144" i="2"/>
  <c r="M1117" i="2"/>
  <c r="N1117" i="2"/>
  <c r="O1117" i="2"/>
  <c r="M1118" i="2"/>
  <c r="N1118" i="2"/>
  <c r="O1118" i="2"/>
  <c r="M1151" i="2"/>
  <c r="N1151" i="2"/>
  <c r="O1151" i="2"/>
  <c r="M1148" i="2"/>
  <c r="N1148" i="2"/>
  <c r="O1148" i="2"/>
  <c r="M1145" i="2"/>
  <c r="N1145" i="2"/>
  <c r="O1145" i="2"/>
  <c r="M1121" i="2"/>
  <c r="N1121" i="2"/>
  <c r="O1121" i="2"/>
  <c r="M1122" i="2"/>
  <c r="N1122" i="2"/>
  <c r="O1122" i="2"/>
  <c r="M1123" i="2"/>
  <c r="N1123" i="2"/>
  <c r="O1123" i="2"/>
  <c r="M1119" i="2"/>
  <c r="N1119" i="2"/>
  <c r="O1119" i="2"/>
  <c r="M1124" i="2"/>
  <c r="N1124" i="2"/>
  <c r="O1124" i="2"/>
  <c r="H1146" i="2"/>
  <c r="H1099" i="2"/>
  <c r="H1129" i="2"/>
  <c r="H1149" i="2"/>
  <c r="H1100" i="2"/>
  <c r="H1101" i="2"/>
  <c r="H1102" i="2"/>
  <c r="H1103" i="2"/>
  <c r="H1104" i="2"/>
  <c r="H1150" i="2"/>
  <c r="H1105" i="2"/>
  <c r="H1136" i="2"/>
  <c r="H1125" i="2"/>
  <c r="H1130" i="2"/>
  <c r="H1106" i="2"/>
  <c r="H1147" i="2"/>
  <c r="H1126" i="2"/>
  <c r="H1131" i="2"/>
  <c r="H1107" i="2"/>
  <c r="H1137" i="2"/>
  <c r="H1138" i="2"/>
  <c r="H1139" i="2"/>
  <c r="H1108" i="2"/>
  <c r="H1140" i="2"/>
  <c r="H1127" i="2"/>
  <c r="H1141" i="2"/>
  <c r="H1120" i="2"/>
  <c r="H1132" i="2"/>
  <c r="H1109" i="2"/>
  <c r="H1128" i="2"/>
  <c r="H1142" i="2"/>
  <c r="H1133" i="2"/>
  <c r="H1110" i="2"/>
  <c r="H1143" i="2"/>
  <c r="H1111" i="2"/>
  <c r="H1134" i="2"/>
  <c r="H1112" i="2"/>
  <c r="H1113" i="2"/>
  <c r="H1114" i="2"/>
  <c r="H1135" i="2"/>
  <c r="H1115" i="2"/>
  <c r="H1116" i="2"/>
  <c r="H1144" i="2"/>
  <c r="H1117" i="2"/>
  <c r="H1118" i="2"/>
  <c r="H1151" i="2"/>
  <c r="H1148" i="2"/>
  <c r="H1145" i="2"/>
  <c r="H1121" i="2"/>
  <c r="H1122" i="2"/>
  <c r="H1123" i="2"/>
  <c r="H1119" i="2"/>
  <c r="H1124" i="2"/>
  <c r="O1097" i="2"/>
  <c r="N1097" i="2"/>
  <c r="M1097" i="2"/>
  <c r="L1097" i="2"/>
  <c r="O1096" i="2"/>
  <c r="N1096" i="2"/>
  <c r="M1096" i="2"/>
  <c r="L1096" i="2"/>
  <c r="O1095" i="2"/>
  <c r="N1095" i="2"/>
  <c r="M1095" i="2"/>
  <c r="L1095" i="2"/>
  <c r="O1094" i="2"/>
  <c r="N1094" i="2"/>
  <c r="M1094" i="2"/>
  <c r="L1094" i="2"/>
  <c r="O1093" i="2"/>
  <c r="N1093" i="2"/>
  <c r="M1093" i="2"/>
  <c r="L1093" i="2"/>
  <c r="O1092" i="2"/>
  <c r="N1092" i="2"/>
  <c r="M1092" i="2"/>
  <c r="L1092" i="2"/>
  <c r="O1091" i="2"/>
  <c r="N1091" i="2"/>
  <c r="M1091" i="2"/>
  <c r="L1091" i="2"/>
  <c r="O1090" i="2"/>
  <c r="N1090" i="2"/>
  <c r="M1090" i="2"/>
  <c r="L1090" i="2"/>
  <c r="O1089" i="2"/>
  <c r="N1089" i="2"/>
  <c r="M1089" i="2"/>
  <c r="L1089" i="2"/>
  <c r="O1088" i="2"/>
  <c r="N1088" i="2"/>
  <c r="M1088" i="2"/>
  <c r="L1088" i="2"/>
  <c r="O1087" i="2"/>
  <c r="N1087" i="2"/>
  <c r="M1087" i="2"/>
  <c r="L1087" i="2"/>
  <c r="O1086" i="2"/>
  <c r="N1086" i="2"/>
  <c r="M1086" i="2"/>
  <c r="L1086" i="2"/>
  <c r="O1085" i="2"/>
  <c r="N1085" i="2"/>
  <c r="M1085" i="2"/>
  <c r="L1085" i="2"/>
  <c r="O1084" i="2"/>
  <c r="N1084" i="2"/>
  <c r="M1084" i="2"/>
  <c r="L1084" i="2"/>
  <c r="O1083" i="2"/>
  <c r="N1083" i="2"/>
  <c r="M1083" i="2"/>
  <c r="L1083" i="2"/>
  <c r="O1082" i="2"/>
  <c r="N1082" i="2"/>
  <c r="M1082" i="2"/>
  <c r="L1082" i="2"/>
  <c r="O1081" i="2"/>
  <c r="N1081" i="2"/>
  <c r="M1081" i="2"/>
  <c r="L1081" i="2"/>
  <c r="O1080" i="2"/>
  <c r="N1080" i="2"/>
  <c r="M1080" i="2"/>
  <c r="L1080" i="2"/>
  <c r="O1079" i="2"/>
  <c r="N1079" i="2"/>
  <c r="M1079" i="2"/>
  <c r="L1079" i="2"/>
  <c r="O1078" i="2"/>
  <c r="N1078" i="2"/>
  <c r="M1078" i="2"/>
  <c r="L1078" i="2"/>
  <c r="O1077" i="2"/>
  <c r="N1077" i="2"/>
  <c r="M1077" i="2"/>
  <c r="L1077" i="2"/>
  <c r="O1076" i="2"/>
  <c r="N1076" i="2"/>
  <c r="M1076" i="2"/>
  <c r="L1076" i="2"/>
  <c r="O1075" i="2"/>
  <c r="N1075" i="2"/>
  <c r="M1075" i="2"/>
  <c r="L1075" i="2"/>
  <c r="O1074" i="2"/>
  <c r="N1074" i="2"/>
  <c r="M1074" i="2"/>
  <c r="L1074" i="2"/>
  <c r="O1073" i="2"/>
  <c r="N1073" i="2"/>
  <c r="M1073" i="2"/>
  <c r="L1073" i="2"/>
  <c r="O1072" i="2"/>
  <c r="N1072" i="2"/>
  <c r="M1072" i="2"/>
  <c r="L1072" i="2"/>
  <c r="O1071" i="2"/>
  <c r="N1071" i="2"/>
  <c r="M1071" i="2"/>
  <c r="L1071" i="2"/>
  <c r="O1070" i="2"/>
  <c r="N1070" i="2"/>
  <c r="M1070" i="2"/>
  <c r="L1070" i="2"/>
  <c r="O1069" i="2"/>
  <c r="N1069" i="2"/>
  <c r="M1069" i="2"/>
  <c r="L1069" i="2"/>
  <c r="O1068" i="2"/>
  <c r="N1068" i="2"/>
  <c r="M1068" i="2"/>
  <c r="L1068" i="2"/>
  <c r="O1067" i="2"/>
  <c r="N1067" i="2"/>
  <c r="M1067" i="2"/>
  <c r="L1067" i="2"/>
  <c r="O1098" i="2"/>
  <c r="N1098" i="2"/>
  <c r="M1098" i="2"/>
  <c r="L1098" i="2"/>
  <c r="O1066" i="2"/>
  <c r="N1066" i="2"/>
  <c r="M1066" i="2"/>
  <c r="L1066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98" i="2"/>
  <c r="H1066" i="2"/>
  <c r="O1065" i="2"/>
  <c r="N1065" i="2"/>
  <c r="M1065" i="2"/>
  <c r="L1065" i="2"/>
  <c r="H1065" i="2"/>
  <c r="L1051" i="2"/>
  <c r="L1064" i="2"/>
  <c r="L1056" i="2"/>
  <c r="L1057" i="2"/>
  <c r="O1064" i="2"/>
  <c r="N1064" i="2"/>
  <c r="M1064" i="2"/>
  <c r="O1063" i="2"/>
  <c r="N1063" i="2"/>
  <c r="M1063" i="2"/>
  <c r="L1063" i="2"/>
  <c r="O1062" i="2"/>
  <c r="N1062" i="2"/>
  <c r="M1062" i="2"/>
  <c r="L1062" i="2"/>
  <c r="O1061" i="2"/>
  <c r="N1061" i="2"/>
  <c r="M1061" i="2"/>
  <c r="L1061" i="2"/>
  <c r="O1060" i="2"/>
  <c r="N1060" i="2"/>
  <c r="M1060" i="2"/>
  <c r="L1060" i="2"/>
  <c r="O1059" i="2"/>
  <c r="N1059" i="2"/>
  <c r="M1059" i="2"/>
  <c r="L1059" i="2"/>
  <c r="O1058" i="2"/>
  <c r="N1058" i="2"/>
  <c r="M1058" i="2"/>
  <c r="L1058" i="2"/>
  <c r="O1057" i="2"/>
  <c r="N1057" i="2"/>
  <c r="M1057" i="2"/>
  <c r="O1056" i="2"/>
  <c r="N1056" i="2"/>
  <c r="M1056" i="2"/>
  <c r="O1055" i="2"/>
  <c r="N1055" i="2"/>
  <c r="M1055" i="2"/>
  <c r="L1055" i="2"/>
  <c r="O1054" i="2"/>
  <c r="N1054" i="2"/>
  <c r="M1054" i="2"/>
  <c r="L1054" i="2"/>
  <c r="O1053" i="2"/>
  <c r="N1053" i="2"/>
  <c r="M1053" i="2"/>
  <c r="L1053" i="2"/>
  <c r="O1052" i="2"/>
  <c r="N1052" i="2"/>
  <c r="M1052" i="2"/>
  <c r="L1052" i="2"/>
  <c r="O1051" i="2"/>
  <c r="N1051" i="2"/>
  <c r="M1051" i="2"/>
  <c r="O1050" i="2"/>
  <c r="N1050" i="2"/>
  <c r="M1050" i="2"/>
  <c r="L1050" i="2"/>
  <c r="O1049" i="2"/>
  <c r="N1049" i="2"/>
  <c r="M1049" i="2"/>
  <c r="L1049" i="2"/>
  <c r="O1048" i="2"/>
  <c r="N1048" i="2"/>
  <c r="M1048" i="2"/>
  <c r="L1048" i="2"/>
  <c r="O1047" i="2"/>
  <c r="N1047" i="2"/>
  <c r="M1047" i="2"/>
  <c r="L1047" i="2"/>
  <c r="O1046" i="2"/>
  <c r="N1046" i="2"/>
  <c r="M1046" i="2"/>
  <c r="L1046" i="2"/>
  <c r="O1045" i="2"/>
  <c r="N1045" i="2"/>
  <c r="M1045" i="2"/>
  <c r="L1045" i="2"/>
  <c r="O1044" i="2"/>
  <c r="N1044" i="2"/>
  <c r="M1044" i="2"/>
  <c r="L1044" i="2"/>
  <c r="O1043" i="2"/>
  <c r="N1043" i="2"/>
  <c r="M1043" i="2"/>
  <c r="L1043" i="2"/>
  <c r="O1042" i="2"/>
  <c r="N1042" i="2"/>
  <c r="M1042" i="2"/>
  <c r="L1042" i="2"/>
  <c r="O1041" i="2"/>
  <c r="N1041" i="2"/>
  <c r="M1041" i="2"/>
  <c r="L1041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O1035" i="2"/>
  <c r="N1035" i="2"/>
  <c r="M1035" i="2"/>
  <c r="O1021" i="2"/>
  <c r="N1021" i="2"/>
  <c r="M1021" i="2"/>
  <c r="O1012" i="2"/>
  <c r="N1012" i="2"/>
  <c r="M1012" i="2"/>
  <c r="O1020" i="2"/>
  <c r="N1020" i="2"/>
  <c r="M1020" i="2"/>
  <c r="O1019" i="2"/>
  <c r="N1019" i="2"/>
  <c r="M1019" i="2"/>
  <c r="O1011" i="2"/>
  <c r="N1011" i="2"/>
  <c r="M1011" i="2"/>
  <c r="O1018" i="2"/>
  <c r="N1018" i="2"/>
  <c r="M1018" i="2"/>
  <c r="O1010" i="2"/>
  <c r="N1010" i="2"/>
  <c r="M1010" i="2"/>
  <c r="O1017" i="2"/>
  <c r="N1017" i="2"/>
  <c r="M1017" i="2"/>
  <c r="O1016" i="2"/>
  <c r="N1016" i="2"/>
  <c r="M1016" i="2"/>
  <c r="O1015" i="2"/>
  <c r="N1015" i="2"/>
  <c r="M1015" i="2"/>
  <c r="O1009" i="2"/>
  <c r="N1009" i="2"/>
  <c r="M1009" i="2"/>
  <c r="O1008" i="2"/>
  <c r="N1008" i="2"/>
  <c r="M1008" i="2"/>
  <c r="O1039" i="2"/>
  <c r="N1039" i="2"/>
  <c r="M1039" i="2"/>
  <c r="O1007" i="2"/>
  <c r="N1007" i="2"/>
  <c r="M1007" i="2"/>
  <c r="O1006" i="2"/>
  <c r="N1006" i="2"/>
  <c r="M1006" i="2"/>
  <c r="O1033" i="2"/>
  <c r="N1033" i="2"/>
  <c r="M1033" i="2"/>
  <c r="O1005" i="2"/>
  <c r="N1005" i="2"/>
  <c r="M1005" i="2"/>
  <c r="O1004" i="2"/>
  <c r="N1004" i="2"/>
  <c r="M1004" i="2"/>
  <c r="O1003" i="2"/>
  <c r="N1003" i="2"/>
  <c r="M1003" i="2"/>
  <c r="O1029" i="2"/>
  <c r="N1029" i="2"/>
  <c r="M1029" i="2"/>
  <c r="O1038" i="2"/>
  <c r="N1038" i="2"/>
  <c r="M1038" i="2"/>
  <c r="O1028" i="2"/>
  <c r="N1028" i="2"/>
  <c r="M1028" i="2"/>
  <c r="O1027" i="2"/>
  <c r="N1027" i="2"/>
  <c r="M1027" i="2"/>
  <c r="O1002" i="2"/>
  <c r="N1002" i="2"/>
  <c r="M1002" i="2"/>
  <c r="O1026" i="2"/>
  <c r="N1026" i="2"/>
  <c r="M1026" i="2"/>
  <c r="O1025" i="2"/>
  <c r="N1025" i="2"/>
  <c r="M1025" i="2"/>
  <c r="O1001" i="2"/>
  <c r="N1001" i="2"/>
  <c r="M1001" i="2"/>
  <c r="O1000" i="2"/>
  <c r="N1000" i="2"/>
  <c r="M1000" i="2"/>
  <c r="O1024" i="2"/>
  <c r="N1024" i="2"/>
  <c r="M1024" i="2"/>
  <c r="O1023" i="2"/>
  <c r="N1023" i="2"/>
  <c r="M1023" i="2"/>
  <c r="O1022" i="2"/>
  <c r="N1022" i="2"/>
  <c r="M1022" i="2"/>
  <c r="O999" i="2"/>
  <c r="N999" i="2"/>
  <c r="M999" i="2"/>
  <c r="O1032" i="2"/>
  <c r="N1032" i="2"/>
  <c r="M1032" i="2"/>
  <c r="O1031" i="2"/>
  <c r="N1031" i="2"/>
  <c r="M1031" i="2"/>
  <c r="O1036" i="2"/>
  <c r="N1036" i="2"/>
  <c r="M1036" i="2"/>
  <c r="O1030" i="2"/>
  <c r="N1030" i="2"/>
  <c r="M1030" i="2"/>
  <c r="O998" i="2"/>
  <c r="N998" i="2"/>
  <c r="M998" i="2"/>
  <c r="O1014" i="2"/>
  <c r="N1014" i="2"/>
  <c r="M1014" i="2"/>
  <c r="O1037" i="2"/>
  <c r="N1037" i="2"/>
  <c r="M1037" i="2"/>
  <c r="O1034" i="2"/>
  <c r="N1034" i="2"/>
  <c r="M1034" i="2"/>
  <c r="O997" i="2"/>
  <c r="N997" i="2"/>
  <c r="M997" i="2"/>
  <c r="O996" i="2"/>
  <c r="N996" i="2"/>
  <c r="M996" i="2"/>
  <c r="O1040" i="2"/>
  <c r="N1040" i="2"/>
  <c r="M1040" i="2"/>
  <c r="O1013" i="2"/>
  <c r="N1013" i="2"/>
  <c r="M1013" i="2"/>
  <c r="L1035" i="2"/>
  <c r="L1021" i="2"/>
  <c r="L1012" i="2"/>
  <c r="L1020" i="2"/>
  <c r="L1019" i="2"/>
  <c r="L1011" i="2"/>
  <c r="L1018" i="2"/>
  <c r="L1010" i="2"/>
  <c r="L1017" i="2"/>
  <c r="L1016" i="2"/>
  <c r="L1015" i="2"/>
  <c r="L1009" i="2"/>
  <c r="L1008" i="2"/>
  <c r="L1039" i="2"/>
  <c r="L1007" i="2"/>
  <c r="L1006" i="2"/>
  <c r="L1033" i="2"/>
  <c r="L1005" i="2"/>
  <c r="L1004" i="2"/>
  <c r="L1003" i="2"/>
  <c r="L1029" i="2"/>
  <c r="L1038" i="2"/>
  <c r="L1028" i="2"/>
  <c r="L1027" i="2"/>
  <c r="L1002" i="2"/>
  <c r="L1026" i="2"/>
  <c r="L1025" i="2"/>
  <c r="L1001" i="2"/>
  <c r="L1000" i="2"/>
  <c r="L1024" i="2"/>
  <c r="L1023" i="2"/>
  <c r="L1022" i="2"/>
  <c r="L999" i="2"/>
  <c r="L1032" i="2"/>
  <c r="L1031" i="2"/>
  <c r="L1036" i="2"/>
  <c r="L1030" i="2"/>
  <c r="L998" i="2"/>
  <c r="L1014" i="2"/>
  <c r="L1037" i="2"/>
  <c r="L1034" i="2"/>
  <c r="L997" i="2"/>
  <c r="L996" i="2"/>
  <c r="L1040" i="2"/>
  <c r="L1013" i="2"/>
  <c r="H1035" i="2"/>
  <c r="H1021" i="2"/>
  <c r="H1012" i="2"/>
  <c r="H1020" i="2"/>
  <c r="H1019" i="2"/>
  <c r="H1011" i="2"/>
  <c r="H1018" i="2"/>
  <c r="H1010" i="2"/>
  <c r="H1017" i="2"/>
  <c r="H1016" i="2"/>
  <c r="H1015" i="2"/>
  <c r="H1009" i="2"/>
  <c r="H1008" i="2"/>
  <c r="H1039" i="2"/>
  <c r="H1007" i="2"/>
  <c r="H1006" i="2"/>
  <c r="H1033" i="2"/>
  <c r="H1005" i="2"/>
  <c r="H1004" i="2"/>
  <c r="H1003" i="2"/>
  <c r="H1029" i="2"/>
  <c r="H1038" i="2"/>
  <c r="H1028" i="2"/>
  <c r="H1027" i="2"/>
  <c r="H1002" i="2"/>
  <c r="H1026" i="2"/>
  <c r="H1025" i="2"/>
  <c r="H1001" i="2"/>
  <c r="H1000" i="2"/>
  <c r="H1024" i="2"/>
  <c r="H1023" i="2"/>
  <c r="H1022" i="2"/>
  <c r="H999" i="2"/>
  <c r="H1032" i="2"/>
  <c r="H1031" i="2"/>
  <c r="H1036" i="2"/>
  <c r="H1030" i="2"/>
  <c r="H998" i="2"/>
  <c r="H1014" i="2"/>
  <c r="H1037" i="2"/>
  <c r="H1034" i="2"/>
  <c r="H997" i="2"/>
  <c r="H996" i="2"/>
  <c r="H1013" i="2"/>
  <c r="H1040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M965" i="2"/>
  <c r="N965" i="2"/>
  <c r="O965" i="2"/>
  <c r="M966" i="2"/>
  <c r="N966" i="2"/>
  <c r="O966" i="2"/>
  <c r="M967" i="2"/>
  <c r="N967" i="2"/>
  <c r="O967" i="2"/>
  <c r="M968" i="2"/>
  <c r="N968" i="2"/>
  <c r="O968" i="2"/>
  <c r="M969" i="2"/>
  <c r="N969" i="2"/>
  <c r="O969" i="2"/>
  <c r="M970" i="2"/>
  <c r="N970" i="2"/>
  <c r="O970" i="2"/>
  <c r="M971" i="2"/>
  <c r="N971" i="2"/>
  <c r="O971" i="2"/>
  <c r="M972" i="2"/>
  <c r="N972" i="2"/>
  <c r="O972" i="2"/>
  <c r="M973" i="2"/>
  <c r="N973" i="2"/>
  <c r="O973" i="2"/>
  <c r="M974" i="2"/>
  <c r="N974" i="2"/>
  <c r="O974" i="2"/>
  <c r="M975" i="2"/>
  <c r="N975" i="2"/>
  <c r="O975" i="2"/>
  <c r="M976" i="2"/>
  <c r="N976" i="2"/>
  <c r="O976" i="2"/>
  <c r="M977" i="2"/>
  <c r="N977" i="2"/>
  <c r="O977" i="2"/>
  <c r="M978" i="2"/>
  <c r="N978" i="2"/>
  <c r="O978" i="2"/>
  <c r="M979" i="2"/>
  <c r="N979" i="2"/>
  <c r="O979" i="2"/>
  <c r="M980" i="2"/>
  <c r="N980" i="2"/>
  <c r="O980" i="2"/>
  <c r="M981" i="2"/>
  <c r="N981" i="2"/>
  <c r="O981" i="2"/>
  <c r="M982" i="2"/>
  <c r="N982" i="2"/>
  <c r="O982" i="2"/>
  <c r="M983" i="2"/>
  <c r="N983" i="2"/>
  <c r="O983" i="2"/>
  <c r="M984" i="2"/>
  <c r="N984" i="2"/>
  <c r="O984" i="2"/>
  <c r="M985" i="2"/>
  <c r="N985" i="2"/>
  <c r="O985" i="2"/>
  <c r="M986" i="2"/>
  <c r="N986" i="2"/>
  <c r="O986" i="2"/>
  <c r="M987" i="2"/>
  <c r="N987" i="2"/>
  <c r="O987" i="2"/>
  <c r="M988" i="2"/>
  <c r="N988" i="2"/>
  <c r="O988" i="2"/>
  <c r="M989" i="2"/>
  <c r="N989" i="2"/>
  <c r="O989" i="2"/>
  <c r="M990" i="2"/>
  <c r="N990" i="2"/>
  <c r="O990" i="2"/>
  <c r="M991" i="2"/>
  <c r="N991" i="2"/>
  <c r="O991" i="2"/>
  <c r="M992" i="2"/>
  <c r="N992" i="2"/>
  <c r="O992" i="2"/>
  <c r="M993" i="2"/>
  <c r="N993" i="2"/>
  <c r="O993" i="2"/>
  <c r="M994" i="2"/>
  <c r="N994" i="2"/>
  <c r="O994" i="2"/>
  <c r="M995" i="2"/>
  <c r="N995" i="2"/>
  <c r="O995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O964" i="2"/>
  <c r="N964" i="2"/>
  <c r="M964" i="2"/>
  <c r="L964" i="2"/>
  <c r="O963" i="2"/>
  <c r="N963" i="2"/>
  <c r="M963" i="2"/>
  <c r="L963" i="2"/>
  <c r="O962" i="2"/>
  <c r="N962" i="2"/>
  <c r="M962" i="2"/>
  <c r="L962" i="2"/>
  <c r="O961" i="2"/>
  <c r="N961" i="2"/>
  <c r="M961" i="2"/>
  <c r="L961" i="2"/>
  <c r="O960" i="2"/>
  <c r="N960" i="2"/>
  <c r="M960" i="2"/>
  <c r="L960" i="2"/>
  <c r="O959" i="2"/>
  <c r="N959" i="2"/>
  <c r="M959" i="2"/>
  <c r="L959" i="2"/>
  <c r="O958" i="2"/>
  <c r="N958" i="2"/>
  <c r="M958" i="2"/>
  <c r="L958" i="2"/>
  <c r="O957" i="2"/>
  <c r="N957" i="2"/>
  <c r="M957" i="2"/>
  <c r="L957" i="2"/>
  <c r="O956" i="2"/>
  <c r="N956" i="2"/>
  <c r="M956" i="2"/>
  <c r="L956" i="2"/>
  <c r="O955" i="2"/>
  <c r="N955" i="2"/>
  <c r="M955" i="2"/>
  <c r="L955" i="2"/>
  <c r="O954" i="2"/>
  <c r="N954" i="2"/>
  <c r="M954" i="2"/>
  <c r="L954" i="2"/>
  <c r="O953" i="2"/>
  <c r="N953" i="2"/>
  <c r="M953" i="2"/>
  <c r="L953" i="2"/>
  <c r="O952" i="2"/>
  <c r="N952" i="2"/>
  <c r="M952" i="2"/>
  <c r="L952" i="2"/>
  <c r="O951" i="2"/>
  <c r="N951" i="2"/>
  <c r="M951" i="2"/>
  <c r="L951" i="2"/>
  <c r="O950" i="2"/>
  <c r="N950" i="2"/>
  <c r="M950" i="2"/>
  <c r="L950" i="2"/>
  <c r="O949" i="2"/>
  <c r="N949" i="2"/>
  <c r="M949" i="2"/>
  <c r="L949" i="2"/>
  <c r="O948" i="2"/>
  <c r="N948" i="2"/>
  <c r="M948" i="2"/>
  <c r="L948" i="2"/>
  <c r="O947" i="2"/>
  <c r="N947" i="2"/>
  <c r="M947" i="2"/>
  <c r="L947" i="2"/>
  <c r="O946" i="2"/>
  <c r="N946" i="2"/>
  <c r="M946" i="2"/>
  <c r="L946" i="2"/>
  <c r="O945" i="2"/>
  <c r="N945" i="2"/>
  <c r="M945" i="2"/>
  <c r="L945" i="2"/>
  <c r="O944" i="2"/>
  <c r="N944" i="2"/>
  <c r="M944" i="2"/>
  <c r="L944" i="2"/>
  <c r="O943" i="2"/>
  <c r="N943" i="2"/>
  <c r="M943" i="2"/>
  <c r="L943" i="2"/>
  <c r="O942" i="2"/>
  <c r="N942" i="2"/>
  <c r="M942" i="2"/>
  <c r="L942" i="2"/>
  <c r="O941" i="2"/>
  <c r="N941" i="2"/>
  <c r="M941" i="2"/>
  <c r="L941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O940" i="2"/>
  <c r="N940" i="2"/>
  <c r="M940" i="2"/>
  <c r="L940" i="2"/>
  <c r="O939" i="2"/>
  <c r="N939" i="2"/>
  <c r="M939" i="2"/>
  <c r="L939" i="2"/>
  <c r="O938" i="2"/>
  <c r="N938" i="2"/>
  <c r="M938" i="2"/>
  <c r="L938" i="2"/>
  <c r="O937" i="2"/>
  <c r="N937" i="2"/>
  <c r="M937" i="2"/>
  <c r="L937" i="2"/>
  <c r="O936" i="2"/>
  <c r="N936" i="2"/>
  <c r="M936" i="2"/>
  <c r="L936" i="2"/>
  <c r="O935" i="2"/>
  <c r="N935" i="2"/>
  <c r="M935" i="2"/>
  <c r="L935" i="2"/>
  <c r="L934" i="2"/>
  <c r="M934" i="2"/>
  <c r="N934" i="2"/>
  <c r="O934" i="2"/>
  <c r="H940" i="2"/>
  <c r="H939" i="2"/>
  <c r="H938" i="2"/>
  <c r="H937" i="2"/>
  <c r="H936" i="2"/>
  <c r="H935" i="2"/>
  <c r="O933" i="2"/>
  <c r="N933" i="2"/>
  <c r="M933" i="2"/>
  <c r="L933" i="2"/>
  <c r="O932" i="2"/>
  <c r="N932" i="2"/>
  <c r="M932" i="2"/>
  <c r="L932" i="2"/>
  <c r="O931" i="2"/>
  <c r="N931" i="2"/>
  <c r="M931" i="2"/>
  <c r="L931" i="2"/>
  <c r="O930" i="2"/>
  <c r="N930" i="2"/>
  <c r="M930" i="2"/>
  <c r="L930" i="2"/>
  <c r="H934" i="2"/>
  <c r="H933" i="2"/>
  <c r="H932" i="2"/>
  <c r="H931" i="2"/>
  <c r="H930" i="2"/>
  <c r="H928" i="2"/>
  <c r="O929" i="2"/>
  <c r="N929" i="2"/>
  <c r="M929" i="2"/>
  <c r="L929" i="2"/>
  <c r="O928" i="2"/>
  <c r="N928" i="2"/>
  <c r="M928" i="2"/>
  <c r="L928" i="2"/>
  <c r="O927" i="2"/>
  <c r="N927" i="2"/>
  <c r="M927" i="2"/>
  <c r="L927" i="2"/>
  <c r="O926" i="2"/>
  <c r="N926" i="2"/>
  <c r="M926" i="2"/>
  <c r="L926" i="2"/>
  <c r="O925" i="2"/>
  <c r="N925" i="2"/>
  <c r="M925" i="2"/>
  <c r="L925" i="2"/>
  <c r="O924" i="2"/>
  <c r="N924" i="2"/>
  <c r="M924" i="2"/>
  <c r="L924" i="2"/>
  <c r="O923" i="2"/>
  <c r="N923" i="2"/>
  <c r="M923" i="2"/>
  <c r="L923" i="2"/>
  <c r="O922" i="2"/>
  <c r="N922" i="2"/>
  <c r="M922" i="2"/>
  <c r="L922" i="2"/>
  <c r="O921" i="2"/>
  <c r="N921" i="2"/>
  <c r="M921" i="2"/>
  <c r="L921" i="2"/>
  <c r="O920" i="2"/>
  <c r="N920" i="2"/>
  <c r="M920" i="2"/>
  <c r="L920" i="2"/>
  <c r="O919" i="2"/>
  <c r="N919" i="2"/>
  <c r="M919" i="2"/>
  <c r="L919" i="2"/>
  <c r="O918" i="2"/>
  <c r="N918" i="2"/>
  <c r="M918" i="2"/>
  <c r="L918" i="2"/>
  <c r="O917" i="2"/>
  <c r="N917" i="2"/>
  <c r="M917" i="2"/>
  <c r="L917" i="2"/>
  <c r="O916" i="2"/>
  <c r="N916" i="2"/>
  <c r="M916" i="2"/>
  <c r="L916" i="2"/>
  <c r="O915" i="2"/>
  <c r="N915" i="2"/>
  <c r="M915" i="2"/>
  <c r="L915" i="2"/>
  <c r="O914" i="2"/>
  <c r="N914" i="2"/>
  <c r="M914" i="2"/>
  <c r="L914" i="2"/>
  <c r="O913" i="2"/>
  <c r="N913" i="2"/>
  <c r="M913" i="2"/>
  <c r="L913" i="2"/>
  <c r="O912" i="2"/>
  <c r="N912" i="2"/>
  <c r="M912" i="2"/>
  <c r="L912" i="2"/>
  <c r="O911" i="2"/>
  <c r="N911" i="2"/>
  <c r="M911" i="2"/>
  <c r="L911" i="2"/>
  <c r="O910" i="2"/>
  <c r="N910" i="2"/>
  <c r="M910" i="2"/>
  <c r="L910" i="2"/>
  <c r="O909" i="2"/>
  <c r="N909" i="2"/>
  <c r="M909" i="2"/>
  <c r="L909" i="2"/>
  <c r="H929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L908" i="2"/>
  <c r="M908" i="2"/>
  <c r="N908" i="2"/>
  <c r="O908" i="2"/>
  <c r="H908" i="2"/>
  <c r="L885" i="2"/>
  <c r="M885" i="2"/>
  <c r="N885" i="2"/>
  <c r="O885" i="2"/>
  <c r="L886" i="2"/>
  <c r="M886" i="2"/>
  <c r="N886" i="2"/>
  <c r="O886" i="2"/>
  <c r="L887" i="2"/>
  <c r="M887" i="2"/>
  <c r="N887" i="2"/>
  <c r="O887" i="2"/>
  <c r="L888" i="2"/>
  <c r="M888" i="2"/>
  <c r="N888" i="2"/>
  <c r="O888" i="2"/>
  <c r="L889" i="2"/>
  <c r="M889" i="2"/>
  <c r="N889" i="2"/>
  <c r="O889" i="2"/>
  <c r="L890" i="2"/>
  <c r="M890" i="2"/>
  <c r="N890" i="2"/>
  <c r="O890" i="2"/>
  <c r="L891" i="2"/>
  <c r="M891" i="2"/>
  <c r="N891" i="2"/>
  <c r="O891" i="2"/>
  <c r="L892" i="2"/>
  <c r="M892" i="2"/>
  <c r="N892" i="2"/>
  <c r="O892" i="2"/>
  <c r="L893" i="2"/>
  <c r="M893" i="2"/>
  <c r="N893" i="2"/>
  <c r="O893" i="2"/>
  <c r="L894" i="2"/>
  <c r="M894" i="2"/>
  <c r="N894" i="2"/>
  <c r="O894" i="2"/>
  <c r="L895" i="2"/>
  <c r="M895" i="2"/>
  <c r="N895" i="2"/>
  <c r="O895" i="2"/>
  <c r="L896" i="2"/>
  <c r="M896" i="2"/>
  <c r="N896" i="2"/>
  <c r="O896" i="2"/>
  <c r="L897" i="2"/>
  <c r="M897" i="2"/>
  <c r="N897" i="2"/>
  <c r="O897" i="2"/>
  <c r="L898" i="2"/>
  <c r="M898" i="2"/>
  <c r="N898" i="2"/>
  <c r="O898" i="2"/>
  <c r="L899" i="2"/>
  <c r="M899" i="2"/>
  <c r="N899" i="2"/>
  <c r="O899" i="2"/>
  <c r="L900" i="2"/>
  <c r="M900" i="2"/>
  <c r="N900" i="2"/>
  <c r="O900" i="2"/>
  <c r="L901" i="2"/>
  <c r="M901" i="2"/>
  <c r="N901" i="2"/>
  <c r="O901" i="2"/>
  <c r="L902" i="2"/>
  <c r="M902" i="2"/>
  <c r="N902" i="2"/>
  <c r="O902" i="2"/>
  <c r="L903" i="2"/>
  <c r="M903" i="2"/>
  <c r="N903" i="2"/>
  <c r="O903" i="2"/>
  <c r="L904" i="2"/>
  <c r="M904" i="2"/>
  <c r="N904" i="2"/>
  <c r="O904" i="2"/>
  <c r="L905" i="2"/>
  <c r="M905" i="2"/>
  <c r="N905" i="2"/>
  <c r="O905" i="2"/>
  <c r="L906" i="2"/>
  <c r="M906" i="2"/>
  <c r="N906" i="2"/>
  <c r="O906" i="2"/>
  <c r="L907" i="2"/>
  <c r="M907" i="2"/>
  <c r="N907" i="2"/>
  <c r="O907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884" i="2"/>
  <c r="H883" i="2"/>
  <c r="H882" i="2"/>
  <c r="H881" i="2"/>
  <c r="H880" i="2"/>
  <c r="H879" i="2"/>
  <c r="H878" i="2"/>
  <c r="H877" i="2"/>
  <c r="H876" i="2"/>
  <c r="H875" i="2"/>
  <c r="H874" i="2"/>
  <c r="M855" i="2"/>
  <c r="N855" i="2"/>
  <c r="O855" i="2"/>
  <c r="M856" i="2"/>
  <c r="N856" i="2"/>
  <c r="O856" i="2"/>
  <c r="M857" i="2"/>
  <c r="N857" i="2"/>
  <c r="O857" i="2"/>
  <c r="M858" i="2"/>
  <c r="N858" i="2"/>
  <c r="O858" i="2"/>
  <c r="M859" i="2"/>
  <c r="N859" i="2"/>
  <c r="O859" i="2"/>
  <c r="M860" i="2"/>
  <c r="N860" i="2"/>
  <c r="O860" i="2"/>
  <c r="M861" i="2"/>
  <c r="N861" i="2"/>
  <c r="O861" i="2"/>
  <c r="M862" i="2"/>
  <c r="N862" i="2"/>
  <c r="O862" i="2"/>
  <c r="M863" i="2"/>
  <c r="N863" i="2"/>
  <c r="O863" i="2"/>
  <c r="M864" i="2"/>
  <c r="N864" i="2"/>
  <c r="O864" i="2"/>
  <c r="M865" i="2"/>
  <c r="N865" i="2"/>
  <c r="O865" i="2"/>
  <c r="M866" i="2"/>
  <c r="N866" i="2"/>
  <c r="O866" i="2"/>
  <c r="M867" i="2"/>
  <c r="N867" i="2"/>
  <c r="O867" i="2"/>
  <c r="M868" i="2"/>
  <c r="N868" i="2"/>
  <c r="O868" i="2"/>
  <c r="M869" i="2"/>
  <c r="N869" i="2"/>
  <c r="O869" i="2"/>
  <c r="M870" i="2"/>
  <c r="N870" i="2"/>
  <c r="O870" i="2"/>
  <c r="M871" i="2"/>
  <c r="N871" i="2"/>
  <c r="O871" i="2"/>
  <c r="M872" i="2"/>
  <c r="N872" i="2"/>
  <c r="O872" i="2"/>
  <c r="M873" i="2"/>
  <c r="N873" i="2"/>
  <c r="O873" i="2"/>
  <c r="M874" i="2"/>
  <c r="N874" i="2"/>
  <c r="O874" i="2"/>
  <c r="M875" i="2"/>
  <c r="N875" i="2"/>
  <c r="O875" i="2"/>
  <c r="M876" i="2"/>
  <c r="N876" i="2"/>
  <c r="O876" i="2"/>
  <c r="M877" i="2"/>
  <c r="N877" i="2"/>
  <c r="O877" i="2"/>
  <c r="M878" i="2"/>
  <c r="N878" i="2"/>
  <c r="O878" i="2"/>
  <c r="M879" i="2"/>
  <c r="N879" i="2"/>
  <c r="O879" i="2"/>
  <c r="M880" i="2"/>
  <c r="N880" i="2"/>
  <c r="O880" i="2"/>
  <c r="M881" i="2"/>
  <c r="N881" i="2"/>
  <c r="O881" i="2"/>
  <c r="M882" i="2"/>
  <c r="N882" i="2"/>
  <c r="O882" i="2"/>
  <c r="M883" i="2"/>
  <c r="N883" i="2"/>
  <c r="O883" i="2"/>
  <c r="M884" i="2"/>
  <c r="N884" i="2"/>
  <c r="O884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O825" i="2"/>
  <c r="N825" i="2"/>
  <c r="M825" i="2"/>
  <c r="M824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L813" i="2"/>
  <c r="M813" i="2"/>
  <c r="N813" i="2"/>
  <c r="O813" i="2"/>
  <c r="L814" i="2"/>
  <c r="M814" i="2"/>
  <c r="N814" i="2"/>
  <c r="O814" i="2"/>
  <c r="L815" i="2"/>
  <c r="M815" i="2"/>
  <c r="N815" i="2"/>
  <c r="O815" i="2"/>
  <c r="L816" i="2"/>
  <c r="M816" i="2"/>
  <c r="N816" i="2"/>
  <c r="O816" i="2"/>
  <c r="L817" i="2"/>
  <c r="M817" i="2"/>
  <c r="N817" i="2"/>
  <c r="O817" i="2"/>
  <c r="L818" i="2"/>
  <c r="M818" i="2"/>
  <c r="N818" i="2"/>
  <c r="O818" i="2"/>
  <c r="L819" i="2"/>
  <c r="M819" i="2"/>
  <c r="N819" i="2"/>
  <c r="O819" i="2"/>
  <c r="L820" i="2"/>
  <c r="M820" i="2"/>
  <c r="N820" i="2"/>
  <c r="O820" i="2"/>
  <c r="L821" i="2"/>
  <c r="M821" i="2"/>
  <c r="N821" i="2"/>
  <c r="O821" i="2"/>
  <c r="L822" i="2"/>
  <c r="M822" i="2"/>
  <c r="N822" i="2"/>
  <c r="O822" i="2"/>
  <c r="L823" i="2"/>
  <c r="M823" i="2"/>
  <c r="N823" i="2"/>
  <c r="O823" i="2"/>
  <c r="L824" i="2"/>
  <c r="N824" i="2"/>
  <c r="O824" i="2"/>
  <c r="L825" i="2"/>
  <c r="L826" i="2"/>
  <c r="M826" i="2"/>
  <c r="N826" i="2"/>
  <c r="O826" i="2"/>
  <c r="L827" i="2"/>
  <c r="M827" i="2"/>
  <c r="N827" i="2"/>
  <c r="O827" i="2"/>
  <c r="L828" i="2"/>
  <c r="M828" i="2"/>
  <c r="N828" i="2"/>
  <c r="O828" i="2"/>
  <c r="L829" i="2"/>
  <c r="M829" i="2"/>
  <c r="N829" i="2"/>
  <c r="O829" i="2"/>
  <c r="L830" i="2"/>
  <c r="M830" i="2"/>
  <c r="N830" i="2"/>
  <c r="O830" i="2"/>
  <c r="L831" i="2"/>
  <c r="M831" i="2"/>
  <c r="N831" i="2"/>
  <c r="O831" i="2"/>
  <c r="L832" i="2"/>
  <c r="M832" i="2"/>
  <c r="N832" i="2"/>
  <c r="O832" i="2"/>
  <c r="L833" i="2"/>
  <c r="M833" i="2"/>
  <c r="N833" i="2"/>
  <c r="O833" i="2"/>
  <c r="L834" i="2"/>
  <c r="M834" i="2"/>
  <c r="N834" i="2"/>
  <c r="O834" i="2"/>
  <c r="L835" i="2"/>
  <c r="M835" i="2"/>
  <c r="N835" i="2"/>
  <c r="O835" i="2"/>
  <c r="L836" i="2"/>
  <c r="M836" i="2"/>
  <c r="N836" i="2"/>
  <c r="O836" i="2"/>
  <c r="L837" i="2"/>
  <c r="M837" i="2"/>
  <c r="N837" i="2"/>
  <c r="O837" i="2"/>
  <c r="L838" i="2"/>
  <c r="M838" i="2"/>
  <c r="N838" i="2"/>
  <c r="O838" i="2"/>
  <c r="L839" i="2"/>
  <c r="M839" i="2"/>
  <c r="N839" i="2"/>
  <c r="O839" i="2"/>
  <c r="L840" i="2"/>
  <c r="M840" i="2"/>
  <c r="N840" i="2"/>
  <c r="O840" i="2"/>
  <c r="L841" i="2"/>
  <c r="M841" i="2"/>
  <c r="N841" i="2"/>
  <c r="O841" i="2"/>
  <c r="L842" i="2"/>
  <c r="M842" i="2"/>
  <c r="N842" i="2"/>
  <c r="O842" i="2"/>
  <c r="L843" i="2"/>
  <c r="M843" i="2"/>
  <c r="N843" i="2"/>
  <c r="O843" i="2"/>
  <c r="L844" i="2"/>
  <c r="M844" i="2"/>
  <c r="N844" i="2"/>
  <c r="O844" i="2"/>
  <c r="L845" i="2"/>
  <c r="M845" i="2"/>
  <c r="N845" i="2"/>
  <c r="O845" i="2"/>
  <c r="L846" i="2"/>
  <c r="M846" i="2"/>
  <c r="N846" i="2"/>
  <c r="O846" i="2"/>
  <c r="L847" i="2"/>
  <c r="M847" i="2"/>
  <c r="N847" i="2"/>
  <c r="O847" i="2"/>
  <c r="L848" i="2"/>
  <c r="M848" i="2"/>
  <c r="N848" i="2"/>
  <c r="O848" i="2"/>
  <c r="L849" i="2"/>
  <c r="M849" i="2"/>
  <c r="N849" i="2"/>
  <c r="O849" i="2"/>
  <c r="L850" i="2"/>
  <c r="M850" i="2"/>
  <c r="N850" i="2"/>
  <c r="O850" i="2"/>
  <c r="L851" i="2"/>
  <c r="M851" i="2"/>
  <c r="N851" i="2"/>
  <c r="O851" i="2"/>
  <c r="L852" i="2"/>
  <c r="M852" i="2"/>
  <c r="N852" i="2"/>
  <c r="O852" i="2"/>
  <c r="L853" i="2"/>
  <c r="M853" i="2"/>
  <c r="N853" i="2"/>
  <c r="O853" i="2"/>
  <c r="L854" i="2"/>
  <c r="M854" i="2"/>
  <c r="N854" i="2"/>
  <c r="O854" i="2"/>
  <c r="O812" i="2"/>
  <c r="N812" i="2"/>
  <c r="M812" i="2"/>
  <c r="L812" i="2"/>
  <c r="H812" i="2"/>
  <c r="O811" i="2"/>
  <c r="N811" i="2"/>
  <c r="M811" i="2"/>
  <c r="L811" i="2"/>
  <c r="O810" i="2"/>
  <c r="N810" i="2"/>
  <c r="M810" i="2"/>
  <c r="L810" i="2"/>
  <c r="O809" i="2"/>
  <c r="N809" i="2"/>
  <c r="M809" i="2"/>
  <c r="L809" i="2"/>
  <c r="O808" i="2"/>
  <c r="N808" i="2"/>
  <c r="M808" i="2"/>
  <c r="L808" i="2"/>
  <c r="O807" i="2"/>
  <c r="N807" i="2"/>
  <c r="M807" i="2"/>
  <c r="L807" i="2"/>
  <c r="O806" i="2"/>
  <c r="N806" i="2"/>
  <c r="M806" i="2"/>
  <c r="L806" i="2"/>
  <c r="O805" i="2"/>
  <c r="N805" i="2"/>
  <c r="M805" i="2"/>
  <c r="L805" i="2"/>
  <c r="O804" i="2"/>
  <c r="N804" i="2"/>
  <c r="M804" i="2"/>
  <c r="L804" i="2"/>
  <c r="O803" i="2"/>
  <c r="N803" i="2"/>
  <c r="M803" i="2"/>
  <c r="L803" i="2"/>
  <c r="O802" i="2"/>
  <c r="N802" i="2"/>
  <c r="M802" i="2"/>
  <c r="L802" i="2"/>
  <c r="O801" i="2"/>
  <c r="N801" i="2"/>
  <c r="M801" i="2"/>
  <c r="L801" i="2"/>
  <c r="O800" i="2"/>
  <c r="N800" i="2"/>
  <c r="M800" i="2"/>
  <c r="L800" i="2"/>
  <c r="O799" i="2"/>
  <c r="N799" i="2"/>
  <c r="M799" i="2"/>
  <c r="L799" i="2"/>
  <c r="O798" i="2"/>
  <c r="N798" i="2"/>
  <c r="M798" i="2"/>
  <c r="L798" i="2"/>
  <c r="O797" i="2"/>
  <c r="N797" i="2"/>
  <c r="M797" i="2"/>
  <c r="L797" i="2"/>
  <c r="O796" i="2"/>
  <c r="N796" i="2"/>
  <c r="M796" i="2"/>
  <c r="L796" i="2"/>
  <c r="O795" i="2"/>
  <c r="N795" i="2"/>
  <c r="M795" i="2"/>
  <c r="L795" i="2"/>
  <c r="O794" i="2"/>
  <c r="N794" i="2"/>
  <c r="M794" i="2"/>
  <c r="L794" i="2"/>
  <c r="O793" i="2"/>
  <c r="N793" i="2"/>
  <c r="M793" i="2"/>
  <c r="L793" i="2"/>
  <c r="O792" i="2"/>
  <c r="N792" i="2"/>
  <c r="M792" i="2"/>
  <c r="L792" i="2"/>
  <c r="O791" i="2"/>
  <c r="N791" i="2"/>
  <c r="M791" i="2"/>
  <c r="L791" i="2"/>
  <c r="O790" i="2"/>
  <c r="N790" i="2"/>
  <c r="M790" i="2"/>
  <c r="L790" i="2"/>
  <c r="O789" i="2"/>
  <c r="N789" i="2"/>
  <c r="M789" i="2"/>
  <c r="L789" i="2"/>
  <c r="O788" i="2"/>
  <c r="N788" i="2"/>
  <c r="M788" i="2"/>
  <c r="L788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O787" i="2"/>
  <c r="N787" i="2"/>
  <c r="M787" i="2"/>
  <c r="L787" i="2"/>
  <c r="H787" i="2"/>
  <c r="O786" i="2"/>
  <c r="N786" i="2"/>
  <c r="M786" i="2"/>
  <c r="L786" i="2"/>
  <c r="H786" i="2"/>
  <c r="O785" i="2"/>
  <c r="N785" i="2"/>
  <c r="M785" i="2"/>
  <c r="L785" i="2"/>
  <c r="H785" i="2"/>
  <c r="O784" i="2"/>
  <c r="N784" i="2"/>
  <c r="M784" i="2"/>
  <c r="L784" i="2"/>
  <c r="H784" i="2"/>
  <c r="O783" i="2"/>
  <c r="N783" i="2"/>
  <c r="M783" i="2"/>
  <c r="L783" i="2"/>
  <c r="H783" i="2"/>
  <c r="O782" i="2"/>
  <c r="N782" i="2"/>
  <c r="M782" i="2"/>
  <c r="L782" i="2"/>
  <c r="H782" i="2"/>
  <c r="O781" i="2"/>
  <c r="N781" i="2"/>
  <c r="M781" i="2"/>
  <c r="L781" i="2"/>
  <c r="H781" i="2"/>
  <c r="O780" i="2"/>
  <c r="N780" i="2"/>
  <c r="M780" i="2"/>
  <c r="L780" i="2"/>
  <c r="H780" i="2"/>
  <c r="O779" i="2"/>
  <c r="N779" i="2"/>
  <c r="M779" i="2"/>
  <c r="L779" i="2"/>
  <c r="H779" i="2"/>
  <c r="O778" i="2"/>
  <c r="N778" i="2"/>
  <c r="M778" i="2"/>
  <c r="L778" i="2"/>
  <c r="O777" i="2"/>
  <c r="N777" i="2"/>
  <c r="M777" i="2"/>
  <c r="L777" i="2"/>
  <c r="H778" i="2"/>
  <c r="H777" i="2"/>
  <c r="O776" i="2"/>
  <c r="N776" i="2"/>
  <c r="M776" i="2"/>
  <c r="L776" i="2"/>
  <c r="H776" i="2"/>
  <c r="O775" i="2"/>
  <c r="N775" i="2"/>
  <c r="M775" i="2"/>
  <c r="L775" i="2"/>
  <c r="H775" i="2"/>
  <c r="O774" i="2"/>
  <c r="N774" i="2"/>
  <c r="M774" i="2"/>
  <c r="L774" i="2"/>
  <c r="O773" i="2"/>
  <c r="N773" i="2"/>
  <c r="M773" i="2"/>
  <c r="L773" i="2"/>
  <c r="O772" i="2"/>
  <c r="N772" i="2"/>
  <c r="M772" i="2"/>
  <c r="L772" i="2"/>
  <c r="H774" i="2"/>
  <c r="H773" i="2"/>
  <c r="H772" i="2"/>
  <c r="O771" i="2"/>
  <c r="N771" i="2"/>
  <c r="M771" i="2"/>
  <c r="L771" i="2"/>
  <c r="H771" i="2"/>
  <c r="O770" i="2"/>
  <c r="N770" i="2"/>
  <c r="M770" i="2"/>
  <c r="L770" i="2"/>
  <c r="O769" i="2"/>
  <c r="N769" i="2"/>
  <c r="M769" i="2"/>
  <c r="L769" i="2"/>
  <c r="H770" i="2"/>
  <c r="H769" i="2"/>
  <c r="O768" i="2"/>
  <c r="N768" i="2"/>
  <c r="M768" i="2"/>
  <c r="L768" i="2"/>
  <c r="H768" i="2"/>
  <c r="O767" i="2"/>
  <c r="N767" i="2"/>
  <c r="M767" i="2"/>
  <c r="L767" i="2"/>
  <c r="O766" i="2"/>
  <c r="N766" i="2"/>
  <c r="M766" i="2"/>
  <c r="L766" i="2"/>
  <c r="O765" i="2"/>
  <c r="N765" i="2"/>
  <c r="M765" i="2"/>
  <c r="L765" i="2"/>
  <c r="H767" i="2"/>
  <c r="H766" i="2"/>
  <c r="H765" i="2"/>
  <c r="O764" i="2"/>
  <c r="N764" i="2"/>
  <c r="M764" i="2"/>
  <c r="L764" i="2"/>
  <c r="H764" i="2"/>
  <c r="O763" i="2"/>
  <c r="N763" i="2"/>
  <c r="M763" i="2"/>
  <c r="L763" i="2"/>
  <c r="O762" i="2"/>
  <c r="N762" i="2"/>
  <c r="M762" i="2"/>
  <c r="L762" i="2"/>
  <c r="O761" i="2"/>
  <c r="N761" i="2"/>
  <c r="M761" i="2"/>
  <c r="L761" i="2"/>
  <c r="O760" i="2"/>
  <c r="N760" i="2"/>
  <c r="M760" i="2"/>
  <c r="L760" i="2"/>
  <c r="O759" i="2"/>
  <c r="N759" i="2"/>
  <c r="M759" i="2"/>
  <c r="L759" i="2"/>
  <c r="O758" i="2"/>
  <c r="N758" i="2"/>
  <c r="M758" i="2"/>
  <c r="L758" i="2"/>
  <c r="O757" i="2"/>
  <c r="N757" i="2"/>
  <c r="M757" i="2"/>
  <c r="L757" i="2"/>
  <c r="O756" i="2"/>
  <c r="N756" i="2"/>
  <c r="M756" i="2"/>
  <c r="L756" i="2"/>
  <c r="H763" i="2"/>
  <c r="H762" i="2"/>
  <c r="H761" i="2"/>
  <c r="H760" i="2"/>
  <c r="H759" i="2"/>
  <c r="H758" i="2"/>
  <c r="H757" i="2"/>
  <c r="H756" i="2"/>
  <c r="O755" i="2"/>
  <c r="N755" i="2"/>
  <c r="M755" i="2"/>
  <c r="L755" i="2"/>
  <c r="O754" i="2"/>
  <c r="N754" i="2"/>
  <c r="M754" i="2"/>
  <c r="L754" i="2"/>
  <c r="O753" i="2"/>
  <c r="N753" i="2"/>
  <c r="M753" i="2"/>
  <c r="L753" i="2"/>
  <c r="O752" i="2"/>
  <c r="N752" i="2"/>
  <c r="M752" i="2"/>
  <c r="L752" i="2"/>
  <c r="H755" i="2"/>
  <c r="H754" i="2"/>
  <c r="H753" i="2"/>
  <c r="H752" i="2"/>
  <c r="O751" i="2"/>
  <c r="N751" i="2"/>
  <c r="M751" i="2"/>
  <c r="L751" i="2"/>
  <c r="H751" i="2"/>
  <c r="O750" i="2"/>
  <c r="N750" i="2"/>
  <c r="M750" i="2"/>
  <c r="L750" i="2"/>
  <c r="O749" i="2"/>
  <c r="N749" i="2"/>
  <c r="M749" i="2"/>
  <c r="L749" i="2"/>
  <c r="O748" i="2"/>
  <c r="N748" i="2"/>
  <c r="M748" i="2"/>
  <c r="L748" i="2"/>
  <c r="O747" i="2"/>
  <c r="N747" i="2"/>
  <c r="M747" i="2"/>
  <c r="L747" i="2"/>
  <c r="O746" i="2"/>
  <c r="N746" i="2"/>
  <c r="M746" i="2"/>
  <c r="L746" i="2"/>
  <c r="O745" i="2"/>
  <c r="N745" i="2"/>
  <c r="M745" i="2"/>
  <c r="L745" i="2"/>
  <c r="O744" i="2"/>
  <c r="N744" i="2"/>
  <c r="M744" i="2"/>
  <c r="L744" i="2"/>
  <c r="H750" i="2"/>
  <c r="H749" i="2"/>
  <c r="H748" i="2"/>
  <c r="H747" i="2"/>
  <c r="H746" i="2"/>
  <c r="H745" i="2"/>
  <c r="H744" i="2"/>
  <c r="O743" i="2"/>
  <c r="N743" i="2"/>
  <c r="M743" i="2"/>
  <c r="L743" i="2"/>
  <c r="O742" i="2"/>
  <c r="N742" i="2"/>
  <c r="M742" i="2"/>
  <c r="L742" i="2"/>
  <c r="H743" i="2"/>
  <c r="H742" i="2"/>
  <c r="O741" i="2"/>
  <c r="N741" i="2"/>
  <c r="M741" i="2"/>
  <c r="L741" i="2"/>
  <c r="O740" i="2"/>
  <c r="N740" i="2"/>
  <c r="M740" i="2"/>
  <c r="L740" i="2"/>
  <c r="H741" i="2"/>
  <c r="H740" i="2"/>
  <c r="O739" i="2"/>
  <c r="N739" i="2"/>
  <c r="M739" i="2"/>
  <c r="L739" i="2"/>
  <c r="H739" i="2"/>
  <c r="O738" i="2"/>
  <c r="N738" i="2"/>
  <c r="M738" i="2"/>
  <c r="O737" i="2"/>
  <c r="N737" i="2"/>
  <c r="M737" i="2"/>
  <c r="O736" i="2"/>
  <c r="N736" i="2"/>
  <c r="M736" i="2"/>
  <c r="L738" i="2"/>
  <c r="L737" i="2"/>
  <c r="L736" i="2"/>
  <c r="H738" i="2"/>
  <c r="H737" i="2"/>
  <c r="H736" i="2"/>
  <c r="O735" i="2"/>
  <c r="N735" i="2"/>
  <c r="M735" i="2"/>
  <c r="L735" i="2"/>
  <c r="H735" i="2"/>
  <c r="O734" i="2"/>
  <c r="N734" i="2"/>
  <c r="M734" i="2"/>
  <c r="L734" i="2"/>
  <c r="H734" i="2"/>
  <c r="O733" i="2"/>
  <c r="N733" i="2"/>
  <c r="M733" i="2"/>
  <c r="L733" i="2"/>
  <c r="H733" i="2"/>
  <c r="O732" i="2"/>
  <c r="N732" i="2"/>
  <c r="M732" i="2"/>
  <c r="L732" i="2"/>
  <c r="O731" i="2"/>
  <c r="N731" i="2"/>
  <c r="M731" i="2"/>
  <c r="L731" i="2"/>
  <c r="H732" i="2"/>
  <c r="H731" i="2"/>
  <c r="O730" i="2"/>
  <c r="N730" i="2"/>
  <c r="M730" i="2"/>
  <c r="L730" i="2"/>
  <c r="H730" i="2"/>
  <c r="O729" i="2"/>
  <c r="N729" i="2"/>
  <c r="M729" i="2"/>
  <c r="L729" i="2"/>
  <c r="H729" i="2"/>
  <c r="O728" i="2"/>
  <c r="N728" i="2"/>
  <c r="M728" i="2"/>
  <c r="L728" i="2"/>
  <c r="H728" i="2"/>
  <c r="O727" i="2"/>
  <c r="N727" i="2"/>
  <c r="M727" i="2"/>
  <c r="L727" i="2"/>
  <c r="H727" i="2"/>
  <c r="O726" i="2"/>
  <c r="N726" i="2"/>
  <c r="M726" i="2"/>
  <c r="L726" i="2"/>
  <c r="H726" i="2"/>
  <c r="O725" i="2"/>
  <c r="N725" i="2"/>
  <c r="M725" i="2"/>
  <c r="L725" i="2"/>
  <c r="O724" i="2"/>
  <c r="N724" i="2"/>
  <c r="M724" i="2"/>
  <c r="L724" i="2"/>
  <c r="H725" i="2"/>
  <c r="H724" i="2"/>
  <c r="O723" i="2"/>
  <c r="N723" i="2"/>
  <c r="M723" i="2"/>
  <c r="L723" i="2"/>
  <c r="H723" i="2"/>
  <c r="O722" i="2"/>
  <c r="N722" i="2"/>
  <c r="M722" i="2"/>
  <c r="L722" i="2"/>
  <c r="O721" i="2"/>
  <c r="N721" i="2"/>
  <c r="M721" i="2"/>
  <c r="L721" i="2"/>
  <c r="O720" i="2"/>
  <c r="N720" i="2"/>
  <c r="M720" i="2"/>
  <c r="L720" i="2"/>
  <c r="O719" i="2"/>
  <c r="N719" i="2"/>
  <c r="M719" i="2"/>
  <c r="L719" i="2"/>
  <c r="O718" i="2"/>
  <c r="N718" i="2"/>
  <c r="M718" i="2"/>
  <c r="L718" i="2"/>
  <c r="H722" i="2"/>
  <c r="H721" i="2"/>
  <c r="H720" i="2"/>
  <c r="H719" i="2"/>
  <c r="H718" i="2"/>
  <c r="O717" i="2"/>
  <c r="N717" i="2"/>
  <c r="M717" i="2"/>
  <c r="L717" i="2"/>
  <c r="H717" i="2"/>
  <c r="H716" i="2"/>
  <c r="O716" i="2"/>
  <c r="N716" i="2"/>
  <c r="M716" i="2"/>
  <c r="L716" i="2"/>
  <c r="O715" i="2"/>
  <c r="N715" i="2"/>
  <c r="M715" i="2"/>
  <c r="L715" i="2"/>
  <c r="O714" i="2"/>
  <c r="N714" i="2"/>
  <c r="M714" i="2"/>
  <c r="L714" i="2"/>
  <c r="H715" i="2"/>
  <c r="H714" i="2"/>
  <c r="O713" i="2"/>
  <c r="N713" i="2"/>
  <c r="M713" i="2"/>
  <c r="L713" i="2"/>
  <c r="O712" i="2"/>
  <c r="N712" i="2"/>
  <c r="M712" i="2"/>
  <c r="L712" i="2"/>
  <c r="O711" i="2"/>
  <c r="N711" i="2"/>
  <c r="M711" i="2"/>
  <c r="L711" i="2"/>
  <c r="O710" i="2"/>
  <c r="N710" i="2"/>
  <c r="M710" i="2"/>
  <c r="L710" i="2"/>
  <c r="O709" i="2"/>
  <c r="N709" i="2"/>
  <c r="M709" i="2"/>
  <c r="L709" i="2"/>
  <c r="O708" i="2"/>
  <c r="N708" i="2"/>
  <c r="M708" i="2"/>
  <c r="L708" i="2"/>
  <c r="O707" i="2"/>
  <c r="N707" i="2"/>
  <c r="M707" i="2"/>
  <c r="L707" i="2"/>
  <c r="O706" i="2"/>
  <c r="N706" i="2"/>
  <c r="M706" i="2"/>
  <c r="L706" i="2"/>
  <c r="H713" i="2"/>
  <c r="H712" i="2"/>
  <c r="H711" i="2"/>
  <c r="H710" i="2"/>
  <c r="H709" i="2"/>
  <c r="H708" i="2"/>
  <c r="H707" i="2"/>
  <c r="H706" i="2"/>
  <c r="O705" i="2"/>
  <c r="N705" i="2"/>
  <c r="M705" i="2"/>
  <c r="L705" i="2"/>
  <c r="H705" i="2"/>
  <c r="O704" i="2"/>
  <c r="N704" i="2"/>
  <c r="M704" i="2"/>
  <c r="L704" i="2"/>
  <c r="H704" i="2"/>
  <c r="O703" i="2"/>
  <c r="N703" i="2"/>
  <c r="M703" i="2"/>
  <c r="L703" i="2"/>
  <c r="H703" i="2"/>
  <c r="O702" i="2"/>
  <c r="N702" i="2"/>
  <c r="M702" i="2"/>
  <c r="L702" i="2"/>
  <c r="H702" i="2"/>
  <c r="O701" i="2"/>
  <c r="N701" i="2"/>
  <c r="M701" i="2"/>
  <c r="L701" i="2"/>
  <c r="H701" i="2"/>
  <c r="O700" i="2"/>
  <c r="N700" i="2"/>
  <c r="M700" i="2"/>
  <c r="L700" i="2"/>
  <c r="H700" i="2"/>
  <c r="O699" i="2"/>
  <c r="N699" i="2"/>
  <c r="M699" i="2"/>
  <c r="L699" i="2"/>
  <c r="H699" i="2"/>
  <c r="O698" i="2"/>
  <c r="N698" i="2"/>
  <c r="M698" i="2"/>
  <c r="L698" i="2"/>
  <c r="H698" i="2"/>
  <c r="O697" i="2"/>
  <c r="N697" i="2"/>
  <c r="M697" i="2"/>
  <c r="L697" i="2"/>
  <c r="H697" i="2"/>
  <c r="O696" i="2"/>
  <c r="N696" i="2"/>
  <c r="M696" i="2"/>
  <c r="L696" i="2"/>
  <c r="H696" i="2"/>
  <c r="O695" i="2"/>
  <c r="N695" i="2"/>
  <c r="M695" i="2"/>
  <c r="L695" i="2"/>
  <c r="H695" i="2"/>
  <c r="O694" i="2"/>
  <c r="N694" i="2"/>
  <c r="M694" i="2"/>
  <c r="L694" i="2"/>
  <c r="H694" i="2"/>
  <c r="O693" i="2"/>
  <c r="N693" i="2"/>
  <c r="M693" i="2"/>
  <c r="L693" i="2"/>
  <c r="H693" i="2"/>
  <c r="O692" i="2"/>
  <c r="N692" i="2"/>
  <c r="M692" i="2"/>
  <c r="L692" i="2"/>
  <c r="H692" i="2"/>
  <c r="O691" i="2"/>
  <c r="N691" i="2"/>
  <c r="M691" i="2"/>
  <c r="L691" i="2"/>
  <c r="H691" i="2"/>
  <c r="O690" i="2"/>
  <c r="N690" i="2"/>
  <c r="M690" i="2"/>
  <c r="L690" i="2"/>
  <c r="H690" i="2"/>
  <c r="O689" i="2"/>
  <c r="N689" i="2"/>
  <c r="M689" i="2"/>
  <c r="L689" i="2"/>
  <c r="H689" i="2"/>
  <c r="O688" i="2"/>
  <c r="N688" i="2"/>
  <c r="M688" i="2"/>
  <c r="L688" i="2"/>
  <c r="H688" i="2"/>
  <c r="O687" i="2"/>
  <c r="N687" i="2"/>
  <c r="M687" i="2"/>
  <c r="L687" i="2"/>
  <c r="H687" i="2"/>
  <c r="O686" i="2"/>
  <c r="N686" i="2"/>
  <c r="M686" i="2"/>
  <c r="L686" i="2"/>
  <c r="H686" i="2"/>
  <c r="O685" i="2"/>
  <c r="N685" i="2"/>
  <c r="M685" i="2"/>
  <c r="L685" i="2"/>
  <c r="H685" i="2"/>
  <c r="O684" i="2"/>
  <c r="N684" i="2"/>
  <c r="M684" i="2"/>
  <c r="L684" i="2"/>
  <c r="O683" i="2"/>
  <c r="N683" i="2"/>
  <c r="M683" i="2"/>
  <c r="L683" i="2"/>
  <c r="H684" i="2"/>
  <c r="H683" i="2"/>
  <c r="O682" i="2"/>
  <c r="N682" i="2"/>
  <c r="M682" i="2"/>
  <c r="L682" i="2"/>
  <c r="H682" i="2"/>
  <c r="O681" i="2"/>
  <c r="N681" i="2"/>
  <c r="M681" i="2"/>
  <c r="L681" i="2"/>
  <c r="H681" i="2"/>
  <c r="O680" i="2"/>
  <c r="N680" i="2"/>
  <c r="M680" i="2"/>
  <c r="L680" i="2"/>
  <c r="H680" i="2"/>
  <c r="O679" i="2"/>
  <c r="N679" i="2"/>
  <c r="M679" i="2"/>
  <c r="L679" i="2"/>
  <c r="H679" i="2"/>
  <c r="O678" i="2"/>
  <c r="N678" i="2"/>
  <c r="M678" i="2"/>
  <c r="L678" i="2"/>
  <c r="O677" i="2"/>
  <c r="N677" i="2"/>
  <c r="M677" i="2"/>
  <c r="L677" i="2"/>
  <c r="O676" i="2"/>
  <c r="N676" i="2"/>
  <c r="M676" i="2"/>
  <c r="L676" i="2"/>
  <c r="H678" i="2"/>
  <c r="H677" i="2"/>
  <c r="H676" i="2"/>
  <c r="O675" i="2"/>
  <c r="N675" i="2"/>
  <c r="M675" i="2"/>
  <c r="L675" i="2"/>
  <c r="H675" i="2"/>
  <c r="O674" i="2"/>
  <c r="N674" i="2"/>
  <c r="M674" i="2"/>
  <c r="L674" i="2"/>
  <c r="H674" i="2"/>
  <c r="O673" i="2"/>
  <c r="N673" i="2"/>
  <c r="M673" i="2"/>
  <c r="L673" i="2"/>
  <c r="O672" i="2"/>
  <c r="N672" i="2"/>
  <c r="M672" i="2"/>
  <c r="L672" i="2"/>
  <c r="O671" i="2"/>
  <c r="N671" i="2"/>
  <c r="M671" i="2"/>
  <c r="L671" i="2"/>
  <c r="H673" i="2"/>
  <c r="H672" i="2"/>
  <c r="H671" i="2"/>
  <c r="O670" i="2"/>
  <c r="N670" i="2"/>
  <c r="M670" i="2"/>
  <c r="L670" i="2"/>
  <c r="O669" i="2"/>
  <c r="N669" i="2"/>
  <c r="M669" i="2"/>
  <c r="L669" i="2"/>
  <c r="O668" i="2"/>
  <c r="N668" i="2"/>
  <c r="M668" i="2"/>
  <c r="L668" i="2"/>
  <c r="O667" i="2"/>
  <c r="N667" i="2"/>
  <c r="M667" i="2"/>
  <c r="L667" i="2"/>
  <c r="O666" i="2"/>
  <c r="N666" i="2"/>
  <c r="M666" i="2"/>
  <c r="L666" i="2"/>
  <c r="O665" i="2"/>
  <c r="N665" i="2"/>
  <c r="M665" i="2"/>
  <c r="L665" i="2"/>
  <c r="O664" i="2"/>
  <c r="N664" i="2"/>
  <c r="M664" i="2"/>
  <c r="L664" i="2"/>
  <c r="O663" i="2"/>
  <c r="N663" i="2"/>
  <c r="M663" i="2"/>
  <c r="L663" i="2"/>
  <c r="O662" i="2"/>
  <c r="N662" i="2"/>
  <c r="M662" i="2"/>
  <c r="L662" i="2"/>
  <c r="O661" i="2"/>
  <c r="N661" i="2"/>
  <c r="M661" i="2"/>
  <c r="L661" i="2"/>
  <c r="O660" i="2"/>
  <c r="N660" i="2"/>
  <c r="M660" i="2"/>
  <c r="L660" i="2"/>
  <c r="O659" i="2"/>
  <c r="N659" i="2"/>
  <c r="M659" i="2"/>
  <c r="L659" i="2"/>
  <c r="O658" i="2"/>
  <c r="N658" i="2"/>
  <c r="M658" i="2"/>
  <c r="L658" i="2"/>
  <c r="O657" i="2"/>
  <c r="N657" i="2"/>
  <c r="M657" i="2"/>
  <c r="L657" i="2"/>
  <c r="O656" i="2"/>
  <c r="N656" i="2"/>
  <c r="M656" i="2"/>
  <c r="L656" i="2"/>
  <c r="O655" i="2"/>
  <c r="N655" i="2"/>
  <c r="M655" i="2"/>
  <c r="L655" i="2"/>
  <c r="O654" i="2"/>
  <c r="N654" i="2"/>
  <c r="M654" i="2"/>
  <c r="L654" i="2"/>
  <c r="O653" i="2"/>
  <c r="N653" i="2"/>
  <c r="M653" i="2"/>
  <c r="L653" i="2"/>
  <c r="O652" i="2"/>
  <c r="N652" i="2"/>
  <c r="M652" i="2"/>
  <c r="L652" i="2"/>
  <c r="O651" i="2"/>
  <c r="N651" i="2"/>
  <c r="M651" i="2"/>
  <c r="L651" i="2"/>
  <c r="O650" i="2"/>
  <c r="N650" i="2"/>
  <c r="M650" i="2"/>
  <c r="L650" i="2"/>
  <c r="O649" i="2"/>
  <c r="N649" i="2"/>
  <c r="M649" i="2"/>
  <c r="L649" i="2"/>
  <c r="O648" i="2"/>
  <c r="N648" i="2"/>
  <c r="M648" i="2"/>
  <c r="L648" i="2"/>
  <c r="O647" i="2"/>
  <c r="N647" i="2"/>
  <c r="M647" i="2"/>
  <c r="L647" i="2"/>
  <c r="O646" i="2"/>
  <c r="N646" i="2"/>
  <c r="M646" i="2"/>
  <c r="L646" i="2"/>
  <c r="O645" i="2"/>
  <c r="N645" i="2"/>
  <c r="M645" i="2"/>
  <c r="L645" i="2"/>
  <c r="O644" i="2"/>
  <c r="N644" i="2"/>
  <c r="M644" i="2"/>
  <c r="L644" i="2"/>
  <c r="O643" i="2"/>
  <c r="N643" i="2"/>
  <c r="M643" i="2"/>
  <c r="L643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O642" i="2"/>
  <c r="N642" i="2"/>
  <c r="M642" i="2"/>
  <c r="L642" i="2"/>
  <c r="H642" i="2"/>
  <c r="O617" i="2"/>
  <c r="N617" i="2"/>
  <c r="M617" i="2"/>
  <c r="L617" i="2"/>
  <c r="H617" i="2"/>
  <c r="O624" i="2"/>
  <c r="N624" i="2"/>
  <c r="M624" i="2"/>
  <c r="O623" i="2"/>
  <c r="N623" i="2"/>
  <c r="M623" i="2"/>
  <c r="L624" i="2"/>
  <c r="L623" i="2"/>
  <c r="H624" i="2"/>
  <c r="H623" i="2"/>
  <c r="O641" i="2"/>
  <c r="N641" i="2"/>
  <c r="M641" i="2"/>
  <c r="L641" i="2"/>
  <c r="O640" i="2"/>
  <c r="N640" i="2"/>
  <c r="M640" i="2"/>
  <c r="L640" i="2"/>
  <c r="H641" i="2"/>
  <c r="H640" i="2"/>
  <c r="O639" i="2"/>
  <c r="N639" i="2"/>
  <c r="M639" i="2"/>
  <c r="L639" i="2"/>
  <c r="O638" i="2"/>
  <c r="N638" i="2"/>
  <c r="M638" i="2"/>
  <c r="L638" i="2"/>
  <c r="O637" i="2"/>
  <c r="N637" i="2"/>
  <c r="M637" i="2"/>
  <c r="L637" i="2"/>
  <c r="O636" i="2"/>
  <c r="N636" i="2"/>
  <c r="M636" i="2"/>
  <c r="L636" i="2"/>
  <c r="O635" i="2"/>
  <c r="N635" i="2"/>
  <c r="M635" i="2"/>
  <c r="L635" i="2"/>
  <c r="H639" i="2"/>
  <c r="H638" i="2"/>
  <c r="H637" i="2"/>
  <c r="H636" i="2"/>
  <c r="H635" i="2"/>
  <c r="O634" i="2"/>
  <c r="N634" i="2"/>
  <c r="M634" i="2"/>
  <c r="L634" i="2"/>
  <c r="O633" i="2"/>
  <c r="N633" i="2"/>
  <c r="M633" i="2"/>
  <c r="L633" i="2"/>
  <c r="H634" i="2"/>
  <c r="H633" i="2"/>
  <c r="O632" i="2"/>
  <c r="N632" i="2"/>
  <c r="M632" i="2"/>
  <c r="L632" i="2"/>
  <c r="O631" i="2"/>
  <c r="N631" i="2"/>
  <c r="M631" i="2"/>
  <c r="L631" i="2"/>
  <c r="H632" i="2"/>
  <c r="H631" i="2"/>
  <c r="O630" i="2"/>
  <c r="N630" i="2"/>
  <c r="M630" i="2"/>
  <c r="L630" i="2"/>
  <c r="O629" i="2"/>
  <c r="N629" i="2"/>
  <c r="M629" i="2"/>
  <c r="L629" i="2"/>
  <c r="H630" i="2"/>
  <c r="H629" i="2"/>
  <c r="H628" i="2"/>
  <c r="O628" i="2"/>
  <c r="N628" i="2"/>
  <c r="M628" i="2"/>
  <c r="L628" i="2"/>
  <c r="O627" i="2"/>
  <c r="N627" i="2"/>
  <c r="M627" i="2"/>
  <c r="L627" i="2"/>
  <c r="O626" i="2"/>
  <c r="N626" i="2"/>
  <c r="M626" i="2"/>
  <c r="L626" i="2"/>
  <c r="O625" i="2"/>
  <c r="N625" i="2"/>
  <c r="M625" i="2"/>
  <c r="L625" i="2"/>
  <c r="O622" i="2"/>
  <c r="N622" i="2"/>
  <c r="M622" i="2"/>
  <c r="L622" i="2"/>
  <c r="H627" i="2"/>
  <c r="H626" i="2"/>
  <c r="H625" i="2"/>
  <c r="H622" i="2"/>
  <c r="O621" i="2"/>
  <c r="N621" i="2"/>
  <c r="M621" i="2"/>
  <c r="L621" i="2"/>
  <c r="H621" i="2"/>
  <c r="O620" i="2"/>
  <c r="N620" i="2"/>
  <c r="M620" i="2"/>
  <c r="L620" i="2"/>
  <c r="H620" i="2"/>
  <c r="O619" i="2"/>
  <c r="N619" i="2"/>
  <c r="M619" i="2"/>
  <c r="L619" i="2"/>
  <c r="H619" i="2"/>
  <c r="O618" i="2"/>
  <c r="N618" i="2"/>
  <c r="M618" i="2"/>
  <c r="L618" i="2"/>
  <c r="H618" i="2"/>
  <c r="O616" i="2"/>
  <c r="N616" i="2"/>
  <c r="M616" i="2"/>
  <c r="L616" i="2"/>
  <c r="H616" i="2"/>
  <c r="O615" i="2"/>
  <c r="N615" i="2"/>
  <c r="M615" i="2"/>
  <c r="L615" i="2"/>
  <c r="H615" i="2"/>
  <c r="L612" i="2"/>
  <c r="M612" i="2"/>
  <c r="N612" i="2"/>
  <c r="O612" i="2"/>
  <c r="L613" i="2"/>
  <c r="M613" i="2"/>
  <c r="N613" i="2"/>
  <c r="O613" i="2"/>
  <c r="L614" i="2"/>
  <c r="M614" i="2"/>
  <c r="N614" i="2"/>
  <c r="O614" i="2"/>
  <c r="H612" i="2"/>
  <c r="H613" i="2"/>
  <c r="H614" i="2"/>
  <c r="O611" i="2"/>
  <c r="N611" i="2"/>
  <c r="M611" i="2"/>
  <c r="L611" i="2"/>
  <c r="O610" i="2"/>
  <c r="N610" i="2"/>
  <c r="M610" i="2"/>
  <c r="L610" i="2"/>
  <c r="H611" i="2"/>
  <c r="H610" i="2"/>
  <c r="O609" i="2"/>
  <c r="N609" i="2"/>
  <c r="M609" i="2"/>
  <c r="L609" i="2"/>
  <c r="O608" i="2"/>
  <c r="N608" i="2"/>
  <c r="M608" i="2"/>
  <c r="L608" i="2"/>
  <c r="H609" i="2"/>
  <c r="H608" i="2"/>
  <c r="O607" i="2"/>
  <c r="N607" i="2"/>
  <c r="M607" i="2"/>
  <c r="L607" i="2"/>
  <c r="O606" i="2"/>
  <c r="N606" i="2"/>
  <c r="M606" i="2"/>
  <c r="L606" i="2"/>
  <c r="O605" i="2"/>
  <c r="N605" i="2"/>
  <c r="M605" i="2"/>
  <c r="L605" i="2"/>
  <c r="O604" i="2"/>
  <c r="N604" i="2"/>
  <c r="M604" i="2"/>
  <c r="L604" i="2"/>
  <c r="O603" i="2"/>
  <c r="N603" i="2"/>
  <c r="M603" i="2"/>
  <c r="L603" i="2"/>
  <c r="O602" i="2"/>
  <c r="N602" i="2"/>
  <c r="M602" i="2"/>
  <c r="L602" i="2"/>
  <c r="H607" i="2"/>
  <c r="H606" i="2"/>
  <c r="H605" i="2"/>
  <c r="H604" i="2"/>
  <c r="H603" i="2"/>
  <c r="H602" i="2"/>
  <c r="O601" i="2"/>
  <c r="N601" i="2"/>
  <c r="M601" i="2"/>
  <c r="L601" i="2"/>
  <c r="H601" i="2"/>
  <c r="O600" i="2"/>
  <c r="N600" i="2"/>
  <c r="M600" i="2"/>
  <c r="L600" i="2"/>
  <c r="O599" i="2"/>
  <c r="N599" i="2"/>
  <c r="M599" i="2"/>
  <c r="L599" i="2"/>
  <c r="H600" i="2"/>
  <c r="H599" i="2"/>
  <c r="O598" i="2"/>
  <c r="N598" i="2"/>
  <c r="M598" i="2"/>
  <c r="L598" i="2"/>
  <c r="H598" i="2"/>
  <c r="H597" i="2"/>
  <c r="H596" i="2"/>
  <c r="H595" i="2"/>
  <c r="H594" i="2"/>
  <c r="H593" i="2"/>
  <c r="O597" i="2"/>
  <c r="N597" i="2"/>
  <c r="M597" i="2"/>
  <c r="L597" i="2"/>
  <c r="O596" i="2"/>
  <c r="N596" i="2"/>
  <c r="M596" i="2"/>
  <c r="L596" i="2"/>
  <c r="O595" i="2"/>
  <c r="N595" i="2"/>
  <c r="M595" i="2"/>
  <c r="L595" i="2"/>
  <c r="O594" i="2"/>
  <c r="N594" i="2"/>
  <c r="M594" i="2"/>
  <c r="L594" i="2"/>
  <c r="O593" i="2"/>
  <c r="N593" i="2"/>
  <c r="M593" i="2"/>
  <c r="L593" i="2"/>
  <c r="O592" i="2"/>
  <c r="N592" i="2"/>
  <c r="M592" i="2"/>
  <c r="L592" i="2"/>
  <c r="O591" i="2"/>
  <c r="N591" i="2"/>
  <c r="M591" i="2"/>
  <c r="L591" i="2"/>
  <c r="O590" i="2"/>
  <c r="N590" i="2"/>
  <c r="M590" i="2"/>
  <c r="L590" i="2"/>
  <c r="H592" i="2"/>
  <c r="H591" i="2"/>
  <c r="H590" i="2"/>
  <c r="O589" i="2"/>
  <c r="N589" i="2"/>
  <c r="M589" i="2"/>
  <c r="L589" i="2"/>
  <c r="H589" i="2"/>
  <c r="O588" i="2"/>
  <c r="N588" i="2"/>
  <c r="M588" i="2"/>
  <c r="O587" i="2"/>
  <c r="N587" i="2"/>
  <c r="M587" i="2"/>
  <c r="O586" i="2"/>
  <c r="N586" i="2"/>
  <c r="M586" i="2"/>
  <c r="O585" i="2"/>
  <c r="N585" i="2"/>
  <c r="M585" i="2"/>
  <c r="O584" i="2"/>
  <c r="N584" i="2"/>
  <c r="M584" i="2"/>
  <c r="L588" i="2"/>
  <c r="L587" i="2"/>
  <c r="L586" i="2"/>
  <c r="L585" i="2"/>
  <c r="L584" i="2"/>
  <c r="H588" i="2"/>
  <c r="H587" i="2"/>
  <c r="H586" i="2"/>
  <c r="H585" i="2"/>
  <c r="H584" i="2"/>
  <c r="O583" i="2"/>
  <c r="N583" i="2"/>
  <c r="M583" i="2"/>
  <c r="L583" i="2"/>
  <c r="H583" i="2"/>
  <c r="O582" i="2"/>
  <c r="N582" i="2"/>
  <c r="M582" i="2"/>
  <c r="L582" i="2"/>
  <c r="H582" i="2"/>
  <c r="O581" i="2"/>
  <c r="N581" i="2"/>
  <c r="M581" i="2"/>
  <c r="L581" i="2"/>
  <c r="H581" i="2"/>
  <c r="O580" i="2"/>
  <c r="N580" i="2"/>
  <c r="M580" i="2"/>
  <c r="L580" i="2"/>
  <c r="O579" i="2"/>
  <c r="N579" i="2"/>
  <c r="M579" i="2"/>
  <c r="L579" i="2"/>
  <c r="H580" i="2"/>
  <c r="H579" i="2"/>
  <c r="O578" i="2"/>
  <c r="N578" i="2"/>
  <c r="M578" i="2"/>
  <c r="L578" i="2"/>
  <c r="O577" i="2"/>
  <c r="N577" i="2"/>
  <c r="M577" i="2"/>
  <c r="L577" i="2"/>
  <c r="O576" i="2"/>
  <c r="N576" i="2"/>
  <c r="M576" i="2"/>
  <c r="L576" i="2"/>
  <c r="H578" i="2"/>
  <c r="H577" i="2"/>
  <c r="H576" i="2"/>
  <c r="O575" i="2"/>
  <c r="N575" i="2"/>
  <c r="M575" i="2"/>
  <c r="L575" i="2"/>
  <c r="H575" i="2"/>
  <c r="O574" i="2"/>
  <c r="N574" i="2"/>
  <c r="M574" i="2"/>
  <c r="L574" i="2"/>
  <c r="H574" i="2"/>
  <c r="O573" i="2"/>
  <c r="N573" i="2"/>
  <c r="M573" i="2"/>
  <c r="L573" i="2"/>
  <c r="O572" i="2"/>
  <c r="N572" i="2"/>
  <c r="M572" i="2"/>
  <c r="L572" i="2"/>
  <c r="O571" i="2"/>
  <c r="N571" i="2"/>
  <c r="M571" i="2"/>
  <c r="L571" i="2"/>
  <c r="O570" i="2"/>
  <c r="N570" i="2"/>
  <c r="M570" i="2"/>
  <c r="L570" i="2"/>
  <c r="H573" i="2"/>
  <c r="H572" i="2"/>
  <c r="H571" i="2"/>
  <c r="H570" i="2"/>
  <c r="O569" i="2"/>
  <c r="N569" i="2"/>
  <c r="M569" i="2"/>
  <c r="L569" i="2"/>
  <c r="H569" i="2"/>
  <c r="O568" i="2"/>
  <c r="N568" i="2"/>
  <c r="M568" i="2"/>
  <c r="L568" i="2"/>
  <c r="H568" i="2"/>
  <c r="O567" i="2"/>
  <c r="N567" i="2"/>
  <c r="M567" i="2"/>
  <c r="L567" i="2"/>
  <c r="O566" i="2"/>
  <c r="N566" i="2"/>
  <c r="M566" i="2"/>
  <c r="L566" i="2"/>
  <c r="O565" i="2"/>
  <c r="N565" i="2"/>
  <c r="M565" i="2"/>
  <c r="L565" i="2"/>
  <c r="O564" i="2"/>
  <c r="N564" i="2"/>
  <c r="M564" i="2"/>
  <c r="L564" i="2"/>
  <c r="O563" i="2"/>
  <c r="N563" i="2"/>
  <c r="M563" i="2"/>
  <c r="L563" i="2"/>
  <c r="O562" i="2"/>
  <c r="N562" i="2"/>
  <c r="M562" i="2"/>
  <c r="L562" i="2"/>
  <c r="O561" i="2"/>
  <c r="N561" i="2"/>
  <c r="M561" i="2"/>
  <c r="L561" i="2"/>
  <c r="O560" i="2"/>
  <c r="N560" i="2"/>
  <c r="M560" i="2"/>
  <c r="L560" i="2"/>
  <c r="O559" i="2"/>
  <c r="N559" i="2"/>
  <c r="M559" i="2"/>
  <c r="L559" i="2"/>
  <c r="O558" i="2"/>
  <c r="N558" i="2"/>
  <c r="M558" i="2"/>
  <c r="L558" i="2"/>
  <c r="O557" i="2"/>
  <c r="N557" i="2"/>
  <c r="M557" i="2"/>
  <c r="L557" i="2"/>
  <c r="O556" i="2"/>
  <c r="N556" i="2"/>
  <c r="M556" i="2"/>
  <c r="L556" i="2"/>
  <c r="O555" i="2"/>
  <c r="N555" i="2"/>
  <c r="M555" i="2"/>
  <c r="L555" i="2"/>
  <c r="O554" i="2"/>
  <c r="N554" i="2"/>
  <c r="M554" i="2"/>
  <c r="L554" i="2"/>
  <c r="O553" i="2"/>
  <c r="N553" i="2"/>
  <c r="M553" i="2"/>
  <c r="L553" i="2"/>
  <c r="O552" i="2"/>
  <c r="N552" i="2"/>
  <c r="M552" i="2"/>
  <c r="L552" i="2"/>
  <c r="O551" i="2"/>
  <c r="N551" i="2"/>
  <c r="M551" i="2"/>
  <c r="L551" i="2"/>
  <c r="O550" i="2"/>
  <c r="N550" i="2"/>
  <c r="M550" i="2"/>
  <c r="L550" i="2"/>
  <c r="O549" i="2"/>
  <c r="N549" i="2"/>
  <c r="M549" i="2"/>
  <c r="L549" i="2"/>
  <c r="O548" i="2"/>
  <c r="N548" i="2"/>
  <c r="M548" i="2"/>
  <c r="L548" i="2"/>
  <c r="O547" i="2"/>
  <c r="N547" i="2"/>
  <c r="M547" i="2"/>
  <c r="L547" i="2"/>
  <c r="O546" i="2"/>
  <c r="N546" i="2"/>
  <c r="M546" i="2"/>
  <c r="L546" i="2"/>
  <c r="O545" i="2"/>
  <c r="N545" i="2"/>
  <c r="M545" i="2"/>
  <c r="L545" i="2"/>
  <c r="O544" i="2"/>
  <c r="N544" i="2"/>
  <c r="M544" i="2"/>
  <c r="L544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O543" i="2"/>
  <c r="N543" i="2"/>
  <c r="M543" i="2"/>
  <c r="L543" i="2"/>
  <c r="O542" i="2"/>
  <c r="N542" i="2"/>
  <c r="M542" i="2"/>
  <c r="L542" i="2"/>
  <c r="O541" i="2"/>
  <c r="N541" i="2"/>
  <c r="M541" i="2"/>
  <c r="L541" i="2"/>
  <c r="O540" i="2"/>
  <c r="N540" i="2"/>
  <c r="M540" i="2"/>
  <c r="L540" i="2"/>
  <c r="O539" i="2"/>
  <c r="N539" i="2"/>
  <c r="M539" i="2"/>
  <c r="L539" i="2"/>
  <c r="O538" i="2"/>
  <c r="N538" i="2"/>
  <c r="M538" i="2"/>
  <c r="L538" i="2"/>
  <c r="O537" i="2"/>
  <c r="N537" i="2"/>
  <c r="M537" i="2"/>
  <c r="L537" i="2"/>
  <c r="O536" i="2"/>
  <c r="N536" i="2"/>
  <c r="M536" i="2"/>
  <c r="L536" i="2"/>
  <c r="O535" i="2"/>
  <c r="N535" i="2"/>
  <c r="M535" i="2"/>
  <c r="L535" i="2"/>
  <c r="O534" i="2"/>
  <c r="N534" i="2"/>
  <c r="M534" i="2"/>
  <c r="L534" i="2"/>
  <c r="O533" i="2"/>
  <c r="N533" i="2"/>
  <c r="M533" i="2"/>
  <c r="L533" i="2"/>
  <c r="O532" i="2"/>
  <c r="N532" i="2"/>
  <c r="M532" i="2"/>
  <c r="L532" i="2"/>
  <c r="O531" i="2"/>
  <c r="N531" i="2"/>
  <c r="M531" i="2"/>
  <c r="L531" i="2"/>
  <c r="O530" i="2"/>
  <c r="N530" i="2"/>
  <c r="M530" i="2"/>
  <c r="L530" i="2"/>
  <c r="O529" i="2"/>
  <c r="N529" i="2"/>
  <c r="M529" i="2"/>
  <c r="L529" i="2"/>
  <c r="O528" i="2"/>
  <c r="N528" i="2"/>
  <c r="M528" i="2"/>
  <c r="L528" i="2"/>
  <c r="O527" i="2"/>
  <c r="N527" i="2"/>
  <c r="M527" i="2"/>
  <c r="L527" i="2"/>
  <c r="O526" i="2"/>
  <c r="N526" i="2"/>
  <c r="M526" i="2"/>
  <c r="L526" i="2"/>
  <c r="O525" i="2"/>
  <c r="N525" i="2"/>
  <c r="M525" i="2"/>
  <c r="L525" i="2"/>
  <c r="O524" i="2"/>
  <c r="N524" i="2"/>
  <c r="M524" i="2"/>
  <c r="L524" i="2"/>
  <c r="O523" i="2"/>
  <c r="N523" i="2"/>
  <c r="M523" i="2"/>
  <c r="L523" i="2"/>
  <c r="O522" i="2"/>
  <c r="N522" i="2"/>
  <c r="M522" i="2"/>
  <c r="L522" i="2"/>
  <c r="O521" i="2"/>
  <c r="N521" i="2"/>
  <c r="M521" i="2"/>
  <c r="L521" i="2"/>
  <c r="O520" i="2"/>
  <c r="N520" i="2"/>
  <c r="M520" i="2"/>
  <c r="L520" i="2"/>
  <c r="O519" i="2"/>
  <c r="N519" i="2"/>
  <c r="M519" i="2"/>
  <c r="L519" i="2"/>
  <c r="O518" i="2"/>
  <c r="N518" i="2"/>
  <c r="M518" i="2"/>
  <c r="L518" i="2"/>
  <c r="O517" i="2"/>
  <c r="N517" i="2"/>
  <c r="M517" i="2"/>
  <c r="L517" i="2"/>
  <c r="O516" i="2"/>
  <c r="N516" i="2"/>
  <c r="M516" i="2"/>
  <c r="L516" i="2"/>
  <c r="O515" i="2"/>
  <c r="N515" i="2"/>
  <c r="M515" i="2"/>
  <c r="L515" i="2"/>
  <c r="O514" i="2"/>
  <c r="N514" i="2"/>
  <c r="M514" i="2"/>
  <c r="L514" i="2"/>
  <c r="O513" i="2"/>
  <c r="N513" i="2"/>
  <c r="M513" i="2"/>
  <c r="L513" i="2"/>
  <c r="O512" i="2"/>
  <c r="N512" i="2"/>
  <c r="M512" i="2"/>
  <c r="L512" i="2"/>
  <c r="O511" i="2"/>
  <c r="N511" i="2"/>
  <c r="M511" i="2"/>
  <c r="L511" i="2"/>
  <c r="O510" i="2"/>
  <c r="N510" i="2"/>
  <c r="M510" i="2"/>
  <c r="L510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O509" i="2"/>
  <c r="N509" i="2"/>
  <c r="M509" i="2"/>
  <c r="L509" i="2"/>
  <c r="H509" i="2"/>
  <c r="O508" i="2"/>
  <c r="N508" i="2"/>
  <c r="M508" i="2"/>
  <c r="L508" i="2"/>
  <c r="H508" i="2"/>
  <c r="O507" i="2"/>
  <c r="N507" i="2"/>
  <c r="M507" i="2"/>
  <c r="L507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O506" i="2"/>
  <c r="N506" i="2"/>
  <c r="M506" i="2"/>
  <c r="L506" i="2"/>
  <c r="O505" i="2"/>
  <c r="N505" i="2"/>
  <c r="M505" i="2"/>
  <c r="L505" i="2"/>
  <c r="O504" i="2"/>
  <c r="N504" i="2"/>
  <c r="M504" i="2"/>
  <c r="L504" i="2"/>
  <c r="O503" i="2"/>
  <c r="N503" i="2"/>
  <c r="M503" i="2"/>
  <c r="L503" i="2"/>
  <c r="O502" i="2"/>
  <c r="N502" i="2"/>
  <c r="M502" i="2"/>
  <c r="L502" i="2"/>
  <c r="O501" i="2"/>
  <c r="N501" i="2"/>
  <c r="M501" i="2"/>
  <c r="L501" i="2"/>
  <c r="O500" i="2"/>
  <c r="N500" i="2"/>
  <c r="M500" i="2"/>
  <c r="L500" i="2"/>
  <c r="O499" i="2"/>
  <c r="N499" i="2"/>
  <c r="M499" i="2"/>
  <c r="L499" i="2"/>
  <c r="O498" i="2"/>
  <c r="N498" i="2"/>
  <c r="M498" i="2"/>
  <c r="L498" i="2"/>
  <c r="O497" i="2"/>
  <c r="N497" i="2"/>
  <c r="M497" i="2"/>
  <c r="L497" i="2"/>
  <c r="O496" i="2"/>
  <c r="N496" i="2"/>
  <c r="M496" i="2"/>
  <c r="L496" i="2"/>
  <c r="O495" i="2"/>
  <c r="N495" i="2"/>
  <c r="M495" i="2"/>
  <c r="L495" i="2"/>
  <c r="O494" i="2"/>
  <c r="N494" i="2"/>
  <c r="M494" i="2"/>
  <c r="L494" i="2"/>
  <c r="O493" i="2"/>
  <c r="N493" i="2"/>
  <c r="M493" i="2"/>
  <c r="L493" i="2"/>
  <c r="O492" i="2"/>
  <c r="N492" i="2"/>
  <c r="M492" i="2"/>
  <c r="L492" i="2"/>
  <c r="O491" i="2"/>
  <c r="N491" i="2"/>
  <c r="M491" i="2"/>
  <c r="L491" i="2"/>
  <c r="O490" i="2"/>
  <c r="N490" i="2"/>
  <c r="M490" i="2"/>
  <c r="L490" i="2"/>
  <c r="O489" i="2"/>
  <c r="N489" i="2"/>
  <c r="M489" i="2"/>
  <c r="L489" i="2"/>
  <c r="O488" i="2"/>
  <c r="N488" i="2"/>
  <c r="M488" i="2"/>
  <c r="L488" i="2"/>
  <c r="O487" i="2"/>
  <c r="N487" i="2"/>
  <c r="M487" i="2"/>
  <c r="L487" i="2"/>
  <c r="O486" i="2"/>
  <c r="N486" i="2"/>
  <c r="M486" i="2"/>
  <c r="L486" i="2"/>
  <c r="O485" i="2"/>
  <c r="N485" i="2"/>
  <c r="M485" i="2"/>
  <c r="L485" i="2"/>
  <c r="O484" i="2"/>
  <c r="N484" i="2"/>
  <c r="M484" i="2"/>
  <c r="L484" i="2"/>
  <c r="O483" i="2"/>
  <c r="N483" i="2"/>
  <c r="M483" i="2"/>
  <c r="L483" i="2"/>
  <c r="O482" i="2"/>
  <c r="N482" i="2"/>
  <c r="M482" i="2"/>
  <c r="L482" i="2"/>
  <c r="O481" i="2"/>
  <c r="N481" i="2"/>
  <c r="M481" i="2"/>
  <c r="L481" i="2"/>
  <c r="O480" i="2"/>
  <c r="N480" i="2"/>
  <c r="M480" i="2"/>
  <c r="L480" i="2"/>
  <c r="O479" i="2"/>
  <c r="N479" i="2"/>
  <c r="M479" i="2"/>
  <c r="L479" i="2"/>
  <c r="O478" i="2"/>
  <c r="N478" i="2"/>
  <c r="M478" i="2"/>
  <c r="L478" i="2"/>
  <c r="O477" i="2"/>
  <c r="N477" i="2"/>
  <c r="M477" i="2"/>
  <c r="L477" i="2"/>
  <c r="O476" i="2"/>
  <c r="N476" i="2"/>
  <c r="M476" i="2"/>
  <c r="L476" i="2"/>
  <c r="O475" i="2"/>
  <c r="N475" i="2"/>
  <c r="M475" i="2"/>
  <c r="L475" i="2"/>
  <c r="O474" i="2"/>
  <c r="N474" i="2"/>
  <c r="M474" i="2"/>
  <c r="L474" i="2"/>
  <c r="O473" i="2"/>
  <c r="N473" i="2"/>
  <c r="M473" i="2"/>
  <c r="L473" i="2"/>
  <c r="O472" i="2"/>
  <c r="N472" i="2"/>
  <c r="M472" i="2"/>
  <c r="L472" i="2"/>
  <c r="O471" i="2"/>
  <c r="N471" i="2"/>
  <c r="M471" i="2"/>
  <c r="L471" i="2"/>
  <c r="O470" i="2"/>
  <c r="N470" i="2"/>
  <c r="M470" i="2"/>
  <c r="L470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O469" i="2"/>
  <c r="N469" i="2"/>
  <c r="M469" i="2"/>
  <c r="L469" i="2"/>
  <c r="H469" i="2"/>
  <c r="O468" i="2"/>
  <c r="N468" i="2"/>
  <c r="M468" i="2"/>
  <c r="L468" i="2"/>
  <c r="O467" i="2"/>
  <c r="N467" i="2"/>
  <c r="M467" i="2"/>
  <c r="L467" i="2"/>
  <c r="H468" i="2"/>
  <c r="H467" i="2"/>
  <c r="O466" i="2"/>
  <c r="N466" i="2"/>
  <c r="M466" i="2"/>
  <c r="L466" i="2"/>
  <c r="H466" i="2"/>
  <c r="O465" i="2"/>
  <c r="N465" i="2"/>
  <c r="M465" i="2"/>
  <c r="L465" i="2"/>
  <c r="H465" i="2"/>
  <c r="O464" i="2"/>
  <c r="N464" i="2"/>
  <c r="M464" i="2"/>
  <c r="L464" i="2"/>
  <c r="H464" i="2"/>
  <c r="O463" i="2"/>
  <c r="N463" i="2"/>
  <c r="M463" i="2"/>
  <c r="L463" i="2"/>
  <c r="O462" i="2"/>
  <c r="N462" i="2"/>
  <c r="M462" i="2"/>
  <c r="L462" i="2"/>
  <c r="O461" i="2"/>
  <c r="N461" i="2"/>
  <c r="M461" i="2"/>
  <c r="L461" i="2"/>
  <c r="H463" i="2"/>
  <c r="H462" i="2"/>
  <c r="H461" i="2"/>
  <c r="O460" i="2"/>
  <c r="N460" i="2"/>
  <c r="M460" i="2"/>
  <c r="L460" i="2"/>
  <c r="H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L459" i="2"/>
  <c r="H459" i="2"/>
  <c r="L458" i="2"/>
  <c r="L457" i="2"/>
  <c r="H458" i="2"/>
  <c r="H457" i="2"/>
  <c r="L456" i="2"/>
  <c r="H456" i="2"/>
  <c r="L455" i="2"/>
  <c r="H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L442" i="2"/>
  <c r="L441" i="2"/>
  <c r="L440" i="2"/>
  <c r="H442" i="2"/>
  <c r="H441" i="2"/>
  <c r="H440" i="2"/>
  <c r="L439" i="2"/>
  <c r="L438" i="2"/>
  <c r="L437" i="2"/>
  <c r="L436" i="2"/>
  <c r="L435" i="2"/>
  <c r="H439" i="2"/>
  <c r="H438" i="2"/>
  <c r="H437" i="2"/>
  <c r="H436" i="2"/>
  <c r="H435" i="2"/>
  <c r="L434" i="2"/>
  <c r="H434" i="2"/>
  <c r="L433" i="2"/>
  <c r="L432" i="2"/>
  <c r="L431" i="2"/>
  <c r="L430" i="2"/>
  <c r="H433" i="2"/>
  <c r="H432" i="2"/>
  <c r="H431" i="2"/>
  <c r="H430" i="2"/>
  <c r="L429" i="2"/>
  <c r="H429" i="2"/>
  <c r="L428" i="2"/>
  <c r="H428" i="2"/>
  <c r="L427" i="2"/>
  <c r="H427" i="2"/>
  <c r="L426" i="2"/>
  <c r="H426" i="2"/>
  <c r="L425" i="2"/>
  <c r="H425" i="2"/>
  <c r="L424" i="2"/>
  <c r="H424" i="2"/>
  <c r="L423" i="2"/>
  <c r="H423" i="2"/>
  <c r="L422" i="2"/>
  <c r="H422" i="2"/>
  <c r="L421" i="2"/>
  <c r="H421" i="2"/>
  <c r="L420" i="2"/>
  <c r="H420" i="2"/>
  <c r="H419" i="2"/>
  <c r="H418" i="2"/>
  <c r="H417" i="2"/>
  <c r="L419" i="2"/>
  <c r="L418" i="2"/>
  <c r="L417" i="2"/>
  <c r="L416" i="2"/>
  <c r="H416" i="2"/>
  <c r="L415" i="2"/>
  <c r="H415" i="2"/>
  <c r="L414" i="2"/>
  <c r="H414" i="2"/>
  <c r="L413" i="2"/>
  <c r="H413" i="2"/>
  <c r="L412" i="2"/>
  <c r="H412" i="2"/>
  <c r="L74" i="2"/>
  <c r="L76" i="2"/>
  <c r="L75" i="2"/>
  <c r="L102" i="2"/>
  <c r="L410" i="2"/>
  <c r="L411" i="2"/>
  <c r="L397" i="2"/>
  <c r="L395" i="2"/>
  <c r="L393" i="2"/>
  <c r="L394" i="2"/>
  <c r="L401" i="2"/>
  <c r="L400" i="2"/>
  <c r="L399" i="2"/>
  <c r="L398" i="2"/>
  <c r="L263" i="2"/>
  <c r="L262" i="2"/>
  <c r="L261" i="2"/>
  <c r="L259" i="2"/>
  <c r="L258" i="2"/>
  <c r="L73" i="2"/>
  <c r="L257" i="2"/>
  <c r="L260" i="2"/>
  <c r="L396" i="2"/>
  <c r="L256" i="2"/>
  <c r="L9" i="2"/>
  <c r="H74" i="2"/>
  <c r="H76" i="2"/>
  <c r="H75" i="2"/>
  <c r="H102" i="2"/>
  <c r="H410" i="2"/>
  <c r="H411" i="2"/>
  <c r="H397" i="2"/>
  <c r="H395" i="2"/>
  <c r="H393" i="2"/>
  <c r="H394" i="2"/>
  <c r="H401" i="2"/>
  <c r="H400" i="2"/>
  <c r="H399" i="2"/>
  <c r="H398" i="2"/>
  <c r="H263" i="2"/>
  <c r="H262" i="2"/>
  <c r="H261" i="2"/>
  <c r="H259" i="2"/>
  <c r="H258" i="2"/>
  <c r="H73" i="2"/>
  <c r="H257" i="2"/>
  <c r="H260" i="2"/>
  <c r="H396" i="2"/>
  <c r="H256" i="2"/>
  <c r="H9" i="2"/>
  <c r="L230" i="2"/>
  <c r="L229" i="2"/>
  <c r="H230" i="2"/>
  <c r="H229" i="2"/>
  <c r="L237" i="2"/>
  <c r="L233" i="2"/>
  <c r="L240" i="2"/>
  <c r="L239" i="2"/>
  <c r="L236" i="2"/>
  <c r="L242" i="2"/>
  <c r="L235" i="2"/>
  <c r="L251" i="2"/>
  <c r="L232" i="2"/>
  <c r="L244" i="2"/>
  <c r="L238" i="2"/>
  <c r="L250" i="2"/>
  <c r="L249" i="2"/>
  <c r="H237" i="2"/>
  <c r="H233" i="2"/>
  <c r="H240" i="2"/>
  <c r="H239" i="2"/>
  <c r="H236" i="2"/>
  <c r="H242" i="2"/>
  <c r="H235" i="2"/>
  <c r="H251" i="2"/>
  <c r="H232" i="2"/>
  <c r="H244" i="2"/>
  <c r="H238" i="2"/>
  <c r="H250" i="2"/>
  <c r="H249" i="2"/>
  <c r="H247" i="2"/>
  <c r="H245" i="2"/>
  <c r="H225" i="2"/>
  <c r="H228" i="2"/>
  <c r="H255" i="2"/>
  <c r="H234" i="2"/>
  <c r="H241" i="2"/>
  <c r="H248" i="2"/>
  <c r="L247" i="2"/>
  <c r="L245" i="2"/>
  <c r="L225" i="2"/>
  <c r="L228" i="2"/>
  <c r="L255" i="2"/>
  <c r="L234" i="2"/>
  <c r="L241" i="2"/>
  <c r="L248" i="2"/>
  <c r="H392" i="2"/>
  <c r="H385" i="2"/>
  <c r="H384" i="2"/>
  <c r="H388" i="2"/>
  <c r="H391" i="2"/>
  <c r="H390" i="2"/>
  <c r="H383" i="2"/>
  <c r="H386" i="2"/>
  <c r="H87" i="2"/>
  <c r="H71" i="2"/>
  <c r="H70" i="2"/>
  <c r="H69" i="2"/>
  <c r="H72" i="2"/>
  <c r="H86" i="2"/>
  <c r="H85" i="2"/>
  <c r="H88" i="2"/>
  <c r="H89" i="2"/>
  <c r="H254" i="2"/>
  <c r="H246" i="2"/>
  <c r="H243" i="2"/>
  <c r="H231" i="2"/>
  <c r="H294" i="2"/>
  <c r="H253" i="2"/>
  <c r="H252" i="2"/>
  <c r="H227" i="2"/>
  <c r="H226" i="2"/>
  <c r="H389" i="2"/>
  <c r="H387" i="2"/>
  <c r="H224" i="2"/>
  <c r="L392" i="2"/>
  <c r="L385" i="2"/>
  <c r="L384" i="2"/>
  <c r="L388" i="2"/>
  <c r="L391" i="2"/>
  <c r="L390" i="2"/>
  <c r="L383" i="2"/>
  <c r="L386" i="2"/>
  <c r="L87" i="2"/>
  <c r="L71" i="2"/>
  <c r="L70" i="2"/>
  <c r="L69" i="2"/>
  <c r="L72" i="2"/>
  <c r="L86" i="2"/>
  <c r="L85" i="2"/>
  <c r="L88" i="2"/>
  <c r="L89" i="2"/>
  <c r="L254" i="2"/>
  <c r="L246" i="2"/>
  <c r="L243" i="2"/>
  <c r="L231" i="2"/>
  <c r="L294" i="2"/>
  <c r="L253" i="2"/>
  <c r="L252" i="2"/>
  <c r="L227" i="2"/>
  <c r="L226" i="2"/>
  <c r="L389" i="2"/>
  <c r="L387" i="2"/>
  <c r="L224" i="2"/>
  <c r="L223" i="2"/>
  <c r="L210" i="2"/>
  <c r="L207" i="2"/>
  <c r="L222" i="2"/>
  <c r="L219" i="2"/>
  <c r="L206" i="2"/>
  <c r="L205" i="2"/>
  <c r="L209" i="2"/>
  <c r="L218" i="2"/>
  <c r="L217" i="2"/>
  <c r="L216" i="2"/>
  <c r="L215" i="2"/>
  <c r="H223" i="2"/>
  <c r="H210" i="2"/>
  <c r="H207" i="2"/>
  <c r="H222" i="2"/>
  <c r="H219" i="2"/>
  <c r="H206" i="2"/>
  <c r="H205" i="2"/>
  <c r="H209" i="2"/>
  <c r="H218" i="2"/>
  <c r="H217" i="2"/>
  <c r="H216" i="2"/>
  <c r="H215" i="2"/>
  <c r="L376" i="2"/>
  <c r="L375" i="2"/>
  <c r="H376" i="2"/>
  <c r="H375" i="2"/>
  <c r="L379" i="2"/>
  <c r="L378" i="2"/>
  <c r="L377" i="2"/>
  <c r="H379" i="2"/>
  <c r="H378" i="2"/>
  <c r="H377" i="2"/>
  <c r="H64" i="2"/>
  <c r="L64" i="2"/>
  <c r="L67" i="2"/>
  <c r="L63" i="2"/>
  <c r="L66" i="2"/>
  <c r="H67" i="2"/>
  <c r="H63" i="2"/>
  <c r="H66" i="2"/>
  <c r="L284" i="2"/>
  <c r="H284" i="2"/>
  <c r="L68" i="2"/>
  <c r="H68" i="2"/>
  <c r="L381" i="2"/>
  <c r="H381" i="2"/>
  <c r="L203" i="2"/>
  <c r="H203" i="2"/>
  <c r="L282" i="2"/>
  <c r="H282" i="2"/>
  <c r="L293" i="2"/>
  <c r="H293" i="2"/>
  <c r="L380" i="2"/>
  <c r="H380" i="2"/>
  <c r="L220" i="2"/>
  <c r="L214" i="2"/>
  <c r="H220" i="2"/>
  <c r="H214" i="2"/>
  <c r="L281" i="2"/>
  <c r="H281" i="2"/>
  <c r="L65" i="2"/>
  <c r="H65" i="2"/>
  <c r="L100" i="2"/>
  <c r="H100" i="2"/>
  <c r="L204" i="2"/>
  <c r="H204" i="2"/>
  <c r="L283" i="2"/>
  <c r="H283" i="2"/>
  <c r="L101" i="2"/>
  <c r="H101" i="2"/>
  <c r="L382" i="2"/>
  <c r="H382" i="2"/>
  <c r="L221" i="2"/>
  <c r="H221" i="2"/>
  <c r="L208" i="2"/>
  <c r="H208" i="2"/>
  <c r="L213" i="2"/>
  <c r="L212" i="2"/>
  <c r="L211" i="2"/>
  <c r="H213" i="2"/>
  <c r="H212" i="2"/>
  <c r="H211" i="2"/>
  <c r="L62" i="2"/>
  <c r="L61" i="2"/>
  <c r="H62" i="2"/>
  <c r="H61" i="2"/>
  <c r="L58" i="2"/>
  <c r="L57" i="2"/>
  <c r="H58" i="2"/>
  <c r="H57" i="2"/>
  <c r="L291" i="2"/>
  <c r="H291" i="2"/>
  <c r="L366" i="2"/>
  <c r="H366" i="2"/>
  <c r="L189" i="2"/>
  <c r="L188" i="2"/>
  <c r="L199" i="2"/>
  <c r="L191" i="2"/>
  <c r="L202" i="2"/>
  <c r="L197" i="2"/>
  <c r="L193" i="2"/>
  <c r="L186" i="2"/>
  <c r="L187" i="2"/>
  <c r="L198" i="2"/>
  <c r="L196" i="2"/>
  <c r="L190" i="2"/>
  <c r="H189" i="2"/>
  <c r="H188" i="2"/>
  <c r="H199" i="2"/>
  <c r="H191" i="2"/>
  <c r="H202" i="2"/>
  <c r="H197" i="2"/>
  <c r="H193" i="2"/>
  <c r="H186" i="2"/>
  <c r="H187" i="2"/>
  <c r="H198" i="2"/>
  <c r="H196" i="2"/>
  <c r="H190" i="2"/>
  <c r="L84" i="2"/>
  <c r="L83" i="2"/>
  <c r="H84" i="2"/>
  <c r="H83" i="2"/>
  <c r="L373" i="2"/>
  <c r="H373" i="2"/>
  <c r="L371" i="2"/>
  <c r="H371" i="2"/>
  <c r="L60" i="2"/>
  <c r="H60" i="2"/>
  <c r="L59" i="2"/>
  <c r="L56" i="2"/>
  <c r="L55" i="2"/>
  <c r="H59" i="2"/>
  <c r="H56" i="2"/>
  <c r="H55" i="2"/>
  <c r="L290" i="2"/>
  <c r="H290" i="2"/>
  <c r="L374" i="2"/>
  <c r="H374" i="2"/>
  <c r="H54" i="2"/>
  <c r="L54" i="2"/>
  <c r="L370" i="2"/>
  <c r="L369" i="2"/>
  <c r="H370" i="2"/>
  <c r="H369" i="2"/>
  <c r="L201" i="2"/>
  <c r="H201" i="2"/>
  <c r="L292" i="2"/>
  <c r="H292" i="2"/>
  <c r="L50" i="2"/>
  <c r="L53" i="2"/>
  <c r="L52" i="2"/>
  <c r="L51" i="2"/>
  <c r="H50" i="2"/>
  <c r="H53" i="2"/>
  <c r="H52" i="2"/>
  <c r="H51" i="2"/>
  <c r="L192" i="2"/>
  <c r="L194" i="2"/>
  <c r="L200" i="2"/>
  <c r="L195" i="2"/>
  <c r="H192" i="2"/>
  <c r="H194" i="2"/>
  <c r="H200" i="2"/>
  <c r="H195" i="2"/>
  <c r="L368" i="2"/>
  <c r="L367" i="2"/>
  <c r="H368" i="2"/>
  <c r="H367" i="2"/>
  <c r="H372" i="2"/>
  <c r="L372" i="2"/>
  <c r="H185" i="2"/>
  <c r="L185" i="2"/>
  <c r="L8" i="2"/>
  <c r="H8" i="2"/>
  <c r="L41" i="2"/>
  <c r="L46" i="2"/>
  <c r="L45" i="2"/>
  <c r="L49" i="2"/>
  <c r="L40" i="2"/>
  <c r="H41" i="2"/>
  <c r="H46" i="2"/>
  <c r="H45" i="2"/>
  <c r="H49" i="2"/>
  <c r="H40" i="2"/>
  <c r="L365" i="2"/>
  <c r="L362" i="2"/>
  <c r="H365" i="2"/>
  <c r="H362" i="2"/>
  <c r="L361" i="2"/>
  <c r="L363" i="2"/>
  <c r="L364" i="2"/>
  <c r="L359" i="2"/>
  <c r="H361" i="2"/>
  <c r="H363" i="2"/>
  <c r="H364" i="2"/>
  <c r="H359" i="2"/>
  <c r="H82" i="2"/>
  <c r="L82" i="2"/>
  <c r="L177" i="2"/>
  <c r="L175" i="2"/>
  <c r="L171" i="2"/>
  <c r="L173" i="2"/>
  <c r="L172" i="2"/>
  <c r="L170" i="2"/>
  <c r="L179" i="2"/>
  <c r="H177" i="2"/>
  <c r="H175" i="2"/>
  <c r="H171" i="2"/>
  <c r="H173" i="2"/>
  <c r="H172" i="2"/>
  <c r="H170" i="2"/>
  <c r="H179" i="2"/>
  <c r="L184" i="2"/>
  <c r="H184" i="2"/>
  <c r="L264" i="2"/>
  <c r="H264" i="2"/>
  <c r="L169" i="2"/>
  <c r="H169" i="2"/>
  <c r="L280" i="2"/>
  <c r="H280" i="2"/>
  <c r="L176" i="2"/>
  <c r="L178" i="2"/>
  <c r="H176" i="2"/>
  <c r="H178" i="2"/>
  <c r="L180" i="2"/>
  <c r="H180" i="2"/>
  <c r="L182" i="2"/>
  <c r="H182" i="2"/>
  <c r="H39" i="2"/>
  <c r="L39" i="2"/>
  <c r="L48" i="2"/>
  <c r="L47" i="2"/>
  <c r="H48" i="2"/>
  <c r="H47" i="2"/>
  <c r="L358" i="2"/>
  <c r="L360" i="2"/>
  <c r="H358" i="2"/>
  <c r="H360" i="2"/>
  <c r="L168" i="2"/>
  <c r="H168" i="2"/>
  <c r="L289" i="2"/>
  <c r="H289" i="2"/>
  <c r="L38" i="2"/>
  <c r="L44" i="2"/>
  <c r="L43" i="2"/>
  <c r="L42" i="2"/>
  <c r="H38" i="2"/>
  <c r="H44" i="2"/>
  <c r="H43" i="2"/>
  <c r="H42" i="2"/>
  <c r="L279" i="2"/>
  <c r="H279" i="2"/>
  <c r="L183" i="2"/>
  <c r="H183" i="2"/>
  <c r="L174" i="2"/>
  <c r="L181" i="2"/>
  <c r="H174" i="2"/>
  <c r="H181" i="2"/>
  <c r="L167" i="2"/>
  <c r="H167" i="2"/>
  <c r="L278" i="2"/>
  <c r="L275" i="2"/>
  <c r="H278" i="2"/>
  <c r="H275" i="2"/>
  <c r="L288" i="2"/>
  <c r="L287" i="2"/>
  <c r="H288" i="2"/>
  <c r="H287" i="2"/>
  <c r="L36" i="2"/>
  <c r="L37" i="2"/>
  <c r="L35" i="2"/>
  <c r="L34" i="2"/>
  <c r="H36" i="2"/>
  <c r="H37" i="2"/>
  <c r="H35" i="2"/>
  <c r="H34" i="2"/>
  <c r="L98" i="2"/>
  <c r="H98" i="2"/>
  <c r="L357" i="2"/>
  <c r="H357" i="2"/>
  <c r="L354" i="2"/>
  <c r="H354" i="2"/>
  <c r="L158" i="2"/>
  <c r="L162" i="2"/>
  <c r="L157" i="2"/>
  <c r="L166" i="2"/>
  <c r="L165" i="2"/>
  <c r="L156" i="2"/>
  <c r="H158" i="2"/>
  <c r="H162" i="2"/>
  <c r="H157" i="2"/>
  <c r="H166" i="2"/>
  <c r="H165" i="2"/>
  <c r="H156" i="2"/>
  <c r="L274" i="2"/>
  <c r="H274" i="2"/>
  <c r="L97" i="2"/>
  <c r="L99" i="2"/>
  <c r="H97" i="2"/>
  <c r="H99" i="2"/>
  <c r="L356" i="2"/>
  <c r="H356" i="2"/>
  <c r="L277" i="2"/>
  <c r="H277" i="2"/>
  <c r="L276" i="2"/>
  <c r="H276" i="2"/>
  <c r="L33" i="2"/>
  <c r="L355" i="2"/>
  <c r="H33" i="2"/>
  <c r="H355" i="2"/>
  <c r="L155" i="2"/>
  <c r="H155" i="2"/>
  <c r="L154" i="2"/>
  <c r="L153" i="2"/>
  <c r="L152" i="2"/>
  <c r="H154" i="2"/>
  <c r="H153" i="2"/>
  <c r="H152" i="2"/>
  <c r="H160" i="2"/>
  <c r="L160" i="2"/>
  <c r="L163" i="2"/>
  <c r="L164" i="2"/>
  <c r="L161" i="2"/>
  <c r="H163" i="2"/>
  <c r="H164" i="2"/>
  <c r="H161" i="2"/>
  <c r="L159" i="2"/>
  <c r="H159" i="2"/>
  <c r="L32" i="2"/>
  <c r="H32" i="2"/>
  <c r="L353" i="2"/>
  <c r="H353" i="2"/>
  <c r="H31" i="2"/>
  <c r="H81" i="2"/>
  <c r="H151" i="2"/>
  <c r="H143" i="2"/>
  <c r="H150" i="2"/>
  <c r="H146" i="2"/>
  <c r="H147" i="2"/>
  <c r="L147" i="2"/>
  <c r="L146" i="2"/>
  <c r="L150" i="2"/>
  <c r="L143" i="2"/>
  <c r="L31" i="2"/>
  <c r="L81" i="2"/>
  <c r="L151" i="2"/>
  <c r="L351" i="2"/>
  <c r="L350" i="2"/>
  <c r="L348" i="2"/>
  <c r="L347" i="2"/>
  <c r="L352" i="2"/>
  <c r="H351" i="2"/>
  <c r="H350" i="2"/>
  <c r="H348" i="2"/>
  <c r="H347" i="2"/>
  <c r="H352" i="2"/>
  <c r="L409" i="2"/>
  <c r="H409" i="2"/>
  <c r="L96" i="2"/>
  <c r="H96" i="2"/>
  <c r="L95" i="2"/>
  <c r="H95" i="2"/>
  <c r="L286" i="2"/>
  <c r="H286" i="2"/>
  <c r="L273" i="2"/>
  <c r="H273" i="2"/>
  <c r="L145" i="2"/>
  <c r="L144" i="2"/>
  <c r="H145" i="2"/>
  <c r="H144" i="2"/>
  <c r="L349" i="2"/>
  <c r="H349" i="2"/>
  <c r="L149" i="2"/>
  <c r="L148" i="2"/>
  <c r="L141" i="2"/>
  <c r="H149" i="2"/>
  <c r="H148" i="2"/>
  <c r="H141" i="2"/>
  <c r="H142" i="2"/>
  <c r="L142" i="2"/>
  <c r="L272" i="2"/>
  <c r="L271" i="2"/>
  <c r="H272" i="2"/>
  <c r="H271" i="2"/>
  <c r="H346" i="2"/>
  <c r="H270" i="2"/>
  <c r="H345" i="2"/>
  <c r="H339" i="2"/>
  <c r="H344" i="2"/>
  <c r="H343" i="2"/>
  <c r="H337" i="2"/>
  <c r="H336" i="2"/>
  <c r="H335" i="2"/>
  <c r="H334" i="2"/>
  <c r="H333" i="2"/>
  <c r="H332" i="2"/>
  <c r="H342" i="2"/>
  <c r="H269" i="2"/>
  <c r="H285" i="2"/>
  <c r="H23" i="2"/>
  <c r="H28" i="2"/>
  <c r="H26" i="2"/>
  <c r="H25" i="2"/>
  <c r="H94" i="2"/>
  <c r="H78" i="2"/>
  <c r="H79" i="2"/>
  <c r="H140" i="2"/>
  <c r="H139" i="2"/>
  <c r="H133" i="2"/>
  <c r="H135" i="2"/>
  <c r="H268" i="2"/>
  <c r="H134" i="2"/>
  <c r="H27" i="2"/>
  <c r="H138" i="2"/>
  <c r="H267" i="2"/>
  <c r="H30" i="2"/>
  <c r="H29" i="2"/>
  <c r="H137" i="2"/>
  <c r="H80" i="2"/>
  <c r="H136" i="2"/>
  <c r="H7" i="2"/>
  <c r="H266" i="2"/>
  <c r="H24" i="2"/>
  <c r="H338" i="2"/>
  <c r="H341" i="2"/>
  <c r="H340" i="2"/>
  <c r="H331" i="2"/>
  <c r="L346" i="2"/>
  <c r="L270" i="2"/>
  <c r="L342" i="2"/>
  <c r="L345" i="2"/>
  <c r="L339" i="2"/>
  <c r="L344" i="2"/>
  <c r="L343" i="2"/>
  <c r="L337" i="2"/>
  <c r="L336" i="2"/>
  <c r="L335" i="2"/>
  <c r="L334" i="2"/>
  <c r="L333" i="2"/>
  <c r="L332" i="2"/>
  <c r="L269" i="2"/>
  <c r="L285" i="2"/>
  <c r="L23" i="2"/>
  <c r="L28" i="2"/>
  <c r="L26" i="2"/>
  <c r="L25" i="2"/>
  <c r="L94" i="2"/>
  <c r="L78" i="2"/>
  <c r="L79" i="2"/>
  <c r="L140" i="2"/>
  <c r="L139" i="2"/>
  <c r="L133" i="2"/>
  <c r="L135" i="2"/>
  <c r="L268" i="2"/>
  <c r="L134" i="2"/>
  <c r="L27" i="2"/>
  <c r="L138" i="2"/>
  <c r="L267" i="2"/>
  <c r="L30" i="2"/>
  <c r="L29" i="2"/>
  <c r="L137" i="2"/>
  <c r="L80" i="2"/>
  <c r="L136" i="2"/>
  <c r="L7" i="2"/>
  <c r="L266" i="2"/>
  <c r="L24" i="2"/>
  <c r="L338" i="2"/>
  <c r="L341" i="2"/>
  <c r="L340" i="2"/>
  <c r="L331" i="2"/>
  <c r="L132" i="2"/>
  <c r="H132" i="2"/>
  <c r="L325" i="2"/>
  <c r="L324" i="2"/>
  <c r="L323" i="2"/>
  <c r="H325" i="2"/>
  <c r="H324" i="2"/>
  <c r="H323" i="2"/>
  <c r="L17" i="2"/>
  <c r="L22" i="2"/>
  <c r="L21" i="2"/>
  <c r="L20" i="2"/>
  <c r="H17" i="2"/>
  <c r="H22" i="2"/>
  <c r="H21" i="2"/>
  <c r="H20" i="2"/>
  <c r="L407" i="2"/>
  <c r="L408" i="2"/>
  <c r="H407" i="2"/>
  <c r="H408" i="2"/>
  <c r="L329" i="2"/>
  <c r="H329" i="2"/>
  <c r="L328" i="2"/>
  <c r="L327" i="2"/>
  <c r="H328" i="2"/>
  <c r="H327" i="2"/>
  <c r="L330" i="2"/>
  <c r="L322" i="2"/>
  <c r="L326" i="2"/>
  <c r="L321" i="2"/>
  <c r="L320" i="2"/>
  <c r="L319" i="2"/>
  <c r="L318" i="2"/>
  <c r="L317" i="2"/>
  <c r="L316" i="2"/>
  <c r="L315" i="2"/>
  <c r="H330" i="2"/>
  <c r="H322" i="2"/>
  <c r="H326" i="2"/>
  <c r="H321" i="2"/>
  <c r="H320" i="2"/>
  <c r="H319" i="2"/>
  <c r="H318" i="2"/>
  <c r="H317" i="2"/>
  <c r="H316" i="2"/>
  <c r="H315" i="2"/>
  <c r="L127" i="2"/>
  <c r="L122" i="2"/>
  <c r="L124" i="2"/>
  <c r="L126" i="2"/>
  <c r="L131" i="2"/>
  <c r="H127" i="2"/>
  <c r="H122" i="2"/>
  <c r="H124" i="2"/>
  <c r="H126" i="2"/>
  <c r="H131" i="2"/>
  <c r="H118" i="2"/>
  <c r="L118" i="2"/>
  <c r="L5" i="2"/>
  <c r="H5" i="2"/>
  <c r="L92" i="2"/>
  <c r="L93" i="2"/>
  <c r="H92" i="2"/>
  <c r="H93" i="2"/>
  <c r="L123" i="2"/>
  <c r="H123" i="2"/>
  <c r="L129" i="2"/>
  <c r="H129" i="2"/>
  <c r="L19" i="2"/>
  <c r="H19" i="2"/>
  <c r="L77" i="2"/>
  <c r="H77" i="2"/>
  <c r="L121" i="2"/>
  <c r="H121" i="2"/>
  <c r="L6" i="2"/>
  <c r="L4" i="2"/>
  <c r="H6" i="2"/>
  <c r="H4" i="2"/>
  <c r="L18" i="2"/>
  <c r="H18" i="2"/>
  <c r="H117" i="2"/>
  <c r="L117" i="2"/>
  <c r="L120" i="2"/>
  <c r="L119" i="2"/>
  <c r="L125" i="2"/>
  <c r="L130" i="2"/>
  <c r="L128" i="2"/>
  <c r="H120" i="2"/>
  <c r="H119" i="2"/>
  <c r="H125" i="2"/>
  <c r="H130" i="2"/>
  <c r="H128" i="2"/>
  <c r="L116" i="2"/>
  <c r="L106" i="2"/>
  <c r="H116" i="2"/>
  <c r="H106" i="2"/>
  <c r="L115" i="2"/>
  <c r="H115" i="2"/>
  <c r="L265" i="2"/>
  <c r="H265" i="2"/>
  <c r="H300" i="2"/>
  <c r="L300" i="2"/>
  <c r="L295" i="2"/>
  <c r="L312" i="2"/>
  <c r="L311" i="2"/>
  <c r="L299" i="2"/>
  <c r="L310" i="2"/>
  <c r="L309" i="2"/>
  <c r="L308" i="2"/>
  <c r="L298" i="2"/>
  <c r="L314" i="2"/>
  <c r="L307" i="2"/>
  <c r="L306" i="2"/>
  <c r="L305" i="2"/>
  <c r="L304" i="2"/>
  <c r="L303" i="2"/>
  <c r="L302" i="2"/>
  <c r="L301" i="2"/>
  <c r="L296" i="2"/>
  <c r="L2" i="2"/>
  <c r="L11" i="2"/>
  <c r="L16" i="2"/>
  <c r="L15" i="2"/>
  <c r="L14" i="2"/>
  <c r="L12" i="2"/>
  <c r="L13" i="2"/>
  <c r="L10" i="2"/>
  <c r="L91" i="2"/>
  <c r="L90" i="2"/>
  <c r="L405" i="2"/>
  <c r="L404" i="2"/>
  <c r="L403" i="2"/>
  <c r="L402" i="2"/>
  <c r="L406" i="2"/>
  <c r="L104" i="2"/>
  <c r="L110" i="2"/>
  <c r="L113" i="2"/>
  <c r="L105" i="2"/>
  <c r="L112" i="2"/>
  <c r="L111" i="2"/>
  <c r="L107" i="2"/>
  <c r="L3" i="2"/>
  <c r="L109" i="2"/>
  <c r="L108" i="2"/>
  <c r="L103" i="2"/>
  <c r="L114" i="2"/>
  <c r="L313" i="2"/>
  <c r="L297" i="2"/>
  <c r="H295" i="2"/>
  <c r="H312" i="2"/>
  <c r="H311" i="2"/>
  <c r="H299" i="2"/>
  <c r="H310" i="2"/>
  <c r="H309" i="2"/>
  <c r="H308" i="2"/>
  <c r="H298" i="2"/>
  <c r="H314" i="2"/>
  <c r="H307" i="2"/>
  <c r="H306" i="2"/>
  <c r="H305" i="2"/>
  <c r="H313" i="2"/>
  <c r="H304" i="2"/>
  <c r="H303" i="2"/>
  <c r="H302" i="2"/>
  <c r="H301" i="2"/>
  <c r="H296" i="2"/>
  <c r="H2" i="2"/>
  <c r="H11" i="2"/>
  <c r="H16" i="2"/>
  <c r="H15" i="2"/>
  <c r="H14" i="2"/>
  <c r="H12" i="2"/>
  <c r="H13" i="2"/>
  <c r="H10" i="2"/>
  <c r="H91" i="2"/>
  <c r="H90" i="2"/>
  <c r="H405" i="2"/>
  <c r="H404" i="2"/>
  <c r="H403" i="2"/>
  <c r="H402" i="2"/>
  <c r="H406" i="2"/>
  <c r="H104" i="2"/>
  <c r="H110" i="2"/>
  <c r="H113" i="2"/>
  <c r="H105" i="2"/>
  <c r="H112" i="2"/>
  <c r="H111" i="2"/>
  <c r="H107" i="2"/>
  <c r="H3" i="2"/>
  <c r="H109" i="2"/>
  <c r="H108" i="2"/>
  <c r="H103" i="2"/>
  <c r="H114" i="2"/>
  <c r="H29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tc={84FAA55B-6F52-446F-B535-B86B4930066B}</author>
  </authors>
  <commentList>
    <comment ref="E16" authorId="0" shapeId="0" xr:uid="{84FAA55B-6F52-446F-B535-B86B4930066B}">
      <text>
        <t>[Threaded comment]
Your version of Excel allows you to read this threaded comment; however, any edits to it will get removed if the file is opened in a newer version of Excel. Learn more: https://go.microsoft.com/fwlink/?linkid=870924
Comment:
    '*JE per Mo Melson to correct coding from PY - ok to spend on EA</t>
      </text>
    </comment>
  </commentList>
</comments>
</file>

<file path=xl/sharedStrings.xml><?xml version="1.0" encoding="utf-8"?>
<sst xmlns="http://schemas.openxmlformats.org/spreadsheetml/2006/main" count="27780" uniqueCount="6673">
  <si>
    <t>Club Dues - Nondeductible</t>
  </si>
  <si>
    <t>Grill Outlet (Use Tax)</t>
  </si>
  <si>
    <t>201005</t>
  </si>
  <si>
    <t>Jeff Lile P-Card (Wal-Mart)</t>
  </si>
  <si>
    <t xml:space="preserve">Kentucky Gas Association </t>
  </si>
  <si>
    <t>Deon Scott P-card (Wal-Mart)</t>
  </si>
  <si>
    <t>Moore County</t>
  </si>
  <si>
    <t>Caruthersville Community Tennis Association</t>
  </si>
  <si>
    <t>PYRFEECT</t>
  </si>
  <si>
    <t>Boys Scouts of America</t>
  </si>
  <si>
    <t>Virginia Junior Rodeo Association</t>
  </si>
  <si>
    <t>Maury County</t>
  </si>
  <si>
    <t>Reggy Cox P-card (Metro Speedy Mart)</t>
  </si>
  <si>
    <t>Reggy Cox P-card (Wal-Mart)</t>
  </si>
  <si>
    <t>Robert Flick P-Card (Hampton Meat Processing)</t>
  </si>
  <si>
    <t>Robert Flick P-Card (Kroger)</t>
  </si>
  <si>
    <t>Casa of Ohio Valley</t>
  </si>
  <si>
    <t>Dream Factory of Bowling Green</t>
  </si>
  <si>
    <t>Glasgow Highland Games Inc.</t>
  </si>
  <si>
    <t xml:space="preserve">Multi Cultural Festival </t>
  </si>
  <si>
    <t>201006</t>
  </si>
  <si>
    <t>Cadiz Record</t>
  </si>
  <si>
    <t>The Times Leader</t>
  </si>
  <si>
    <t>Kentucky Wesleyan College</t>
  </si>
  <si>
    <t>SEMO Sluggers</t>
  </si>
  <si>
    <t>Central Kentucky Cancer Program</t>
  </si>
  <si>
    <t>Wendell Fosters Campus for Developmental Disabilities</t>
  </si>
  <si>
    <t>Plater Printing &amp; Trophy Center</t>
  </si>
  <si>
    <t>Eddie Tucker P-Card (Golf Mart)</t>
  </si>
  <si>
    <t>Reggy Cox (AtmosExpense)</t>
  </si>
  <si>
    <t>Boys and Girls Club</t>
  </si>
  <si>
    <t>Rivercenter for the Performing Arts</t>
  </si>
  <si>
    <t>Columbus Symphony Orchestra</t>
  </si>
  <si>
    <t>Franklin High School</t>
  </si>
  <si>
    <t>Cougar Athletic Club</t>
  </si>
  <si>
    <t>Habitat for Humanity</t>
  </si>
  <si>
    <t>INV011313</t>
  </si>
  <si>
    <t>BRENTWOOD UNITED METHODIST CHURCH</t>
  </si>
  <si>
    <t>CHE020113</t>
  </si>
  <si>
    <t>CHE020213</t>
  </si>
  <si>
    <t>CHE021413</t>
  </si>
  <si>
    <t>EMERGENCY NUMBER SERVICE PUBLICATION</t>
  </si>
  <si>
    <t>INV020513</t>
  </si>
  <si>
    <t>CHE020613</t>
  </si>
  <si>
    <t>CALDWELL COUNTY PROJECT GRADUATION</t>
  </si>
  <si>
    <t>CHE020813</t>
  </si>
  <si>
    <t>CHE021113</t>
  </si>
  <si>
    <t>INV021213</t>
  </si>
  <si>
    <t>PENNINGTON FESTIVAL</t>
  </si>
  <si>
    <t>CHE021513</t>
  </si>
  <si>
    <t>CHE022613</t>
  </si>
  <si>
    <t>CITY OF GREENSBURG</t>
  </si>
  <si>
    <t>CHE022813</t>
  </si>
  <si>
    <t>Denise Manning P-Card (Online Labels)</t>
  </si>
  <si>
    <t>Union City Rotary Scholarship Foundation</t>
  </si>
  <si>
    <t>The Joyce Family</t>
  </si>
  <si>
    <t>Big John</t>
  </si>
  <si>
    <t>Breckiridge County Chamber of Commerce</t>
  </si>
  <si>
    <t>Campbellsville Youth Baseball</t>
  </si>
  <si>
    <t>City of Bowling Green KY</t>
  </si>
  <si>
    <t>City of Owensboro</t>
  </si>
  <si>
    <t>Hart County</t>
  </si>
  <si>
    <t>Floyd Honeycutt (AtmosExpense)</t>
  </si>
  <si>
    <t>Jeffers Bend Environmental Center</t>
  </si>
  <si>
    <t>Kids Are Worth It Golf Scramble</t>
  </si>
  <si>
    <t>Logan County Tobacco &amp; Heritage Festival</t>
  </si>
  <si>
    <t>Market Place</t>
  </si>
  <si>
    <t>Shelbyville Horse Show</t>
  </si>
  <si>
    <t>Metro Chamber</t>
  </si>
  <si>
    <t>Craig Rice (AtmosExpense)</t>
  </si>
  <si>
    <t>201007</t>
  </si>
  <si>
    <t>Kentucky Youth Chorale</t>
  </si>
  <si>
    <t>Kuttawa All Star Baseball Team</t>
  </si>
  <si>
    <t>CHATTAHOOCHEE COUNCIL INC</t>
  </si>
  <si>
    <t>Capitol Arts Alliance Inc</t>
  </si>
  <si>
    <t>Feeding America Kentuckys Heartland</t>
  </si>
  <si>
    <t>Pat Collins FOP Lodge 19</t>
  </si>
  <si>
    <t>Steve Steiger P-Card (Bob Lilly Prog Promotion)</t>
  </si>
  <si>
    <t>Stacey Anderson P-Card (Lowe's)</t>
  </si>
  <si>
    <t>Stacey Anderson P-Card (Wal-Mart)</t>
  </si>
  <si>
    <t>Denise Manning P-Card (Home Depot)</t>
  </si>
  <si>
    <t>Williamson County Fair Association Inc</t>
  </si>
  <si>
    <t>The Celebration</t>
  </si>
  <si>
    <t>INV062712</t>
  </si>
  <si>
    <t>CENTRE COLLEGE</t>
  </si>
  <si>
    <t>INV072012</t>
  </si>
  <si>
    <t>OWENSBORO COMMUNITY AND TECHINCAL</t>
  </si>
  <si>
    <t>INV073012</t>
  </si>
  <si>
    <t>FRATERNAL ORDER OF POLICE</t>
  </si>
  <si>
    <t>BOYLE COUNTY PUBLIC LIBRARY</t>
  </si>
  <si>
    <t>KENTUCKY NEW ERA INC</t>
  </si>
  <si>
    <t>INV100112</t>
  </si>
  <si>
    <t>OWENSBORO HUMAN RELATIONS COMMISSION</t>
  </si>
  <si>
    <t>PADUCAH AREA CHAMBER OF COMMERCE</t>
  </si>
  <si>
    <t>CHE100812</t>
  </si>
  <si>
    <t>PULASKI COUNTY CHAMBER OF COMMERCE INC</t>
  </si>
  <si>
    <t>582649-101512</t>
  </si>
  <si>
    <t>OBION COUNTY INDUSTRIAL DEVELOPMENT CORP</t>
  </si>
  <si>
    <t>050_KENNY.HAY_OCT-12</t>
  </si>
  <si>
    <t>050_TERRY.HIGGINS_OC</t>
  </si>
  <si>
    <t>INV101712</t>
  </si>
  <si>
    <t>CHE101712</t>
  </si>
  <si>
    <t>HOMETOWN WALK OF HOPE</t>
  </si>
  <si>
    <t>CHE101912</t>
  </si>
  <si>
    <t>NO TO METRO INC PIC</t>
  </si>
  <si>
    <t>CHE102012</t>
  </si>
  <si>
    <t>CHE103212</t>
  </si>
  <si>
    <t>CHE102412</t>
  </si>
  <si>
    <t>CHE102512</t>
  </si>
  <si>
    <t>FY 2013</t>
  </si>
  <si>
    <t>Use 30736 Sports Programs 4261-30730</t>
  </si>
  <si>
    <t>Bristol Rhythm &amp; Roots Reunion</t>
  </si>
  <si>
    <t>Side Effects Inc</t>
  </si>
  <si>
    <t>Daily Gate City</t>
  </si>
  <si>
    <t>Neighbor Works Columbus</t>
  </si>
  <si>
    <t>WTVM</t>
  </si>
  <si>
    <t>Arthur K &amp; Sylvia S Lee Scholarship Foundation</t>
  </si>
  <si>
    <t>Keokuk Boys Athletic Booster Program</t>
  </si>
  <si>
    <t>Dream Riders of Kentucky</t>
  </si>
  <si>
    <t>Vandalia Sports Boosters Club</t>
  </si>
  <si>
    <t>Obion County Cornfest</t>
  </si>
  <si>
    <t>Jackson Township Fire Association</t>
  </si>
  <si>
    <t>201008</t>
  </si>
  <si>
    <t>Governors Scholars Program Foundation</t>
  </si>
  <si>
    <t>City of Hannibal</t>
  </si>
  <si>
    <t>Community Foundation</t>
  </si>
  <si>
    <t>Goodwill Industries</t>
  </si>
  <si>
    <t>Countrys Midnight Expres</t>
  </si>
  <si>
    <t>SEMONE Burleson</t>
  </si>
  <si>
    <t>Southern Foods Inc</t>
  </si>
  <si>
    <t>Kaye Barber P-Card (Wal-Mart)</t>
  </si>
  <si>
    <t>Kaye Barber P-Card (Lowe's)</t>
  </si>
  <si>
    <t>Kaye Barber P-Card (Big Lots)</t>
  </si>
  <si>
    <t>Bellewoodstock</t>
  </si>
  <si>
    <t>City of Russellville</t>
  </si>
  <si>
    <t>Northwest Kentucky Forward</t>
  </si>
  <si>
    <t>Lynn County</t>
  </si>
  <si>
    <t>Green River Area Development District</t>
  </si>
  <si>
    <t>Schuyler R 1 Booster Club</t>
  </si>
  <si>
    <t>Great River Gala</t>
  </si>
  <si>
    <t>Labor Day Parade Committee</t>
  </si>
  <si>
    <t>Georgia Utilities Coordinating Council Inc</t>
  </si>
  <si>
    <t>Brett Lowe</t>
  </si>
  <si>
    <t>Mike Close</t>
  </si>
  <si>
    <t>SUB-REGION</t>
  </si>
  <si>
    <t>COST CENTER</t>
  </si>
  <si>
    <t>Administration</t>
  </si>
  <si>
    <t>YEAR</t>
  </si>
  <si>
    <t>FY 2010</t>
  </si>
  <si>
    <t>201009</t>
  </si>
  <si>
    <t>Messenger Inquirer Inc</t>
  </si>
  <si>
    <t>Kirskville Art Association</t>
  </si>
  <si>
    <t>La Plata High School</t>
  </si>
  <si>
    <t>Truman State University</t>
  </si>
  <si>
    <t>Hopkins County Central High School</t>
  </si>
  <si>
    <t>Tom Tillett P-Card (Lowe's)</t>
  </si>
  <si>
    <t>Doug Bower P-Card (Lowe's)</t>
  </si>
  <si>
    <t>Jody Bramblett P-Card (Lowe's)</t>
  </si>
  <si>
    <t>Larry Trammell P-Card (Lowe's)</t>
  </si>
  <si>
    <t>James Dean P-Card (Lowe's)</t>
  </si>
  <si>
    <t>Beta Nu of Cadiz</t>
  </si>
  <si>
    <t>Kaye Barber (AtmosExpense)</t>
  </si>
  <si>
    <t>Trigg County</t>
  </si>
  <si>
    <t>Learning Opportunities Center</t>
  </si>
  <si>
    <t xml:space="preserve">Deon Scott P-card </t>
  </si>
  <si>
    <t>Marsha Hann P-Card (CVS)</t>
  </si>
  <si>
    <t>Joel Ames (AtmosExpense)</t>
  </si>
  <si>
    <t>Shrine Circus Fund</t>
  </si>
  <si>
    <t>South Greene Academic Booster Club</t>
  </si>
  <si>
    <t>Scholarship Calendars</t>
  </si>
  <si>
    <t>Heritage Foundation</t>
  </si>
  <si>
    <t>Keokuk Area Chamber of Commerce</t>
  </si>
  <si>
    <t>Historic Columbus Foundation</t>
  </si>
  <si>
    <t>Hope Harbour</t>
  </si>
  <si>
    <t>AP Journal Entry</t>
  </si>
  <si>
    <t>201010</t>
  </si>
  <si>
    <t>FY 2011</t>
  </si>
  <si>
    <t>MULLIGANS2014</t>
  </si>
  <si>
    <t>INV060113</t>
  </si>
  <si>
    <t>CYSTIC FIBROSIS FOUNDATION</t>
  </si>
  <si>
    <t>INV060213</t>
  </si>
  <si>
    <t>CITY OF OWENSBORO</t>
  </si>
  <si>
    <t>CHE060313</t>
  </si>
  <si>
    <t>INV061013</t>
  </si>
  <si>
    <t>BLUE RAIDER ATHLETIC ASSOCIATION</t>
  </si>
  <si>
    <t>CHE061213</t>
  </si>
  <si>
    <t>050_PATRICK.MATTINGL</t>
  </si>
  <si>
    <t>050_KENDRA.REASONER_</t>
  </si>
  <si>
    <t>050_RICHARD.STEAGALL</t>
  </si>
  <si>
    <t>CHE061713</t>
  </si>
  <si>
    <t>INV061813</t>
  </si>
  <si>
    <t>OUT OF THE DARKNESS WALK</t>
  </si>
  <si>
    <t>CHE061913</t>
  </si>
  <si>
    <t>CHE062113</t>
  </si>
  <si>
    <t>Campbellsville University</t>
  </si>
  <si>
    <t>St. Anne Pacelli Catholic School</t>
  </si>
  <si>
    <t>Martha Mitchell P-Card (Kohls)</t>
  </si>
  <si>
    <t>Martha Mitchell P-Card (Wal-Mart)</t>
  </si>
  <si>
    <t>Obion County Industrial Development Corp</t>
  </si>
  <si>
    <t>Perry Patterson P-Card (Radioshack)</t>
  </si>
  <si>
    <t>201011</t>
  </si>
  <si>
    <t>Kris Heacox P-Card (Bob Lilly Prof Promotions)</t>
  </si>
  <si>
    <t>Greenville Astros</t>
  </si>
  <si>
    <t>INV031313</t>
  </si>
  <si>
    <t>TODD COUNTY COMMUNITY ALLIANCE</t>
  </si>
  <si>
    <t>4078-033113</t>
  </si>
  <si>
    <t>INV040113</t>
  </si>
  <si>
    <t>HORSE CAVE HERITAGE FESTIVAL</t>
  </si>
  <si>
    <t>CHE040313</t>
  </si>
  <si>
    <t>MAIN STREET UNION CITY INC</t>
  </si>
  <si>
    <t>INV040313</t>
  </si>
  <si>
    <t>MID CONTINENT COLLEGE</t>
  </si>
  <si>
    <t>JOINT IDA OF WYTHE COUNTY</t>
  </si>
  <si>
    <t>CHE040513</t>
  </si>
  <si>
    <t>WEBSTER COUNTY TRAVEL BASKETBALL TEAM</t>
  </si>
  <si>
    <t>BRISTOL LITTLE LEAGUE SOFTBALL</t>
  </si>
  <si>
    <t>INV040613</t>
  </si>
  <si>
    <t>INV041013</t>
  </si>
  <si>
    <t>CHE041213</t>
  </si>
  <si>
    <t>KENTUCKY AMVET NEWS</t>
  </si>
  <si>
    <t>KIDS FOOTBALL LEAGUE</t>
  </si>
  <si>
    <t>INV041213</t>
  </si>
  <si>
    <t>CHE041513</t>
  </si>
  <si>
    <t>1001NGF</t>
  </si>
  <si>
    <t>INV041713</t>
  </si>
  <si>
    <t>CHRISTIAN COUNTY HIGH SCHOOL</t>
  </si>
  <si>
    <t>CHE041913</t>
  </si>
  <si>
    <t>INV041913</t>
  </si>
  <si>
    <t>KENTUCKY CLEAN FUELS COALITION</t>
  </si>
  <si>
    <t>CHE042213</t>
  </si>
  <si>
    <t>CHE042313</t>
  </si>
  <si>
    <t>Parks and Recreations</t>
  </si>
  <si>
    <t>Bright Life Farms Inc.</t>
  </si>
  <si>
    <t>Ducks Unlimited</t>
  </si>
  <si>
    <t>Face Family Resource Center</t>
  </si>
  <si>
    <t>Princeton Playground Project</t>
  </si>
  <si>
    <t>201012</t>
  </si>
  <si>
    <t>Franklin Favorite</t>
  </si>
  <si>
    <t>Operation Santa Claus</t>
  </si>
  <si>
    <t>Bernie Anderson</t>
  </si>
  <si>
    <t>Nancy Moore P-Card (Broadbent Foods &amp; Gifts)</t>
  </si>
  <si>
    <t>Optimist International Foundation</t>
  </si>
  <si>
    <t>Murfreesboro Noon Exchange Club</t>
  </si>
  <si>
    <t>Charles Buchanan P-Card (Kroger)</t>
  </si>
  <si>
    <t>New River Valley Economic Development</t>
  </si>
  <si>
    <t>Johnson City Firefighters Association</t>
  </si>
  <si>
    <t>Hopes Kitchen</t>
  </si>
  <si>
    <t>Gainesville State College Fountion</t>
  </si>
  <si>
    <t>201101</t>
  </si>
  <si>
    <t>Siegel High School</t>
  </si>
  <si>
    <t>Owensboro Career Development Association Inc</t>
  </si>
  <si>
    <t>Laplata R II Schools</t>
  </si>
  <si>
    <t>One Columbus</t>
  </si>
  <si>
    <t>St. Francis Foundation</t>
  </si>
  <si>
    <t>Caring Communities</t>
  </si>
  <si>
    <t>Hyvee Food Store</t>
  </si>
  <si>
    <t>Great American Brass Band Festival</t>
  </si>
  <si>
    <t>Main Street Russellville</t>
  </si>
  <si>
    <t>INV010113-2</t>
  </si>
  <si>
    <t>INV010113</t>
  </si>
  <si>
    <t>MAIN STREET RADFORD INC</t>
  </si>
  <si>
    <t>SOUTH WARREN MIDDLE SCHOOL</t>
  </si>
  <si>
    <t>CHE010213</t>
  </si>
  <si>
    <t>MESSENGER INQUIRER INC</t>
  </si>
  <si>
    <t>INV010213</t>
  </si>
  <si>
    <t>CHE010313</t>
  </si>
  <si>
    <t>YOUTH LIFE LEARNING CENTERS</t>
  </si>
  <si>
    <t>CHE010413</t>
  </si>
  <si>
    <t>CHE010813</t>
  </si>
  <si>
    <t>MCLEAN COUNTY HIGH SCHOOL</t>
  </si>
  <si>
    <t>CHE011413</t>
  </si>
  <si>
    <t>CHE011513</t>
  </si>
  <si>
    <t>INV012413</t>
  </si>
  <si>
    <t>CHE012413</t>
  </si>
  <si>
    <t>MILITARY AFFAIRS COMMITTEE</t>
  </si>
  <si>
    <t>INV012513</t>
  </si>
  <si>
    <t>CHE012813</t>
  </si>
  <si>
    <t>BOOKS FROM BIRTH OF MIDDLE TENNESSEE</t>
  </si>
  <si>
    <t>Deon Scott P-Card (Bob Lilly Prof Promotion)</t>
  </si>
  <si>
    <t>Greene County Partnership Inc.</t>
  </si>
  <si>
    <t>Denise Martin (AtmosExpense)</t>
  </si>
  <si>
    <t>PHMOMCF Golf Committee</t>
  </si>
  <si>
    <t>Kirskville Regional Economic Development Inc</t>
  </si>
  <si>
    <t>Journal Reversal</t>
  </si>
  <si>
    <t>201102</t>
  </si>
  <si>
    <t>Sikeston Board of Realtors</t>
  </si>
  <si>
    <t>Owensboro Community &amp; Technical</t>
  </si>
  <si>
    <t>Sisters Inc</t>
  </si>
  <si>
    <t>Thunder In the Valley Air Show Inc</t>
  </si>
  <si>
    <t>Bridgeway Inc</t>
  </si>
  <si>
    <t>Taste of Southern Illinois</t>
  </si>
  <si>
    <t>Alma Randolph Charitable Foundation Inc</t>
  </si>
  <si>
    <t>HL NeblettCommunity Center</t>
  </si>
  <si>
    <t>Pennington Folk Festival</t>
  </si>
  <si>
    <t>Maury County Chamber and Economic Alliance</t>
  </si>
  <si>
    <t>201103</t>
  </si>
  <si>
    <t>Blount County Community Action Agency</t>
  </si>
  <si>
    <t>Clay Effingham Fayette Shelby</t>
  </si>
  <si>
    <t>Commonwealth of Virginia</t>
  </si>
  <si>
    <t>Community Action of Southeast Iowa</t>
  </si>
  <si>
    <t>Community Helpers of Rutherford County</t>
  </si>
  <si>
    <t>Delta Area Economic Opportunity Commission</t>
  </si>
  <si>
    <t>Wabash Area Development Inc</t>
  </si>
  <si>
    <t>South Central MO Community Action Agency</t>
  </si>
  <si>
    <t>South Central Human Resource Agency</t>
  </si>
  <si>
    <t>Northwest TN Economic Development Agency</t>
  </si>
  <si>
    <t>Northeast Missouri Community Act Agency</t>
  </si>
  <si>
    <t>CALDWELL COUNTY FREE CLINIC</t>
  </si>
  <si>
    <t>CHE111113</t>
  </si>
  <si>
    <t>MARINE CORPS LEAGUE</t>
  </si>
  <si>
    <t>CHE112513</t>
  </si>
  <si>
    <t>PRESBYTERIAN CHILDRENS HOME OF THE HIGHLANDS INC</t>
  </si>
  <si>
    <t>CHE112713</t>
  </si>
  <si>
    <t>WOMENS RESOURCE CENTER OF THE NEW RIVER VALLEY INC</t>
  </si>
  <si>
    <t>CLIFF HAGAN BOYS AND GIRLS CLUB INC</t>
  </si>
  <si>
    <t>INV120213</t>
  </si>
  <si>
    <t>CHRISTIAN COUNTY SENIOR CITIZENS CENTER</t>
  </si>
  <si>
    <t>CHE120413</t>
  </si>
  <si>
    <t>INV120513</t>
  </si>
  <si>
    <t>INV120913</t>
  </si>
  <si>
    <t>INV121113</t>
  </si>
  <si>
    <t>GREEN RIVER MINISTRIES</t>
  </si>
  <si>
    <t>CHE121113</t>
  </si>
  <si>
    <t>CHE121213</t>
  </si>
  <si>
    <t>CHE121813</t>
  </si>
  <si>
    <t>SANTAS ELVES</t>
  </si>
  <si>
    <t>North East Community Action Corp</t>
  </si>
  <si>
    <t>Ninth District Opportunity Inc</t>
  </si>
  <si>
    <t>Enrichment Services</t>
  </si>
  <si>
    <t>East Missouri Action Agency</t>
  </si>
  <si>
    <t>Douglas Cherokee Economic Authority</t>
  </si>
  <si>
    <t xml:space="preserve">1508 ATM-Dallas-Energy Assistance </t>
  </si>
  <si>
    <t>Dan Alderson</t>
  </si>
  <si>
    <t>Shared Services</t>
  </si>
  <si>
    <t>Warren County Wolfpack Inc</t>
  </si>
  <si>
    <t>McCraken County</t>
  </si>
  <si>
    <t>Owensboro Multicutural Festival</t>
  </si>
  <si>
    <t>City of Park City</t>
  </si>
  <si>
    <t>Rotary Club International</t>
  </si>
  <si>
    <t>Sunset Cruisers Car Club</t>
  </si>
  <si>
    <t>Lighthouse Pregnancy Center</t>
  </si>
  <si>
    <t>Stacey Anderson P-Card (Bob Lilly Prof Promotion)</t>
  </si>
  <si>
    <t>St. Jude Childrens Research Hospital</t>
  </si>
  <si>
    <t>Obion County Chamber of Commerce</t>
  </si>
  <si>
    <t>Deputy Jeff Pitts Benefit</t>
  </si>
  <si>
    <t>Kirksville High School After Prom</t>
  </si>
  <si>
    <t>Lee County</t>
  </si>
  <si>
    <t>201104</t>
  </si>
  <si>
    <t>Danville High School</t>
  </si>
  <si>
    <t>South Central Kentucky</t>
  </si>
  <si>
    <t>Casa of the Ohio Valley</t>
  </si>
  <si>
    <t>City of Mayfield</t>
  </si>
  <si>
    <t>International Bar B Q Festival Inc</t>
  </si>
  <si>
    <t>Rocky Hill Volunteer  Fire Dept.</t>
  </si>
  <si>
    <t>Cathy Campbell P-Card (Meijer Inc.)</t>
  </si>
  <si>
    <t>Franklin Lions Club</t>
  </si>
  <si>
    <t>Spring Hill Chamber of Commerce</t>
  </si>
  <si>
    <t>Perry Patterson P-Card (Dicks Sporting Goods)</t>
  </si>
  <si>
    <t>Perry Patterson P-Card (Lowes)</t>
  </si>
  <si>
    <t>INV083013</t>
  </si>
  <si>
    <t>WESTERN KENTUCKY UNIVERSITY</t>
  </si>
  <si>
    <t>COLUMBIA MAIN STREET INC</t>
  </si>
  <si>
    <t>INV100113</t>
  </si>
  <si>
    <t>71-1</t>
  </si>
  <si>
    <t>VIRGINIA TECH ATHLETIC FUND</t>
  </si>
  <si>
    <t>BOWLING GREEN JUNIOR WOMENS CLUB</t>
  </si>
  <si>
    <t>CHE100213</t>
  </si>
  <si>
    <t>CHRISTIAN COUNTY HOPKINSVILLE DEVELOPMENT CORPORATION</t>
  </si>
  <si>
    <t>NORTHWEST TENNESSEE DISASTER SERVICES</t>
  </si>
  <si>
    <t>CHE100913</t>
  </si>
  <si>
    <t>INV100913</t>
  </si>
  <si>
    <t>INV101513</t>
  </si>
  <si>
    <t>050_LARRY.MAYES_OCT-</t>
  </si>
  <si>
    <t>OWENSBORO AREA MUSEUM OF SCIENCE AND HISTORY</t>
  </si>
  <si>
    <t>COLLEGE VIEW MIDDLE SCHOOL</t>
  </si>
  <si>
    <t>CHE102513</t>
  </si>
  <si>
    <t>INV102813</t>
  </si>
  <si>
    <t>1750-1</t>
  </si>
  <si>
    <t>GREENE COUNTY LAW ENFORCEMENT ASSOCIATION</t>
  </si>
  <si>
    <t>CHE102913</t>
  </si>
  <si>
    <t>FY 2014</t>
  </si>
  <si>
    <t>Perry Patterson P-Card (Christy's)</t>
  </si>
  <si>
    <t>Wanda Dalton (AtmosExpense)</t>
  </si>
  <si>
    <t>Pete Hudson P-Card (Lowes)</t>
  </si>
  <si>
    <t>David Jacobsmeier P-Card (Vinson Media Group)</t>
  </si>
  <si>
    <t>Mayors Commission on Unity and Diversity</t>
  </si>
  <si>
    <t>Malden Alumni</t>
  </si>
  <si>
    <t>Clark County High School</t>
  </si>
  <si>
    <t>Carol Byars P-Card (Home Depot)</t>
  </si>
  <si>
    <t>201105</t>
  </si>
  <si>
    <t>At Still University</t>
  </si>
  <si>
    <t>Medical Center</t>
  </si>
  <si>
    <t>David Jacobsmeier (AtmosExpense)</t>
  </si>
  <si>
    <t>Missouri Clowns Baseball</t>
  </si>
  <si>
    <t>Community Action Agency of Southern Kentucky Inc</t>
  </si>
  <si>
    <t>Horse Cave Heritage Festival</t>
  </si>
  <si>
    <t>July Fourth Festival</t>
  </si>
  <si>
    <t>Kentucky Leadership</t>
  </si>
  <si>
    <t>Mayfield Graves County</t>
  </si>
  <si>
    <t>Ohio County Chamber of Commerce</t>
  </si>
  <si>
    <t>Pennyrile Allied Community Services Inc.</t>
  </si>
  <si>
    <t>Scott Etter P-Card (Wal-Mart)</t>
  </si>
  <si>
    <t>Kay Walton P-Card (Wal-Mart)</t>
  </si>
  <si>
    <t>Lee County Economic Development Group Inc</t>
  </si>
  <si>
    <t>Black Hawk Elementary</t>
  </si>
  <si>
    <t>Kirksville Arts Association</t>
  </si>
  <si>
    <t>201106</t>
  </si>
  <si>
    <t>Together We Care</t>
  </si>
  <si>
    <t>WKU Alumni Association</t>
  </si>
  <si>
    <t>TUSCULUM COLLEGE</t>
  </si>
  <si>
    <t>KMEM FM REAL COUNTRY</t>
  </si>
  <si>
    <t>Bob Lilly Professional Promo</t>
  </si>
  <si>
    <t>Harrisburg Medical Center Inc.</t>
  </si>
  <si>
    <t>Healing Hands Health Center Inc</t>
  </si>
  <si>
    <t>International Bluegrass Music Museum</t>
  </si>
  <si>
    <t>Owensboro Area Museum of Science &amp; History</t>
  </si>
  <si>
    <t>Hannibal Booster Club</t>
  </si>
  <si>
    <t>ROTARY CLUB INTERNATIONAL</t>
  </si>
  <si>
    <t>Pulaski County</t>
  </si>
  <si>
    <t>Ronnie Benningfield P-Card (Bob Lilly Promo)</t>
  </si>
  <si>
    <t>Owensboro Pumpkinfest Inc</t>
  </si>
  <si>
    <t>Apollo High School</t>
  </si>
  <si>
    <t>Daviess County High School</t>
  </si>
  <si>
    <t>201107</t>
  </si>
  <si>
    <t>David Roberts P-Card (Wal-Mart)</t>
  </si>
  <si>
    <t>Mary McSparin (AtmosExpense)</t>
  </si>
  <si>
    <t>Deon Scott (AtmosExpense)</t>
  </si>
  <si>
    <t>Maury County Cal Ripken Baseball</t>
  </si>
  <si>
    <t>Mary Jane Quinton P-Card (Party City)</t>
  </si>
  <si>
    <t>Shelby Center For Disabilities Services</t>
  </si>
  <si>
    <t>Clark County Fair</t>
  </si>
  <si>
    <t>Kirksville Area Chamber of Commerce</t>
  </si>
  <si>
    <t>Whitney Harrison Insurance Inc</t>
  </si>
  <si>
    <t>Bristol Little League Softball</t>
  </si>
  <si>
    <t>201108</t>
  </si>
  <si>
    <t>City of Earlington</t>
  </si>
  <si>
    <t>Patriot Days</t>
  </si>
  <si>
    <t>Margaret Swiney P-card (Bristol Rhythm &amp; Roots)</t>
  </si>
  <si>
    <t>Kirksville Rotary Club</t>
  </si>
  <si>
    <t>Franklin Simpson Educational Excellence Foundation</t>
  </si>
  <si>
    <t>Warren Central High School</t>
  </si>
  <si>
    <t>Massac Football Booster</t>
  </si>
  <si>
    <t>201109</t>
  </si>
  <si>
    <t>Phi Theta Kappa International Honor Society</t>
  </si>
  <si>
    <t>Downtown Revitalization Program</t>
  </si>
  <si>
    <t>Three Rivers Community College</t>
  </si>
  <si>
    <t>Alzheimers Association</t>
  </si>
  <si>
    <t>City of Sikeston</t>
  </si>
  <si>
    <t>Midsouth Economic Development Alliance</t>
  </si>
  <si>
    <t>Kimberly Althaus</t>
  </si>
  <si>
    <t>City of Crofton</t>
  </si>
  <si>
    <t>Owensboro Human Relations Commission</t>
  </si>
  <si>
    <t>PSD Channel 6 TV Paducah Lions Club Telethon</t>
  </si>
  <si>
    <t>Ronnie Benningfield (AtmosExpense)</t>
  </si>
  <si>
    <t>201110</t>
  </si>
  <si>
    <t>FY 2012</t>
  </si>
  <si>
    <t>Audubon Community Action Agency</t>
  </si>
  <si>
    <t>Union City Civitan Club</t>
  </si>
  <si>
    <t>Junior Auxiliary</t>
  </si>
  <si>
    <t>Steve Steiger P-Card (Best Buy)</t>
  </si>
  <si>
    <t>JW Hackworth P-Card (Dollar Days)</t>
  </si>
  <si>
    <t>Robert Sullinger P-Card (Wal-Mart)</t>
  </si>
  <si>
    <t>County Officials Calendar Company</t>
  </si>
  <si>
    <t>Virginia Tech Foundation</t>
  </si>
  <si>
    <t>Farm Friends</t>
  </si>
  <si>
    <t>K Life of Kirksville</t>
  </si>
  <si>
    <t>David Jacobsmeier P-Card (Wal-Mart)</t>
  </si>
  <si>
    <t>Vacant</t>
  </si>
  <si>
    <t>Sales Use Tax (Grill Outlet)</t>
  </si>
  <si>
    <t>201111</t>
  </si>
  <si>
    <t>CHAMBER OF COMMERCE</t>
  </si>
  <si>
    <t>THUNDER IN THE VALLEY AIR SHOW INC</t>
  </si>
  <si>
    <t>KENTUCKY REPERTORY THEATRE</t>
  </si>
  <si>
    <t>LAW PUBLICATIONS</t>
  </si>
  <si>
    <t>MIDSOUTH ECONOMIC DEVELOPMENT ALLIANCE</t>
  </si>
  <si>
    <t>NATIONAL FIRE SAFETY COUNCIL INC</t>
  </si>
  <si>
    <t>CHRISTMAS WISH FOUNDATION</t>
  </si>
  <si>
    <t>MONTGOMERY COUNTY</t>
  </si>
  <si>
    <t>PULASKI COUNTY CHRISTMAS STORE</t>
  </si>
  <si>
    <t>SANTA SHOP OPERATION ST NICK</t>
  </si>
  <si>
    <t>FRANKLIN LIONS CLUB</t>
  </si>
  <si>
    <t>CAMPBELLSVILLE FIRE DEPT</t>
  </si>
  <si>
    <t>DUCKS UNLIMITED</t>
  </si>
  <si>
    <t>OWENSBORO DANCE THEATRE</t>
  </si>
  <si>
    <t>UNITED WAY</t>
  </si>
  <si>
    <t>HARRIS COUNTY CHAMBER OF COMMERCE</t>
  </si>
  <si>
    <t>BANK OF AMERICA</t>
  </si>
  <si>
    <t>GREATER HALL CHAMBER OF COMMERCE</t>
  </si>
  <si>
    <t>GRILL OUTLET</t>
  </si>
  <si>
    <t>CHALLENGER LEARNING CENTER</t>
  </si>
  <si>
    <t>WARREN EAST OPTIMIST CLUB</t>
  </si>
  <si>
    <t>HABITAT FOR HUMANITY</t>
  </si>
  <si>
    <t>GOVERNORS SCHOLARS PROGRAM FOUNDATION</t>
  </si>
  <si>
    <t>HOLY MOUNTAIN BAPTIST CHURCH</t>
  </si>
  <si>
    <t>JOHNSON CITY PRESS</t>
  </si>
  <si>
    <t>Liberty Utilities</t>
  </si>
  <si>
    <t>LEADERSHIP SHELBY</t>
  </si>
  <si>
    <t>INV081112</t>
  </si>
  <si>
    <t>MAKE A WISH FOUNDATION</t>
  </si>
  <si>
    <t>GREENEVILLE SUN</t>
  </si>
  <si>
    <t>CHE090512</t>
  </si>
  <si>
    <t>EPHRIAM MCDOWELL HEALTH CARE FOUNDATION</t>
  </si>
  <si>
    <t>CHE090612</t>
  </si>
  <si>
    <t>VIRGINIA INTERMONT COLLEGE</t>
  </si>
  <si>
    <t>CHE091012</t>
  </si>
  <si>
    <t>GREENWOOD HIGH SCHOOL SOCCER BOOSTERS</t>
  </si>
  <si>
    <t>CHE091112</t>
  </si>
  <si>
    <t>HILLTOPPER ATHLETIC FOUNDATION</t>
  </si>
  <si>
    <t>Steiger, Steven R</t>
  </si>
  <si>
    <t>IEXP-370898</t>
  </si>
  <si>
    <t>RUN FOR JEREMY</t>
  </si>
  <si>
    <t>CHE091412</t>
  </si>
  <si>
    <t>RALPH BUNCHE COMMUNITY FOUNDATION</t>
  </si>
  <si>
    <t>INV091712</t>
  </si>
  <si>
    <t>CITY OF GREENVILLE KY</t>
  </si>
  <si>
    <t>CHE091912</t>
  </si>
  <si>
    <t>DAVIESS COUNTY PUBLIC SCHOOLS FOUNDATION</t>
  </si>
  <si>
    <t>CHE091912-1</t>
  </si>
  <si>
    <t>CHE092512</t>
  </si>
  <si>
    <t>SKYPAC INC</t>
  </si>
  <si>
    <t>CHRISTIAN OUTREACH PROGRAM EMERGENCY</t>
  </si>
  <si>
    <t>FAMILY SERVICES SOCIETY INC</t>
  </si>
  <si>
    <t>GUARDIAN FAMILY SERVICES</t>
  </si>
  <si>
    <t>PURCHASE AREA SEXUAL ASSAULT</t>
  </si>
  <si>
    <t>4Cs</t>
  </si>
  <si>
    <t>CHIMES FOR CHARITY</t>
  </si>
  <si>
    <t>INV102111</t>
  </si>
  <si>
    <t>INV110111</t>
  </si>
  <si>
    <t>C112490</t>
  </si>
  <si>
    <t>CHE110711</t>
  </si>
  <si>
    <t>CHE110911</t>
  </si>
  <si>
    <t>CHE111111</t>
  </si>
  <si>
    <t>INV111511</t>
  </si>
  <si>
    <t>PERRY.PATTERSON_NOV-</t>
  </si>
  <si>
    <t>CHE111611</t>
  </si>
  <si>
    <t>CHE112211</t>
  </si>
  <si>
    <t>INV112211</t>
  </si>
  <si>
    <t>CHE112311</t>
  </si>
  <si>
    <t>INV112811</t>
  </si>
  <si>
    <t>CHE112811</t>
  </si>
  <si>
    <t>CHE112911</t>
  </si>
  <si>
    <t>CHE113011</t>
  </si>
  <si>
    <t>CHE103011</t>
  </si>
  <si>
    <t>INVOICE #</t>
  </si>
  <si>
    <t>201112</t>
  </si>
  <si>
    <t>CHE120111</t>
  </si>
  <si>
    <t>0006759IN</t>
  </si>
  <si>
    <t>CHE120511</t>
  </si>
  <si>
    <t>CHE120611</t>
  </si>
  <si>
    <t>CHE120711</t>
  </si>
  <si>
    <t>INV120911</t>
  </si>
  <si>
    <t>CHE121211</t>
  </si>
  <si>
    <t>CHE121211-1</t>
  </si>
  <si>
    <t>CHE121311</t>
  </si>
  <si>
    <t>CHE121511</t>
  </si>
  <si>
    <t>INV121511</t>
  </si>
  <si>
    <t>IEXP-332277</t>
  </si>
  <si>
    <t>050_NANCY.MOORE_DEC-</t>
  </si>
  <si>
    <t>050_JERRY.HACKWORTH_</t>
  </si>
  <si>
    <t>CHE121911</t>
  </si>
  <si>
    <t>CHE122811</t>
  </si>
  <si>
    <t>SEMO FOOD BANK</t>
  </si>
  <si>
    <t>HUGS PROJECT OF WKY INC</t>
  </si>
  <si>
    <t>FAMILY ENRICHMENT CENTER</t>
  </si>
  <si>
    <t>HARRIS COUNTY</t>
  </si>
  <si>
    <t>KIRKSVILLE REGIONAL ECONOMIC DEVELOPMENT INC</t>
  </si>
  <si>
    <t>SIKESTON AREA CHAMBER OF COMMERCE</t>
  </si>
  <si>
    <t>RIVERPARK CENTER INC</t>
  </si>
  <si>
    <t>FRANKLIN POLICE LODGE 41</t>
  </si>
  <si>
    <t>DAILY BREAD COMMUNITY KITCHEN</t>
  </si>
  <si>
    <t>COMMUNITY ACTION AGENCY OF SOUTHERN KENTUCKY INC</t>
  </si>
  <si>
    <t>DELTA AREA ECONOMIC OPPORTUNITY COMMISSION</t>
  </si>
  <si>
    <t>EAST MISSOURI ACTION AGENCY</t>
  </si>
  <si>
    <t>ENRICHMENT SERVICES</t>
  </si>
  <si>
    <t>KENTUCKY CHAMBER OF COMMERCE</t>
  </si>
  <si>
    <t>KENTUCKY HOUSING CORP</t>
  </si>
  <si>
    <t>NORTH EAST COMMUNITY ACTION CORP</t>
  </si>
  <si>
    <t>NORTHEAST MISSOURI COMMUNITY ACT AGENCY</t>
  </si>
  <si>
    <t>PENNYRILE ALLIED COMMUNITY SERVICES INC</t>
  </si>
  <si>
    <t>PULASKI COUNTY</t>
  </si>
  <si>
    <t>RADFORD DEPARTMENT OF SOCIAL SERVICES</t>
  </si>
  <si>
    <t>SALVATION ARMY</t>
  </si>
  <si>
    <t>SOUTH CENTRAL MO COMMUNITY ACTION AGENCY</t>
  </si>
  <si>
    <t>WEST KENTUCKY ALLIED SERVICES INC</t>
  </si>
  <si>
    <t>BIG BROTHERS AND BIG SISTERS</t>
  </si>
  <si>
    <t>LIONS CLUB</t>
  </si>
  <si>
    <t>OPERATION CARE INC</t>
  </si>
  <si>
    <t>HOPE FAMILY RESOURCE CENTER</t>
  </si>
  <si>
    <t>HOPES KITCHEN</t>
  </si>
  <si>
    <t>SYDNEYS SANTA</t>
  </si>
  <si>
    <t>HOPE CHILDRENS HOME</t>
  </si>
  <si>
    <t>CAGLE GARY</t>
  </si>
  <si>
    <t>COMMUNITY RELIEF FUND</t>
  </si>
  <si>
    <t>Martin, Denise A</t>
  </si>
  <si>
    <t>CARUTHERSVILLE MINISTERIAL ALLIANCE</t>
  </si>
  <si>
    <t>HISTORIC MIDTOWN DEVELOPMENT GROUP</t>
  </si>
  <si>
    <t>SCHUYLER RAMS BOOSTER CLUB</t>
  </si>
  <si>
    <t>GREENE COUNTY PARTNERSHIP INC</t>
  </si>
  <si>
    <t>MARCH OF DIMES</t>
  </si>
  <si>
    <t>OWENSBORO CAREER DEVELOPMENT ASSOCIATION INC</t>
  </si>
  <si>
    <t>KIDCENTRIC SPORTS</t>
  </si>
  <si>
    <t>HANNIBAL LAGRANGE COLLEGE</t>
  </si>
  <si>
    <t>CLARK COUNTY EXTENSION COUNCIL</t>
  </si>
  <si>
    <t>Stallins, James A</t>
  </si>
  <si>
    <t>JUNIOR LEAGUE</t>
  </si>
  <si>
    <t>PARK CITY CITY OF</t>
  </si>
  <si>
    <t>WAVES INC</t>
  </si>
  <si>
    <t>HISTORIC COLUMBUS FOUNDATION</t>
  </si>
  <si>
    <t>32KYO113785160256</t>
  </si>
  <si>
    <t>COLLINS HIGH SCHOOL</t>
  </si>
  <si>
    <t>INV080113</t>
  </si>
  <si>
    <t>MAURY REGIONAL HEALTH CARE FOUNDATION</t>
  </si>
  <si>
    <t>INV080213</t>
  </si>
  <si>
    <t>KENTUCKY STATE BBQ FESTIVAL</t>
  </si>
  <si>
    <t>CHE080513</t>
  </si>
  <si>
    <t>OWENSBORO MUSEUM</t>
  </si>
  <si>
    <t>CHE080713</t>
  </si>
  <si>
    <t>20140130COH</t>
  </si>
  <si>
    <t>INV020114</t>
  </si>
  <si>
    <t>BEANS AND RICE INC</t>
  </si>
  <si>
    <t>CHE020414</t>
  </si>
  <si>
    <t>CHE020514</t>
  </si>
  <si>
    <t>ST CATHARINE COLLEGE</t>
  </si>
  <si>
    <t>INV020514</t>
  </si>
  <si>
    <t>IEXP-407009</t>
  </si>
  <si>
    <t>LEADERSHIP BLOUNT</t>
  </si>
  <si>
    <t>CHE020714</t>
  </si>
  <si>
    <t>CHE021014</t>
  </si>
  <si>
    <t>HOPKINSVILLE CHRISTIAN</t>
  </si>
  <si>
    <t>Manning, Denise D</t>
  </si>
  <si>
    <t>IEXP-407515</t>
  </si>
  <si>
    <t>Reasoner, Kendra</t>
  </si>
  <si>
    <t>IEXP-407745</t>
  </si>
  <si>
    <t>OBION COUNTY</t>
  </si>
  <si>
    <t>CHE021814</t>
  </si>
  <si>
    <t>CHE021914</t>
  </si>
  <si>
    <t>INV022014</t>
  </si>
  <si>
    <t>CHE022414</t>
  </si>
  <si>
    <t>INV022414</t>
  </si>
  <si>
    <t>INV022614</t>
  </si>
  <si>
    <t>ARTHUR K AND SYLVIA S LEE SCHOLARSHIP FOUNDATION</t>
  </si>
  <si>
    <t>CHE080813</t>
  </si>
  <si>
    <t>MAURY MAGIC RIDERS INC</t>
  </si>
  <si>
    <t>CHE080113</t>
  </si>
  <si>
    <t>CITY OF LIVERMORE</t>
  </si>
  <si>
    <t>CHE081913</t>
  </si>
  <si>
    <t>A SOLDIERS CHILD FOUNDATION</t>
  </si>
  <si>
    <t>CHE082613</t>
  </si>
  <si>
    <t>OWENSBORO CATHOLIC ELEMENTARY</t>
  </si>
  <si>
    <t>INV082813</t>
  </si>
  <si>
    <t>CHE082813</t>
  </si>
  <si>
    <t>MUSCULAR DYSTROPHY ASSOCIATION</t>
  </si>
  <si>
    <t>CHE082907</t>
  </si>
  <si>
    <t>LONGVIEW ELEMENTARY SCHOOL PTO</t>
  </si>
  <si>
    <t>CHE083013</t>
  </si>
  <si>
    <t>INTERNATIONAL BAR B Q FESTIVAL INC</t>
  </si>
  <si>
    <t>AMERICAN HEART ASSOCIATION</t>
  </si>
  <si>
    <t>KIRKSVILLE OPTIMIST CLUB</t>
  </si>
  <si>
    <t>201201</t>
  </si>
  <si>
    <t>INV010112</t>
  </si>
  <si>
    <t>INV010312</t>
  </si>
  <si>
    <t>INV010512</t>
  </si>
  <si>
    <t>CHE010612</t>
  </si>
  <si>
    <t>INV010612</t>
  </si>
  <si>
    <t>CHE011012</t>
  </si>
  <si>
    <t>INV011012</t>
  </si>
  <si>
    <t>CHE011112</t>
  </si>
  <si>
    <t>IEXP-337945</t>
  </si>
  <si>
    <t>INV011712</t>
  </si>
  <si>
    <t>INV011912</t>
  </si>
  <si>
    <t>CHE012312</t>
  </si>
  <si>
    <t>INV012612</t>
  </si>
  <si>
    <t>INV013012</t>
  </si>
  <si>
    <t>INV122211</t>
  </si>
  <si>
    <t xml:space="preserve">Sales Use Tax  </t>
  </si>
  <si>
    <t>INV011112</t>
  </si>
  <si>
    <t>INV020112</t>
  </si>
  <si>
    <t>CHE020112</t>
  </si>
  <si>
    <t>F100020612</t>
  </si>
  <si>
    <t>CHE020712</t>
  </si>
  <si>
    <t>CHE020812</t>
  </si>
  <si>
    <t>INV020912</t>
  </si>
  <si>
    <t>INV021412</t>
  </si>
  <si>
    <t>CHE022012</t>
  </si>
  <si>
    <t>INV022212</t>
  </si>
  <si>
    <t>CHE022412</t>
  </si>
  <si>
    <t>INV22712</t>
  </si>
  <si>
    <t>PP123</t>
  </si>
  <si>
    <t>CHE022812</t>
  </si>
  <si>
    <t>0006759IN-1</t>
  </si>
  <si>
    <t>INV1032</t>
  </si>
  <si>
    <t>KIWANIS CLUB</t>
  </si>
  <si>
    <t>PARENTS FOR A SAFE PROM</t>
  </si>
  <si>
    <t>AFTER PROM PARTY</t>
  </si>
  <si>
    <t>AMERICAN CANCER SOCIETY</t>
  </si>
  <si>
    <t>BOWLING GREEN CHAMBER OF COMMERCE</t>
  </si>
  <si>
    <t>CHARITON VALLEY ASSOCIATION</t>
  </si>
  <si>
    <t>KEEPING JACKSON SCHOOLS FIRST</t>
  </si>
  <si>
    <t>GAINESVILLE STATE COLLEGE FOUNTION</t>
  </si>
  <si>
    <t>HOSPICE OF WESTERN KENTUCKY</t>
  </si>
  <si>
    <t>MCCRACKEN COUNTY</t>
  </si>
  <si>
    <t>RELAY FOR LIFE</t>
  </si>
  <si>
    <t>BLACK HISTORY OBSERVANCE</t>
  </si>
  <si>
    <t>NEW BEGINNINGS</t>
  </si>
  <si>
    <t>PROJECT GRADUATION</t>
  </si>
  <si>
    <t>BRIDGE OF CLUMBUS INC</t>
  </si>
  <si>
    <t>COLUMBUS REGIONAL MEDICAL FOUNDATION</t>
  </si>
  <si>
    <t>COLUMBUS TECHNICAL COLLEGE</t>
  </si>
  <si>
    <t>KEEP COLUMBUS BEAUTIFUL COMMISSION</t>
  </si>
  <si>
    <t>DAVIESS COUNTY HIGH SCHOOL</t>
  </si>
  <si>
    <t>HEATH ELEMENTARY</t>
  </si>
  <si>
    <t>OWENSBORO CATHOLIC HIGH SCHOOL</t>
  </si>
  <si>
    <t>GIRLS INCORPORATED</t>
  </si>
  <si>
    <t>JUNIOR ACHIEVEMENT</t>
  </si>
  <si>
    <t>PRINCETON ART GUILD</t>
  </si>
  <si>
    <t>BOY SCOUTS OF AMERICA</t>
  </si>
  <si>
    <t>201202</t>
  </si>
  <si>
    <t>201203</t>
  </si>
  <si>
    <t>INV020112-2</t>
  </si>
  <si>
    <t>4078-021612</t>
  </si>
  <si>
    <t>INV022912</t>
  </si>
  <si>
    <t>INV030112</t>
  </si>
  <si>
    <t>CHE030212</t>
  </si>
  <si>
    <t>CHE030512</t>
  </si>
  <si>
    <t>INV030512</t>
  </si>
  <si>
    <t>CHE030612-1</t>
  </si>
  <si>
    <t>INV030712</t>
  </si>
  <si>
    <t>CHE030712</t>
  </si>
  <si>
    <t>CHE030812</t>
  </si>
  <si>
    <t>INV030912</t>
  </si>
  <si>
    <t>INV031212</t>
  </si>
  <si>
    <t>CHE031212</t>
  </si>
  <si>
    <t>CHE031312</t>
  </si>
  <si>
    <t>CHE031412</t>
  </si>
  <si>
    <t>CHE031512</t>
  </si>
  <si>
    <t>SOUTHERN FOODS INC</t>
  </si>
  <si>
    <t>GREENEVILLE ASTROS</t>
  </si>
  <si>
    <t>SENTINEL NEWS</t>
  </si>
  <si>
    <t>INV072612</t>
  </si>
  <si>
    <t>HOOPIN ON THE RIVER 3 ON 3</t>
  </si>
  <si>
    <t>INV080107</t>
  </si>
  <si>
    <t>BOWLING GREEN AREA CHAMBER FOUNDATION</t>
  </si>
  <si>
    <t>INV080112</t>
  </si>
  <si>
    <t>INV080112-1</t>
  </si>
  <si>
    <t>GREEN RIVER AREA DEVELOPMENT DISTRICT</t>
  </si>
  <si>
    <t>INV080212</t>
  </si>
  <si>
    <t>TRIGG COUNTY</t>
  </si>
  <si>
    <t>CHE080212</t>
  </si>
  <si>
    <t>FRIENDS OF PIONEER VILLAGE</t>
  </si>
  <si>
    <t>CHE080312</t>
  </si>
  <si>
    <t>COLLEGE HEIGHTS FOUNDATION</t>
  </si>
  <si>
    <t>CHE080612</t>
  </si>
  <si>
    <t>SPECIAL OLYMPICS</t>
  </si>
  <si>
    <t>22KYO110817257413-08</t>
  </si>
  <si>
    <t>CHE081012</t>
  </si>
  <si>
    <t>SOUTH CENTRAL KENTUCKY</t>
  </si>
  <si>
    <t>DREAM RIDERS OF KENTUCKY</t>
  </si>
  <si>
    <t>CHE081312</t>
  </si>
  <si>
    <t>INV081312</t>
  </si>
  <si>
    <t>050_RONNIE.BENNINGFI</t>
  </si>
  <si>
    <t>PADUCAH MCCRACKEN UNITED INC</t>
  </si>
  <si>
    <t>MADISONVILLE NORTH HOPKINS HIGH SCHOOL</t>
  </si>
  <si>
    <t>CHE082112</t>
  </si>
  <si>
    <t>VIRGINIAS ACORRIDOR</t>
  </si>
  <si>
    <t>CHE082212</t>
  </si>
  <si>
    <t>Jackson Township Fire Association.</t>
  </si>
  <si>
    <t>CHE082412</t>
  </si>
  <si>
    <t>PUBLIC LIFE FOUNDATION</t>
  </si>
  <si>
    <t>CHE100407</t>
  </si>
  <si>
    <t>050_DEON.SCOTT_MAR-1</t>
  </si>
  <si>
    <t>CHE031912</t>
  </si>
  <si>
    <t>CHE032012</t>
  </si>
  <si>
    <t>CHE032112</t>
  </si>
  <si>
    <t>INV032612-1</t>
  </si>
  <si>
    <t>CHE032612</t>
  </si>
  <si>
    <t>CHE032712</t>
  </si>
  <si>
    <t>CHE032912</t>
  </si>
  <si>
    <t>CHE033012</t>
  </si>
  <si>
    <t>DAILY NEWS INC</t>
  </si>
  <si>
    <t>WOODLAND MILLS BASEBALL ASSOCIATION</t>
  </si>
  <si>
    <t>AMERICAN RED CROSS</t>
  </si>
  <si>
    <t>BOYS AND GIRLS CLUB</t>
  </si>
  <si>
    <t>OWENSBORO MUSEUM OF FINE ART</t>
  </si>
  <si>
    <t>FRANKLIN SIMPSON INDUSTRIAL AUTHORITY</t>
  </si>
  <si>
    <t>AID THE HOMELESS INC</t>
  </si>
  <si>
    <t>CRITTENDEN COUNTY PROJECT GRADUATION</t>
  </si>
  <si>
    <t>CULVER STOCKTON COLLEGE</t>
  </si>
  <si>
    <t>American Cancer Society.</t>
  </si>
  <si>
    <t>BATTLE GROUND ACADEMY</t>
  </si>
  <si>
    <t>COLUMBUS STATE UNIVERSITY</t>
  </si>
  <si>
    <t>HOPKINSVILLE ROTARY AUCTION CENTURY CLUB</t>
  </si>
  <si>
    <t>MUSCOGEE EDUCATIONAL EXCELLENCE FOUNDATION</t>
  </si>
  <si>
    <t>OUR PLACE</t>
  </si>
  <si>
    <t>RENEGADES 98</t>
  </si>
  <si>
    <t>PHMOMCF JONES</t>
  </si>
  <si>
    <t>LINCOLN COUNTY</t>
  </si>
  <si>
    <t>SPRINGER OPERA SOCIETY</t>
  </si>
  <si>
    <t>UNION CITY ROTARY SCHOLARSHIP FOUNDATION</t>
  </si>
  <si>
    <t>HERITAGE HOSPICE INC</t>
  </si>
  <si>
    <t>MAURY COUNTY CHAMBER AND ECONOMIC ALLIANCE</t>
  </si>
  <si>
    <t>KENTUCKY WESLEYAN COLLEGE</t>
  </si>
  <si>
    <t>FEEDING AMERICA KENTUCKYS HEARTLAND</t>
  </si>
  <si>
    <t>FRANKLIN BASEBALL CLUB</t>
  </si>
  <si>
    <t>SEBREE CHAMBER OF COMMERCE</t>
  </si>
  <si>
    <t>SUNSET CRUISERS CAR CLUB</t>
  </si>
  <si>
    <t>CAMP LOOKOUT</t>
  </si>
  <si>
    <t>CONNECT RIVER VALLEY</t>
  </si>
  <si>
    <t>201204</t>
  </si>
  <si>
    <t>INV030512-2</t>
  </si>
  <si>
    <t>INV032212</t>
  </si>
  <si>
    <t>3555-033012</t>
  </si>
  <si>
    <t>INV033012</t>
  </si>
  <si>
    <t>CHE040212</t>
  </si>
  <si>
    <t>CHE040312</t>
  </si>
  <si>
    <t>INV040312</t>
  </si>
  <si>
    <t>CHE040912</t>
  </si>
  <si>
    <t>CHE041012</t>
  </si>
  <si>
    <t>INV041212</t>
  </si>
  <si>
    <t>FESTIVALSPONSORSHIP</t>
  </si>
  <si>
    <t>050_JAMES.ROBBINS_AP</t>
  </si>
  <si>
    <t>050_SAM.TODD_APR-12_</t>
  </si>
  <si>
    <t>050_ROGER.GARMS_APR-</t>
  </si>
  <si>
    <t>050_CAROL.BYARS_APR-</t>
  </si>
  <si>
    <t>CHE041612</t>
  </si>
  <si>
    <t>CHE041912</t>
  </si>
  <si>
    <t>CHE041912-1</t>
  </si>
  <si>
    <t>CHE042412</t>
  </si>
  <si>
    <t>SCHOLARSHIP CALENDARS</t>
  </si>
  <si>
    <t>APOLLO HIGH SCHOOL</t>
  </si>
  <si>
    <t>BOB LILLY PROFESSIONAL PROMO</t>
  </si>
  <si>
    <t>KENNY RODGERS CHILDRENS CENTER</t>
  </si>
  <si>
    <t>OBION COUNTY CHAMBER OF COMMERCE</t>
  </si>
  <si>
    <t>CELEBRATE BRISTOL</t>
  </si>
  <si>
    <t>INV112912</t>
  </si>
  <si>
    <t>0006974IN</t>
  </si>
  <si>
    <t>INV120612</t>
  </si>
  <si>
    <t>CHE121012</t>
  </si>
  <si>
    <t>CHE121112</t>
  </si>
  <si>
    <t>CHE121212</t>
  </si>
  <si>
    <t>CHE121312</t>
  </si>
  <si>
    <t>CHE121412</t>
  </si>
  <si>
    <t>IEXP-378861</t>
  </si>
  <si>
    <t>CHE121812</t>
  </si>
  <si>
    <t>CHE121912</t>
  </si>
  <si>
    <t>CHE122612</t>
  </si>
  <si>
    <t>INV123112</t>
  </si>
  <si>
    <t>RADFORD ELF SHELF</t>
  </si>
  <si>
    <t>RINER FIRE DEPARTMENT</t>
  </si>
  <si>
    <t>TOYS FOR TOTS FOUNDATION</t>
  </si>
  <si>
    <t>GEORGIA CHAMBER OF COMMERCE</t>
  </si>
  <si>
    <t>MUSCOGEE SCHOOL DISTRICT</t>
  </si>
  <si>
    <t>CAMPBELLSVILLE POLICE DEPARTMENT</t>
  </si>
  <si>
    <t>CHRISTIAN COMPANY SENIOR CITIZENS CENTER</t>
  </si>
  <si>
    <t>HOPKINSVILLE POLICE DEPARTMENT</t>
  </si>
  <si>
    <t>Stallins, James A (Anthony)</t>
  </si>
  <si>
    <t>HOPKINS COUNTY</t>
  </si>
  <si>
    <t>WAGS AND WHISKERS</t>
  </si>
  <si>
    <t>LIPSCOMB UNIVERSITY</t>
  </si>
  <si>
    <t>PADUCAH SUN INC</t>
  </si>
  <si>
    <t>GEORGIA INDEPENDENT COLLEGE ASSOCIATION</t>
  </si>
  <si>
    <t>OAKWOOD ELEMENTARY - PARTNERS IN EDUCATION</t>
  </si>
  <si>
    <t>ALMA RANDOLPH CHARITABLE FOUNDATION INC</t>
  </si>
  <si>
    <t>MEDICAL CENTER 10K CLASSIC</t>
  </si>
  <si>
    <t>MULTI CULTURAL FESTIVAL</t>
  </si>
  <si>
    <t>GREAT AMERICAN BRASS BAND FESTIVAL</t>
  </si>
  <si>
    <t>COMMUNITY ACTION KENTUCKY</t>
  </si>
  <si>
    <t>FRANKLIN HIGH SCHOOL</t>
  </si>
  <si>
    <t>FRIENDS OF BRODYS GARD</t>
  </si>
  <si>
    <t>CASA OF THE OHIO VALLEY</t>
  </si>
  <si>
    <t>INV041912</t>
  </si>
  <si>
    <t>CHE042312</t>
  </si>
  <si>
    <t>PADUCAH JUNIOR COLLEGE INC</t>
  </si>
  <si>
    <t>INV042512</t>
  </si>
  <si>
    <t>CHE050212</t>
  </si>
  <si>
    <t>WILLIAMSON COUNTY FAIR ASSOCIATION INC</t>
  </si>
  <si>
    <t>CHE050312</t>
  </si>
  <si>
    <t>KENTUCKY GAS ASSOCIATION</t>
  </si>
  <si>
    <t>CHE050412</t>
  </si>
  <si>
    <t>EGYPT TROPHY AND AWARDS INC</t>
  </si>
  <si>
    <t>JAYCEE BOOTHEEL RODEO</t>
  </si>
  <si>
    <t>CHE050712</t>
  </si>
  <si>
    <t>MAURY COUNTY</t>
  </si>
  <si>
    <t>INV050712</t>
  </si>
  <si>
    <t>CHE050812</t>
  </si>
  <si>
    <t>INV051012</t>
  </si>
  <si>
    <t>CHE051012</t>
  </si>
  <si>
    <t>MOORE COUNTY</t>
  </si>
  <si>
    <t>CHE051112</t>
  </si>
  <si>
    <t>CHE051412</t>
  </si>
  <si>
    <t>050_MIKE.LOVVORN_MAY</t>
  </si>
  <si>
    <t>050_RONNIE.SUTTON_MA</t>
  </si>
  <si>
    <t>050_DEON.SCOTT_MAY-1</t>
  </si>
  <si>
    <t>050_MARK.GRIFFIN_MAY</t>
  </si>
  <si>
    <t>050_CRAIG.RICE_MAY-1</t>
  </si>
  <si>
    <t>NATIONAL CIVIL WAR NAVAL MUSUEM</t>
  </si>
  <si>
    <t>CHE052112</t>
  </si>
  <si>
    <t>INV052212</t>
  </si>
  <si>
    <t>HARRISBURG MEDICAL CENTER INC</t>
  </si>
  <si>
    <t>CHE052312</t>
  </si>
  <si>
    <t>BRISTOL RHYTHM AND ROOTS REUNION</t>
  </si>
  <si>
    <t>CITIZENS FOR BETTER TRANSOIRTATION REGION 2</t>
  </si>
  <si>
    <t>CHE053012</t>
  </si>
  <si>
    <t>CALDWELL COUNTY HIGH SCHOOL</t>
  </si>
  <si>
    <t>CHE053112</t>
  </si>
  <si>
    <t>CITY OF MADISONVILLE KY</t>
  </si>
  <si>
    <t>TIMES LEADER THE</t>
  </si>
  <si>
    <t>SEMO HOME BUILDERS ASSOCIATION</t>
  </si>
  <si>
    <t>CHE052412</t>
  </si>
  <si>
    <t>INTERNATIONAL BLUEGRASS MUSIC MUSEUM</t>
  </si>
  <si>
    <t>ALZHEIMERS ASSOCIATION</t>
  </si>
  <si>
    <t>INV060112</t>
  </si>
  <si>
    <t>SHELBYVILLE KIWANIS CLUB</t>
  </si>
  <si>
    <t>INV060112-1</t>
  </si>
  <si>
    <t>SHRINE CIRCUS FUND</t>
  </si>
  <si>
    <t>400007867-3</t>
  </si>
  <si>
    <t>CHE060412</t>
  </si>
  <si>
    <t>SALINE COUNTY CHAMBER OF COMMERCE</t>
  </si>
  <si>
    <t>INV060412</t>
  </si>
  <si>
    <t>COMFEST INC</t>
  </si>
  <si>
    <t>CHE060612</t>
  </si>
  <si>
    <t>CHE060712</t>
  </si>
  <si>
    <t>OAKLAND HIGH SCHOOL CHEERLEADING</t>
  </si>
  <si>
    <t>CHE060812</t>
  </si>
  <si>
    <t>CHE061312</t>
  </si>
  <si>
    <t>CHE061412</t>
  </si>
  <si>
    <t>COLUMBUS CONSOLIDATED GOVERNMENT</t>
  </si>
  <si>
    <t>050_DEON.SCOTT_JUN-1</t>
  </si>
  <si>
    <t>050_PETE.HUDSON_JUN-</t>
  </si>
  <si>
    <t>WENDELL FOSTERS CAMPUS FOR DEVELOPMENTAL DISABLITIES</t>
  </si>
  <si>
    <t>INV061812</t>
  </si>
  <si>
    <t>INV061912</t>
  </si>
  <si>
    <t>PAT COLLINS FOP LODGE 19</t>
  </si>
  <si>
    <t>CHE061912</t>
  </si>
  <si>
    <t>CHE062612</t>
  </si>
  <si>
    <t>Journal Entry</t>
  </si>
  <si>
    <t>Sales Use Tax</t>
  </si>
  <si>
    <t>ROLLIN ON THE RIVER</t>
  </si>
  <si>
    <t>INV070112</t>
  </si>
  <si>
    <t>TOGETHER WE CARE</t>
  </si>
  <si>
    <t>INV070512</t>
  </si>
  <si>
    <t>NEW RIVER VALLEY ECONOMIC DEVELOPMENT</t>
  </si>
  <si>
    <t>INV070912</t>
  </si>
  <si>
    <t>COLUMBUS FIRE AND EMERGENCY MEDICAL SERV</t>
  </si>
  <si>
    <t>CHE071112</t>
  </si>
  <si>
    <t>JUNIOR AMERICAN LEGION BASEBALL</t>
  </si>
  <si>
    <t>BRIGHTSTONE INC</t>
  </si>
  <si>
    <t>DAVENPORT KEITH</t>
  </si>
  <si>
    <t>CHE071312</t>
  </si>
  <si>
    <t>050_PERRY.PATTERSON_</t>
  </si>
  <si>
    <t>050_MARY.MCSPARIN_JU</t>
  </si>
  <si>
    <t>050_DANNY.VINES_JUL-</t>
  </si>
  <si>
    <t>CITY OF EARLINGTON</t>
  </si>
  <si>
    <t>CHE072312</t>
  </si>
  <si>
    <t>WESTERN KENTUCKY BOTANICAL GARDEN</t>
  </si>
  <si>
    <t>CHE072412</t>
  </si>
  <si>
    <t>FIRST SOUTHERN DEPOSIT BANK</t>
  </si>
  <si>
    <t>CHE072512</t>
  </si>
  <si>
    <t>TWO RIVERS BUDDY BALL</t>
  </si>
  <si>
    <t>INV072712</t>
  </si>
  <si>
    <t>Service Area</t>
  </si>
  <si>
    <t>CHE022013</t>
  </si>
  <si>
    <t>COLUMBIA GIRLS FAST PITCH SOFTBALL LEAGUE</t>
  </si>
  <si>
    <t>CHE032013</t>
  </si>
  <si>
    <t>CHE050113</t>
  </si>
  <si>
    <t>OWENSBORO HIGH SCHOOL</t>
  </si>
  <si>
    <t>CHE050613</t>
  </si>
  <si>
    <t>CHE050713</t>
  </si>
  <si>
    <t>CHE050813</t>
  </si>
  <si>
    <t>INV050813</t>
  </si>
  <si>
    <t>050_DALTON.WHITE_MAY</t>
  </si>
  <si>
    <t>INV051613</t>
  </si>
  <si>
    <t>INV052013</t>
  </si>
  <si>
    <t>CHE052013</t>
  </si>
  <si>
    <t>CHE052113</t>
  </si>
  <si>
    <t>HOPE UNLIMITED FAMILY CARE CENTER</t>
  </si>
  <si>
    <t>CHE052313</t>
  </si>
  <si>
    <t>CITY OF COLUMBIA</t>
  </si>
  <si>
    <t>CHE052813</t>
  </si>
  <si>
    <t>INV030114</t>
  </si>
  <si>
    <t>TRINITY HIGH SCHOOL</t>
  </si>
  <si>
    <t>DANIEL PITINO SHELTER</t>
  </si>
  <si>
    <t>CHE030414</t>
  </si>
  <si>
    <t>CHE030614</t>
  </si>
  <si>
    <t>MADISONVILLE ELITE AAU BASKETBALL TEAM</t>
  </si>
  <si>
    <t>CHE031014</t>
  </si>
  <si>
    <t>INV031314</t>
  </si>
  <si>
    <t>SHELBY EAST SOCCER BUSINESS SPONSORSHIP</t>
  </si>
  <si>
    <t>FIRST NOELLE THE</t>
  </si>
  <si>
    <t>CHE031414</t>
  </si>
  <si>
    <t>INV031414</t>
  </si>
  <si>
    <t>CHE021714</t>
  </si>
  <si>
    <t>GABBFSPONSORSHIP</t>
  </si>
  <si>
    <t>BARREN COUNTY RARE BREEDS</t>
  </si>
  <si>
    <t>INV032014</t>
  </si>
  <si>
    <t>CHE032014</t>
  </si>
  <si>
    <t>INV032414</t>
  </si>
  <si>
    <t>INV032614</t>
  </si>
  <si>
    <t>CHE033114</t>
  </si>
  <si>
    <t>LYON COUNTY HIGH SCHOOL</t>
  </si>
  <si>
    <t>DATE</t>
  </si>
  <si>
    <t>MONTH</t>
  </si>
  <si>
    <t>ORGANIZATION</t>
  </si>
  <si>
    <t xml:space="preserve">AMOUNT </t>
  </si>
  <si>
    <t>SUB-ACCOUNT</t>
  </si>
  <si>
    <t>SUB-ACCT DESCRIPTION</t>
  </si>
  <si>
    <t xml:space="preserve">COST CENTER </t>
  </si>
  <si>
    <t>DIVISION</t>
  </si>
  <si>
    <t>STATE</t>
  </si>
  <si>
    <t>COST CENTER DESCRIPTION</t>
  </si>
  <si>
    <t>COST CENTER OWNER</t>
  </si>
  <si>
    <t>United Way</t>
  </si>
  <si>
    <t>009</t>
  </si>
  <si>
    <t>Education</t>
  </si>
  <si>
    <t>04040</t>
  </si>
  <si>
    <t>Community Relations &amp; Trade Shows</t>
  </si>
  <si>
    <t>Community Welfare</t>
  </si>
  <si>
    <t>Youth Clubs &amp; Centers</t>
  </si>
  <si>
    <t>Health</t>
  </si>
  <si>
    <t>United Way Agencies</t>
  </si>
  <si>
    <t>Museums &amp; Arts</t>
  </si>
  <si>
    <t>Civic Clubs</t>
  </si>
  <si>
    <t>Salvation Army</t>
  </si>
  <si>
    <t>American Red Cross</t>
  </si>
  <si>
    <t>200910</t>
  </si>
  <si>
    <t>East Tennessee  State University</t>
  </si>
  <si>
    <t>Junior Achievement</t>
  </si>
  <si>
    <t>093</t>
  </si>
  <si>
    <t>091</t>
  </si>
  <si>
    <t>Bobby Brown (AtmosExpense)</t>
  </si>
  <si>
    <t>Shawnee Trails Council</t>
  </si>
  <si>
    <t>Henderson Chamber of Commerce</t>
  </si>
  <si>
    <t>Fraternal Order of Police</t>
  </si>
  <si>
    <t>Kentucky Chamber of Commerce</t>
  </si>
  <si>
    <t>Lions Club</t>
  </si>
  <si>
    <t>Wal-mart (P.Patterson P-card)</t>
  </si>
  <si>
    <t>096</t>
  </si>
  <si>
    <t>Perry Patterson (AtmosExpense)</t>
  </si>
  <si>
    <t>Darrell Armentrout (AtmosExpense)</t>
  </si>
  <si>
    <t>Keokuk Catholic Schools</t>
  </si>
  <si>
    <t>Youth Bowling Association</t>
  </si>
  <si>
    <t>098</t>
  </si>
  <si>
    <t>City of Maryville</t>
  </si>
  <si>
    <t>Georgia Chamber of Commerce</t>
  </si>
  <si>
    <t>Greater Columbus Chamber of Commerce</t>
  </si>
  <si>
    <t>INV022513</t>
  </si>
  <si>
    <t>INV030113</t>
  </si>
  <si>
    <t>INV030113-1</t>
  </si>
  <si>
    <t>CITY OF HARDINSBURG</t>
  </si>
  <si>
    <t>CHE030113</t>
  </si>
  <si>
    <t>CAMPBELLSVILLE YOUTH BASEBALL ASTROS</t>
  </si>
  <si>
    <t>CHE030813</t>
  </si>
  <si>
    <t>OHIO COUNTY CHAMBER OF COMMERCE</t>
  </si>
  <si>
    <t>INV030813</t>
  </si>
  <si>
    <t>CHE031113</t>
  </si>
  <si>
    <t>RUSSELLVILLE HIGH SCHOOL</t>
  </si>
  <si>
    <t>CHE031413</t>
  </si>
  <si>
    <t>CORN FEST</t>
  </si>
  <si>
    <t>CHE031513</t>
  </si>
  <si>
    <t>CHRISTIAN COUNTY LITERACY COUNCIL INC</t>
  </si>
  <si>
    <t>INV031613</t>
  </si>
  <si>
    <t>FIRST PRESBYTERIAN CHURCH</t>
  </si>
  <si>
    <t>CHE031813</t>
  </si>
  <si>
    <t>HL NEBLETT COMMUNITY CENTER</t>
  </si>
  <si>
    <t>INV032513</t>
  </si>
  <si>
    <t>MIDDLE TENNESSEE CHAPTER OF THE ASSE</t>
  </si>
  <si>
    <t>CHE032713</t>
  </si>
  <si>
    <t>Greater Hall Chamber of Commerce</t>
  </si>
  <si>
    <t>Greenebank Ladies Classic</t>
  </si>
  <si>
    <t>095</t>
  </si>
  <si>
    <t>Grill Outlet</t>
  </si>
  <si>
    <t>Mid Cumberland Community Action Agency</t>
  </si>
  <si>
    <t>Denise Manning P-Card</t>
  </si>
  <si>
    <t>Mai George P-Card</t>
  </si>
  <si>
    <t>CHE070313</t>
  </si>
  <si>
    <t>2013-1</t>
  </si>
  <si>
    <t>PADUCAH TILGHMAN HIGH SCHOOL</t>
  </si>
  <si>
    <t>CHE071513</t>
  </si>
  <si>
    <t>INV010114</t>
  </si>
  <si>
    <t>CHE010614</t>
  </si>
  <si>
    <t>CHE010714</t>
  </si>
  <si>
    <t>CITY OF LIVERMORE ENHANCEMENT FOUNDATION INC</t>
  </si>
  <si>
    <t>CHE010914</t>
  </si>
  <si>
    <t>INV011314</t>
  </si>
  <si>
    <t>050_NANCY.MOORE_JAN-</t>
  </si>
  <si>
    <t>CHE011714</t>
  </si>
  <si>
    <t>CHE012014</t>
  </si>
  <si>
    <t>CHE012214</t>
  </si>
  <si>
    <t>CHE012714</t>
  </si>
  <si>
    <t>EMPTY BOWLS PROJECT</t>
  </si>
  <si>
    <t>CHE012814</t>
  </si>
  <si>
    <t>JUNIOR AUXILIARY</t>
  </si>
  <si>
    <t>CHE012914</t>
  </si>
  <si>
    <t>CHE013114</t>
  </si>
  <si>
    <t>FRANKLIN LIONS CHARITIES INC</t>
  </si>
  <si>
    <t>INV123013</t>
  </si>
  <si>
    <t>CHE071613</t>
  </si>
  <si>
    <t>TNNOFEAR</t>
  </si>
  <si>
    <t>CHE072413</t>
  </si>
  <si>
    <t>James Brannon P-Card</t>
  </si>
  <si>
    <t>Mai George (AtmosExpense)</t>
  </si>
  <si>
    <t>Veterans of Foreign Wars</t>
  </si>
  <si>
    <t>Franklin Flower &amp; Gift Gallery</t>
  </si>
  <si>
    <t>Chamber of Commerce</t>
  </si>
  <si>
    <t>2602 KY Div Owensboro Information Services</t>
  </si>
  <si>
    <t>2604 KY Div Owensboro Regulatory Affairs</t>
  </si>
  <si>
    <t>Mark Martin</t>
  </si>
  <si>
    <t>2606 KY Div Owensboro Engineering</t>
  </si>
  <si>
    <t>2605 KY Div Owensboro Tech Services Administration</t>
  </si>
  <si>
    <t>2609 KY Div Owensboro Measurement &amp; Storage</t>
  </si>
  <si>
    <t>2612 KY Div Compliance</t>
  </si>
  <si>
    <t>2618 KY Div Safety Tech Services</t>
  </si>
  <si>
    <t>2703 KY Div Governmental Affairs</t>
  </si>
  <si>
    <t>2732 KY Div Bowling Green East Region Marketing</t>
  </si>
  <si>
    <t>3301 Mid St Div Franklin Administration</t>
  </si>
  <si>
    <t>3302 Mid St Div Franklin Information Services</t>
  </si>
  <si>
    <t>3303 Mid St Div Franklin Human Resources</t>
  </si>
  <si>
    <t>3304 Mid St Div Franklin Rates &amp; Regulatory Affairs</t>
  </si>
  <si>
    <t>3305 Mid St Div Franklin Tech Services Administration</t>
  </si>
  <si>
    <t>3306 Mid St Div Franklin Project Engineering &amp; Maps/Records</t>
  </si>
  <si>
    <t>3307 Mid St Div Franklin Finance</t>
  </si>
  <si>
    <t>3308 Mid St Div Franklin Marketing</t>
  </si>
  <si>
    <t>3314 Mid St Div Franklin Environmental Services</t>
  </si>
  <si>
    <t>Stuart Schulz</t>
  </si>
  <si>
    <t>3315 Mid St Div Franklin Measurement &amp; Corrosion Control</t>
  </si>
  <si>
    <t>3318 Mid St Div Safety :Tech Services</t>
  </si>
  <si>
    <t>3320 Mid St Div Compliance</t>
  </si>
  <si>
    <t>Jack Sanders</t>
  </si>
  <si>
    <t>3333 Mid St Div Public Affairs</t>
  </si>
  <si>
    <t>3432 Mid St Div Southeast Marketing</t>
  </si>
  <si>
    <t>3444 Mid St Div Pipeline Integrity Management</t>
  </si>
  <si>
    <t>2731 KY Div Bowling Green East Region Administration</t>
  </si>
  <si>
    <t>3351 Mid St Div Harrisburg/West Tn Sub Region</t>
  </si>
  <si>
    <t>3561 Mid St Div Columbus Sub Region Lng</t>
  </si>
  <si>
    <t>3534 Mid St Div Gainesville Operations</t>
  </si>
  <si>
    <t>3535 Mid St Div Columbus Operations</t>
  </si>
  <si>
    <t>3536 Mid St Div Columbus-Construction</t>
  </si>
  <si>
    <t>3537 Mid St Div Columbus-Service</t>
  </si>
  <si>
    <t>3337 Mid St Div Harrisburg/Metropolis Operations</t>
  </si>
  <si>
    <t>3345 Mid St Div ILWTN Metropolis Operations</t>
  </si>
  <si>
    <t>3339 Mid St Div Virden Operations</t>
  </si>
  <si>
    <t>3340 Mid St Div Vandalia Operations</t>
  </si>
  <si>
    <t>3334 Mid St Div Keokuk Operations</t>
  </si>
  <si>
    <t>2637 KY Div Paducah C&amp;M/Service</t>
  </si>
  <si>
    <t>2638 KY Div Mayfield C&amp;M/Service</t>
  </si>
  <si>
    <t>2652 KY Div Paducah Operations</t>
  </si>
  <si>
    <t>INV090313</t>
  </si>
  <si>
    <t>BETA NU OF CADIZ</t>
  </si>
  <si>
    <t>CHE091613</t>
  </si>
  <si>
    <t>FRANKLIN TOMORROW</t>
  </si>
  <si>
    <t>CHE092313</t>
  </si>
  <si>
    <t>2734 KY Div Bowling Green C&amp;M/Service</t>
  </si>
  <si>
    <t>2735 KY Div Glasgow C&amp;M/Service</t>
  </si>
  <si>
    <t>2737 KY Div Danville C&amp;M/Service</t>
  </si>
  <si>
    <t>2738 KY Div Campbellsville C&amp;M/Service</t>
  </si>
  <si>
    <t>2739 KY Div Shelbyville C&amp;M/Service</t>
  </si>
  <si>
    <t>2750 KY Div Bowling Green Operations</t>
  </si>
  <si>
    <t>3395-103113</t>
  </si>
  <si>
    <t>INV110113</t>
  </si>
  <si>
    <t>INV111913</t>
  </si>
  <si>
    <t>0007181IN</t>
  </si>
  <si>
    <t>MID AMERICAN ASSISTANCE COALITION</t>
  </si>
  <si>
    <t>INV112113</t>
  </si>
  <si>
    <t>CAMPBELLSVILLE TAYLOR COUNTY VOLUNTEER FIRE DEPARTMENT</t>
  </si>
  <si>
    <t>INV112713</t>
  </si>
  <si>
    <t>2751 KY Div Danville Operations</t>
  </si>
  <si>
    <t>Tim Owen</t>
  </si>
  <si>
    <t>2634 KY Div Madisonville C&amp;M/Service</t>
  </si>
  <si>
    <t>Craig Rice</t>
  </si>
  <si>
    <t>2635 KY Div Princeton C&amp;M/Service</t>
  </si>
  <si>
    <t>2636 KY Div Owensboro C&amp;M/Service</t>
  </si>
  <si>
    <t>2650 KY Div Madisonville Operations</t>
  </si>
  <si>
    <t>2651 KY Div Owensboro Operations</t>
  </si>
  <si>
    <t>2736 KY Div Hopkinsville C&amp;M/Service</t>
  </si>
  <si>
    <t>3373 Mid St Div Caruthersville Operations</t>
  </si>
  <si>
    <t>3374 Mid St Div Sikeston Operations</t>
  </si>
  <si>
    <t>3375 Mid St Div Jackson Operations</t>
  </si>
  <si>
    <t>3376 Mid St Div Malden Operations</t>
  </si>
  <si>
    <t>3335 Mid St Div Canton Operations</t>
  </si>
  <si>
    <t>3336 Mid St Div Hannibal Operations</t>
  </si>
  <si>
    <t>3370 Mid St Div Kirksville Operations</t>
  </si>
  <si>
    <t>2631 KY Div Madisonville West Region Administration</t>
  </si>
  <si>
    <t>Kevin Dobbs</t>
  </si>
  <si>
    <t>3350 Mid St Div Keokuk/Missouri Administration</t>
  </si>
  <si>
    <t>3331 Mid St Div Franklin Central Region Administration</t>
  </si>
  <si>
    <t>3436 Mid St Div Johnson City Tri-Cities Operations</t>
  </si>
  <si>
    <t>3439 Mid St Div New River South Operations</t>
  </si>
  <si>
    <t>3450 Mid St Div Maryville/Morristown Subregion Administration</t>
  </si>
  <si>
    <t>Wayne Turner</t>
  </si>
  <si>
    <t>3451 Mid St Div Johnson City Tri-Cities/Gaffney Administration</t>
  </si>
  <si>
    <t>3338 Mid St Div ILWTN Union City Operations</t>
  </si>
  <si>
    <t>3341 Mid St Div Columbia Operations</t>
  </si>
  <si>
    <t>3342 Mid St Div Franklin Operations</t>
  </si>
  <si>
    <t>3343 Mid St Div Murfreesboro Operations</t>
  </si>
  <si>
    <t>3344 Mid St Div Shelbyville Operations</t>
  </si>
  <si>
    <t>NATIONAL ENERGY FOUNDATION</t>
  </si>
  <si>
    <t>0105NGF</t>
  </si>
  <si>
    <t>Croslin, Katherine B (Kathy)</t>
  </si>
  <si>
    <t>IEXP-375140</t>
  </si>
  <si>
    <t>CHE111212</t>
  </si>
  <si>
    <t>GREENVILLE POLICE DEPARTMENT</t>
  </si>
  <si>
    <t>CHE111412</t>
  </si>
  <si>
    <t>050_KATHERINE.CROSLI</t>
  </si>
  <si>
    <t>050_WANDA.DALTON_NOV</t>
  </si>
  <si>
    <t>CHE112612</t>
  </si>
  <si>
    <t>CHE112712</t>
  </si>
  <si>
    <t>NINTH DISTRICT OPPORTUNITY INC</t>
  </si>
  <si>
    <t>CHE112812</t>
  </si>
  <si>
    <t>3352 Mid St Div Central Region South Compliance</t>
  </si>
  <si>
    <t>3434 Mid St Div Maryville Operations</t>
  </si>
  <si>
    <t>3435 Mid St Div Greenville/Morristown Operations</t>
  </si>
  <si>
    <t>3438 Mid St Div New River North Operations</t>
  </si>
  <si>
    <t>Perry Patterson</t>
  </si>
  <si>
    <t>State</t>
  </si>
  <si>
    <t>GEORGIA</t>
  </si>
  <si>
    <t>TENNESSEE</t>
  </si>
  <si>
    <t>KENTUCKY</t>
  </si>
  <si>
    <t>VIRGINIA</t>
  </si>
  <si>
    <t>092</t>
  </si>
  <si>
    <t>ILLINOIS</t>
  </si>
  <si>
    <t>IOWA</t>
  </si>
  <si>
    <t>097</t>
  </si>
  <si>
    <t>NEMO</t>
  </si>
  <si>
    <t>072</t>
  </si>
  <si>
    <t>SEMO</t>
  </si>
  <si>
    <t>GENERAL OFFICE</t>
  </si>
  <si>
    <t xml:space="preserve">Sum of AMOUNT </t>
  </si>
  <si>
    <t>Grand Total</t>
  </si>
  <si>
    <t>(All)</t>
  </si>
  <si>
    <t>05411</t>
  </si>
  <si>
    <t>Robinson Green LLC</t>
  </si>
  <si>
    <t>Meals &amp; Entertainment</t>
  </si>
  <si>
    <t>CRS One Source</t>
  </si>
  <si>
    <t>Minority Economic Development Initiative</t>
  </si>
  <si>
    <t>SUB REGION</t>
  </si>
  <si>
    <t>Tech Services</t>
  </si>
  <si>
    <t>Marketing</t>
  </si>
  <si>
    <t>200911</t>
  </si>
  <si>
    <t>Boyle County Public Library</t>
  </si>
  <si>
    <t>Centre College</t>
  </si>
  <si>
    <t>Daily News Inc.</t>
  </si>
  <si>
    <t>Leadership Bowling Green Alumni Association</t>
  </si>
  <si>
    <t>Newspapers in Education</t>
  </si>
  <si>
    <t>Special Olympics</t>
  </si>
  <si>
    <t>American Cancer Society</t>
  </si>
  <si>
    <t>Columbus Road Runners</t>
  </si>
  <si>
    <t>Owensboro Dance Theatre</t>
  </si>
  <si>
    <t>KCSD Kid Zone</t>
  </si>
  <si>
    <t>Common Ground Alliance</t>
  </si>
  <si>
    <t>Princeton Caldwell County Chamber</t>
  </si>
  <si>
    <t>American Heart Association</t>
  </si>
  <si>
    <t>Bowling Green Chamber of Commerce</t>
  </si>
  <si>
    <t>Christmas Wish Foundation</t>
  </si>
  <si>
    <t>Danville Boyle County CVB</t>
  </si>
  <si>
    <t>Paducah Area Chamber of Commerce</t>
  </si>
  <si>
    <t>Greene County Partnership</t>
  </si>
  <si>
    <t>Project Graduation</t>
  </si>
  <si>
    <t>Steve Steiger (AtmosExpense)</t>
  </si>
  <si>
    <t>Youth Leadership Obion County</t>
  </si>
  <si>
    <t>Steve Steiger P-Card</t>
  </si>
  <si>
    <t>Stacey Anderson (AtmosExpense)</t>
  </si>
  <si>
    <t>Franklin Lions Charities Inc</t>
  </si>
  <si>
    <t>Sams Club</t>
  </si>
  <si>
    <t>Radford Elf Shelf</t>
  </si>
  <si>
    <t>Southwestern VA Gas Service</t>
  </si>
  <si>
    <t>200912</t>
  </si>
  <si>
    <t>Linda Hood (AtmosExpense)</t>
  </si>
  <si>
    <t>Kentucky New Era Inc</t>
  </si>
  <si>
    <t>Virden Chamber of Commerce</t>
  </si>
  <si>
    <t>Family Enrichment Center</t>
  </si>
  <si>
    <t>Black History Observance</t>
  </si>
  <si>
    <t>Columbus Regional Medical Foundation</t>
  </si>
  <si>
    <t>Owensboro Museum of Fine Art</t>
  </si>
  <si>
    <t>Springer Society</t>
  </si>
  <si>
    <t>YMCA</t>
  </si>
  <si>
    <t>Ronnie Bennigfield P-card</t>
  </si>
  <si>
    <t>Kay Coomes (AtmosExpense)</t>
  </si>
  <si>
    <t>Hopkinsville Christian County Chamber of Commerce</t>
  </si>
  <si>
    <t>Hospice of Western Kentucky</t>
  </si>
  <si>
    <t>Cathy Campbell P-Card</t>
  </si>
  <si>
    <t>Keokuk for Darfur</t>
  </si>
  <si>
    <t>Better Business Bureau</t>
  </si>
  <si>
    <t>Jeff Jamecek P-card</t>
  </si>
  <si>
    <t>Kirksville Regional Economic Development Inc</t>
  </si>
  <si>
    <t>Maury Alliance</t>
  </si>
  <si>
    <t>Greeneville Astros</t>
  </si>
  <si>
    <t>Make a Wish Foundation</t>
  </si>
  <si>
    <t>LA PLATA AFTER PROM</t>
  </si>
  <si>
    <t xml:space="preserve">SCHUYLER R 1 School District              </t>
  </si>
  <si>
    <t>201001</t>
  </si>
  <si>
    <t>Kathy Croslin (AtmosExpense)</t>
  </si>
  <si>
    <t>National Fire Safety Council Inc</t>
  </si>
  <si>
    <t>City of Caruthersville Fire Department</t>
  </si>
  <si>
    <t>Main Street Keokuk Inc</t>
  </si>
  <si>
    <t>Parents for a Safe Prom</t>
  </si>
  <si>
    <t>Celebrate Bristol</t>
  </si>
  <si>
    <t>AMVETS</t>
  </si>
  <si>
    <t>Thunderbolt Broadcasting Company</t>
  </si>
  <si>
    <t>WOVO FM Radio</t>
  </si>
  <si>
    <t>Greater Paducah Economic Dev. Council</t>
  </si>
  <si>
    <t>Journal Entry Adjustment</t>
  </si>
  <si>
    <t>Princeton Art Guild</t>
  </si>
  <si>
    <t>Relay for Life</t>
  </si>
  <si>
    <t>Heart of Danville Main Street Program</t>
  </si>
  <si>
    <t>Caldwell County High School</t>
  </si>
  <si>
    <t>201002</t>
  </si>
  <si>
    <t>KV After Prom Committee</t>
  </si>
  <si>
    <t>Woodland Mills Baseball Association</t>
  </si>
  <si>
    <t>Big Brothers &amp; Big Sisters</t>
  </si>
  <si>
    <t>Keokuk Community School District</t>
  </si>
  <si>
    <t>Missouri Outlaws Softball</t>
  </si>
  <si>
    <t>Daniel Bryan (AtmosExpense)</t>
  </si>
  <si>
    <t>Deon Scott P-card</t>
  </si>
  <si>
    <t>Danville Boyle County Chamber of Commerce</t>
  </si>
  <si>
    <t>Junior League</t>
  </si>
  <si>
    <t>Lipscomb University</t>
  </si>
  <si>
    <t>Tennessee Association of Community Action</t>
  </si>
  <si>
    <t>KACTB Foundation</t>
  </si>
  <si>
    <t>Harris County Chamber of Commerce</t>
  </si>
  <si>
    <t>Regional Alliance for Economic Development</t>
  </si>
  <si>
    <t>Uptown Columbus</t>
  </si>
  <si>
    <t>Kiwanis Club</t>
  </si>
  <si>
    <t>Optimist Club</t>
  </si>
  <si>
    <t>Clark County Extension Council</t>
  </si>
  <si>
    <t>Hannibal Jaycees</t>
  </si>
  <si>
    <t>Boyle County High School</t>
  </si>
  <si>
    <t>Danville Boyle County</t>
  </si>
  <si>
    <t>Daviess County</t>
  </si>
  <si>
    <t>201003</t>
  </si>
  <si>
    <t>Culver Stockton College</t>
  </si>
  <si>
    <t>Columbus State University</t>
  </si>
  <si>
    <t>Georgia Engineering Foundation / Math Counts</t>
  </si>
  <si>
    <t>Muscogee Educational Excellence Foundation</t>
  </si>
  <si>
    <t>Partners in Education</t>
  </si>
  <si>
    <t>Delta Area Economic Opportunity Corp</t>
  </si>
  <si>
    <t>Columbus Museum</t>
  </si>
  <si>
    <t>Riverpark Center Inc.</t>
  </si>
  <si>
    <t>Danny Bryan P-Card</t>
  </si>
  <si>
    <t>Girls Incorporated</t>
  </si>
  <si>
    <t>Adair County Family YMCA</t>
  </si>
  <si>
    <t>Heat Help Assistance Program</t>
  </si>
  <si>
    <t>Jeffrey Lile (AtmosExpense)</t>
  </si>
  <si>
    <t>Alma Randolph Foundation Inc</t>
  </si>
  <si>
    <t>Greater Owensboro Chamber of Commerce</t>
  </si>
  <si>
    <t>Leadership Kentucky</t>
  </si>
  <si>
    <t>Sebree Chamber of Commerce</t>
  </si>
  <si>
    <t>Western Kentucky Botanical Garden</t>
  </si>
  <si>
    <t>Leslie Smith (AtmosExpense)</t>
  </si>
  <si>
    <t>Grassland Athletic Association</t>
  </si>
  <si>
    <t>Exchange Club of Murfreesboro</t>
  </si>
  <si>
    <t>Tennessee Chamber of Commerce and Industry</t>
  </si>
  <si>
    <t>Main Street Inc</t>
  </si>
  <si>
    <t>Obion County</t>
  </si>
  <si>
    <t>House of Heroes</t>
  </si>
  <si>
    <t>Keep Columbus Beautiful Commission</t>
  </si>
  <si>
    <t>Maryville College</t>
  </si>
  <si>
    <t>Boy Scouts of America</t>
  </si>
  <si>
    <t>Free to Play Baseball</t>
  </si>
  <si>
    <t>Owensboro Messenger Inquirer Inc.</t>
  </si>
  <si>
    <t>Paducah Sun Inc</t>
  </si>
  <si>
    <t>Brenau University</t>
  </si>
  <si>
    <t>Columbus Technical College</t>
  </si>
  <si>
    <t>Georgia Foundation For Independent Colleges</t>
  </si>
  <si>
    <t>201004</t>
  </si>
  <si>
    <t>Kendra Reasoner P-Card (Bob Lilly Prof Promotion)</t>
  </si>
  <si>
    <t>St Francis Foundation</t>
  </si>
  <si>
    <t>GOOD SAMARITAN MINISTRIES</t>
  </si>
  <si>
    <t>Caruthersville Chamber of Commerce</t>
  </si>
  <si>
    <t>East Tennessee Economic Development Agency</t>
  </si>
  <si>
    <t>Denise Manning P-Card (Snapfish)</t>
  </si>
  <si>
    <t>Girard Chamber of Commerce</t>
  </si>
  <si>
    <t>Western Kentucky University</t>
  </si>
  <si>
    <t>Pauline Wedeking P-Card (Lowe's)</t>
  </si>
  <si>
    <t>Richard Anderson (AtmosExpense)</t>
  </si>
  <si>
    <t>International Barbq Festival Inc</t>
  </si>
  <si>
    <t>Hopkinsville Rotary Auction Century Club</t>
  </si>
  <si>
    <t>March of Dimes</t>
  </si>
  <si>
    <t>05417</t>
  </si>
  <si>
    <t>Club Dues - Deductible</t>
  </si>
  <si>
    <t xml:space="preserve">05416 </t>
  </si>
  <si>
    <t>INV040214</t>
  </si>
  <si>
    <t>INV040714</t>
  </si>
  <si>
    <t>HEALING HANDS HEALTH CENTER INC</t>
  </si>
  <si>
    <t>2DI</t>
  </si>
  <si>
    <t>CHE041014</t>
  </si>
  <si>
    <t>INV041014</t>
  </si>
  <si>
    <t>CHE041414</t>
  </si>
  <si>
    <t>17184HEROE</t>
  </si>
  <si>
    <t>17184HEROECANCEL</t>
  </si>
  <si>
    <t>CHE042114</t>
  </si>
  <si>
    <t>CHE042314</t>
  </si>
  <si>
    <t>CHE042414</t>
  </si>
  <si>
    <t>HOMES OF HOPE OF BEDFORD COUNTY INC</t>
  </si>
  <si>
    <t>CHE042514</t>
  </si>
  <si>
    <t>INV042814</t>
  </si>
  <si>
    <t>CHE042914</t>
  </si>
  <si>
    <t>KENTUCKY LEGIONNAIRE</t>
  </si>
  <si>
    <t>CHE043014</t>
  </si>
  <si>
    <t>4078-043014</t>
  </si>
  <si>
    <t>POST 59 LEGION BASEBALL</t>
  </si>
  <si>
    <t>BENEVOLENT AND PROTECTIVE ORDER OF ELKS</t>
  </si>
  <si>
    <t>CHE050114</t>
  </si>
  <si>
    <t>INV050114-1</t>
  </si>
  <si>
    <t>INV050114</t>
  </si>
  <si>
    <t>016859401-050114</t>
  </si>
  <si>
    <t>CHE050514</t>
  </si>
  <si>
    <t>AARP CHARTER 4599</t>
  </si>
  <si>
    <t>ALL SOULS UNITARIAN UNIVERSALIST CHURCH</t>
  </si>
  <si>
    <t>CHE051514</t>
  </si>
  <si>
    <t>HELEN ROSS MCNABB CENTER</t>
  </si>
  <si>
    <t>CHE052114</t>
  </si>
  <si>
    <t>FRANKLIN SIMPSON HIGH SCHOOL</t>
  </si>
  <si>
    <t>CHE052714</t>
  </si>
  <si>
    <t>AMERICAN LEGION</t>
  </si>
  <si>
    <t>CHE052814</t>
  </si>
  <si>
    <t>CHE053014</t>
  </si>
  <si>
    <t>AL MENAH SHRINE CIRCUS</t>
  </si>
  <si>
    <t>CHE042214</t>
  </si>
  <si>
    <t>SENTINEL NEWS THE</t>
  </si>
  <si>
    <t>INV060114</t>
  </si>
  <si>
    <t>4047-060114</t>
  </si>
  <si>
    <t>CITY OF WHITESVILLE</t>
  </si>
  <si>
    <t>INV060214</t>
  </si>
  <si>
    <t>NAACP</t>
  </si>
  <si>
    <t>WENDELL FOSTERS CAMPUS</t>
  </si>
  <si>
    <t>CHE060414</t>
  </si>
  <si>
    <t>CAVEMEN CHORUS MAMMOTH CAVE CHAPTER</t>
  </si>
  <si>
    <t>CHE061014</t>
  </si>
  <si>
    <t>INV061014</t>
  </si>
  <si>
    <t>WARREN EAST HIGH SCHOOL</t>
  </si>
  <si>
    <t>CHE061314</t>
  </si>
  <si>
    <t>INV061614</t>
  </si>
  <si>
    <t>CHE061714</t>
  </si>
  <si>
    <t>INV041714</t>
  </si>
  <si>
    <t>INV061714</t>
  </si>
  <si>
    <t>OWENSBORO SYMPHONY ORCHESTRA</t>
  </si>
  <si>
    <t>SHELBYVILLE HORSE SHOW</t>
  </si>
  <si>
    <t>INV070114</t>
  </si>
  <si>
    <t>CHE070714</t>
  </si>
  <si>
    <t>VIRGINIA ASSOCIATION OF CHIEFS OF POLICE</t>
  </si>
  <si>
    <t>2014VPF02</t>
  </si>
  <si>
    <t>BRISTOL RYHTHM AND ROOTS REUNION</t>
  </si>
  <si>
    <t>CHE070914</t>
  </si>
  <si>
    <t>BLUEGRASS ALONG THE HARPETH</t>
  </si>
  <si>
    <t>CHE071414</t>
  </si>
  <si>
    <t>CHE071614</t>
  </si>
  <si>
    <t>INV071614</t>
  </si>
  <si>
    <t>TUCKERS HOUSE</t>
  </si>
  <si>
    <t xml:space="preserve"> CHE071714</t>
  </si>
  <si>
    <t>REDS TRAVEL BASEBALL TEAM</t>
  </si>
  <si>
    <t>CHE072114</t>
  </si>
  <si>
    <t>INV072414</t>
  </si>
  <si>
    <t>IEXP-418992</t>
  </si>
  <si>
    <t>CHE072414</t>
  </si>
  <si>
    <t>GIVING TREE</t>
  </si>
  <si>
    <t>CHE121108</t>
  </si>
  <si>
    <t>ANDERSON COUNTY HIGH SCHOOL</t>
  </si>
  <si>
    <t>INV071414</t>
  </si>
  <si>
    <t>GERALD PRINTING SERVICE</t>
  </si>
  <si>
    <t>INV072814</t>
  </si>
  <si>
    <t>PADUCAH FIRE DEPARTMENT FIRE PREVENTION DIVISION</t>
  </si>
  <si>
    <t>INV073014</t>
  </si>
  <si>
    <t>CHE073114</t>
  </si>
  <si>
    <t>INV073114</t>
  </si>
  <si>
    <t>INV080114</t>
  </si>
  <si>
    <t>ARTS COUNCIL</t>
  </si>
  <si>
    <t>CHE080414</t>
  </si>
  <si>
    <t>100-080414</t>
  </si>
  <si>
    <t>ARGIE COOPER PUBLIC LIBRARY FOUNDATION</t>
  </si>
  <si>
    <t>CHE080910</t>
  </si>
  <si>
    <t>SOUTH HOPKINS FIRE DEPARTMENT</t>
  </si>
  <si>
    <t>CHE081214</t>
  </si>
  <si>
    <t>GREENWOOD HIGH SCHOOL VOLLEYBALL BOOSTERS</t>
  </si>
  <si>
    <t>CHE081414</t>
  </si>
  <si>
    <t>SOUTH WARREN HIGH SCHOOL SOFTBALL BOOSTERS</t>
  </si>
  <si>
    <t>050_KAYE.BARBER_AUG-</t>
  </si>
  <si>
    <t>COLUMBIA STATE COMMUNITY COLLEGE FOUNDATION</t>
  </si>
  <si>
    <t>CHE081514</t>
  </si>
  <si>
    <t>INV082114</t>
  </si>
  <si>
    <t>CHE082214</t>
  </si>
  <si>
    <t>INV082214</t>
  </si>
  <si>
    <t>CHECK</t>
  </si>
  <si>
    <t>TENNESSEE 811</t>
  </si>
  <si>
    <t>SIEGEL HIGH SCHOOL</t>
  </si>
  <si>
    <t>CHE010411</t>
  </si>
  <si>
    <t>COMMONWEALTH OF VIRGINIA</t>
  </si>
  <si>
    <t>CHE042511</t>
  </si>
  <si>
    <t>MID AMERICA ASSISTANCE COALITION</t>
  </si>
  <si>
    <t>BRESCIA UNIVERSITY</t>
  </si>
  <si>
    <t>CHE081914</t>
  </si>
  <si>
    <t>CHE082614</t>
  </si>
  <si>
    <t>CHE082814</t>
  </si>
  <si>
    <t>0007296IN</t>
  </si>
  <si>
    <t>EAST MIDDLE SCHOOL FOOTBALL TEAM</t>
  </si>
  <si>
    <t>INV090114</t>
  </si>
  <si>
    <t>CHE090214</t>
  </si>
  <si>
    <t>050_KAYE.BARBER_SEP-</t>
  </si>
  <si>
    <t>050_GEORGE.CHIDESTER</t>
  </si>
  <si>
    <t>MINORITY ECONOMIC DEVELOPMENT INITIATIVE INC</t>
  </si>
  <si>
    <t>INV091814</t>
  </si>
  <si>
    <t>WARREN COUNTY YOUTH FOOTBALL LEAGUE</t>
  </si>
  <si>
    <t>CHALLENGE HOUSE</t>
  </si>
  <si>
    <t>CHE091914</t>
  </si>
  <si>
    <t>CHE092214</t>
  </si>
  <si>
    <t>BROWNING VOLUNTEER FIRE DEPARTMENT</t>
  </si>
  <si>
    <t>CHE092314</t>
  </si>
  <si>
    <t>INV092314</t>
  </si>
  <si>
    <t>EAST HIGH SCHOOL</t>
  </si>
  <si>
    <t>PENNYROYAL ARTS COUNCIL</t>
  </si>
  <si>
    <t>CHE090514</t>
  </si>
  <si>
    <t>KENTUCKY POULTRY  FEDERATION</t>
  </si>
  <si>
    <t>INV091014</t>
  </si>
  <si>
    <t>INV091914</t>
  </si>
  <si>
    <t>INV100114_1</t>
  </si>
  <si>
    <t>INV100114</t>
  </si>
  <si>
    <t>71_100114</t>
  </si>
  <si>
    <t>OCMSF100114</t>
  </si>
  <si>
    <t>TOUSSAINT LOUVERTURE CEMETERY CLUB</t>
  </si>
  <si>
    <t>CHE100114</t>
  </si>
  <si>
    <t>CHE100814</t>
  </si>
  <si>
    <t>Burton, Kelli N</t>
  </si>
  <si>
    <t>IEXP-424881</t>
  </si>
  <si>
    <t>CHE101314</t>
  </si>
  <si>
    <t>CHE101414</t>
  </si>
  <si>
    <t>050_DENISE.MANNING_O</t>
  </si>
  <si>
    <t>AUDUBON AREA COMMUNITY SERVICES INC</t>
  </si>
  <si>
    <t>CHE101714</t>
  </si>
  <si>
    <t>CHE102714</t>
  </si>
  <si>
    <t>CHE102914_1</t>
  </si>
  <si>
    <t>CHE102914</t>
  </si>
  <si>
    <t>INV103014</t>
  </si>
  <si>
    <t>INV120614</t>
  </si>
  <si>
    <t>FY 2015</t>
  </si>
  <si>
    <t>3396_100114</t>
  </si>
  <si>
    <t>INV110114</t>
  </si>
  <si>
    <t>INV110314</t>
  </si>
  <si>
    <t>INV110414</t>
  </si>
  <si>
    <t>CHE110414</t>
  </si>
  <si>
    <t>CHE111014</t>
  </si>
  <si>
    <t>050_STEVEN.STEIGER_N</t>
  </si>
  <si>
    <t>050_DENISE.MANNING_N</t>
  </si>
  <si>
    <t>FRANKLIN FIREFIGHTER CHARITIES INC</t>
  </si>
  <si>
    <t>CHE111414</t>
  </si>
  <si>
    <t>MCCRACKEN COUNTY PUBLIC LIBRARY</t>
  </si>
  <si>
    <t>CHE112014</t>
  </si>
  <si>
    <t>PULASKI COUNTY JUNIOR OLYMPIC VOLLEYBALL CLUB</t>
  </si>
  <si>
    <t>CHE11214</t>
  </si>
  <si>
    <t>INV111014</t>
  </si>
  <si>
    <t>VOLUNTEER STATE ATHLETIC ASSOCIATION</t>
  </si>
  <si>
    <t>CHE111514CANCEL</t>
  </si>
  <si>
    <t>582849_111914</t>
  </si>
  <si>
    <t>Taylor, Brannon C</t>
  </si>
  <si>
    <t>IEXP-428073</t>
  </si>
  <si>
    <t>INV120114</t>
  </si>
  <si>
    <t>CHE120214</t>
  </si>
  <si>
    <t>CHE120314</t>
  </si>
  <si>
    <t>DOES</t>
  </si>
  <si>
    <t>CHE120514</t>
  </si>
  <si>
    <t>CHE120914</t>
  </si>
  <si>
    <t>GSP2014</t>
  </si>
  <si>
    <t>CHE121014</t>
  </si>
  <si>
    <t>BOULWARE MISSION INC</t>
  </si>
  <si>
    <t>CHE121114</t>
  </si>
  <si>
    <t>DANIEL PITNO HOMELESS</t>
  </si>
  <si>
    <t>BRISTOL EMERGENCY FOOD PANTRY</t>
  </si>
  <si>
    <t>CHE121214</t>
  </si>
  <si>
    <t>CHE121514</t>
  </si>
  <si>
    <t>CHE121614</t>
  </si>
  <si>
    <t>CHE121814</t>
  </si>
  <si>
    <t>MARTHAS VINYARD</t>
  </si>
  <si>
    <t>CHE122214</t>
  </si>
  <si>
    <t>Miscellanous Income Deductions</t>
  </si>
  <si>
    <t>CHE010215</t>
  </si>
  <si>
    <t>CHE010615</t>
  </si>
  <si>
    <t>438_010615</t>
  </si>
  <si>
    <t>INV010915</t>
  </si>
  <si>
    <t>CHE010915</t>
  </si>
  <si>
    <t>GABBF2015SPONSORSHIP</t>
  </si>
  <si>
    <t>INV011215</t>
  </si>
  <si>
    <t>INV011515</t>
  </si>
  <si>
    <t>INV011615</t>
  </si>
  <si>
    <t>CHE012115</t>
  </si>
  <si>
    <t>CHE012215</t>
  </si>
  <si>
    <t>GRACEWORKS MINISTRIES INC</t>
  </si>
  <si>
    <t>CHE012915</t>
  </si>
  <si>
    <t>INV123114</t>
  </si>
  <si>
    <t>CHE012015</t>
  </si>
  <si>
    <t>INV012615</t>
  </si>
  <si>
    <t>INV012715</t>
  </si>
  <si>
    <t>GIDEON INTERNATIONAL</t>
  </si>
  <si>
    <t>INV020115</t>
  </si>
  <si>
    <t>MAURY COUNTY CAL RIPKEN BASEBALL</t>
  </si>
  <si>
    <t>WOMENs FUND OF SOUTH CENTRAL KENTUCKY</t>
  </si>
  <si>
    <t>INV020215</t>
  </si>
  <si>
    <t>INV020615</t>
  </si>
  <si>
    <t>INV021115</t>
  </si>
  <si>
    <t>FAMILIES ON THE SPECTRUM</t>
  </si>
  <si>
    <t>CHE021215</t>
  </si>
  <si>
    <t>COLUMBIA ROCKERS FASTPITCH</t>
  </si>
  <si>
    <t>CHE021315</t>
  </si>
  <si>
    <t>050_DENISE.MANNING_F</t>
  </si>
  <si>
    <t>MOUNT ROGERS DEVELOPMENT PARTNERSHIP</t>
  </si>
  <si>
    <t>INV021615</t>
  </si>
  <si>
    <t>CHE022415</t>
  </si>
  <si>
    <t>COMMUNITY ARTS CENTER</t>
  </si>
  <si>
    <t>02/13/2015</t>
  </si>
  <si>
    <t>INV021315</t>
  </si>
  <si>
    <t>02/19/2015</t>
  </si>
  <si>
    <t>DYNAMIC YOUNG MINORITIES OF NASHVILLE</t>
  </si>
  <si>
    <t>001</t>
  </si>
  <si>
    <t>02/23/2015</t>
  </si>
  <si>
    <t>INV022315</t>
  </si>
  <si>
    <t>03/01/2015</t>
  </si>
  <si>
    <t>TAYLOR COUNTY MIDDLE SCHOOL</t>
  </si>
  <si>
    <t>INV030115</t>
  </si>
  <si>
    <t>03/02/2015</t>
  </si>
  <si>
    <t>CITY OF MAYFIELD</t>
  </si>
  <si>
    <t>INV030215</t>
  </si>
  <si>
    <t>03/03/2015</t>
  </si>
  <si>
    <t>INV030315</t>
  </si>
  <si>
    <t>03/04/2015</t>
  </si>
  <si>
    <t>INV030415</t>
  </si>
  <si>
    <t>03/06/2015</t>
  </si>
  <si>
    <t>CHE030615</t>
  </si>
  <si>
    <t>SIDE EFFECTS INC</t>
  </si>
  <si>
    <t>49356</t>
  </si>
  <si>
    <t>03/07/2015</t>
  </si>
  <si>
    <t>562</t>
  </si>
  <si>
    <t>03/09/2015</t>
  </si>
  <si>
    <t>GIBSON PLUMBING</t>
  </si>
  <si>
    <t>CHE030915</t>
  </si>
  <si>
    <t>VOLUNTEER FIRE SERVICES INC</t>
  </si>
  <si>
    <t>03/11/2015</t>
  </si>
  <si>
    <t>CHE031115</t>
  </si>
  <si>
    <t>WARREN CENTRAL HIGH SCHOOL</t>
  </si>
  <si>
    <t>03/17/2015</t>
  </si>
  <si>
    <t>CHE031715</t>
  </si>
  <si>
    <t>03/19/2015</t>
  </si>
  <si>
    <t>HALLTOWN GENERAL BAPTIST CHURCH</t>
  </si>
  <si>
    <t>CHE031915</t>
  </si>
  <si>
    <t>03/20/2015</t>
  </si>
  <si>
    <t>INV032015</t>
  </si>
  <si>
    <t>03/21/2015</t>
  </si>
  <si>
    <t>INV032115</t>
  </si>
  <si>
    <t>03/24/2015</t>
  </si>
  <si>
    <t>COACH BLAKE CRABTREE</t>
  </si>
  <si>
    <t>CHE032415</t>
  </si>
  <si>
    <t>F856197</t>
  </si>
  <si>
    <t>03/30/2015</t>
  </si>
  <si>
    <t>CHE033015</t>
  </si>
  <si>
    <t>03/31/2015</t>
  </si>
  <si>
    <t>CHE033115_1</t>
  </si>
  <si>
    <t>02/12/2015</t>
  </si>
  <si>
    <t>CHE021215-1</t>
  </si>
  <si>
    <t>4078_033115</t>
  </si>
  <si>
    <t>CHE033115</t>
  </si>
  <si>
    <t>04/01/2015</t>
  </si>
  <si>
    <t>INV040115</t>
  </si>
  <si>
    <t>CAMPBELLSVILLE UNIVERSITY</t>
  </si>
  <si>
    <t>CHE040115</t>
  </si>
  <si>
    <t>WEST KENTUCKY SPECIAL OLYMPICS</t>
  </si>
  <si>
    <t>04/02/2015</t>
  </si>
  <si>
    <t>CHE040215</t>
  </si>
  <si>
    <t>04/03/2015</t>
  </si>
  <si>
    <t>HELEN ROSS MCNABB FOUNDATION</t>
  </si>
  <si>
    <t>062615</t>
  </si>
  <si>
    <t>INV040315</t>
  </si>
  <si>
    <t>04/07/2015</t>
  </si>
  <si>
    <t>100</t>
  </si>
  <si>
    <t>04/12/2015</t>
  </si>
  <si>
    <t>INV041215</t>
  </si>
  <si>
    <t>04/13/2015</t>
  </si>
  <si>
    <t>CHE041315</t>
  </si>
  <si>
    <t>04/15/2015</t>
  </si>
  <si>
    <t>58223</t>
  </si>
  <si>
    <t>INV041515</t>
  </si>
  <si>
    <t>WEBSTER COUNTY YOUTH SOCCER</t>
  </si>
  <si>
    <t>04/16/2015</t>
  </si>
  <si>
    <t>050_KATHERINE.BENNIN</t>
  </si>
  <si>
    <t>58285</t>
  </si>
  <si>
    <t>58263</t>
  </si>
  <si>
    <t>04/17/2015</t>
  </si>
  <si>
    <t>COMMUNITY DISCIPLES INC</t>
  </si>
  <si>
    <t>CHE041715</t>
  </si>
  <si>
    <t>04/21/2015</t>
  </si>
  <si>
    <t>CHE042115</t>
  </si>
  <si>
    <t>04/23/2015</t>
  </si>
  <si>
    <t>CHE042315</t>
  </si>
  <si>
    <t>INV042315</t>
  </si>
  <si>
    <t>04/27/2015</t>
  </si>
  <si>
    <t>42015</t>
  </si>
  <si>
    <t>CHE042715</t>
  </si>
  <si>
    <t>INV042715</t>
  </si>
  <si>
    <t>193</t>
  </si>
  <si>
    <t>04/28/2015</t>
  </si>
  <si>
    <t>201520001</t>
  </si>
  <si>
    <t/>
  </si>
  <si>
    <t>121</t>
  </si>
  <si>
    <t>04/24/2015</t>
  </si>
  <si>
    <t>INV042415</t>
  </si>
  <si>
    <t>04/30/2015</t>
  </si>
  <si>
    <t>CHALLENGE HOUSE INC</t>
  </si>
  <si>
    <t>CHE043015</t>
  </si>
  <si>
    <t>05/01/2015</t>
  </si>
  <si>
    <t>0001_1</t>
  </si>
  <si>
    <t>INV050115</t>
  </si>
  <si>
    <t>AE1</t>
  </si>
  <si>
    <t>05/05/2015</t>
  </si>
  <si>
    <t>41409</t>
  </si>
  <si>
    <t>JL CLAY SENIOR CITIZENS CENTER</t>
  </si>
  <si>
    <t>CHE050515</t>
  </si>
  <si>
    <t>1825</t>
  </si>
  <si>
    <t>05/08/2015</t>
  </si>
  <si>
    <t>CHE050815</t>
  </si>
  <si>
    <t>05/11/2015</t>
  </si>
  <si>
    <t>CITY OF AUBURN</t>
  </si>
  <si>
    <t>CHE051115</t>
  </si>
  <si>
    <t>05/12/2015</t>
  </si>
  <si>
    <t>1667</t>
  </si>
  <si>
    <t>05/14/2015</t>
  </si>
  <si>
    <t>CHE051415</t>
  </si>
  <si>
    <t>05/15/2015</t>
  </si>
  <si>
    <t>CHE051515</t>
  </si>
  <si>
    <t>TAYLOR CHAPEL SCHOLARSHIP FUND</t>
  </si>
  <si>
    <t>INV051515</t>
  </si>
  <si>
    <t>05/16/2015</t>
  </si>
  <si>
    <t>050_STEVEN.STEIGER_M</t>
  </si>
  <si>
    <t>05/18/2015</t>
  </si>
  <si>
    <t>201505</t>
  </si>
  <si>
    <t>05/19/2015</t>
  </si>
  <si>
    <t>INV051915</t>
  </si>
  <si>
    <t>05/26/2015</t>
  </si>
  <si>
    <t>AMERICAN CAVE CONSERVATION ASSOCIATION INC</t>
  </si>
  <si>
    <t>CHE052615</t>
  </si>
  <si>
    <t>CASA OF OHIO VALLEY</t>
  </si>
  <si>
    <t>INV052615</t>
  </si>
  <si>
    <t>05/28/2015</t>
  </si>
  <si>
    <t>MCCRACKEN COUNTY HIGH SCHOOL VOLLEYBALL BOOSTERS</t>
  </si>
  <si>
    <t>INV052815</t>
  </si>
  <si>
    <t>58285_1</t>
  </si>
  <si>
    <t>INV060115</t>
  </si>
  <si>
    <t>CHE060415</t>
  </si>
  <si>
    <t>OWENSBORO COMMUNITY AND TECHNICAL COLLEGE</t>
  </si>
  <si>
    <t>INV060915CANCEL</t>
  </si>
  <si>
    <t>INV060915_1</t>
  </si>
  <si>
    <t>WENDALL FOSTERS CAMPUS FOR DEVELOPMENTAL DISABILITIES</t>
  </si>
  <si>
    <t>CHE060915</t>
  </si>
  <si>
    <t>Hughes, John A (Tony)</t>
  </si>
  <si>
    <t>IEXP-443240</t>
  </si>
  <si>
    <t>CHE061215</t>
  </si>
  <si>
    <t>3467_061215</t>
  </si>
  <si>
    <t>CHE061615</t>
  </si>
  <si>
    <t>BIRTHPLACE OF COUNTRY MUSIC INC</t>
  </si>
  <si>
    <t>CHE062215</t>
  </si>
  <si>
    <t>INV062215</t>
  </si>
  <si>
    <t>40 ET 8 NEWS</t>
  </si>
  <si>
    <t>CHE062415</t>
  </si>
  <si>
    <t>MUNDAY ACTIVITY CENTER</t>
  </si>
  <si>
    <t>2015MEETING</t>
  </si>
  <si>
    <t>LITERACY COUNCIL OF WILLIAMSON COUNTY</t>
  </si>
  <si>
    <t>INV062515</t>
  </si>
  <si>
    <t>DANVILLE BOYLE COUNTY CHAMBER OF COMMERCE</t>
  </si>
  <si>
    <t>DANVILLE SOCCER BOOSTER CLUB INC</t>
  </si>
  <si>
    <t>Benningfield, Ronald (Ronnie)</t>
  </si>
  <si>
    <t>READIFEST</t>
  </si>
  <si>
    <t>ARTS IN ACTION</t>
  </si>
  <si>
    <t>SGA SOUTHERN GAS ASSOCIATION</t>
  </si>
  <si>
    <t>STEWARTS CREEK HIGH SCHOOL RHTC</t>
  </si>
  <si>
    <t>STILLWELL AMY C/O SAVE OUR KIDS COALITION</t>
  </si>
  <si>
    <t>CHE062011</t>
  </si>
  <si>
    <t>CHE062915</t>
  </si>
  <si>
    <t>INV070115</t>
  </si>
  <si>
    <t>IEXP-445406</t>
  </si>
  <si>
    <t>CHE070615</t>
  </si>
  <si>
    <t>100634_070915</t>
  </si>
  <si>
    <t>CHE071715</t>
  </si>
  <si>
    <t>INV072415</t>
  </si>
  <si>
    <t>CHE072815</t>
  </si>
  <si>
    <t>INV072815</t>
  </si>
  <si>
    <t>CHE072915</t>
  </si>
  <si>
    <t>CHE073115</t>
  </si>
  <si>
    <t>07/20/2015</t>
  </si>
  <si>
    <t>SPRING HILL RAIDER FOOTBALL</t>
  </si>
  <si>
    <t>CHE072015</t>
  </si>
  <si>
    <t>08/01/2015</t>
  </si>
  <si>
    <t>102307</t>
  </si>
  <si>
    <t>LEADERSHIP KENTUCKY</t>
  </si>
  <si>
    <t>INV080115</t>
  </si>
  <si>
    <t>XPRESS MARKETS</t>
  </si>
  <si>
    <t>INV080115_1</t>
  </si>
  <si>
    <t>08/03/2015</t>
  </si>
  <si>
    <t>CHE080315</t>
  </si>
  <si>
    <t>08/04/2015</t>
  </si>
  <si>
    <t>INV080415</t>
  </si>
  <si>
    <t>671</t>
  </si>
  <si>
    <t>08/05/2015</t>
  </si>
  <si>
    <t>105</t>
  </si>
  <si>
    <t>08/10/2015</t>
  </si>
  <si>
    <t>SUSAN G KOMEN RACE FOR THE CURE</t>
  </si>
  <si>
    <t>CHE081014</t>
  </si>
  <si>
    <t>CHE081015</t>
  </si>
  <si>
    <t>2772</t>
  </si>
  <si>
    <t>08/11/2015</t>
  </si>
  <si>
    <t>CHE081115</t>
  </si>
  <si>
    <t>08/12/2015</t>
  </si>
  <si>
    <t>GRAYSON JANITORIAL SERVICE</t>
  </si>
  <si>
    <t>236230</t>
  </si>
  <si>
    <t>08/13/2015</t>
  </si>
  <si>
    <t>IEXP-451267</t>
  </si>
  <si>
    <t>08/14/2015</t>
  </si>
  <si>
    <t>IEXP-451623</t>
  </si>
  <si>
    <t>CHE081415</t>
  </si>
  <si>
    <t>FAMILY SERVICE SOCIETY INC</t>
  </si>
  <si>
    <t>08/17/2015</t>
  </si>
  <si>
    <t>UPPER EAST TN HUMAN DEVELOPMENT AGENCY</t>
  </si>
  <si>
    <t>CHE081715</t>
  </si>
  <si>
    <t>08/20/2015</t>
  </si>
  <si>
    <t>CHE082015</t>
  </si>
  <si>
    <t>08/21/2015</t>
  </si>
  <si>
    <t>INV082115</t>
  </si>
  <si>
    <t>08/24/2015</t>
  </si>
  <si>
    <t>CHRISTIANBURG VOLUNTEER FIRE DEPARTMENT</t>
  </si>
  <si>
    <t>CHE082415</t>
  </si>
  <si>
    <t>CITY OF PADUCAH</t>
  </si>
  <si>
    <t>DOWN SYNDROME OF SOUTH CENTRAL KENTUCKY</t>
  </si>
  <si>
    <t>INV082415</t>
  </si>
  <si>
    <t>08/25/2015</t>
  </si>
  <si>
    <t>H2 FASTPITCH</t>
  </si>
  <si>
    <t>CHE082515</t>
  </si>
  <si>
    <t>27256</t>
  </si>
  <si>
    <t>08/26/2015</t>
  </si>
  <si>
    <t>INV082615</t>
  </si>
  <si>
    <t>08/27/2015</t>
  </si>
  <si>
    <t>CHE082715</t>
  </si>
  <si>
    <t>SHELBYVILLE FIRE DEPARTMENT</t>
  </si>
  <si>
    <t>INV081815</t>
  </si>
  <si>
    <t>REFUNDCHECK-082215</t>
  </si>
  <si>
    <t>INV090115</t>
  </si>
  <si>
    <t>CHE090115</t>
  </si>
  <si>
    <t>2015PSL</t>
  </si>
  <si>
    <t>CHE090815</t>
  </si>
  <si>
    <t>INV091415</t>
  </si>
  <si>
    <t>CHE091515</t>
  </si>
  <si>
    <t>CHE092415</t>
  </si>
  <si>
    <t>INV092415</t>
  </si>
  <si>
    <t>INV092815</t>
  </si>
  <si>
    <t>AVIATION HERITAGE PARK</t>
  </si>
  <si>
    <t>NATIONAL MS SOCIETY</t>
  </si>
  <si>
    <t>ANDERSON COUNTY SHERIFF</t>
  </si>
  <si>
    <t>STEWARTS CREEK HIGH SCHOOL MUSIC BOOSTERS INC</t>
  </si>
  <si>
    <t>JOHN BATTLE HIGH SCHOOL</t>
  </si>
  <si>
    <t>JOHNSON CITY PROFESSIONAL FIRE FIGHTERS ASSOCIATION</t>
  </si>
  <si>
    <t>INV100115</t>
  </si>
  <si>
    <t>71_1</t>
  </si>
  <si>
    <t>3396_100115</t>
  </si>
  <si>
    <t>DEPARTMENT CALENDARS LLC</t>
  </si>
  <si>
    <t>GREATER OWENSBORO YOUNG LIFE</t>
  </si>
  <si>
    <t>INV100515</t>
  </si>
  <si>
    <t>CHE100615</t>
  </si>
  <si>
    <t>KENTUCKY COLONEL</t>
  </si>
  <si>
    <t>INV100815</t>
  </si>
  <si>
    <t>050_STEVEN.STEIGER_O</t>
  </si>
  <si>
    <t>RADFORD CHAMBER OF COMMERCE</t>
  </si>
  <si>
    <t>INV102015</t>
  </si>
  <si>
    <t>2015LPB5</t>
  </si>
  <si>
    <t>CHE102015</t>
  </si>
  <si>
    <t>CHE102515</t>
  </si>
  <si>
    <t>BRISTOL TENNESSEE FIRE DEPARTMENT</t>
  </si>
  <si>
    <t>CHE102615</t>
  </si>
  <si>
    <t>BRISTOL VIRGINIA FIRE DEPARTMENT</t>
  </si>
  <si>
    <t>CHE102715</t>
  </si>
  <si>
    <t>INV102915</t>
  </si>
  <si>
    <t>FY 2016</t>
  </si>
  <si>
    <t>YATES LISA</t>
  </si>
  <si>
    <t>INV110115</t>
  </si>
  <si>
    <t>CHE110215</t>
  </si>
  <si>
    <t>CHE110415</t>
  </si>
  <si>
    <t>CENTRE COLLEGE ATHLETICS</t>
  </si>
  <si>
    <t>INV110515</t>
  </si>
  <si>
    <t>CHE110515</t>
  </si>
  <si>
    <t>PENNYRILE POLAR EXPRESS</t>
  </si>
  <si>
    <t>CHE111115</t>
  </si>
  <si>
    <t>CHARITY LEAGUE INC</t>
  </si>
  <si>
    <t>CHE111315</t>
  </si>
  <si>
    <t>CHE111715</t>
  </si>
  <si>
    <t>INV111915</t>
  </si>
  <si>
    <t>TEXAS STATE UNIVERSITY</t>
  </si>
  <si>
    <t>CHE112015</t>
  </si>
  <si>
    <t>GSP2015</t>
  </si>
  <si>
    <t>10/15/2015</t>
  </si>
  <si>
    <t>654523_101515</t>
  </si>
  <si>
    <t>11/30/2015</t>
  </si>
  <si>
    <t>12/01/2015</t>
  </si>
  <si>
    <t>INV120115_2</t>
  </si>
  <si>
    <t>9844</t>
  </si>
  <si>
    <t>INV120115_1</t>
  </si>
  <si>
    <t>CHE120115</t>
  </si>
  <si>
    <t>1181</t>
  </si>
  <si>
    <t>12/02/2015</t>
  </si>
  <si>
    <t>1001</t>
  </si>
  <si>
    <t>CHE120215</t>
  </si>
  <si>
    <t>12/04/2015</t>
  </si>
  <si>
    <t>IEXP-563877</t>
  </si>
  <si>
    <t>12/06/2015</t>
  </si>
  <si>
    <t>DANVILLE FIRE DEPARTMENT</t>
  </si>
  <si>
    <t>CHE120615</t>
  </si>
  <si>
    <t>12/08/2015</t>
  </si>
  <si>
    <t>CHE120815</t>
  </si>
  <si>
    <t>INV120815</t>
  </si>
  <si>
    <t>12/09/2015</t>
  </si>
  <si>
    <t>CHE120915</t>
  </si>
  <si>
    <t>12/10/2015</t>
  </si>
  <si>
    <t>CHE121015</t>
  </si>
  <si>
    <t>INV121015</t>
  </si>
  <si>
    <t>12/15/2015</t>
  </si>
  <si>
    <t>LINCOLN THEATRE</t>
  </si>
  <si>
    <t>CHE121515</t>
  </si>
  <si>
    <t>12/16/2015</t>
  </si>
  <si>
    <t>050_MAXWELL.MILLER_D</t>
  </si>
  <si>
    <t>050_LISA.YATES_DEC-1</t>
  </si>
  <si>
    <t>050_PATRICIA.OOST_DE</t>
  </si>
  <si>
    <t>GREATER OWENSBORO CHAMBER OF COMMERCE</t>
  </si>
  <si>
    <t>1216</t>
  </si>
  <si>
    <t>12/17/2015</t>
  </si>
  <si>
    <t>CHE121715</t>
  </si>
  <si>
    <t>12/18/2015</t>
  </si>
  <si>
    <t>INV121815</t>
  </si>
  <si>
    <t>01/04/2016</t>
  </si>
  <si>
    <t>OASIS WOMEN SHELTER</t>
  </si>
  <si>
    <t>CHE010416</t>
  </si>
  <si>
    <t>01/05/2016</t>
  </si>
  <si>
    <t>CHE010516</t>
  </si>
  <si>
    <t>INV010516</t>
  </si>
  <si>
    <t>01/06/2016</t>
  </si>
  <si>
    <t>WILLIAMSON COUNTY</t>
  </si>
  <si>
    <t>CHE010616</t>
  </si>
  <si>
    <t>01/07/2016</t>
  </si>
  <si>
    <t>CHE010716</t>
  </si>
  <si>
    <t>01/08/2016</t>
  </si>
  <si>
    <t>SUNSET HILLS BAPTIST CHURCH</t>
  </si>
  <si>
    <t>CHE010816</t>
  </si>
  <si>
    <t>01/13/2016</t>
  </si>
  <si>
    <t>FROZEN4 TRAX FOR BLAKE KIRBY</t>
  </si>
  <si>
    <t>CHE011316</t>
  </si>
  <si>
    <t>01/14/2016</t>
  </si>
  <si>
    <t>LEADERSHIP BEDFORD</t>
  </si>
  <si>
    <t>CHE011416</t>
  </si>
  <si>
    <t>01/21/2016</t>
  </si>
  <si>
    <t>438</t>
  </si>
  <si>
    <t>01/25/2016</t>
  </si>
  <si>
    <t>1108076</t>
  </si>
  <si>
    <t>01/26/2016</t>
  </si>
  <si>
    <t>012616</t>
  </si>
  <si>
    <t>01/28/2016</t>
  </si>
  <si>
    <t>0595_1</t>
  </si>
  <si>
    <t>11/10/2015</t>
  </si>
  <si>
    <t>REFUNDCHECK-111015</t>
  </si>
  <si>
    <t>12/21/2015</t>
  </si>
  <si>
    <t>NEW RIVER VALLEY HOME BUILDERS ASSOC INC</t>
  </si>
  <si>
    <t>2068</t>
  </si>
  <si>
    <t>01/01/2016</t>
  </si>
  <si>
    <t>INV010116</t>
  </si>
  <si>
    <t>02/01/2016</t>
  </si>
  <si>
    <t>INV020116</t>
  </si>
  <si>
    <t>02/05/2016</t>
  </si>
  <si>
    <t>CHE020516</t>
  </si>
  <si>
    <t>02/09/2016</t>
  </si>
  <si>
    <t>259</t>
  </si>
  <si>
    <t>02/10/2016</t>
  </si>
  <si>
    <t>CHE021016</t>
  </si>
  <si>
    <t>02/11/2016</t>
  </si>
  <si>
    <t>CHE021116</t>
  </si>
  <si>
    <t>02/16/2016</t>
  </si>
  <si>
    <t>02/17/2016</t>
  </si>
  <si>
    <t>CHE021716</t>
  </si>
  <si>
    <t>REALTOR ASSOCIATION OF SOUTHERN KENTUCKY</t>
  </si>
  <si>
    <t>1_1</t>
  </si>
  <si>
    <t>02/19/2016</t>
  </si>
  <si>
    <t>CHE021916</t>
  </si>
  <si>
    <t>INV021916</t>
  </si>
  <si>
    <t>INV020916</t>
  </si>
  <si>
    <t>02/22/2016</t>
  </si>
  <si>
    <t>CHE022216</t>
  </si>
  <si>
    <t>02/25/2016</t>
  </si>
  <si>
    <t>HOPKINSVILLE CHRISTIAN COUNTY YOUTH LEAGUE</t>
  </si>
  <si>
    <t>CHE022516</t>
  </si>
  <si>
    <t>INV022516</t>
  </si>
  <si>
    <t>02/26/2016</t>
  </si>
  <si>
    <t>INV022616</t>
  </si>
  <si>
    <t>CHE022616</t>
  </si>
  <si>
    <t>03/01/2016</t>
  </si>
  <si>
    <t>INV030116_1</t>
  </si>
  <si>
    <t>BARREN COUNTY RELAY FOR LIFE</t>
  </si>
  <si>
    <t>INV030116</t>
  </si>
  <si>
    <t>CITY OF HOPKINSVILLE</t>
  </si>
  <si>
    <t>0000001</t>
  </si>
  <si>
    <t>03/02/2016</t>
  </si>
  <si>
    <t>MORRISTOWN HAMBLEN HIGH SCHOOL WEST</t>
  </si>
  <si>
    <t>CHE030216</t>
  </si>
  <si>
    <t>NATIONAL CHILD SAFETY COUNCIL</t>
  </si>
  <si>
    <t>03021601</t>
  </si>
  <si>
    <t>03/04/2016</t>
  </si>
  <si>
    <t>2016GOLDSPONSOR</t>
  </si>
  <si>
    <t>03/05/2016</t>
  </si>
  <si>
    <t>INV030516</t>
  </si>
  <si>
    <t>03/09/2016</t>
  </si>
  <si>
    <t>309449</t>
  </si>
  <si>
    <t>03/10/2016</t>
  </si>
  <si>
    <t>INV031016</t>
  </si>
  <si>
    <t>03/11/2016</t>
  </si>
  <si>
    <t>LEGENDS</t>
  </si>
  <si>
    <t>INV031116</t>
  </si>
  <si>
    <t>03/14/2016</t>
  </si>
  <si>
    <t>INV031416</t>
  </si>
  <si>
    <t>TWEED BRAD</t>
  </si>
  <si>
    <t>1288</t>
  </si>
  <si>
    <t>03/16/2016</t>
  </si>
  <si>
    <t>050_JEFFREY.LILE_MAR</t>
  </si>
  <si>
    <t>60254</t>
  </si>
  <si>
    <t>60253</t>
  </si>
  <si>
    <t>MURFREESBORO CITY SCHOOLS</t>
  </si>
  <si>
    <t>CHE031616</t>
  </si>
  <si>
    <t>03/17/2016</t>
  </si>
  <si>
    <t>CHE031716</t>
  </si>
  <si>
    <t>INV0317160</t>
  </si>
  <si>
    <t>03/22/2016</t>
  </si>
  <si>
    <t>INV032216</t>
  </si>
  <si>
    <t>CHE032216</t>
  </si>
  <si>
    <t>03/23/2016</t>
  </si>
  <si>
    <t>CHE032316</t>
  </si>
  <si>
    <t>INV032316</t>
  </si>
  <si>
    <t>03/24/2016</t>
  </si>
  <si>
    <t>2015FOTF02</t>
  </si>
  <si>
    <t>03/26/2016</t>
  </si>
  <si>
    <t>CHE032616</t>
  </si>
  <si>
    <t>03/29/2016</t>
  </si>
  <si>
    <t>BLACKSBURG PARTNERSHIP</t>
  </si>
  <si>
    <t>CHE032916</t>
  </si>
  <si>
    <t>613</t>
  </si>
  <si>
    <t>26314</t>
  </si>
  <si>
    <t>03/31/2016</t>
  </si>
  <si>
    <t>INV033116</t>
  </si>
  <si>
    <t>04/01/2016</t>
  </si>
  <si>
    <t>INV040116</t>
  </si>
  <si>
    <t>TAYLOR COUNTY FAIR ASSOCIATION INC</t>
  </si>
  <si>
    <t>04/04/2016</t>
  </si>
  <si>
    <t>INV040416</t>
  </si>
  <si>
    <t>04/05/2016</t>
  </si>
  <si>
    <t>090326</t>
  </si>
  <si>
    <t>04/08/2016</t>
  </si>
  <si>
    <t>MARYVILLE COLLEGE</t>
  </si>
  <si>
    <t>2016MATHCONTESTATMOS</t>
  </si>
  <si>
    <t>04/12/2016</t>
  </si>
  <si>
    <t>CHE041216</t>
  </si>
  <si>
    <t>INV041216</t>
  </si>
  <si>
    <t>04/14/2016</t>
  </si>
  <si>
    <t>INV041416</t>
  </si>
  <si>
    <t>04/18/2016</t>
  </si>
  <si>
    <t>CHE041816</t>
  </si>
  <si>
    <t>04/19/2016</t>
  </si>
  <si>
    <t>235</t>
  </si>
  <si>
    <t>04/22/2016</t>
  </si>
  <si>
    <t>INV042216</t>
  </si>
  <si>
    <t>Donations</t>
  </si>
  <si>
    <t>01/30/2016</t>
  </si>
  <si>
    <t>INV013016</t>
  </si>
  <si>
    <t>INV041816</t>
  </si>
  <si>
    <t>04/20/2016</t>
  </si>
  <si>
    <t>INV042016</t>
  </si>
  <si>
    <t>05/01/2016</t>
  </si>
  <si>
    <t>MAYFIELD TORNADO RELIEF FUND</t>
  </si>
  <si>
    <t>INV050116</t>
  </si>
  <si>
    <t>05/04/2016</t>
  </si>
  <si>
    <t>050416</t>
  </si>
  <si>
    <t>05/09/2016</t>
  </si>
  <si>
    <t>ROTARY EDUCATION ASSISTANCE PROGRAM</t>
  </si>
  <si>
    <t>CHE050916</t>
  </si>
  <si>
    <t>05/16/2016</t>
  </si>
  <si>
    <t>CHE051616</t>
  </si>
  <si>
    <t>050_MICHAEL.VALLET_M</t>
  </si>
  <si>
    <t>BASKETT FIRE DEPARTMENT</t>
  </si>
  <si>
    <t>INV051616</t>
  </si>
  <si>
    <t>THE OWENSBORO CATHOLIC LEAGUE</t>
  </si>
  <si>
    <t>05/18/2016</t>
  </si>
  <si>
    <t>210</t>
  </si>
  <si>
    <t>CHE051816</t>
  </si>
  <si>
    <t>05/20/2016</t>
  </si>
  <si>
    <t>CHE052016</t>
  </si>
  <si>
    <t>05/23/2016</t>
  </si>
  <si>
    <t>INV052316</t>
  </si>
  <si>
    <t>05/25/2016</t>
  </si>
  <si>
    <t>CHE052516</t>
  </si>
  <si>
    <t>05/08/2016</t>
  </si>
  <si>
    <t>LOGAN COUNTY CHAMBER OF COMMERCE</t>
  </si>
  <si>
    <t>INV050816</t>
  </si>
  <si>
    <t>INV052016</t>
  </si>
  <si>
    <t>201621</t>
  </si>
  <si>
    <t>05/31/2016</t>
  </si>
  <si>
    <t>INV053116</t>
  </si>
  <si>
    <t>4078</t>
  </si>
  <si>
    <t>06/01/2016</t>
  </si>
  <si>
    <t>CHE060116</t>
  </si>
  <si>
    <t>INV060116</t>
  </si>
  <si>
    <t>108</t>
  </si>
  <si>
    <t>MORNING STAR SANCTUARY INC</t>
  </si>
  <si>
    <t>06/03/2016</t>
  </si>
  <si>
    <t>A62016</t>
  </si>
  <si>
    <t>2016231</t>
  </si>
  <si>
    <t>06/05/2016</t>
  </si>
  <si>
    <t>SOUTH WARREN HIGH SCHOOL</t>
  </si>
  <si>
    <t>INV060516</t>
  </si>
  <si>
    <t>06/06/2016</t>
  </si>
  <si>
    <t>CHE060616</t>
  </si>
  <si>
    <t>CH060616</t>
  </si>
  <si>
    <t>06/08/2016</t>
  </si>
  <si>
    <t>HOME BUILDERS ASSN OF MIDDLE TENNESSEE</t>
  </si>
  <si>
    <t>CHE060816</t>
  </si>
  <si>
    <t>06/09/2016</t>
  </si>
  <si>
    <t>102333</t>
  </si>
  <si>
    <t>06/13/2016</t>
  </si>
  <si>
    <t>PAGE HIGH SCHOOL ABC</t>
  </si>
  <si>
    <t>CHE061316</t>
  </si>
  <si>
    <t>06/16/2016</t>
  </si>
  <si>
    <t>FLAT CREEK VOLUNTEER FIRE DEPARTMENT</t>
  </si>
  <si>
    <t>CHE061616</t>
  </si>
  <si>
    <t>06/17/2016</t>
  </si>
  <si>
    <t>BARTER THEATRE</t>
  </si>
  <si>
    <t>CHE061716</t>
  </si>
  <si>
    <t>06/22/2016</t>
  </si>
  <si>
    <t>TOM HATCHER CHARITY GOLF TOURNAMENT</t>
  </si>
  <si>
    <t>CHE062216</t>
  </si>
  <si>
    <t>06/27/2016</t>
  </si>
  <si>
    <t>CHE62716</t>
  </si>
  <si>
    <t>06/30/2016</t>
  </si>
  <si>
    <t>Lewis, Michael J (Mike)</t>
  </si>
  <si>
    <t>IEXP-1251211</t>
  </si>
  <si>
    <t>07/01/2016</t>
  </si>
  <si>
    <t>INV070116</t>
  </si>
  <si>
    <t>07/06/2016</t>
  </si>
  <si>
    <t>INV070616</t>
  </si>
  <si>
    <t>07/07/2016</t>
  </si>
  <si>
    <t>1016</t>
  </si>
  <si>
    <t>INV070716</t>
  </si>
  <si>
    <t>3467_070716</t>
  </si>
  <si>
    <t>07/10/2016</t>
  </si>
  <si>
    <t>INV071016</t>
  </si>
  <si>
    <t>07/11/2016</t>
  </si>
  <si>
    <t>NATIONAL DOWN SYNDROME SOCIETY KENTUCKY</t>
  </si>
  <si>
    <t>INV071116</t>
  </si>
  <si>
    <t>07/12/2016</t>
  </si>
  <si>
    <t>IEXP-1342911</t>
  </si>
  <si>
    <t>07/13/2016</t>
  </si>
  <si>
    <t>CHE071316</t>
  </si>
  <si>
    <t>07/14/2016</t>
  </si>
  <si>
    <t>ADULT LEARNING CENTER</t>
  </si>
  <si>
    <t>INV071416</t>
  </si>
  <si>
    <t>07/15/2016</t>
  </si>
  <si>
    <t>UT EXTENSION DICKSON COUNTY</t>
  </si>
  <si>
    <t>CHE071516</t>
  </si>
  <si>
    <t>07/16/2016</t>
  </si>
  <si>
    <t>050_GLENN.BOWLING_JU</t>
  </si>
  <si>
    <t>050_DAVID.BAILEY_JUL</t>
  </si>
  <si>
    <t>07/18/2016</t>
  </si>
  <si>
    <t>BOOK FOR HOPE INC</t>
  </si>
  <si>
    <t>CHE071816</t>
  </si>
  <si>
    <t>07/20/2016</t>
  </si>
  <si>
    <t>INDEPENDENCE FOUNDATION INC</t>
  </si>
  <si>
    <t>INV072016</t>
  </si>
  <si>
    <t>OWENSBORO DAVIESS COUNTY</t>
  </si>
  <si>
    <t>CHE072016</t>
  </si>
  <si>
    <t>07/22/2016</t>
  </si>
  <si>
    <t>HOMES OF HOPE</t>
  </si>
  <si>
    <t>CHE072216</t>
  </si>
  <si>
    <t>IMPACT EVENT</t>
  </si>
  <si>
    <t>05/17/2016</t>
  </si>
  <si>
    <t>INV051716</t>
  </si>
  <si>
    <t>07/29/2016</t>
  </si>
  <si>
    <t>INV072916</t>
  </si>
  <si>
    <t>08/01/2016</t>
  </si>
  <si>
    <t>INV080116</t>
  </si>
  <si>
    <t>ATM8116</t>
  </si>
  <si>
    <t>08/05/2016</t>
  </si>
  <si>
    <t>CHE080516</t>
  </si>
  <si>
    <t>MERRYMAN HOUSE FOR CAPITAL CAMPAIGN</t>
  </si>
  <si>
    <t>PADUCAH JAZZERCISE CENTER</t>
  </si>
  <si>
    <t>08/06/2016</t>
  </si>
  <si>
    <t>CITY OF CADIZ</t>
  </si>
  <si>
    <t>INV080616</t>
  </si>
  <si>
    <t>08/17/2016</t>
  </si>
  <si>
    <t>GLASGOW BARREN COUNTY CHAMBER OF COMMERCE</t>
  </si>
  <si>
    <t>15622</t>
  </si>
  <si>
    <t>08/23/2016</t>
  </si>
  <si>
    <t>08/24/2016</t>
  </si>
  <si>
    <t>INV082416</t>
  </si>
  <si>
    <t>08/25/2016</t>
  </si>
  <si>
    <t>CHE082516</t>
  </si>
  <si>
    <t>08/29/2016</t>
  </si>
  <si>
    <t>AMERICAN DIABETES ASSOCIATION</t>
  </si>
  <si>
    <t>CHE082916</t>
  </si>
  <si>
    <t>BELA NU CHAPTER 4719</t>
  </si>
  <si>
    <t>KENNY MOATS MEMORIAL FUND</t>
  </si>
  <si>
    <t>TOP CROPS INC</t>
  </si>
  <si>
    <t>1624</t>
  </si>
  <si>
    <t>08/31/2016</t>
  </si>
  <si>
    <t>HOPE HARBOR INC</t>
  </si>
  <si>
    <t>INV081716</t>
  </si>
  <si>
    <t>NATIONAL MULTIPLE SCLEROSIS SOCIETY</t>
  </si>
  <si>
    <t>INV090116</t>
  </si>
  <si>
    <t>CHE092916</t>
  </si>
  <si>
    <t>BOWLING GREEN CHRISTIAN ACADEMY</t>
  </si>
  <si>
    <t>INV083016</t>
  </si>
  <si>
    <t>ADAIRVILLE FIRE DEPARTMENT</t>
  </si>
  <si>
    <t>INV090416</t>
  </si>
  <si>
    <t>CHE090816</t>
  </si>
  <si>
    <t>HAMPSHIRE SCHOOL</t>
  </si>
  <si>
    <t>CHE091316</t>
  </si>
  <si>
    <t>CHE091516</t>
  </si>
  <si>
    <t>050_CORA.VINCENT_SEP</t>
  </si>
  <si>
    <t>CITY OF SMITHS GROVE</t>
  </si>
  <si>
    <t>INV091616</t>
  </si>
  <si>
    <t>CHRISTIANSBURG VOLUNTEER FIRE DEPARTMENT</t>
  </si>
  <si>
    <t>CHE092016</t>
  </si>
  <si>
    <t>OPERATION ADOPT A HERO</t>
  </si>
  <si>
    <t>CHE092116</t>
  </si>
  <si>
    <t>INV092316</t>
  </si>
  <si>
    <t>CALDWELL COUNTY</t>
  </si>
  <si>
    <t>07/27/2016</t>
  </si>
  <si>
    <t>08/19/2016</t>
  </si>
  <si>
    <t>08/30/2016</t>
  </si>
  <si>
    <t>09/01/2016</t>
  </si>
  <si>
    <t>09/04/2016</t>
  </si>
  <si>
    <t>09/06/2016</t>
  </si>
  <si>
    <t>09/08/2016</t>
  </si>
  <si>
    <t>09/13/2016</t>
  </si>
  <si>
    <t>09/15/2016</t>
  </si>
  <si>
    <t>09/16/2016</t>
  </si>
  <si>
    <t>09/20/2016</t>
  </si>
  <si>
    <t>09/21/2016</t>
  </si>
  <si>
    <t>09/23/2016</t>
  </si>
  <si>
    <t>09/26/2016</t>
  </si>
  <si>
    <t>10/01/2016</t>
  </si>
  <si>
    <t>FRESH START</t>
  </si>
  <si>
    <t>INV100116</t>
  </si>
  <si>
    <t>GLASGOW FIRE DEPARTMENT</t>
  </si>
  <si>
    <t>3396_100116</t>
  </si>
  <si>
    <t>10/07/2016</t>
  </si>
  <si>
    <t>2016164</t>
  </si>
  <si>
    <t>CHE100716</t>
  </si>
  <si>
    <t>10/10/2016</t>
  </si>
  <si>
    <t>281</t>
  </si>
  <si>
    <t>10/11/2016</t>
  </si>
  <si>
    <t>INV101116</t>
  </si>
  <si>
    <t>10/14/2016</t>
  </si>
  <si>
    <t>GIRLS ON THE RUN</t>
  </si>
  <si>
    <t>INV101416</t>
  </si>
  <si>
    <t>10/18/2016</t>
  </si>
  <si>
    <t>16_1</t>
  </si>
  <si>
    <t>10/19/2016</t>
  </si>
  <si>
    <t>IEXP-1499517</t>
  </si>
  <si>
    <t>10/21/2016</t>
  </si>
  <si>
    <t>12012016ATMOS</t>
  </si>
  <si>
    <t>10/24/2016</t>
  </si>
  <si>
    <t>CHE102416</t>
  </si>
  <si>
    <t>10/26/2016</t>
  </si>
  <si>
    <t>LEARNING WAY ELEMENTARY</t>
  </si>
  <si>
    <t>CHE102613</t>
  </si>
  <si>
    <t>OICENO40701</t>
  </si>
  <si>
    <t>10/27/2016</t>
  </si>
  <si>
    <t>INV102716</t>
  </si>
  <si>
    <t>FY 2017</t>
  </si>
  <si>
    <t>13009</t>
  </si>
  <si>
    <t>175381</t>
  </si>
  <si>
    <t>11/01/2016</t>
  </si>
  <si>
    <t>INV110116</t>
  </si>
  <si>
    <t>11/03/2016</t>
  </si>
  <si>
    <t>CHE110316</t>
  </si>
  <si>
    <t>EAT UP A TOE FOUNDATION</t>
  </si>
  <si>
    <t>INV110316</t>
  </si>
  <si>
    <t>11/04/2016</t>
  </si>
  <si>
    <t>255</t>
  </si>
  <si>
    <t>11/07/2016</t>
  </si>
  <si>
    <t>118836</t>
  </si>
  <si>
    <t>11/09/2016</t>
  </si>
  <si>
    <t>INV110916</t>
  </si>
  <si>
    <t>11/14/2016</t>
  </si>
  <si>
    <t>BE THERE CREATIVE</t>
  </si>
  <si>
    <t>10782</t>
  </si>
  <si>
    <t>INV111416</t>
  </si>
  <si>
    <t>11/15/2016</t>
  </si>
  <si>
    <t>6598</t>
  </si>
  <si>
    <t>INV111516</t>
  </si>
  <si>
    <t>11/16/2016</t>
  </si>
  <si>
    <t>CHE111616</t>
  </si>
  <si>
    <t>11/17/2016</t>
  </si>
  <si>
    <t>1627</t>
  </si>
  <si>
    <t>CHE111716</t>
  </si>
  <si>
    <t>SECOND HARVEST FOOD BANK</t>
  </si>
  <si>
    <t>11/18/2016</t>
  </si>
  <si>
    <t>CHE111816</t>
  </si>
  <si>
    <t>11/22/2016</t>
  </si>
  <si>
    <t>CHE112216</t>
  </si>
  <si>
    <t>DISCOVERY CENTER AT MURFREE SPRING</t>
  </si>
  <si>
    <t>INV112216</t>
  </si>
  <si>
    <t>11/29/2016</t>
  </si>
  <si>
    <t>CHE112916</t>
  </si>
  <si>
    <t>08/18/2016</t>
  </si>
  <si>
    <t>1589</t>
  </si>
  <si>
    <t>11/20/2016</t>
  </si>
  <si>
    <t>32</t>
  </si>
  <si>
    <t>FORT LOGAN COOPERATIVE MINISTRIES</t>
  </si>
  <si>
    <t>NEWSPAPERS IN EDUCATION</t>
  </si>
  <si>
    <t>87353</t>
  </si>
  <si>
    <t>12/01/2016</t>
  </si>
  <si>
    <t>CHE120116</t>
  </si>
  <si>
    <t>INV120116</t>
  </si>
  <si>
    <t>201601782071709799</t>
  </si>
  <si>
    <t>1180410</t>
  </si>
  <si>
    <t>12/05/2016</t>
  </si>
  <si>
    <t>GATLINBURG RELIEF FUND</t>
  </si>
  <si>
    <t>CHE120516</t>
  </si>
  <si>
    <t>INV120516</t>
  </si>
  <si>
    <t>12/07/2016</t>
  </si>
  <si>
    <t>CHE120716</t>
  </si>
  <si>
    <t>12/08/2016</t>
  </si>
  <si>
    <t>GSP2016</t>
  </si>
  <si>
    <t>12/12/2016</t>
  </si>
  <si>
    <t>BRISTOL LIFESTYLE RECOVERY</t>
  </si>
  <si>
    <t>CHE121216</t>
  </si>
  <si>
    <t>001_1</t>
  </si>
  <si>
    <t>12/16/2016</t>
  </si>
  <si>
    <t>FIRST CHURCH OF THE NAZARENE C/O BETTY STEPHENS</t>
  </si>
  <si>
    <t>CHE121616</t>
  </si>
  <si>
    <t>12/20/2016</t>
  </si>
  <si>
    <t>SIGNAL MOUNTAIN PRESBYTERIAN CHURCH</t>
  </si>
  <si>
    <t>CHE122016</t>
  </si>
  <si>
    <t>12/21/2016</t>
  </si>
  <si>
    <t>INV122116</t>
  </si>
  <si>
    <t>01/01/2017</t>
  </si>
  <si>
    <t>INV010117</t>
  </si>
  <si>
    <t>01/03/2017</t>
  </si>
  <si>
    <t>CHE010317</t>
  </si>
  <si>
    <t>01/04/2017</t>
  </si>
  <si>
    <t>102118</t>
  </si>
  <si>
    <t>01/05/2017</t>
  </si>
  <si>
    <t>995748</t>
  </si>
  <si>
    <t>01/09/2017</t>
  </si>
  <si>
    <t>CHE010917</t>
  </si>
  <si>
    <t>01/12/2017</t>
  </si>
  <si>
    <t>CHE011217</t>
  </si>
  <si>
    <t>01/16/2017</t>
  </si>
  <si>
    <t>3878</t>
  </si>
  <si>
    <t>REMOTE AREA MEDICAL SMYTH COUNTY</t>
  </si>
  <si>
    <t>CHE011617</t>
  </si>
  <si>
    <t>01/18/2017</t>
  </si>
  <si>
    <t>20172017</t>
  </si>
  <si>
    <t>MARYVILLE POLICE DEPARTMENT DRUG FUND</t>
  </si>
  <si>
    <t>CHE011817</t>
  </si>
  <si>
    <t>01/20/2017</t>
  </si>
  <si>
    <t>CHE012017</t>
  </si>
  <si>
    <t>01/23/2017</t>
  </si>
  <si>
    <t>NV012317</t>
  </si>
  <si>
    <t>01/24/2017</t>
  </si>
  <si>
    <t>DELTA STATE UNIVERSITY FOUNDATION</t>
  </si>
  <si>
    <t>CHE012417</t>
  </si>
  <si>
    <t>01/25/2017</t>
  </si>
  <si>
    <t>8492</t>
  </si>
  <si>
    <t>LU RAY PARK AND AMPITHEATRE</t>
  </si>
  <si>
    <t>12/15/2016</t>
  </si>
  <si>
    <t>29811</t>
  </si>
  <si>
    <t>2017003</t>
  </si>
  <si>
    <t>INV012517</t>
  </si>
  <si>
    <t>01/26/2017</t>
  </si>
  <si>
    <t>2000000117</t>
  </si>
  <si>
    <t>01/30/2017</t>
  </si>
  <si>
    <t>INV013017</t>
  </si>
  <si>
    <t>02/01/2017</t>
  </si>
  <si>
    <t>TAYLOR COUNTY HIGH SCHOOL</t>
  </si>
  <si>
    <t>INV020117</t>
  </si>
  <si>
    <t>02/07/2017</t>
  </si>
  <si>
    <t>CHE020717</t>
  </si>
  <si>
    <t>02/08/2017</t>
  </si>
  <si>
    <t>201715</t>
  </si>
  <si>
    <t>02/09/2017</t>
  </si>
  <si>
    <t>0008</t>
  </si>
  <si>
    <t>02/13/2017</t>
  </si>
  <si>
    <t>CHE021317</t>
  </si>
  <si>
    <t>02/15/2017</t>
  </si>
  <si>
    <t>2058</t>
  </si>
  <si>
    <t>02/17/2017</t>
  </si>
  <si>
    <t>20171</t>
  </si>
  <si>
    <t>02/28/2017</t>
  </si>
  <si>
    <t>CHE022817</t>
  </si>
  <si>
    <t>02/16/2017</t>
  </si>
  <si>
    <t>S2268</t>
  </si>
  <si>
    <t>CHE021717</t>
  </si>
  <si>
    <t>02/27/2017</t>
  </si>
  <si>
    <t>CHE022717</t>
  </si>
  <si>
    <t>03/01/2017</t>
  </si>
  <si>
    <t>BERRY FARMS FARMERS MARKET</t>
  </si>
  <si>
    <t>INV030117</t>
  </si>
  <si>
    <t>CHE030117</t>
  </si>
  <si>
    <t>NEW RIVER VALLEY WALKS OUT OF THE VALLEY</t>
  </si>
  <si>
    <t>NOLENSVILLE FARMERS MARKET</t>
  </si>
  <si>
    <t>03/02/2017</t>
  </si>
  <si>
    <t>EAGLEVILLE BALL CLUB</t>
  </si>
  <si>
    <t>CHE030217</t>
  </si>
  <si>
    <t>03/09/2017</t>
  </si>
  <si>
    <t>N59048</t>
  </si>
  <si>
    <t>03/10/2017</t>
  </si>
  <si>
    <t>2017FOTF11</t>
  </si>
  <si>
    <t>INV031017</t>
  </si>
  <si>
    <t>03/13/2017</t>
  </si>
  <si>
    <t>CHE031317</t>
  </si>
  <si>
    <t>03/15/2017</t>
  </si>
  <si>
    <t>CHE031517</t>
  </si>
  <si>
    <t>03152017VDF</t>
  </si>
  <si>
    <t>03/20/2017</t>
  </si>
  <si>
    <t>CHE032017</t>
  </si>
  <si>
    <t>03/22/2017</t>
  </si>
  <si>
    <t>INV032217</t>
  </si>
  <si>
    <t>03/23/2017</t>
  </si>
  <si>
    <t>MEL LEAMAN FREE CLINIC</t>
  </si>
  <si>
    <t>CHE032317</t>
  </si>
  <si>
    <t>03/27/2017</t>
  </si>
  <si>
    <t>INV032717</t>
  </si>
  <si>
    <t>03/28/2017</t>
  </si>
  <si>
    <t>INV032817</t>
  </si>
  <si>
    <t>03/31/2017</t>
  </si>
  <si>
    <t>INV033117</t>
  </si>
  <si>
    <t>04/01/2017</t>
  </si>
  <si>
    <t>INV040117</t>
  </si>
  <si>
    <t>CORNFEST INC</t>
  </si>
  <si>
    <t>EASTER SEALS</t>
  </si>
  <si>
    <t>04/03/2017</t>
  </si>
  <si>
    <t>SPRING HILL LIONS CLUB</t>
  </si>
  <si>
    <t>CHE040317</t>
  </si>
  <si>
    <t>04/05/2017</t>
  </si>
  <si>
    <t>CHE040517</t>
  </si>
  <si>
    <t>INV040517</t>
  </si>
  <si>
    <t>1</t>
  </si>
  <si>
    <t>04/06/2017</t>
  </si>
  <si>
    <t>ARROWHEAD RANCH</t>
  </si>
  <si>
    <t>CHE040617</t>
  </si>
  <si>
    <t>04/10/2017</t>
  </si>
  <si>
    <t>273</t>
  </si>
  <si>
    <t>04/12/2017</t>
  </si>
  <si>
    <t>OUR LADE OF LOURDES CATHOLIC CHURCH</t>
  </si>
  <si>
    <t>CHE041217</t>
  </si>
  <si>
    <t>04/13/2017</t>
  </si>
  <si>
    <t>CHE041317</t>
  </si>
  <si>
    <t>04/17/2017</t>
  </si>
  <si>
    <t>INV041717</t>
  </si>
  <si>
    <t>04/19/2017</t>
  </si>
  <si>
    <t>FEED AMERICA FIRST</t>
  </si>
  <si>
    <t>041917</t>
  </si>
  <si>
    <t>INV041917</t>
  </si>
  <si>
    <t>SHELBYVILLE CENTRAL HIGH SCHOOL</t>
  </si>
  <si>
    <t>CHE041917</t>
  </si>
  <si>
    <t>04/24/2017</t>
  </si>
  <si>
    <t>INV042417</t>
  </si>
  <si>
    <t>04/27/2017</t>
  </si>
  <si>
    <t>CHE042717</t>
  </si>
  <si>
    <t>05/01/2017</t>
  </si>
  <si>
    <t>KENTUCKY REHABILITATION ASSOCIATION</t>
  </si>
  <si>
    <t>INV050117</t>
  </si>
  <si>
    <t>OWENSBORO BARBEQUE FESTIVAL</t>
  </si>
  <si>
    <t>CHE050117</t>
  </si>
  <si>
    <t>ST BENEDICTS</t>
  </si>
  <si>
    <t>05/04/2017</t>
  </si>
  <si>
    <t>050417</t>
  </si>
  <si>
    <t>CHE050417</t>
  </si>
  <si>
    <t>05/08/2017</t>
  </si>
  <si>
    <t>INV050817</t>
  </si>
  <si>
    <t>05/09/2017</t>
  </si>
  <si>
    <t>10049</t>
  </si>
  <si>
    <t>05/12/2017</t>
  </si>
  <si>
    <t>0051</t>
  </si>
  <si>
    <t>05/16/2017</t>
  </si>
  <si>
    <t>CHE051617</t>
  </si>
  <si>
    <t>HARRIS MIDDLE SCHOOL</t>
  </si>
  <si>
    <t>05/24/2017</t>
  </si>
  <si>
    <t>CHE052417</t>
  </si>
  <si>
    <t>05/25/2017</t>
  </si>
  <si>
    <t>CHE052517</t>
  </si>
  <si>
    <t>BLUEGRASS AND BARBEQUE</t>
  </si>
  <si>
    <t>05/26/2017</t>
  </si>
  <si>
    <t>CHE052617</t>
  </si>
  <si>
    <t>VERITAS FOUNDATION</t>
  </si>
  <si>
    <t>05/31/2017</t>
  </si>
  <si>
    <t>BROKEN WHEEL FESTIVAL</t>
  </si>
  <si>
    <t>CHE053117</t>
  </si>
  <si>
    <t>252536_053117</t>
  </si>
  <si>
    <t>06/01/2017</t>
  </si>
  <si>
    <t>CH060117</t>
  </si>
  <si>
    <t>INV060117</t>
  </si>
  <si>
    <t>115</t>
  </si>
  <si>
    <t>KENTUCKY ASSOCIATION OF CHIEFS OF POLICE</t>
  </si>
  <si>
    <t>OWENSBORO POLICE DEPARTMENT</t>
  </si>
  <si>
    <t>20178000</t>
  </si>
  <si>
    <t>06/05/2017</t>
  </si>
  <si>
    <t>MID DELTA CORVETTE CLUB</t>
  </si>
  <si>
    <t>INV060517</t>
  </si>
  <si>
    <t>OWENSBORO CONVENTION CENTER</t>
  </si>
  <si>
    <t>CHE060517</t>
  </si>
  <si>
    <t>3010</t>
  </si>
  <si>
    <t>06/06/2017</t>
  </si>
  <si>
    <t>CHE060617</t>
  </si>
  <si>
    <t>06/07/2017</t>
  </si>
  <si>
    <t>CHE060717</t>
  </si>
  <si>
    <t>06/14/2017</t>
  </si>
  <si>
    <t>CHE061417</t>
  </si>
  <si>
    <t>06/15/2017</t>
  </si>
  <si>
    <t>CHE061517</t>
  </si>
  <si>
    <t>06/19/2017</t>
  </si>
  <si>
    <t>Dunford, Rodney S</t>
  </si>
  <si>
    <t>IEXP-2527414</t>
  </si>
  <si>
    <t>INV061917</t>
  </si>
  <si>
    <t>UNIVERSITY OF KENTUCKY</t>
  </si>
  <si>
    <t>CHE061917</t>
  </si>
  <si>
    <t>06/23/2017</t>
  </si>
  <si>
    <t>VIRGINIA HIGHLANDS FESTIVAL</t>
  </si>
  <si>
    <t>CHE062317</t>
  </si>
  <si>
    <t>06/29/2017</t>
  </si>
  <si>
    <t>CHE062917</t>
  </si>
  <si>
    <t>03/08/2017</t>
  </si>
  <si>
    <t>INV030817</t>
  </si>
  <si>
    <t>05/19/2017</t>
  </si>
  <si>
    <t>201710</t>
  </si>
  <si>
    <t>06/10/2017</t>
  </si>
  <si>
    <t>LOGAN COUNTY TOBACCO AND HERITAGE FESTIVAL</t>
  </si>
  <si>
    <t>CHE061017</t>
  </si>
  <si>
    <t>SAVE OUR KIDS COALITION</t>
  </si>
  <si>
    <t>06/13/2017</t>
  </si>
  <si>
    <t>2069</t>
  </si>
  <si>
    <t>07/01/2017</t>
  </si>
  <si>
    <t>INV070517</t>
  </si>
  <si>
    <t>070117</t>
  </si>
  <si>
    <t>REDS 11U TRAVEL BASEBALL TEAM</t>
  </si>
  <si>
    <t>INV070117</t>
  </si>
  <si>
    <t>07/05/2017</t>
  </si>
  <si>
    <t>CHE070517</t>
  </si>
  <si>
    <t>07/13/2017</t>
  </si>
  <si>
    <t>INV071317</t>
  </si>
  <si>
    <t>07/16/2017</t>
  </si>
  <si>
    <t>050_CORA.VINCENT_JUL</t>
  </si>
  <si>
    <t>07/20/2017</t>
  </si>
  <si>
    <t>DIXON CITY OF</t>
  </si>
  <si>
    <t>CHE072017</t>
  </si>
  <si>
    <t>HERITAGE FOUNDATION</t>
  </si>
  <si>
    <t>INV072017</t>
  </si>
  <si>
    <t>WIVES WALKING THE BLUE LINE</t>
  </si>
  <si>
    <t>07/24/2017</t>
  </si>
  <si>
    <t>BOUNTY COUNTY</t>
  </si>
  <si>
    <t>CHE072417</t>
  </si>
  <si>
    <t>07/28/2017</t>
  </si>
  <si>
    <t>TGA SCHOLARSHIP FOUNDATION</t>
  </si>
  <si>
    <t>CHE072817</t>
  </si>
  <si>
    <t>07/31/2017</t>
  </si>
  <si>
    <t>CHE073117</t>
  </si>
  <si>
    <t>Kenny Hay / Steve Steiger</t>
  </si>
  <si>
    <t>John Bradley</t>
  </si>
  <si>
    <t>Jeremy Lee</t>
  </si>
  <si>
    <t>Ryan Austin</t>
  </si>
  <si>
    <t>NATIONAL CORVETTE MUSEUM FOUNDATION INC</t>
  </si>
  <si>
    <t>INV072417</t>
  </si>
  <si>
    <t>RED HAWKS TOUCHDOWN CLUB</t>
  </si>
  <si>
    <t>08/01/2017</t>
  </si>
  <si>
    <t>INV080117</t>
  </si>
  <si>
    <t>NOLENSBILLE HISTORICAL SOCIETY</t>
  </si>
  <si>
    <t>378</t>
  </si>
  <si>
    <t>08/04/2017</t>
  </si>
  <si>
    <t>IEXP-2561523</t>
  </si>
  <si>
    <t>08/05/2017</t>
  </si>
  <si>
    <t>CHE080517</t>
  </si>
  <si>
    <t>08/08/2017</t>
  </si>
  <si>
    <t>CHE080817</t>
  </si>
  <si>
    <t>INV080817</t>
  </si>
  <si>
    <t>739</t>
  </si>
  <si>
    <t>08/15/2017</t>
  </si>
  <si>
    <t>INV081517</t>
  </si>
  <si>
    <t>08/16/2017</t>
  </si>
  <si>
    <t>81617CH</t>
  </si>
  <si>
    <t>08/17/2017</t>
  </si>
  <si>
    <t>6073</t>
  </si>
  <si>
    <t>16314</t>
  </si>
  <si>
    <t>08/18/2017</t>
  </si>
  <si>
    <t>TOWNE ACRES ELEMENTARY</t>
  </si>
  <si>
    <t>CHE081817</t>
  </si>
  <si>
    <t>08/21/2017</t>
  </si>
  <si>
    <t>Benningfield, Katherine B (Kathy)</t>
  </si>
  <si>
    <t>IEXP-2569456</t>
  </si>
  <si>
    <t>KENTUCKY PARTNERSHIP FOR FARM FAMILY HEALTH AND SAFETY INC</t>
  </si>
  <si>
    <t>INV082117</t>
  </si>
  <si>
    <t>SHINING LIGHT GYMNASTICS</t>
  </si>
  <si>
    <t>CHE082117</t>
  </si>
  <si>
    <t>08/22/2017</t>
  </si>
  <si>
    <t>BASKETT VOLUNTEER FIRE DEPARTMENT</t>
  </si>
  <si>
    <t>CHE082217</t>
  </si>
  <si>
    <t>HANCOCK COUNTY</t>
  </si>
  <si>
    <t>08/23/2017</t>
  </si>
  <si>
    <t>1727</t>
  </si>
  <si>
    <t>08/28/2017</t>
  </si>
  <si>
    <t>INV082817</t>
  </si>
  <si>
    <t>08/29/2017</t>
  </si>
  <si>
    <t>2682</t>
  </si>
  <si>
    <t>08/31/2017</t>
  </si>
  <si>
    <t>INV083117</t>
  </si>
  <si>
    <t>02/21/2017</t>
  </si>
  <si>
    <t>122509</t>
  </si>
  <si>
    <t>1065</t>
  </si>
  <si>
    <t>FOUNDATION FOR DCPS</t>
  </si>
  <si>
    <t>MARKET HOUSE THEATRE</t>
  </si>
  <si>
    <t>17014</t>
  </si>
  <si>
    <t>SHELBYVILLE TIMES GAZETTE</t>
  </si>
  <si>
    <t>1284399</t>
  </si>
  <si>
    <t>09/01/2017</t>
  </si>
  <si>
    <t>INV090117</t>
  </si>
  <si>
    <t>WEBSTER COUNTY MIDDLE SCHOOL</t>
  </si>
  <si>
    <t>09/05/2017</t>
  </si>
  <si>
    <t>MERRYMAN HOUSE</t>
  </si>
  <si>
    <t>332</t>
  </si>
  <si>
    <t>CHE090517</t>
  </si>
  <si>
    <t>09/06/2017</t>
  </si>
  <si>
    <t>CHE090617</t>
  </si>
  <si>
    <t>CHRISTIAN COUNTY SOFTBALL BOOSTER</t>
  </si>
  <si>
    <t>INV090617</t>
  </si>
  <si>
    <t>09/07/2017</t>
  </si>
  <si>
    <t>COUGAR QUARTERBACK CLUB</t>
  </si>
  <si>
    <t>INV090717</t>
  </si>
  <si>
    <t>CHE090717</t>
  </si>
  <si>
    <t>NATIONAL QUILT MUSEUM</t>
  </si>
  <si>
    <t>90717</t>
  </si>
  <si>
    <t>PADUCAH INTERFAITH MINISTRY INC</t>
  </si>
  <si>
    <t>1FOOD</t>
  </si>
  <si>
    <t>PADUCAH SYMPHONY ORCHESTRA</t>
  </si>
  <si>
    <t>368</t>
  </si>
  <si>
    <t>09/08/2017</t>
  </si>
  <si>
    <t>GRAVES COUNTY</t>
  </si>
  <si>
    <t>09/09/2017</t>
  </si>
  <si>
    <t>MAYFIELD GRAVES COUNTY</t>
  </si>
  <si>
    <t>09/11/2017</t>
  </si>
  <si>
    <t>OWENSBORO REGIONAL RECOVERY</t>
  </si>
  <si>
    <t>INV091117</t>
  </si>
  <si>
    <t>SPECIAL OLYMPICS KENTUCKY</t>
  </si>
  <si>
    <t>PBBTP1700</t>
  </si>
  <si>
    <t>09/13/2017</t>
  </si>
  <si>
    <t>HIS WAY CAMPS</t>
  </si>
  <si>
    <t>CHE091317</t>
  </si>
  <si>
    <t>09/14/2017</t>
  </si>
  <si>
    <t>CHE091417</t>
  </si>
  <si>
    <t>IEXP-2594393</t>
  </si>
  <si>
    <t>09/15/2017</t>
  </si>
  <si>
    <t>CHE091517</t>
  </si>
  <si>
    <t>CHE091517_1</t>
  </si>
  <si>
    <t>09/20/2017</t>
  </si>
  <si>
    <t>CHE092017</t>
  </si>
  <si>
    <t>SWA BASKETBALL</t>
  </si>
  <si>
    <t>TENNESSEE ILLUSIONS</t>
  </si>
  <si>
    <t>09/21/2017</t>
  </si>
  <si>
    <t>INV092117</t>
  </si>
  <si>
    <t>09/22/2017</t>
  </si>
  <si>
    <t>CHE092217</t>
  </si>
  <si>
    <t>Travis Greenwood</t>
  </si>
  <si>
    <t>13501</t>
  </si>
  <si>
    <t>OHA8416</t>
  </si>
  <si>
    <t>10/01/2017</t>
  </si>
  <si>
    <t>CHE100117</t>
  </si>
  <si>
    <t>INV100117</t>
  </si>
  <si>
    <t>3396_100117</t>
  </si>
  <si>
    <t>ST JOHN UNITED METHODIST CHURCH</t>
  </si>
  <si>
    <t>10/04/2017</t>
  </si>
  <si>
    <t>654523_100417</t>
  </si>
  <si>
    <t>INV100417</t>
  </si>
  <si>
    <t>305</t>
  </si>
  <si>
    <t>344</t>
  </si>
  <si>
    <t>CHE100417</t>
  </si>
  <si>
    <t>10/05/2017</t>
  </si>
  <si>
    <t>CHE100517</t>
  </si>
  <si>
    <t>10/09/2017</t>
  </si>
  <si>
    <t>CHE100917</t>
  </si>
  <si>
    <t>10/11/2017</t>
  </si>
  <si>
    <t>CHE101117</t>
  </si>
  <si>
    <t>PURCHASE AREA DEVELOPMENT DISTRICT</t>
  </si>
  <si>
    <t>10/18/2017</t>
  </si>
  <si>
    <t>17015</t>
  </si>
  <si>
    <t>10/19/2017</t>
  </si>
  <si>
    <t>INV101917</t>
  </si>
  <si>
    <t>10/20/2017</t>
  </si>
  <si>
    <t>BRIDGE NO KILL ANIMAL RESCUE</t>
  </si>
  <si>
    <t>CHE102017</t>
  </si>
  <si>
    <t>31504</t>
  </si>
  <si>
    <t>10/23/2017</t>
  </si>
  <si>
    <t>CHE102317</t>
  </si>
  <si>
    <t>INV102317</t>
  </si>
  <si>
    <t>10/24/2017</t>
  </si>
  <si>
    <t>INV102417</t>
  </si>
  <si>
    <t>10/25/2017</t>
  </si>
  <si>
    <t>2017LPB12</t>
  </si>
  <si>
    <t>10/26/2017</t>
  </si>
  <si>
    <t>INV102617</t>
  </si>
  <si>
    <t>10/27/2017</t>
  </si>
  <si>
    <t>INV102717</t>
  </si>
  <si>
    <t>FY 2018</t>
  </si>
  <si>
    <t>07/27/2017</t>
  </si>
  <si>
    <t>63676</t>
  </si>
  <si>
    <t>10/30/2017</t>
  </si>
  <si>
    <t>64000</t>
  </si>
  <si>
    <t>10/31/2017</t>
  </si>
  <si>
    <t>INV103117</t>
  </si>
  <si>
    <t>11/01/2017</t>
  </si>
  <si>
    <t>CHE110117</t>
  </si>
  <si>
    <t>001_2</t>
  </si>
  <si>
    <t>11/03/2017</t>
  </si>
  <si>
    <t>CHE110317</t>
  </si>
  <si>
    <t>11/07/2017</t>
  </si>
  <si>
    <t>INV110717</t>
  </si>
  <si>
    <t>BOWLING GREEN ROTARY CLUB INC</t>
  </si>
  <si>
    <t>CHE110717</t>
  </si>
  <si>
    <t>PEOPLE SERVING PEOPLE</t>
  </si>
  <si>
    <t>11/15/2017</t>
  </si>
  <si>
    <t>WARREN COUNTY PUBLIC SCHOOLS</t>
  </si>
  <si>
    <t>INV111517</t>
  </si>
  <si>
    <t>11/16/2017</t>
  </si>
  <si>
    <t>050_KAY.COOMES_NOV-1</t>
  </si>
  <si>
    <t>CHE111617</t>
  </si>
  <si>
    <t>11/17/2017</t>
  </si>
  <si>
    <t>CHE111717</t>
  </si>
  <si>
    <t>11/20/2017</t>
  </si>
  <si>
    <t>Robbins, James R</t>
  </si>
  <si>
    <t>IEXP-2647499</t>
  </si>
  <si>
    <t>11/27/2017</t>
  </si>
  <si>
    <t>CHE112717</t>
  </si>
  <si>
    <t>1983</t>
  </si>
  <si>
    <t>11/21/2017</t>
  </si>
  <si>
    <t>KENTUCKY VFW PROGRAM</t>
  </si>
  <si>
    <t>39674</t>
  </si>
  <si>
    <t>12/04/2017</t>
  </si>
  <si>
    <t>THEATRE WORKSHOP OF OWENSBORO</t>
  </si>
  <si>
    <t>INV120417</t>
  </si>
  <si>
    <t>12/10/2017</t>
  </si>
  <si>
    <t>COMMUNITY CHILD CARE</t>
  </si>
  <si>
    <t>CHE121017</t>
  </si>
  <si>
    <t>12/12/2017</t>
  </si>
  <si>
    <t>INV121217</t>
  </si>
  <si>
    <t>CHE121217</t>
  </si>
  <si>
    <t>12/13/2017</t>
  </si>
  <si>
    <t>CHE121317</t>
  </si>
  <si>
    <t>12/14/2017</t>
  </si>
  <si>
    <t>2146_1</t>
  </si>
  <si>
    <t>2146</t>
  </si>
  <si>
    <t>12/18/2017</t>
  </si>
  <si>
    <t>1246627</t>
  </si>
  <si>
    <t>12/28/2017</t>
  </si>
  <si>
    <t>CHE122817</t>
  </si>
  <si>
    <t>01/01/2018</t>
  </si>
  <si>
    <t>33732</t>
  </si>
  <si>
    <t>CHE010818</t>
  </si>
  <si>
    <t>CROSSWINDS GOLF COURSE</t>
  </si>
  <si>
    <t>INV010118</t>
  </si>
  <si>
    <t>CHE010118</t>
  </si>
  <si>
    <t>01/02/2018</t>
  </si>
  <si>
    <t>64213</t>
  </si>
  <si>
    <t>CHE010217</t>
  </si>
  <si>
    <t>INV010218</t>
  </si>
  <si>
    <t>OWENSBORO COMMUNITY AND TECHINCAL COLLEGE FOUNDATION INC</t>
  </si>
  <si>
    <t>01/04/2018</t>
  </si>
  <si>
    <t>INV010418</t>
  </si>
  <si>
    <t>01/05/2018</t>
  </si>
  <si>
    <t>CHE010518</t>
  </si>
  <si>
    <t>01/12/2018</t>
  </si>
  <si>
    <t>COMMUNITY EDUCATION FOUNDATION</t>
  </si>
  <si>
    <t>CHE011218</t>
  </si>
  <si>
    <t>01/16/2018</t>
  </si>
  <si>
    <t>CHE011618</t>
  </si>
  <si>
    <t>01/17/2018</t>
  </si>
  <si>
    <t>CHE011718</t>
  </si>
  <si>
    <t>01/22/2018</t>
  </si>
  <si>
    <t>126143</t>
  </si>
  <si>
    <t>01/29/2018</t>
  </si>
  <si>
    <t>INV012918</t>
  </si>
  <si>
    <t>HAPPY FEET EQUALS LEARNING FEET</t>
  </si>
  <si>
    <t>INV110117</t>
  </si>
  <si>
    <t>11/28/2017</t>
  </si>
  <si>
    <t>INV112817</t>
  </si>
  <si>
    <t>12/01/2017</t>
  </si>
  <si>
    <t>14939_120117</t>
  </si>
  <si>
    <t>CARSON CENTER</t>
  </si>
  <si>
    <t>C LINK</t>
  </si>
  <si>
    <t>3279</t>
  </si>
  <si>
    <t>01/19/2018</t>
  </si>
  <si>
    <t>CHE011918</t>
  </si>
  <si>
    <t>01/30/2018</t>
  </si>
  <si>
    <t>INV013018</t>
  </si>
  <si>
    <t>02/01/2018</t>
  </si>
  <si>
    <t>INV020118</t>
  </si>
  <si>
    <t>CELEBRATE THE CHILD EVERYONE CARES</t>
  </si>
  <si>
    <t>KIDS ON THE BLOCK</t>
  </si>
  <si>
    <t>WEBSTER COUNTY TENNIS TEAM</t>
  </si>
  <si>
    <t>02/02/2018</t>
  </si>
  <si>
    <t>KYMARI HOUSE INC</t>
  </si>
  <si>
    <t>INV020218</t>
  </si>
  <si>
    <t>02/03/2018</t>
  </si>
  <si>
    <t>INV020318</t>
  </si>
  <si>
    <t>02/05/2018</t>
  </si>
  <si>
    <t>INV00150</t>
  </si>
  <si>
    <t>02/06/2018</t>
  </si>
  <si>
    <t>CHE020618</t>
  </si>
  <si>
    <t>GSP2018</t>
  </si>
  <si>
    <t>02/08/2018</t>
  </si>
  <si>
    <t>INV020818</t>
  </si>
  <si>
    <t>02/12/2018</t>
  </si>
  <si>
    <t>0150</t>
  </si>
  <si>
    <t>02/19/2018</t>
  </si>
  <si>
    <t>CHIEF RICKY KING</t>
  </si>
  <si>
    <t>INV021918</t>
  </si>
  <si>
    <t>02/22/2018</t>
  </si>
  <si>
    <t>CARL PERKINS CENTER</t>
  </si>
  <si>
    <t>INV022218</t>
  </si>
  <si>
    <t>02/23/2018</t>
  </si>
  <si>
    <t>HOPKINS COUNTY SPECIAL OLYMPICS</t>
  </si>
  <si>
    <t>CHE022318</t>
  </si>
  <si>
    <t>02/24/2018</t>
  </si>
  <si>
    <t>INV022418</t>
  </si>
  <si>
    <t>02/26/2018</t>
  </si>
  <si>
    <t>INV022618</t>
  </si>
  <si>
    <t>02/28/2018</t>
  </si>
  <si>
    <t>201809</t>
  </si>
  <si>
    <t>03/01/2018</t>
  </si>
  <si>
    <t>CHE030118</t>
  </si>
  <si>
    <t>MARYVILLE KIWANIS FOUNDATION</t>
  </si>
  <si>
    <t>INV030118</t>
  </si>
  <si>
    <t>2623_030118</t>
  </si>
  <si>
    <t>03/02/2018</t>
  </si>
  <si>
    <t>20181</t>
  </si>
  <si>
    <t>03/05/2018</t>
  </si>
  <si>
    <t>CHE030518</t>
  </si>
  <si>
    <t>LOGAN COUNTY HIGH SCHOOL BOOSTER CLUB</t>
  </si>
  <si>
    <t>03/06/2018</t>
  </si>
  <si>
    <t>INV030618</t>
  </si>
  <si>
    <t>PLEASANT POINT MISSIONARY BAPTIST CHURCH</t>
  </si>
  <si>
    <t>CHE030618</t>
  </si>
  <si>
    <t>03/09/2018</t>
  </si>
  <si>
    <t>MIDDLE TENNESSEE COUNCIL BSA</t>
  </si>
  <si>
    <t>CHE030918</t>
  </si>
  <si>
    <t>03/12/2018</t>
  </si>
  <si>
    <t>INV031218</t>
  </si>
  <si>
    <t>03/13/2018</t>
  </si>
  <si>
    <t>CHE031318</t>
  </si>
  <si>
    <t>03/14/2018</t>
  </si>
  <si>
    <t>64503</t>
  </si>
  <si>
    <t>PADUCAH101</t>
  </si>
  <si>
    <t>ENDURE ATHLETICS</t>
  </si>
  <si>
    <t>INV031418</t>
  </si>
  <si>
    <t>03/21/2018</t>
  </si>
  <si>
    <t>0206</t>
  </si>
  <si>
    <t>INV032118</t>
  </si>
  <si>
    <t>03/23/2018</t>
  </si>
  <si>
    <t>INV032318</t>
  </si>
  <si>
    <t>CHE032318</t>
  </si>
  <si>
    <t>HOPE FOR LIFE WOMENS RESOURCE CENTER INC</t>
  </si>
  <si>
    <t>INV032718</t>
  </si>
  <si>
    <t>LUBBOCK INDEPENDENT SCHOOL DISTRICT</t>
  </si>
  <si>
    <t>MENTORKIDS KENTUCKY</t>
  </si>
  <si>
    <t>03/26/2018</t>
  </si>
  <si>
    <t>CHE032618</t>
  </si>
  <si>
    <t>INV032618</t>
  </si>
  <si>
    <t>03/29/2018</t>
  </si>
  <si>
    <t>201862</t>
  </si>
  <si>
    <t>Jonathan Barnett</t>
  </si>
  <si>
    <t>Jake Basham</t>
  </si>
  <si>
    <t>02/13/2018</t>
  </si>
  <si>
    <t>AEES2018</t>
  </si>
  <si>
    <t>03/03/2018</t>
  </si>
  <si>
    <t>CHE032818</t>
  </si>
  <si>
    <t>03/31/2018</t>
  </si>
  <si>
    <t>2525360318</t>
  </si>
  <si>
    <t>04/01/2018</t>
  </si>
  <si>
    <t>INV040118</t>
  </si>
  <si>
    <t>FIRST SHOT BASKETBALL FOUNDATION</t>
  </si>
  <si>
    <t>THE NEW SUTTON ELEMENTARY PLAYGROUND</t>
  </si>
  <si>
    <t>04/02/2018</t>
  </si>
  <si>
    <t>2244_1</t>
  </si>
  <si>
    <t>INV040218</t>
  </si>
  <si>
    <t>2244</t>
  </si>
  <si>
    <t>HARTFORD CHRISTIAN CHURCH</t>
  </si>
  <si>
    <t>CHE040218</t>
  </si>
  <si>
    <t>04/03/2018</t>
  </si>
  <si>
    <t>CHE040318</t>
  </si>
  <si>
    <t>04/09/2018</t>
  </si>
  <si>
    <t>CHE040918</t>
  </si>
  <si>
    <t>04/10/2018</t>
  </si>
  <si>
    <t>CHE041018</t>
  </si>
  <si>
    <t>INV041018</t>
  </si>
  <si>
    <t>04/11/2018</t>
  </si>
  <si>
    <t>2441</t>
  </si>
  <si>
    <t>2442</t>
  </si>
  <si>
    <t>04/13/2018</t>
  </si>
  <si>
    <t>1291</t>
  </si>
  <si>
    <t>Capps, James D (Jim)</t>
  </si>
  <si>
    <t>IEXP-2727523</t>
  </si>
  <si>
    <t>04/19/2018</t>
  </si>
  <si>
    <t>INV041918</t>
  </si>
  <si>
    <t>04/23/2018</t>
  </si>
  <si>
    <t>351</t>
  </si>
  <si>
    <t>CHE042318</t>
  </si>
  <si>
    <t>04/24/2018</t>
  </si>
  <si>
    <t>2018073</t>
  </si>
  <si>
    <t>04/25/2018</t>
  </si>
  <si>
    <t>CHE042518</t>
  </si>
  <si>
    <t>04/26/2018</t>
  </si>
  <si>
    <t>INV042618</t>
  </si>
  <si>
    <t>CHE042618</t>
  </si>
  <si>
    <t>04/29/2018</t>
  </si>
  <si>
    <t>CHE042918</t>
  </si>
  <si>
    <t>04/30/2018</t>
  </si>
  <si>
    <t>CHE043018</t>
  </si>
  <si>
    <t>GREATER OWENSBORO REALTOR ASSOCIATION</t>
  </si>
  <si>
    <t>INV043018</t>
  </si>
  <si>
    <t>03/20/2018</t>
  </si>
  <si>
    <t>OWENSBORO PROFESSIONAL FIRE FIGHTERS</t>
  </si>
  <si>
    <t>INV032018</t>
  </si>
  <si>
    <t>05/01/2018</t>
  </si>
  <si>
    <t>INV050118</t>
  </si>
  <si>
    <t>05/02/2018</t>
  </si>
  <si>
    <t>2018FOT</t>
  </si>
  <si>
    <t>05/03/2018</t>
  </si>
  <si>
    <t>RELAY FOR LIFE OF PULASKI COUNTY AND RADFORD CITY</t>
  </si>
  <si>
    <t>CHE050318</t>
  </si>
  <si>
    <t>05/04/2018</t>
  </si>
  <si>
    <t>64747</t>
  </si>
  <si>
    <t>05/07/2018</t>
  </si>
  <si>
    <t>CHE050718</t>
  </si>
  <si>
    <t>05/09/2018</t>
  </si>
  <si>
    <t>MOORE COUNTY MUD RUN</t>
  </si>
  <si>
    <t>CHE050918</t>
  </si>
  <si>
    <t>05/14/2018</t>
  </si>
  <si>
    <t>CHE051418</t>
  </si>
  <si>
    <t>05/16/2018</t>
  </si>
  <si>
    <t>050_KAY.COOMES_MAY-1</t>
  </si>
  <si>
    <t>05/17/2018</t>
  </si>
  <si>
    <t>ARTS GUILD OF THE BARRENS</t>
  </si>
  <si>
    <t>CHE051718</t>
  </si>
  <si>
    <t>05/21/2018</t>
  </si>
  <si>
    <t>INV052118</t>
  </si>
  <si>
    <t>05/24/2018</t>
  </si>
  <si>
    <t>2018081</t>
  </si>
  <si>
    <t>05/25/2018</t>
  </si>
  <si>
    <t>NATIONAL WILDLIFE TURKEY FEDERATION</t>
  </si>
  <si>
    <t>CHE052518</t>
  </si>
  <si>
    <t>05/29/2018</t>
  </si>
  <si>
    <t>INV052918</t>
  </si>
  <si>
    <t>CHE052918</t>
  </si>
  <si>
    <t>438_052918</t>
  </si>
  <si>
    <t>06/01/2018</t>
  </si>
  <si>
    <t>INV060118</t>
  </si>
  <si>
    <t>06/03/2018</t>
  </si>
  <si>
    <t>CHE060318</t>
  </si>
  <si>
    <t>06/05/2018</t>
  </si>
  <si>
    <t>INV060518</t>
  </si>
  <si>
    <t>06/07/2018</t>
  </si>
  <si>
    <t>1343724</t>
  </si>
  <si>
    <t>06/11/2018</t>
  </si>
  <si>
    <t>OAKLANDS ASSOCIATION INC</t>
  </si>
  <si>
    <t>INV061118</t>
  </si>
  <si>
    <t>06/13/2018</t>
  </si>
  <si>
    <t>INV061318</t>
  </si>
  <si>
    <t>06/15/2018</t>
  </si>
  <si>
    <t>INV061518</t>
  </si>
  <si>
    <t>06/16/2018</t>
  </si>
  <si>
    <t>050_CARL.CRABTREE_JU</t>
  </si>
  <si>
    <t>06/18/2018</t>
  </si>
  <si>
    <t>INV061818</t>
  </si>
  <si>
    <t>06/26/2018</t>
  </si>
  <si>
    <t>CHE062618</t>
  </si>
  <si>
    <t>06/27/2018</t>
  </si>
  <si>
    <t>CHE062718</t>
  </si>
  <si>
    <t>06/28/2018</t>
  </si>
  <si>
    <t>INV062818</t>
  </si>
  <si>
    <t>INV040918</t>
  </si>
  <si>
    <t>05/18/2018</t>
  </si>
  <si>
    <t>2183</t>
  </si>
  <si>
    <t>115_1</t>
  </si>
  <si>
    <t>06/30/2018</t>
  </si>
  <si>
    <t>728</t>
  </si>
  <si>
    <t>07/01/2018</t>
  </si>
  <si>
    <t>THE COUNCIL OF STATE GOVERNMENTS</t>
  </si>
  <si>
    <t>90891</t>
  </si>
  <si>
    <t>07/03/2018</t>
  </si>
  <si>
    <t>INV070318</t>
  </si>
  <si>
    <t>EPILEPSY FOUNDATION OF KENTUCKIANA</t>
  </si>
  <si>
    <t>CHE070318</t>
  </si>
  <si>
    <t>07/09/2018</t>
  </si>
  <si>
    <t>5919</t>
  </si>
  <si>
    <t>GORDON PARK</t>
  </si>
  <si>
    <t>CHE070918</t>
  </si>
  <si>
    <t>07/10/2018</t>
  </si>
  <si>
    <t>CHE071018</t>
  </si>
  <si>
    <t>WALK TO END ALZHEIMERS</t>
  </si>
  <si>
    <t>07/11/2018</t>
  </si>
  <si>
    <t>32126</t>
  </si>
  <si>
    <t>07/12/2018</t>
  </si>
  <si>
    <t>SPECIAL KIDS THERAPY AND NURSING CENTER</t>
  </si>
  <si>
    <t>CHE071218</t>
  </si>
  <si>
    <t>07/23/2018</t>
  </si>
  <si>
    <t>INV072318</t>
  </si>
  <si>
    <t>IEXP-2754874</t>
  </si>
  <si>
    <t>07/26/2018</t>
  </si>
  <si>
    <t>CHE072618</t>
  </si>
  <si>
    <t>07/31/2018</t>
  </si>
  <si>
    <t>CHE073118</t>
  </si>
  <si>
    <t>08/01/2018</t>
  </si>
  <si>
    <t>INV080118</t>
  </si>
  <si>
    <t>GREEN RIVER AREA DOWN SYNDROM ASSOCIATION</t>
  </si>
  <si>
    <t>CHE080118</t>
  </si>
  <si>
    <t>WEBSTER COUNTY HIGH SCHOOL</t>
  </si>
  <si>
    <t>08/06/2018</t>
  </si>
  <si>
    <t>BIRDIES FOR BRITTNEY</t>
  </si>
  <si>
    <t>10042</t>
  </si>
  <si>
    <t>0015PTP</t>
  </si>
  <si>
    <t>08/07/2018</t>
  </si>
  <si>
    <t>32235</t>
  </si>
  <si>
    <t>17158</t>
  </si>
  <si>
    <t>769</t>
  </si>
  <si>
    <t>08/08/2018</t>
  </si>
  <si>
    <t>CHE080818</t>
  </si>
  <si>
    <t>08/10/2018</t>
  </si>
  <si>
    <t>BRADLEY ACADEMY</t>
  </si>
  <si>
    <t>CHE081018</t>
  </si>
  <si>
    <t>KARE FOR KIDS</t>
  </si>
  <si>
    <t>READ TO SUCCEED</t>
  </si>
  <si>
    <t>08/13/2018</t>
  </si>
  <si>
    <t>HUFF PROJECT</t>
  </si>
  <si>
    <t>CHE081318</t>
  </si>
  <si>
    <t>4381</t>
  </si>
  <si>
    <t>TENNESSEE GAS ASSOCIATION</t>
  </si>
  <si>
    <t>08/14/2018</t>
  </si>
  <si>
    <t>CONNECT SPORTS</t>
  </si>
  <si>
    <t>CHE081418</t>
  </si>
  <si>
    <t>08/15/2018</t>
  </si>
  <si>
    <t>HUSTLE FACTORY 7U</t>
  </si>
  <si>
    <t>CHE081518</t>
  </si>
  <si>
    <t>INV081518</t>
  </si>
  <si>
    <t>08/20/2018</t>
  </si>
  <si>
    <t>PW20181</t>
  </si>
  <si>
    <t>KENTUCKY OIL AND GAS ASSOCIATION</t>
  </si>
  <si>
    <t>5016</t>
  </si>
  <si>
    <t>08/22/2018</t>
  </si>
  <si>
    <t>BRISTOL GOODSON LIONS CLUB</t>
  </si>
  <si>
    <t>CHE082218</t>
  </si>
  <si>
    <t>INV082218</t>
  </si>
  <si>
    <t>08/29/2018</t>
  </si>
  <si>
    <t>INV082918</t>
  </si>
  <si>
    <t>91764</t>
  </si>
  <si>
    <t>08/30/2018</t>
  </si>
  <si>
    <t>CHE083018</t>
  </si>
  <si>
    <t>08/31/2018</t>
  </si>
  <si>
    <t>CHE083118</t>
  </si>
  <si>
    <t>2016110540444</t>
  </si>
  <si>
    <t>09/01/2018</t>
  </si>
  <si>
    <t>HONORING COMMUNITIES LLC</t>
  </si>
  <si>
    <t>INV090118</t>
  </si>
  <si>
    <t>09/07/2018</t>
  </si>
  <si>
    <t>CHE090718</t>
  </si>
  <si>
    <t>09/08/2018</t>
  </si>
  <si>
    <t>WENDELL FOSTER</t>
  </si>
  <si>
    <t>INV090818CANCEL</t>
  </si>
  <si>
    <t>09/10/2018</t>
  </si>
  <si>
    <t>COLUMBIA FIRE FIGHTERS ASSOCIATION</t>
  </si>
  <si>
    <t>CHE091018</t>
  </si>
  <si>
    <t>FRANKLIN FIRE FIGHTERS ASSOCIATION</t>
  </si>
  <si>
    <t>09/12/2018</t>
  </si>
  <si>
    <t>CHE091218</t>
  </si>
  <si>
    <t>09/14/2018</t>
  </si>
  <si>
    <t>E A COX MIDDLE SCHOOL</t>
  </si>
  <si>
    <t>CHE091418</t>
  </si>
  <si>
    <t>09/17/2018</t>
  </si>
  <si>
    <t>CHE091718</t>
  </si>
  <si>
    <t>MAXS HOPE PET RESCUE</t>
  </si>
  <si>
    <t>09/19/2018</t>
  </si>
  <si>
    <t>BETA NU CHAPTER 4719</t>
  </si>
  <si>
    <t>CHE091918</t>
  </si>
  <si>
    <t>BRENTWOOD BASEBALL BOOSTER CLUB</t>
  </si>
  <si>
    <t>09/24/2018</t>
  </si>
  <si>
    <t>INV092418</t>
  </si>
  <si>
    <t>09/26/2018</t>
  </si>
  <si>
    <t>HAWESVILLE CITY OF</t>
  </si>
  <si>
    <t>CHE092618</t>
  </si>
  <si>
    <t>09/28/2018</t>
  </si>
  <si>
    <t>CHE092818</t>
  </si>
  <si>
    <t>Brown, Bobby S</t>
  </si>
  <si>
    <t>IEXP-2792044</t>
  </si>
  <si>
    <t>09/27/2018</t>
  </si>
  <si>
    <t>GREATER HOPKINSVILE COMMUNITY FOUNDATION</t>
  </si>
  <si>
    <t>INV092718</t>
  </si>
  <si>
    <t>10/01/2018</t>
  </si>
  <si>
    <t>INV10118</t>
  </si>
  <si>
    <t>367</t>
  </si>
  <si>
    <t>98845</t>
  </si>
  <si>
    <t>10/02/2018</t>
  </si>
  <si>
    <t>INV100218</t>
  </si>
  <si>
    <t>10/03/2018</t>
  </si>
  <si>
    <t>3186</t>
  </si>
  <si>
    <t>10/05/2018</t>
  </si>
  <si>
    <t>4151020650</t>
  </si>
  <si>
    <t>10/08/2018</t>
  </si>
  <si>
    <t>654513_100818</t>
  </si>
  <si>
    <t>OWENSBORO MUSEUM OF FINE ARTS</t>
  </si>
  <si>
    <t>CHE100818</t>
  </si>
  <si>
    <t>ST VINCENT DE PAUL SOCIETY</t>
  </si>
  <si>
    <t>10/09/2018</t>
  </si>
  <si>
    <t>INV100918</t>
  </si>
  <si>
    <t>10/10/2018</t>
  </si>
  <si>
    <t>WOUNDED WARRIOR PROJECT</t>
  </si>
  <si>
    <t>CHE101018</t>
  </si>
  <si>
    <t>10/15/2018</t>
  </si>
  <si>
    <t>INV101518</t>
  </si>
  <si>
    <t>10/20/2018</t>
  </si>
  <si>
    <t>INV092018</t>
  </si>
  <si>
    <t>10/22/2018</t>
  </si>
  <si>
    <t>RIPPAVILLA PLANTATION</t>
  </si>
  <si>
    <t>CHE102218</t>
  </si>
  <si>
    <t>2018110540002</t>
  </si>
  <si>
    <t>10/24/2018</t>
  </si>
  <si>
    <t>CHE102418</t>
  </si>
  <si>
    <t>10/25/2018</t>
  </si>
  <si>
    <t>Densman, Josh C</t>
  </si>
  <si>
    <t>IEXP-2804531</t>
  </si>
  <si>
    <t>10/27/2018</t>
  </si>
  <si>
    <t>AT102718</t>
  </si>
  <si>
    <t>10/31/2018</t>
  </si>
  <si>
    <t>AMERICAN SOCIETY</t>
  </si>
  <si>
    <t>CHE103118</t>
  </si>
  <si>
    <t>FY 2019</t>
  </si>
  <si>
    <t>SHELBY COUNTY PARKS AND RECREATION</t>
  </si>
  <si>
    <t>09241802</t>
  </si>
  <si>
    <t>11/01/2018</t>
  </si>
  <si>
    <t>INV110118</t>
  </si>
  <si>
    <t>CHRISTMAS CARE STORE</t>
  </si>
  <si>
    <t>11/05/2018</t>
  </si>
  <si>
    <t>INV110518</t>
  </si>
  <si>
    <t>11/08/2018</t>
  </si>
  <si>
    <t>INV110818</t>
  </si>
  <si>
    <t>CHE110818</t>
  </si>
  <si>
    <t>11/09/2018</t>
  </si>
  <si>
    <t>54</t>
  </si>
  <si>
    <t>11/12/2018</t>
  </si>
  <si>
    <t>CHE111218</t>
  </si>
  <si>
    <t>INV111218</t>
  </si>
  <si>
    <t>11/14/2018</t>
  </si>
  <si>
    <t>CHE111418</t>
  </si>
  <si>
    <t>11/21/2018</t>
  </si>
  <si>
    <t>CHE112118</t>
  </si>
  <si>
    <t>11/25/2018</t>
  </si>
  <si>
    <t>CHE112518</t>
  </si>
  <si>
    <t>11/27/2018</t>
  </si>
  <si>
    <t>CHE112718</t>
  </si>
  <si>
    <t>11/28/2018</t>
  </si>
  <si>
    <t>DAWSON SPRINGS FAMILY RESOURCE</t>
  </si>
  <si>
    <t>CHE112818</t>
  </si>
  <si>
    <t>FEEDING GODS CHILDREN PROGRAM</t>
  </si>
  <si>
    <t>INV112818</t>
  </si>
  <si>
    <t>11/29/2018</t>
  </si>
  <si>
    <t>CHE112918</t>
  </si>
  <si>
    <t>11/30/2018</t>
  </si>
  <si>
    <t>18113002</t>
  </si>
  <si>
    <t>INV102418</t>
  </si>
  <si>
    <t>INV110818_1</t>
  </si>
  <si>
    <t>CHE113018</t>
  </si>
  <si>
    <t>12/03/2018</t>
  </si>
  <si>
    <t>66103</t>
  </si>
  <si>
    <t>12/04/2018</t>
  </si>
  <si>
    <t>TENNESSEE KIDNEY FOUNDATION</t>
  </si>
  <si>
    <t>CHE120418</t>
  </si>
  <si>
    <t>12/06/2018</t>
  </si>
  <si>
    <t>CHE120618</t>
  </si>
  <si>
    <t>12/07/2018</t>
  </si>
  <si>
    <t>BURNS MIDDLE SCHOOL CHEER TEAM</t>
  </si>
  <si>
    <t>CHE120718</t>
  </si>
  <si>
    <t>INV120718</t>
  </si>
  <si>
    <t>12/10/2018</t>
  </si>
  <si>
    <t>CHE121016</t>
  </si>
  <si>
    <t>CHE121018CANCEL</t>
  </si>
  <si>
    <t>CHE121018</t>
  </si>
  <si>
    <t>Ryan Chastain</t>
  </si>
  <si>
    <t>Danny Bertotti</t>
  </si>
  <si>
    <t>Stephen Ahlheit</t>
  </si>
  <si>
    <t>James Robbins / Jason Griffin</t>
  </si>
  <si>
    <t>01/01/2019</t>
  </si>
  <si>
    <t>INV010119</t>
  </si>
  <si>
    <t>MAYFIELD FIRE DEPARTMENT</t>
  </si>
  <si>
    <t>01/02/2019</t>
  </si>
  <si>
    <t>6063</t>
  </si>
  <si>
    <t>01/07/2019</t>
  </si>
  <si>
    <t>INV010719</t>
  </si>
  <si>
    <t>01/08/2019</t>
  </si>
  <si>
    <t>CALFEE PARK BASEBALL INC</t>
  </si>
  <si>
    <t>1471</t>
  </si>
  <si>
    <t>CHE010819</t>
  </si>
  <si>
    <t>INV010819</t>
  </si>
  <si>
    <t>01/09/2019</t>
  </si>
  <si>
    <t>CHE010919</t>
  </si>
  <si>
    <t>01/11/2019</t>
  </si>
  <si>
    <t>2623_011119</t>
  </si>
  <si>
    <t>01/14/2019</t>
  </si>
  <si>
    <t>INV011419</t>
  </si>
  <si>
    <t>01/15/2019</t>
  </si>
  <si>
    <t>CHE011519</t>
  </si>
  <si>
    <t>NATIONAL WILD TURKEY FEDERATION</t>
  </si>
  <si>
    <t>01/22/2019</t>
  </si>
  <si>
    <t>1901</t>
  </si>
  <si>
    <t>01/23/2019</t>
  </si>
  <si>
    <t>CITY OF JOHNSON CITY</t>
  </si>
  <si>
    <t>CHE012319</t>
  </si>
  <si>
    <t>01/25/2019</t>
  </si>
  <si>
    <t>462</t>
  </si>
  <si>
    <t>01/28/2019</t>
  </si>
  <si>
    <t>CHE012819</t>
  </si>
  <si>
    <t>0013</t>
  </si>
  <si>
    <t>12/11/2018</t>
  </si>
  <si>
    <t>20271</t>
  </si>
  <si>
    <t>REFUNDCHECK-121118</t>
  </si>
  <si>
    <t>01/10/2019</t>
  </si>
  <si>
    <t>INV011019</t>
  </si>
  <si>
    <t>01/30/2019</t>
  </si>
  <si>
    <t>INV013019</t>
  </si>
  <si>
    <t>02/01/2019</t>
  </si>
  <si>
    <t>INV020119</t>
  </si>
  <si>
    <t>02/04/2019</t>
  </si>
  <si>
    <t>BIKE4ALZ INC</t>
  </si>
  <si>
    <t>CHE020419</t>
  </si>
  <si>
    <t>INV020419</t>
  </si>
  <si>
    <t>02/05/2019</t>
  </si>
  <si>
    <t>1447</t>
  </si>
  <si>
    <t>02/06/2019</t>
  </si>
  <si>
    <t>INV020619</t>
  </si>
  <si>
    <t>02/11/2019</t>
  </si>
  <si>
    <t>INV021119</t>
  </si>
  <si>
    <t>CHE021119</t>
  </si>
  <si>
    <t>02/14/2019</t>
  </si>
  <si>
    <t>CHE021419</t>
  </si>
  <si>
    <t>02/15/2019</t>
  </si>
  <si>
    <t>CHE021519</t>
  </si>
  <si>
    <t>02/18/2019</t>
  </si>
  <si>
    <t>CHE021819</t>
  </si>
  <si>
    <t>02/20/2019</t>
  </si>
  <si>
    <t>CHAPEL HILL BASEBALL AND SOFTBALL LEAGUE</t>
  </si>
  <si>
    <t>CHE022019</t>
  </si>
  <si>
    <t>TRAIL OF TEARS COMMISSION INC</t>
  </si>
  <si>
    <t>02/22/2019</t>
  </si>
  <si>
    <t>INV022219</t>
  </si>
  <si>
    <t>02/26/2019</t>
  </si>
  <si>
    <t>CHE022619</t>
  </si>
  <si>
    <t>02/27/2019</t>
  </si>
  <si>
    <t>022720194</t>
  </si>
  <si>
    <t>02/28/2019</t>
  </si>
  <si>
    <t>CHE022819</t>
  </si>
  <si>
    <t>583</t>
  </si>
  <si>
    <t>CHAPTER 4599</t>
  </si>
  <si>
    <t>0002</t>
  </si>
  <si>
    <t>HCCHS</t>
  </si>
  <si>
    <t>PGS2019111</t>
  </si>
  <si>
    <t>APPALACHIA SERVICE PROJECT</t>
  </si>
  <si>
    <t>INV022719</t>
  </si>
  <si>
    <t>03/01/2019</t>
  </si>
  <si>
    <t>INV030119_1</t>
  </si>
  <si>
    <t>INV030119</t>
  </si>
  <si>
    <t>03/03/2019</t>
  </si>
  <si>
    <t>CHE030319</t>
  </si>
  <si>
    <t>03/04/2019</t>
  </si>
  <si>
    <t>INV030419</t>
  </si>
  <si>
    <t>THE KIDS SPOT CENTER</t>
  </si>
  <si>
    <t>CHE030419</t>
  </si>
  <si>
    <t>03/05/2019</t>
  </si>
  <si>
    <t>654523_030519</t>
  </si>
  <si>
    <t>INV030519</t>
  </si>
  <si>
    <t>03/06/2019</t>
  </si>
  <si>
    <t>CHE030619</t>
  </si>
  <si>
    <t>INV030619</t>
  </si>
  <si>
    <t>03/07/2019</t>
  </si>
  <si>
    <t>75433</t>
  </si>
  <si>
    <t>03/08/2019</t>
  </si>
  <si>
    <t>Densman, Josh C (Josh)</t>
  </si>
  <si>
    <t>IEXP-2869633</t>
  </si>
  <si>
    <t>03/11/2019</t>
  </si>
  <si>
    <t>FIRST UNITED METHODIST CHURCH</t>
  </si>
  <si>
    <t>CHE031119</t>
  </si>
  <si>
    <t>20191</t>
  </si>
  <si>
    <t>53119</t>
  </si>
  <si>
    <t>03/12/2019</t>
  </si>
  <si>
    <t>ELKTON CITY</t>
  </si>
  <si>
    <t>CHE031219</t>
  </si>
  <si>
    <t>03/13/2019</t>
  </si>
  <si>
    <t>201903MUL01</t>
  </si>
  <si>
    <t>CHE031319</t>
  </si>
  <si>
    <t>AEUWCS2019</t>
  </si>
  <si>
    <t>03/15/2019</t>
  </si>
  <si>
    <t>ARCFY19</t>
  </si>
  <si>
    <t>CHE031519</t>
  </si>
  <si>
    <t>03/18/2019</t>
  </si>
  <si>
    <t>CELEBRATE THE CHILD</t>
  </si>
  <si>
    <t>CHE031819</t>
  </si>
  <si>
    <t>INV031819</t>
  </si>
  <si>
    <t>03/19/2019</t>
  </si>
  <si>
    <t>GOLF1962</t>
  </si>
  <si>
    <t>03/20/2019</t>
  </si>
  <si>
    <t>BLUE PLUM ORGANIZATION</t>
  </si>
  <si>
    <t>9016</t>
  </si>
  <si>
    <t>CHE032019</t>
  </si>
  <si>
    <t>03/21/2019</t>
  </si>
  <si>
    <t>INV032119</t>
  </si>
  <si>
    <t>03/22/2019</t>
  </si>
  <si>
    <t>INV032219</t>
  </si>
  <si>
    <t>CHE032219</t>
  </si>
  <si>
    <t>03/25/2019</t>
  </si>
  <si>
    <t>112002</t>
  </si>
  <si>
    <t>111</t>
  </si>
  <si>
    <t>2000000319</t>
  </si>
  <si>
    <t>03/26/2019</t>
  </si>
  <si>
    <t>2019GOLDPACKAGE</t>
  </si>
  <si>
    <t>04/01/2019</t>
  </si>
  <si>
    <t>INV040819</t>
  </si>
  <si>
    <t>INV00223</t>
  </si>
  <si>
    <t>INV040119</t>
  </si>
  <si>
    <t>04/02/2019</t>
  </si>
  <si>
    <t>2019MATHCONTESTATRNO</t>
  </si>
  <si>
    <t>701</t>
  </si>
  <si>
    <t>1042</t>
  </si>
  <si>
    <t>04/05/2019</t>
  </si>
  <si>
    <t>CHE040519</t>
  </si>
  <si>
    <t>M5746</t>
  </si>
  <si>
    <t>04/08/2019</t>
  </si>
  <si>
    <t>MONEY SENSE FOR WOMEN</t>
  </si>
  <si>
    <t>CHE040819</t>
  </si>
  <si>
    <t>04/09/2019</t>
  </si>
  <si>
    <t>CADIZ ROTARY CLUB</t>
  </si>
  <si>
    <t>CHE040919</t>
  </si>
  <si>
    <t>IEXP-2882546</t>
  </si>
  <si>
    <t>04/10/2019</t>
  </si>
  <si>
    <t>04/11/2019</t>
  </si>
  <si>
    <t>INV041119</t>
  </si>
  <si>
    <t>04/12/2019</t>
  </si>
  <si>
    <t>2019134</t>
  </si>
  <si>
    <t>04/15/2019</t>
  </si>
  <si>
    <t>INV041519</t>
  </si>
  <si>
    <t>04/18/2019</t>
  </si>
  <si>
    <t>CHE041819</t>
  </si>
  <si>
    <t>04/22/2019</t>
  </si>
  <si>
    <t>CHE042219</t>
  </si>
  <si>
    <t>04/23/2019</t>
  </si>
  <si>
    <t>CHE042319</t>
  </si>
  <si>
    <t>04/25/2019</t>
  </si>
  <si>
    <t>CHE042519</t>
  </si>
  <si>
    <t>04/29/2019</t>
  </si>
  <si>
    <t>INV042919</t>
  </si>
  <si>
    <t>INV032519</t>
  </si>
  <si>
    <t>04/17/2019</t>
  </si>
  <si>
    <t>INV041719</t>
  </si>
  <si>
    <t>04/24/2019</t>
  </si>
  <si>
    <t>KACP020</t>
  </si>
  <si>
    <t>RUTHERFORD COUNTY HOME BUILDERS ASSN</t>
  </si>
  <si>
    <t>04/30/2019</t>
  </si>
  <si>
    <t>252536_043019</t>
  </si>
  <si>
    <t>DANCIN DIVAS</t>
  </si>
  <si>
    <t>CHE043019</t>
  </si>
  <si>
    <t>INV043019</t>
  </si>
  <si>
    <t>05/01/2019</t>
  </si>
  <si>
    <t>INV050119</t>
  </si>
  <si>
    <t>KRUZ IN FOR KAYREN</t>
  </si>
  <si>
    <t>CHE050119</t>
  </si>
  <si>
    <t>OWENSBORO REGIONAL FARMERS MARKET</t>
  </si>
  <si>
    <t>05/02/2019</t>
  </si>
  <si>
    <t>CHRISTIAN COUNTY GOLF</t>
  </si>
  <si>
    <t>CHE050219</t>
  </si>
  <si>
    <t>INV050219</t>
  </si>
  <si>
    <t>MOORE COUNTY NEWS</t>
  </si>
  <si>
    <t>05/04/2019</t>
  </si>
  <si>
    <t>CHE050419</t>
  </si>
  <si>
    <t>05/06/2019</t>
  </si>
  <si>
    <t>05/08/2019</t>
  </si>
  <si>
    <t>422</t>
  </si>
  <si>
    <t>3467_050819</t>
  </si>
  <si>
    <t>05/09/2019</t>
  </si>
  <si>
    <t>NOLENSVILLE HISTORICAL SOCIETY</t>
  </si>
  <si>
    <t>CHE050919</t>
  </si>
  <si>
    <t>05/13/2019</t>
  </si>
  <si>
    <t>AFRICAN AMERICAN HERITAGE SOCIETY</t>
  </si>
  <si>
    <t>INV051319</t>
  </si>
  <si>
    <t>101</t>
  </si>
  <si>
    <t>CASA OF HOPKINS</t>
  </si>
  <si>
    <t>CHE051319</t>
  </si>
  <si>
    <t>05/14/2019</t>
  </si>
  <si>
    <t>DW2019</t>
  </si>
  <si>
    <t>05/15/2019</t>
  </si>
  <si>
    <t>9650</t>
  </si>
  <si>
    <t>CHE051519</t>
  </si>
  <si>
    <t>2292</t>
  </si>
  <si>
    <t>05/16/2019</t>
  </si>
  <si>
    <t>CHE051619</t>
  </si>
  <si>
    <t>51</t>
  </si>
  <si>
    <t>05/17/2019</t>
  </si>
  <si>
    <t>CHE051719</t>
  </si>
  <si>
    <t>05/23/2019</t>
  </si>
  <si>
    <t>INV052319</t>
  </si>
  <si>
    <t>CHE052319</t>
  </si>
  <si>
    <t>05/24/2019</t>
  </si>
  <si>
    <t>CHE052419</t>
  </si>
  <si>
    <t>05/29/2019</t>
  </si>
  <si>
    <t>INV052919</t>
  </si>
  <si>
    <t>05/22/2019</t>
  </si>
  <si>
    <t>NASHVILLE INNER CITY MINISTRY</t>
  </si>
  <si>
    <t>CHE052219</t>
  </si>
  <si>
    <t>11325</t>
  </si>
  <si>
    <t>05/31/2019</t>
  </si>
  <si>
    <t>EPHRAIM MCDOWELL HEALTH CARE FOUNDATION</t>
  </si>
  <si>
    <t>INV053119</t>
  </si>
  <si>
    <t>06/01/2019</t>
  </si>
  <si>
    <t>INV060119</t>
  </si>
  <si>
    <t>06/04/2019</t>
  </si>
  <si>
    <t>NOURISH FOOD BANK</t>
  </si>
  <si>
    <t>CHE060419</t>
  </si>
  <si>
    <t>06/12/2019</t>
  </si>
  <si>
    <t>2019GOLF</t>
  </si>
  <si>
    <t>06/13/2019</t>
  </si>
  <si>
    <t>GREENEVILLE EXCHANGE CLUB CHARITABLE FOUNDATION</t>
  </si>
  <si>
    <t>06/14/2019</t>
  </si>
  <si>
    <t>CHE061419</t>
  </si>
  <si>
    <t>06/16/2019</t>
  </si>
  <si>
    <t>050_RYAN.TOLBERT_JUN</t>
  </si>
  <si>
    <t>06/18/2019</t>
  </si>
  <si>
    <t>201902</t>
  </si>
  <si>
    <t>KENTUCKY CLASSIC ARTS AT CENTRE SQUARE</t>
  </si>
  <si>
    <t>INV061819</t>
  </si>
  <si>
    <t>06/24/2019</t>
  </si>
  <si>
    <t>INV062419</t>
  </si>
  <si>
    <t>06/25/2019</t>
  </si>
  <si>
    <t>06/26/2019</t>
  </si>
  <si>
    <t>MINISTERIAL ASSOCIATION TEMPORARY SHELTER</t>
  </si>
  <si>
    <t>215</t>
  </si>
  <si>
    <t>06/27/2019</t>
  </si>
  <si>
    <t>DISTINGUISHED YOUNG WOMEN OF CHRISTIAN COUNTY</t>
  </si>
  <si>
    <t>CHE062719</t>
  </si>
  <si>
    <t>KWC CAR AND TRUCK SHOW</t>
  </si>
  <si>
    <t>Wessinger, Marcie L (Marcie)</t>
  </si>
  <si>
    <t>IEXP-3089535</t>
  </si>
  <si>
    <t>07/01/2019</t>
  </si>
  <si>
    <t>INV070119</t>
  </si>
  <si>
    <t>SANTA PAL INC</t>
  </si>
  <si>
    <t>07/02/2019</t>
  </si>
  <si>
    <t>FRANKLIN HIGH SCOOL BAND BOOSTERS</t>
  </si>
  <si>
    <t>CHE070219</t>
  </si>
  <si>
    <t>07/03/2019</t>
  </si>
  <si>
    <t>347</t>
  </si>
  <si>
    <t>07/08/2019</t>
  </si>
  <si>
    <t>102511</t>
  </si>
  <si>
    <t>INV070819</t>
  </si>
  <si>
    <t>07/15/2019</t>
  </si>
  <si>
    <t>CHE071519</t>
  </si>
  <si>
    <t>INV071519</t>
  </si>
  <si>
    <t>07/16/2019</t>
  </si>
  <si>
    <t>CHE071619</t>
  </si>
  <si>
    <t>07/17/2019</t>
  </si>
  <si>
    <t>67476</t>
  </si>
  <si>
    <t>CHE071719</t>
  </si>
  <si>
    <t>ECONOMIC DEVELOPMENT COUNCIL</t>
  </si>
  <si>
    <t>67458</t>
  </si>
  <si>
    <t>JAKE HODGE FOUNDATION</t>
  </si>
  <si>
    <t>01600</t>
  </si>
  <si>
    <t>Mayes, Larry A (Andy)</t>
  </si>
  <si>
    <t>WEXP-00002025</t>
  </si>
  <si>
    <t>07/18/2019</t>
  </si>
  <si>
    <t>CHE071819</t>
  </si>
  <si>
    <t>07/26/2019</t>
  </si>
  <si>
    <t>HERITAGE MIDDLE SCHOOL PTO</t>
  </si>
  <si>
    <t>CHE072619</t>
  </si>
  <si>
    <t>06/28/2019</t>
  </si>
  <si>
    <t>HUTS2019</t>
  </si>
  <si>
    <t>07/24/2019</t>
  </si>
  <si>
    <t>Taylor, Brannon C (Brannon)</t>
  </si>
  <si>
    <t>WEXP-00002805</t>
  </si>
  <si>
    <t>JOHNSON ELEMENTARY SCHOOL</t>
  </si>
  <si>
    <t>07/29/2019</t>
  </si>
  <si>
    <t>Brown, Bobby S (Bobby)</t>
  </si>
  <si>
    <t>WEXP-00003150</t>
  </si>
  <si>
    <t>08/05/2019</t>
  </si>
  <si>
    <t>CHE080519</t>
  </si>
  <si>
    <t>ST JUDE CHILDRENS RESEARCH HOSPITAL</t>
  </si>
  <si>
    <t>08/12/2019</t>
  </si>
  <si>
    <t>BETHESDA ELEMENTARY SCHOOL PTO</t>
  </si>
  <si>
    <t>CHE081219</t>
  </si>
  <si>
    <t>201912</t>
  </si>
  <si>
    <t>812621</t>
  </si>
  <si>
    <t>WASHINGTON COUNTY FIRE RESCUE 1 INC</t>
  </si>
  <si>
    <t>08/14/2019</t>
  </si>
  <si>
    <t>WEXP-00004667</t>
  </si>
  <si>
    <t>08/15/2019</t>
  </si>
  <si>
    <t>08/16/2019</t>
  </si>
  <si>
    <t>08/19/2019</t>
  </si>
  <si>
    <t>18105</t>
  </si>
  <si>
    <t>08/22/2019</t>
  </si>
  <si>
    <t>00101</t>
  </si>
  <si>
    <t>08/23/2019</t>
  </si>
  <si>
    <t>CHE082319</t>
  </si>
  <si>
    <t>08/25/2019</t>
  </si>
  <si>
    <t>CHE082519</t>
  </si>
  <si>
    <t>08/26/2019</t>
  </si>
  <si>
    <t>CHE082619</t>
  </si>
  <si>
    <t>08/27/2019</t>
  </si>
  <si>
    <t>CHE082719</t>
  </si>
  <si>
    <t>08/28/2019</t>
  </si>
  <si>
    <t>08/29/2019</t>
  </si>
  <si>
    <t>5620</t>
  </si>
  <si>
    <t>Mariam Tucker</t>
  </si>
  <si>
    <t>ATMOSDTROMP19</t>
  </si>
  <si>
    <t>201920PLEDGE</t>
  </si>
  <si>
    <t>MED CENTER HEALTH FOUNDATION</t>
  </si>
  <si>
    <t>INV082919</t>
  </si>
  <si>
    <t>09/03/2019</t>
  </si>
  <si>
    <t>BRIARWOOD ELEMENTARY</t>
  </si>
  <si>
    <t>CHE090319</t>
  </si>
  <si>
    <t>07/14/2019</t>
  </si>
  <si>
    <t>09/09/2019</t>
  </si>
  <si>
    <t>INV090919</t>
  </si>
  <si>
    <t>09/10/2019</t>
  </si>
  <si>
    <t>CHE091019</t>
  </si>
  <si>
    <t>09/11/2019</t>
  </si>
  <si>
    <t>CHE091119</t>
  </si>
  <si>
    <t>654523</t>
  </si>
  <si>
    <t>INV091119</t>
  </si>
  <si>
    <t>09/12/2019</t>
  </si>
  <si>
    <t>2736</t>
  </si>
  <si>
    <t>ROBBIE MCKENZIE SCHOLARSHIP FUND</t>
  </si>
  <si>
    <t>CHE091219</t>
  </si>
  <si>
    <t>09/13/2019</t>
  </si>
  <si>
    <t>DANIEL BOONE HIGH SCHOOL</t>
  </si>
  <si>
    <t>CHE091319</t>
  </si>
  <si>
    <t>09/15/2019</t>
  </si>
  <si>
    <t>DONORINVOICE</t>
  </si>
  <si>
    <t>09/16/2019</t>
  </si>
  <si>
    <t>CHE091619</t>
  </si>
  <si>
    <t>09/17/2019</t>
  </si>
  <si>
    <t>503</t>
  </si>
  <si>
    <t>CHE091719</t>
  </si>
  <si>
    <t>09/18/2019</t>
  </si>
  <si>
    <t>INV091819_1</t>
  </si>
  <si>
    <t>09/19/2019</t>
  </si>
  <si>
    <t>3688</t>
  </si>
  <si>
    <t>CHE091919</t>
  </si>
  <si>
    <t>09/23/2019</t>
  </si>
  <si>
    <t>FAMILY CENTER</t>
  </si>
  <si>
    <t>INV092319</t>
  </si>
  <si>
    <t>09/25/2019</t>
  </si>
  <si>
    <t>OUR SAM FOUNDATION</t>
  </si>
  <si>
    <t>CHE092519</t>
  </si>
  <si>
    <t>SHELBY COUNTY</t>
  </si>
  <si>
    <t>838</t>
  </si>
  <si>
    <t>09/27/2019</t>
  </si>
  <si>
    <t>CHE092719</t>
  </si>
  <si>
    <t>357</t>
  </si>
  <si>
    <t>GOODSON KINDERHOOK VOLUNTEER FIRE DEPT</t>
  </si>
  <si>
    <t>MARION VOLUNTEER FIRE DEPARTMENT</t>
  </si>
  <si>
    <t>104084</t>
  </si>
  <si>
    <t>SHELBYVILLE BEDFORD COUNTY PUBLIC LIBRARY</t>
  </si>
  <si>
    <t>SPRING STATION MIDDLE SCHOOL PTO</t>
  </si>
  <si>
    <t>STEWARTS CREEK ELEMENTARY PTO</t>
  </si>
  <si>
    <t>WASHINGTON COUNTY VOLUNTEER FIRE</t>
  </si>
  <si>
    <t>WYTHEVILLE FIRE DEPARTMENT</t>
  </si>
  <si>
    <t>09/30/2019</t>
  </si>
  <si>
    <t>CHE093019</t>
  </si>
  <si>
    <t>HERSHEL WOODY WILLIAMS</t>
  </si>
  <si>
    <t>INV09319</t>
  </si>
  <si>
    <t>KENDYL AND FRIENDS FOUNDATION INC</t>
  </si>
  <si>
    <t>426</t>
  </si>
  <si>
    <t>FOOTHILLS ELEMENTARY SCHOOL</t>
  </si>
  <si>
    <t>INV091219</t>
  </si>
  <si>
    <t>10/01/2019</t>
  </si>
  <si>
    <t>CHE100119</t>
  </si>
  <si>
    <t>10/02/2019</t>
  </si>
  <si>
    <t>CHRISTIAN COUNTY CHAMBER OF COMMERCE</t>
  </si>
  <si>
    <t>67772</t>
  </si>
  <si>
    <t>10/03/2019</t>
  </si>
  <si>
    <t>JUVENILE DIABETES RESEARCH FOUNDATION</t>
  </si>
  <si>
    <t>CHE100319</t>
  </si>
  <si>
    <t>10/07/2019</t>
  </si>
  <si>
    <t>CHE100719</t>
  </si>
  <si>
    <t>MENDOTA COMMUNITY ASSOCIATION</t>
  </si>
  <si>
    <t>SKYCTC</t>
  </si>
  <si>
    <t>10/08/2019</t>
  </si>
  <si>
    <t>CHE100819</t>
  </si>
  <si>
    <t>10/09/2019</t>
  </si>
  <si>
    <t>CHE100919</t>
  </si>
  <si>
    <t>INV100919</t>
  </si>
  <si>
    <t>10/11/2019</t>
  </si>
  <si>
    <t>460</t>
  </si>
  <si>
    <t>CHE101119</t>
  </si>
  <si>
    <t>10/12/2019</t>
  </si>
  <si>
    <t>INV101219</t>
  </si>
  <si>
    <t>10/15/2019</t>
  </si>
  <si>
    <t>CHE101519_1</t>
  </si>
  <si>
    <t>CHE101519</t>
  </si>
  <si>
    <t>10/16/2019</t>
  </si>
  <si>
    <t>10/18/2019</t>
  </si>
  <si>
    <t>VOLUNTEER OWENSBORO</t>
  </si>
  <si>
    <t>INV101819</t>
  </si>
  <si>
    <t>10/22/2019</t>
  </si>
  <si>
    <t>INV102219</t>
  </si>
  <si>
    <t>10/28/2019</t>
  </si>
  <si>
    <t>CHE102819</t>
  </si>
  <si>
    <t>FY 2020</t>
  </si>
  <si>
    <t>10/25/2019</t>
  </si>
  <si>
    <t>4191021134</t>
  </si>
  <si>
    <t>11/01/2019</t>
  </si>
  <si>
    <t>KENTUCKY STATE POLICE PROFESSIONAL ASSN</t>
  </si>
  <si>
    <t>INV110119</t>
  </si>
  <si>
    <t>CHE110119</t>
  </si>
  <si>
    <t>11/04/2019</t>
  </si>
  <si>
    <t>BEST BUDDIES TENNESSEE</t>
  </si>
  <si>
    <t>CHE110419</t>
  </si>
  <si>
    <t>INV110419</t>
  </si>
  <si>
    <t>11/06/2019</t>
  </si>
  <si>
    <t>MMY2020</t>
  </si>
  <si>
    <t>11/08/2019</t>
  </si>
  <si>
    <t>Flick, Robert K (Robert)</t>
  </si>
  <si>
    <t>WEXP-00012781</t>
  </si>
  <si>
    <t>11/10/2019</t>
  </si>
  <si>
    <t>2019344</t>
  </si>
  <si>
    <t>11/11/2019</t>
  </si>
  <si>
    <t>CHE111119</t>
  </si>
  <si>
    <t>11/12/2019</t>
  </si>
  <si>
    <t>CHE111219</t>
  </si>
  <si>
    <t>11/14/2019</t>
  </si>
  <si>
    <t>CHE111419</t>
  </si>
  <si>
    <t>11/15/2019</t>
  </si>
  <si>
    <t>DEFENDERS OF FREEDOM AND LIBERTY</t>
  </si>
  <si>
    <t>CHE111519</t>
  </si>
  <si>
    <t>11/16/2019</t>
  </si>
  <si>
    <t>11/18/2019</t>
  </si>
  <si>
    <t>CHE111819</t>
  </si>
  <si>
    <t>11/19/2019</t>
  </si>
  <si>
    <t>CHE111919</t>
  </si>
  <si>
    <t>GSP2019</t>
  </si>
  <si>
    <t>11/20/2019</t>
  </si>
  <si>
    <t>138059</t>
  </si>
  <si>
    <t>11/22/2019</t>
  </si>
  <si>
    <t>CHE112219</t>
  </si>
  <si>
    <t>11/25/2019</t>
  </si>
  <si>
    <t>CHE112519</t>
  </si>
  <si>
    <t>11/27/2019</t>
  </si>
  <si>
    <t>CHE112719</t>
  </si>
  <si>
    <t>Sawyer, Christina M (Tina)</t>
  </si>
  <si>
    <t>WEXP-00015468</t>
  </si>
  <si>
    <t>3738</t>
  </si>
  <si>
    <t>1188274</t>
  </si>
  <si>
    <t>CALVERT AREA DEVELOPMENT ASSOCIATION</t>
  </si>
  <si>
    <t>INV112019</t>
  </si>
  <si>
    <t>PURPLE PAWS</t>
  </si>
  <si>
    <t>CHE112019</t>
  </si>
  <si>
    <t>11/21/2019</t>
  </si>
  <si>
    <t>Burton, Kelli N (Kelli)</t>
  </si>
  <si>
    <t>WEXP-00013710</t>
  </si>
  <si>
    <t>12/01/2019</t>
  </si>
  <si>
    <t>INV120119</t>
  </si>
  <si>
    <t>12/03/2019</t>
  </si>
  <si>
    <t>INV120319</t>
  </si>
  <si>
    <t>12/04/2019</t>
  </si>
  <si>
    <t>ISAIAH 117 HOUSE</t>
  </si>
  <si>
    <t>CHE120419</t>
  </si>
  <si>
    <t>12/05/2019</t>
  </si>
  <si>
    <t>OAKLANDS MANSION</t>
  </si>
  <si>
    <t>CHE120519</t>
  </si>
  <si>
    <t>12/11/2019</t>
  </si>
  <si>
    <t>INV121119</t>
  </si>
  <si>
    <t>PUZZLE PIECES INC</t>
  </si>
  <si>
    <t>2019110540003</t>
  </si>
  <si>
    <t>12/12/2019</t>
  </si>
  <si>
    <t>CHE121219</t>
  </si>
  <si>
    <t>INV121219</t>
  </si>
  <si>
    <t>STANLEY FIRE DEPARTMENT</t>
  </si>
  <si>
    <t>12/16/2019</t>
  </si>
  <si>
    <t>12/17/2019</t>
  </si>
  <si>
    <t>CHE121719</t>
  </si>
  <si>
    <t>12/18/2019</t>
  </si>
  <si>
    <t>IMPACT MENTORING</t>
  </si>
  <si>
    <t>CHE121819</t>
  </si>
  <si>
    <t>01/03/2020</t>
  </si>
  <si>
    <t>INV010320</t>
  </si>
  <si>
    <t>01/07/2020</t>
  </si>
  <si>
    <t>INV010720</t>
  </si>
  <si>
    <t>HOSPICE OF SOUTHERN KENTUCKY</t>
  </si>
  <si>
    <t>CHE010719</t>
  </si>
  <si>
    <t>01/09/2020</t>
  </si>
  <si>
    <t>INV010920</t>
  </si>
  <si>
    <t>01/10/2020</t>
  </si>
  <si>
    <t>2020C2</t>
  </si>
  <si>
    <t>01/14/2020</t>
  </si>
  <si>
    <t>CHE011420</t>
  </si>
  <si>
    <t>DAVIESS COUNTY</t>
  </si>
  <si>
    <t>KENTUCKY KIDS ON THE BLOCK</t>
  </si>
  <si>
    <t>01/15/2020</t>
  </si>
  <si>
    <t>INV011520</t>
  </si>
  <si>
    <t>01/16/2020</t>
  </si>
  <si>
    <t>CHE011620_2</t>
  </si>
  <si>
    <t>01/17/2020</t>
  </si>
  <si>
    <t>INV011720</t>
  </si>
  <si>
    <t>01/20/2020</t>
  </si>
  <si>
    <t>CHE012020</t>
  </si>
  <si>
    <t>01/21/2020</t>
  </si>
  <si>
    <t>CATALYST COMMUNITY CENTER</t>
  </si>
  <si>
    <t>CHE012120</t>
  </si>
  <si>
    <t>4496</t>
  </si>
  <si>
    <t>01/23/2020</t>
  </si>
  <si>
    <t>INV012320</t>
  </si>
  <si>
    <t>MADISONVILLE LADY ELITE</t>
  </si>
  <si>
    <t>CHE012320</t>
  </si>
  <si>
    <t>WEBSTER COUNTY HIGH SCHOOL TENNIS TEAM</t>
  </si>
  <si>
    <t>01/26/2020</t>
  </si>
  <si>
    <t>CHE012620</t>
  </si>
  <si>
    <t>01/27/2020</t>
  </si>
  <si>
    <t>INV012720</t>
  </si>
  <si>
    <t>CHE0127220</t>
  </si>
  <si>
    <t>01/28/2020</t>
  </si>
  <si>
    <t>01/29/2020</t>
  </si>
  <si>
    <t>INV012920</t>
  </si>
  <si>
    <t>150778</t>
  </si>
  <si>
    <t>12/10/2019</t>
  </si>
  <si>
    <t>CHE121019</t>
  </si>
  <si>
    <t>12/23/2019</t>
  </si>
  <si>
    <t>2001</t>
  </si>
  <si>
    <t>Stuart Schulz / Gary Porter</t>
  </si>
  <si>
    <t>Jimmy Cates</t>
  </si>
  <si>
    <t>Julie Duff</t>
  </si>
  <si>
    <t>022020205</t>
  </si>
  <si>
    <t>001_012320</t>
  </si>
  <si>
    <t>ART CENTER OF THE BLUEGRASS</t>
  </si>
  <si>
    <t>116</t>
  </si>
  <si>
    <t>02/01/2020</t>
  </si>
  <si>
    <t>INV020120</t>
  </si>
  <si>
    <t>PRO HITTING BASEBALL</t>
  </si>
  <si>
    <t>02/03/2020</t>
  </si>
  <si>
    <t>CHE020320</t>
  </si>
  <si>
    <t>02/04/2020</t>
  </si>
  <si>
    <t>2020C5</t>
  </si>
  <si>
    <t>129178</t>
  </si>
  <si>
    <t>02/05/2020</t>
  </si>
  <si>
    <t>INV020520</t>
  </si>
  <si>
    <t>77577</t>
  </si>
  <si>
    <t>02/10/2020</t>
  </si>
  <si>
    <t>654523_021020</t>
  </si>
  <si>
    <t>02/12/2020</t>
  </si>
  <si>
    <t>CHE021220</t>
  </si>
  <si>
    <t>02/13/2020</t>
  </si>
  <si>
    <t>HERITAGE MIDDLE SCHOOL</t>
  </si>
  <si>
    <t>CHE021320</t>
  </si>
  <si>
    <t>02/17/2020</t>
  </si>
  <si>
    <t>WALK2020</t>
  </si>
  <si>
    <t>02/20/2020</t>
  </si>
  <si>
    <t>INV022020</t>
  </si>
  <si>
    <t>CHE022620</t>
  </si>
  <si>
    <t>02/21/2020</t>
  </si>
  <si>
    <t>INV022120</t>
  </si>
  <si>
    <t>CHE022120</t>
  </si>
  <si>
    <t>02/24/2020</t>
  </si>
  <si>
    <t>CHE022420</t>
  </si>
  <si>
    <t>02/25/2020</t>
  </si>
  <si>
    <t>CHE022520</t>
  </si>
  <si>
    <t>02/26/2020</t>
  </si>
  <si>
    <t>02/27/2020</t>
  </si>
  <si>
    <t>MCCRACKEN COUNTY COMMUNITY CAREER ENDOWMENT</t>
  </si>
  <si>
    <t>CHE022720</t>
  </si>
  <si>
    <t>7543303</t>
  </si>
  <si>
    <t>12/13/2019</t>
  </si>
  <si>
    <t>MCCRACKEN COUNTY HIGH SCHOOL</t>
  </si>
  <si>
    <t>INV121319</t>
  </si>
  <si>
    <t>68239</t>
  </si>
  <si>
    <t>BROTHERS KEEPER</t>
  </si>
  <si>
    <t>4194021418</t>
  </si>
  <si>
    <t>SHELTER DANIEL PITINO</t>
  </si>
  <si>
    <t>INV022720</t>
  </si>
  <si>
    <t>03/01/2020</t>
  </si>
  <si>
    <t>INV030120</t>
  </si>
  <si>
    <t>INV030120_1</t>
  </si>
  <si>
    <t>03/02/2020</t>
  </si>
  <si>
    <t>ABC CHILDRENS ACADEMY</t>
  </si>
  <si>
    <t>INV030220</t>
  </si>
  <si>
    <t>ASSOCIATION OF THE CENTURY</t>
  </si>
  <si>
    <t>CHE030220</t>
  </si>
  <si>
    <t>600</t>
  </si>
  <si>
    <t>03/03/2020</t>
  </si>
  <si>
    <t>Burrell, Robert E (Bobby)</t>
  </si>
  <si>
    <t>WEXP-00020152</t>
  </si>
  <si>
    <t>SOUTH WILLIAMSON ATHLETICS</t>
  </si>
  <si>
    <t>CHE030320</t>
  </si>
  <si>
    <t>TCHS PROJECT GRADUATION</t>
  </si>
  <si>
    <t>INV030320</t>
  </si>
  <si>
    <t>03/04/2020</t>
  </si>
  <si>
    <t>INV030420</t>
  </si>
  <si>
    <t>03/05/2020</t>
  </si>
  <si>
    <t>CHAPEL HILL YOUTH BASEBALL AND SOFTBALL LEAGUE</t>
  </si>
  <si>
    <t>CHE030520</t>
  </si>
  <si>
    <t>03/06/2020</t>
  </si>
  <si>
    <t>CHE030620</t>
  </si>
  <si>
    <t>03/10/2020</t>
  </si>
  <si>
    <t>KENTUCKY ASSOCIATION FOR ECONOMIC DEVELOPMENT</t>
  </si>
  <si>
    <t>29409</t>
  </si>
  <si>
    <t>PLANO ELEMENTARY PARENT TEACHER ORGANIZATION</t>
  </si>
  <si>
    <t>CHE031020</t>
  </si>
  <si>
    <t>CHE031020_1</t>
  </si>
  <si>
    <t>03/11/2020</t>
  </si>
  <si>
    <t>CHE031120</t>
  </si>
  <si>
    <t>03/12/2020</t>
  </si>
  <si>
    <t>PADUCAH PARKS AND RECREATION</t>
  </si>
  <si>
    <t>INV031220</t>
  </si>
  <si>
    <t>03/16/2020</t>
  </si>
  <si>
    <t>INV031620</t>
  </si>
  <si>
    <t>03/17/2020</t>
  </si>
  <si>
    <t>CHE031720</t>
  </si>
  <si>
    <t>TAYLOR COUNTY FAIR</t>
  </si>
  <si>
    <t>03/20/2020</t>
  </si>
  <si>
    <t>CHE032020</t>
  </si>
  <si>
    <t>03/23/2020</t>
  </si>
  <si>
    <t>INV032320</t>
  </si>
  <si>
    <t>03/24/2020</t>
  </si>
  <si>
    <t>CHE032420</t>
  </si>
  <si>
    <t>COVID19FUND</t>
  </si>
  <si>
    <t>03/25/2020</t>
  </si>
  <si>
    <t>CHE032520</t>
  </si>
  <si>
    <t>03/26/2020</t>
  </si>
  <si>
    <t>INV032620</t>
  </si>
  <si>
    <t>3394</t>
  </si>
  <si>
    <t>03/30/2020</t>
  </si>
  <si>
    <t>CHE033020</t>
  </si>
  <si>
    <t>04/01/2020</t>
  </si>
  <si>
    <t>04/03/2020</t>
  </si>
  <si>
    <t>04/07/2020</t>
  </si>
  <si>
    <t>MARYVILLE HIGH SCHOOL PTSO</t>
  </si>
  <si>
    <t>COMMUNITY MINISTRIES FOOD PANTRY</t>
  </si>
  <si>
    <t>036</t>
  </si>
  <si>
    <t>2567</t>
  </si>
  <si>
    <t>CHE040320</t>
  </si>
  <si>
    <t>CHE040720</t>
  </si>
  <si>
    <t>INV040120</t>
  </si>
  <si>
    <t>HOTEL INC</t>
  </si>
  <si>
    <t>04/13/2020</t>
  </si>
  <si>
    <t>CHE041320</t>
  </si>
  <si>
    <t>04/15/2020</t>
  </si>
  <si>
    <t>FFA FOUNDATION</t>
  </si>
  <si>
    <t>INV041520</t>
  </si>
  <si>
    <t>04/16/2020</t>
  </si>
  <si>
    <t>011112008</t>
  </si>
  <si>
    <t>04/20/2020</t>
  </si>
  <si>
    <t>INV042020</t>
  </si>
  <si>
    <t>04/29/2020</t>
  </si>
  <si>
    <t>CHE042920</t>
  </si>
  <si>
    <t>04/30/2020</t>
  </si>
  <si>
    <t>2525360420</t>
  </si>
  <si>
    <t>05/01/2020</t>
  </si>
  <si>
    <t>CHE050120</t>
  </si>
  <si>
    <t>INV050120</t>
  </si>
  <si>
    <t>05/12/2020</t>
  </si>
  <si>
    <t>Smith, Jimmy D (Jimmy Dale)</t>
  </si>
  <si>
    <t>WEXP-00023979</t>
  </si>
  <si>
    <t>05/13/2020</t>
  </si>
  <si>
    <t>SPRING HILL FIRE FIGHTERS ASSOCIATION LOCAL 4628</t>
  </si>
  <si>
    <t>CHE051320</t>
  </si>
  <si>
    <t>05/14/2020</t>
  </si>
  <si>
    <t>WEXP-00024052</t>
  </si>
  <si>
    <t>05/15/2020</t>
  </si>
  <si>
    <t>Coleman, Michael D (Mike)</t>
  </si>
  <si>
    <t>WEXP-00024105</t>
  </si>
  <si>
    <t>05/16/2020</t>
  </si>
  <si>
    <t>050_RUSTY.PURDY_MAY-</t>
  </si>
  <si>
    <t>05/19/2020</t>
  </si>
  <si>
    <t>Coomes, Evelyn K (Kay)</t>
  </si>
  <si>
    <t>WEXP-00024170</t>
  </si>
  <si>
    <t>Rice, Thomas C (Craig)</t>
  </si>
  <si>
    <t>WEXP-00024172</t>
  </si>
  <si>
    <t>05/26/2020</t>
  </si>
  <si>
    <t>INV2020</t>
  </si>
  <si>
    <t>05/28/2020</t>
  </si>
  <si>
    <t>1325</t>
  </si>
  <si>
    <t>Greer, William H (Bill)</t>
  </si>
  <si>
    <t>WEXP-00021616</t>
  </si>
  <si>
    <t>05/22/2020</t>
  </si>
  <si>
    <t>LOCAL BUSINESS RECOVERY TRUST</t>
  </si>
  <si>
    <t>INV052220</t>
  </si>
  <si>
    <t>RYANS MAKING A DIFFERENCE OUTREACH</t>
  </si>
  <si>
    <t>CHE052620</t>
  </si>
  <si>
    <t>06/10/2020</t>
  </si>
  <si>
    <t>MUHLENBERG COUNTY OPPORTUNITY CENTER</t>
  </si>
  <si>
    <t>INV061020</t>
  </si>
  <si>
    <t>06/19/2020</t>
  </si>
  <si>
    <t>CHE061920</t>
  </si>
  <si>
    <t>06/24/2020</t>
  </si>
  <si>
    <t>DESTIN LEGIEZA MEMORIAL FUND</t>
  </si>
  <si>
    <t>CHE062420</t>
  </si>
  <si>
    <t>06/26/2020</t>
  </si>
  <si>
    <t>INV062620</t>
  </si>
  <si>
    <t>06/30/2020</t>
  </si>
  <si>
    <t>CHE063020</t>
  </si>
  <si>
    <t>Ryan Tolbert</t>
  </si>
  <si>
    <t>Alex House</t>
  </si>
  <si>
    <t>Mike Coleman</t>
  </si>
  <si>
    <t>Jimmy Dale Smith</t>
  </si>
  <si>
    <t>07/08/2020</t>
  </si>
  <si>
    <t>2020SPONSOR</t>
  </si>
  <si>
    <t>07/09/2020</t>
  </si>
  <si>
    <t>CHE070920</t>
  </si>
  <si>
    <t>WELL OUTREACH INC</t>
  </si>
  <si>
    <t>07/10/2020</t>
  </si>
  <si>
    <t>COMMUNITY KITCHEN</t>
  </si>
  <si>
    <t>CHE071020</t>
  </si>
  <si>
    <t>07/13/2020</t>
  </si>
  <si>
    <t>AMERICAN LUNG ASSOCIATION</t>
  </si>
  <si>
    <t>CHE071320</t>
  </si>
  <si>
    <t>07/14/2020</t>
  </si>
  <si>
    <t>07142020</t>
  </si>
  <si>
    <t>07/16/2020</t>
  </si>
  <si>
    <t>050_KAY.COOMES_JUL-2</t>
  </si>
  <si>
    <t>07/17/2020</t>
  </si>
  <si>
    <t>CHE071720</t>
  </si>
  <si>
    <t>07/21/2020</t>
  </si>
  <si>
    <t>2401</t>
  </si>
  <si>
    <t>07/30/2020</t>
  </si>
  <si>
    <t>69190</t>
  </si>
  <si>
    <t>CHE073020</t>
  </si>
  <si>
    <t>07/23/2020</t>
  </si>
  <si>
    <t>94224</t>
  </si>
  <si>
    <t>601</t>
  </si>
  <si>
    <t>07/29/2020</t>
  </si>
  <si>
    <t>202017</t>
  </si>
  <si>
    <t>08/01/2020</t>
  </si>
  <si>
    <t>INV080120</t>
  </si>
  <si>
    <t>INTELLECTUAL DISABILITIES AGENCY OF THE NEW RIVER VALLEY</t>
  </si>
  <si>
    <t>08/07/2020</t>
  </si>
  <si>
    <t>INV080720</t>
  </si>
  <si>
    <t>08/08/2020</t>
  </si>
  <si>
    <t>CHE080820</t>
  </si>
  <si>
    <t>08/10/2020</t>
  </si>
  <si>
    <t>INV081020</t>
  </si>
  <si>
    <t>07/31/2020</t>
  </si>
  <si>
    <t>COATS FOR KIDS</t>
  </si>
  <si>
    <t>CHE073120</t>
  </si>
  <si>
    <t>08/11/2020</t>
  </si>
  <si>
    <t>HERITAGE HOME SCHOLARS</t>
  </si>
  <si>
    <t>CHE081120</t>
  </si>
  <si>
    <t>08/17/2020</t>
  </si>
  <si>
    <t>003</t>
  </si>
  <si>
    <t>17820</t>
  </si>
  <si>
    <t>INV081720</t>
  </si>
  <si>
    <t>08/18/2020</t>
  </si>
  <si>
    <t>CHE081820</t>
  </si>
  <si>
    <t>08/13/2020</t>
  </si>
  <si>
    <t>1060</t>
  </si>
  <si>
    <t>CHE081720</t>
  </si>
  <si>
    <t>08/21/2020</t>
  </si>
  <si>
    <t>CHE082120</t>
  </si>
  <si>
    <t>08/24/2020</t>
  </si>
  <si>
    <t>CHE082420</t>
  </si>
  <si>
    <t>08/27/2020</t>
  </si>
  <si>
    <t>CHE082720</t>
  </si>
  <si>
    <t>GIRLS INC OF JOHNSON CITY</t>
  </si>
  <si>
    <t>08/25/2020</t>
  </si>
  <si>
    <t>70009</t>
  </si>
  <si>
    <t>08/26/2020</t>
  </si>
  <si>
    <t>CHE082620</t>
  </si>
  <si>
    <t>COMMUNITY WORX</t>
  </si>
  <si>
    <t>CHE082520</t>
  </si>
  <si>
    <t>08/28/2020</t>
  </si>
  <si>
    <t>WBKR CHRISTMAS WISH</t>
  </si>
  <si>
    <t>CHE082820</t>
  </si>
  <si>
    <t>09/03/2020</t>
  </si>
  <si>
    <t>CHE090320</t>
  </si>
  <si>
    <t>09/04/2020</t>
  </si>
  <si>
    <t>2020TSHIRTS</t>
  </si>
  <si>
    <t>08/04/2020</t>
  </si>
  <si>
    <t>INV080420</t>
  </si>
  <si>
    <t>09/02/2020</t>
  </si>
  <si>
    <t>65639</t>
  </si>
  <si>
    <t>09/08/2020</t>
  </si>
  <si>
    <t>PERRYVILLE CITY OF</t>
  </si>
  <si>
    <t>CHE090820</t>
  </si>
  <si>
    <t>09/09/2020</t>
  </si>
  <si>
    <t>CHE090920</t>
  </si>
  <si>
    <t>MEDICAL CENTER HEALTH SYSTEM FOUNDATION</t>
  </si>
  <si>
    <t>INV090920</t>
  </si>
  <si>
    <t>09/01/2020</t>
  </si>
  <si>
    <t>HISTORIC RIPPAVILLA HOUSE</t>
  </si>
  <si>
    <t>INV090120</t>
  </si>
  <si>
    <t>SFGT202002</t>
  </si>
  <si>
    <t>09/10/2020</t>
  </si>
  <si>
    <t>GIRLS INC OF KINGSPORT</t>
  </si>
  <si>
    <t>CHE091020</t>
  </si>
  <si>
    <t>INV091020</t>
  </si>
  <si>
    <t>09/14/2020</t>
  </si>
  <si>
    <t>CHE091420</t>
  </si>
  <si>
    <t>09/15/2020</t>
  </si>
  <si>
    <t>CHE091520</t>
  </si>
  <si>
    <t>CASA OF MIDWEST KY</t>
  </si>
  <si>
    <t>CHE090220</t>
  </si>
  <si>
    <t>HOLY PURSUITS DREAM FOUNDATION</t>
  </si>
  <si>
    <t>09/11/2020</t>
  </si>
  <si>
    <t>JIMMY ALLEN GOLF SCRAMBLE</t>
  </si>
  <si>
    <t>CHE091120</t>
  </si>
  <si>
    <t>MOORE ELEMENTARY SCHOOL</t>
  </si>
  <si>
    <t>09/12/2020</t>
  </si>
  <si>
    <t>FRIENDS OF FOOTHILLS</t>
  </si>
  <si>
    <t>INV091220</t>
  </si>
  <si>
    <t>GATEWAY OUTREACH</t>
  </si>
  <si>
    <t>SUMMIT BASEBALL DUG OUT CLUB</t>
  </si>
  <si>
    <t>09/17/2020</t>
  </si>
  <si>
    <t>12PTP20</t>
  </si>
  <si>
    <t>OWENSBORO HEALTH FOUNDATION</t>
  </si>
  <si>
    <t>27</t>
  </si>
  <si>
    <t>09/18/2020</t>
  </si>
  <si>
    <t>CHE091820</t>
  </si>
  <si>
    <t>Total Year</t>
  </si>
  <si>
    <t>Atmos Energy-KY/Mid-States</t>
  </si>
  <si>
    <t>View</t>
  </si>
  <si>
    <t>Type</t>
  </si>
  <si>
    <t>Cost Center</t>
  </si>
  <si>
    <t>Donations - Donations 4261-07520</t>
  </si>
  <si>
    <t>Donations - Billed from HQ -  Below the line 4261-41136</t>
  </si>
  <si>
    <t>Donations - Billed from SS - Below the line 4261-41134</t>
  </si>
  <si>
    <t>Donations - Education 4261-30702</t>
  </si>
  <si>
    <t>Donations - Health 4261-30705</t>
  </si>
  <si>
    <t>Donations - Energy Assistance Program 4261-30711</t>
  </si>
  <si>
    <t>Donations - Community Welfare 4261-30736</t>
  </si>
  <si>
    <t>Donations - Salvation Army 4261-30709</t>
  </si>
  <si>
    <t>Donations - Youth Clubs &amp; Centers 4261-30710</t>
  </si>
  <si>
    <t>Donations - Default 4261-00000</t>
  </si>
  <si>
    <t>Donations - United Way Agencies 4261-30703</t>
  </si>
  <si>
    <t>Donations - Museums &amp; Arts 4261-30706</t>
  </si>
  <si>
    <t>Donations - Misc Income Deductions 4261-30740</t>
  </si>
  <si>
    <t>Amount</t>
  </si>
  <si>
    <t>Remaining</t>
  </si>
  <si>
    <t>KMD Total excluding SSU BTL</t>
  </si>
  <si>
    <t>09/19/2020</t>
  </si>
  <si>
    <t>CHE091920</t>
  </si>
  <si>
    <t>09/16/2020</t>
  </si>
  <si>
    <t>CHE091620</t>
  </si>
  <si>
    <t>1152</t>
  </si>
  <si>
    <t>CHE091720</t>
  </si>
  <si>
    <t>RURAL RETREAT TOWN OF</t>
  </si>
  <si>
    <t>REELFOOT RURAL MINISTRIES</t>
  </si>
  <si>
    <t>JOHN PITTARD ELEMENTARY</t>
  </si>
  <si>
    <t>09/21/2020</t>
  </si>
  <si>
    <t>CHE092120</t>
  </si>
  <si>
    <t>PADUCAH CITY SCHOOLS</t>
  </si>
  <si>
    <t>INV092120</t>
  </si>
  <si>
    <t>INV091820</t>
  </si>
  <si>
    <t>CHE092120_1</t>
  </si>
  <si>
    <t>PADUCAH COOPERATIVE MINISTRY</t>
  </si>
  <si>
    <t>NEXT STEP MINISTRIES</t>
  </si>
  <si>
    <t>LIGHT CENTER</t>
  </si>
  <si>
    <t>HERITAGE ELEMENTARY SCHOOL PTO</t>
  </si>
  <si>
    <t>HELP OFFICE OWENSBORO</t>
  </si>
  <si>
    <t>FAMILY SERVICES ASSOCIATION</t>
  </si>
  <si>
    <t>CHURCHES UNITED IN CHRIST HELP MINISTRY</t>
  </si>
  <si>
    <t>BG WC WELFARE CENTER</t>
  </si>
  <si>
    <t>ALLENDALE ELEMENTARY SCHOOL PTO</t>
  </si>
  <si>
    <t>AARON MCNELL HOUSE</t>
  </si>
  <si>
    <t>09/22/2020</t>
  </si>
  <si>
    <t>CHE092220</t>
  </si>
  <si>
    <t>88499</t>
  </si>
  <si>
    <t>BALLAD HEALTH FOUNDATION</t>
  </si>
  <si>
    <t>COMMUNITY CLINIC OF SHELBYVILLE</t>
  </si>
  <si>
    <t>OPERATION PRIDE</t>
  </si>
  <si>
    <t>PULASKI FIRE DEPARTMENT</t>
  </si>
  <si>
    <t>BLUEGRASS COMMUNITY ACTION AGENCY</t>
  </si>
  <si>
    <t>CHAPMANS RETREAT ELEMENTARY SCHOOL PTO</t>
  </si>
  <si>
    <t>MCCRACKEN COUNTY SCHOOLS</t>
  </si>
  <si>
    <t>THOMPSONS STATION ELEMENTARY SCHOOL PTO</t>
  </si>
  <si>
    <t>BRISTOL FAITH IN ACTION</t>
  </si>
  <si>
    <t>COMMUNITY HELPERS OF RUTHERFORD COUNTY</t>
  </si>
  <si>
    <t>DOUGLAS CHEROKEE ECONOMIC AUTHORITY</t>
  </si>
  <si>
    <t>GOOD NEIGHBORS OF BLOUNT COUNTY</t>
  </si>
  <si>
    <t>HARVEST SHARE FOOD PANTRY</t>
  </si>
  <si>
    <t>HELPING HANDS MINISTRY</t>
  </si>
  <si>
    <t>MOUNTAIN COMMUNITY ACTION PLAN</t>
  </si>
  <si>
    <t>NEW RIVER COMMUNITY ACTION AGENCY</t>
  </si>
  <si>
    <t>09/23/2020</t>
  </si>
  <si>
    <t>MARSHALL COUNTY</t>
  </si>
  <si>
    <t>0012</t>
  </si>
  <si>
    <t>09/24/2020</t>
  </si>
  <si>
    <t>01GEN</t>
  </si>
  <si>
    <t>SPRING STATION MIDDLE SCHOOL</t>
  </si>
  <si>
    <t>CHE092420</t>
  </si>
  <si>
    <t>CHE09240</t>
  </si>
  <si>
    <t>09/25/2020</t>
  </si>
  <si>
    <t>CAVERNA INDEPENDENT SCHOOLS</t>
  </si>
  <si>
    <t>CHE092520</t>
  </si>
  <si>
    <t>09/28/2020</t>
  </si>
  <si>
    <t>CHE0928820</t>
  </si>
  <si>
    <t>09/29/2020</t>
  </si>
  <si>
    <t>CHE092920</t>
  </si>
  <si>
    <t>09/30/2020</t>
  </si>
  <si>
    <t>66699</t>
  </si>
  <si>
    <t>INV093020</t>
  </si>
  <si>
    <t>CHE093020</t>
  </si>
  <si>
    <t>SSU BTL</t>
  </si>
  <si>
    <t>Check &amp; Balances</t>
  </si>
  <si>
    <t>07/01/2020</t>
  </si>
  <si>
    <t>77575</t>
  </si>
  <si>
    <t>Bates, Thomas R (Ryan)</t>
  </si>
  <si>
    <t>WEXP-00029464</t>
  </si>
  <si>
    <t>4191021843</t>
  </si>
  <si>
    <t>10/01/2020</t>
  </si>
  <si>
    <t>BHS BLAZE BASEBALL</t>
  </si>
  <si>
    <t>CHE100120</t>
  </si>
  <si>
    <t>INV100120</t>
  </si>
  <si>
    <t>108383-CANCEL</t>
  </si>
  <si>
    <t>10/06/2020</t>
  </si>
  <si>
    <t>OAKLAND MIDDLE SCHOOL</t>
  </si>
  <si>
    <t>CHE100620</t>
  </si>
  <si>
    <t>10/07/2020</t>
  </si>
  <si>
    <t>CHE100720</t>
  </si>
  <si>
    <t>10/08/2020</t>
  </si>
  <si>
    <t>RADIO STATION WAKM AM 950</t>
  </si>
  <si>
    <t>CHE100820</t>
  </si>
  <si>
    <t>10/09/2020</t>
  </si>
  <si>
    <t>CENTRAL CITY TOURIST AND CONVENTION COMMISSION</t>
  </si>
  <si>
    <t>INV100920</t>
  </si>
  <si>
    <t>10/13/2020</t>
  </si>
  <si>
    <t>1515</t>
  </si>
  <si>
    <t>823</t>
  </si>
  <si>
    <t>10/16/2020</t>
  </si>
  <si>
    <t>INV101620</t>
  </si>
  <si>
    <t>10/19/2020</t>
  </si>
  <si>
    <t>INV101920</t>
  </si>
  <si>
    <t>10/20/2020</t>
  </si>
  <si>
    <t>CHE102020</t>
  </si>
  <si>
    <t>10/22/2020</t>
  </si>
  <si>
    <t>INDEPENDENCE HIGH SCHOOL</t>
  </si>
  <si>
    <t>CHE102220</t>
  </si>
  <si>
    <t>Reece, Ronnie E (Ronnie)</t>
  </si>
  <si>
    <t>INV102220</t>
  </si>
  <si>
    <t>10/23/2020</t>
  </si>
  <si>
    <t>WASHINGTON COUNTY LITTLE LEAGUE</t>
  </si>
  <si>
    <t>CHE102320</t>
  </si>
  <si>
    <t>10/29/2020</t>
  </si>
  <si>
    <t>INV102920</t>
  </si>
  <si>
    <t>FY 2021</t>
  </si>
  <si>
    <t>Brannon Taylor</t>
  </si>
  <si>
    <t>11/01/2020</t>
  </si>
  <si>
    <t>INV110120</t>
  </si>
  <si>
    <t>11/02/2020</t>
  </si>
  <si>
    <t>SORGHO FIRE DEPARTMENT</t>
  </si>
  <si>
    <t>CHE110220</t>
  </si>
  <si>
    <t>11/03/2020</t>
  </si>
  <si>
    <t>INV110320</t>
  </si>
  <si>
    <t>BARRON RIVER AREA SAFE SPACE</t>
  </si>
  <si>
    <t>CHE110320</t>
  </si>
  <si>
    <t>11/05/2020</t>
  </si>
  <si>
    <t>CHE110520</t>
  </si>
  <si>
    <t>11/09/2020</t>
  </si>
  <si>
    <t>CHE110920</t>
  </si>
  <si>
    <t>11/11/2020</t>
  </si>
  <si>
    <t>CHE111120</t>
  </si>
  <si>
    <t>11/13/2020</t>
  </si>
  <si>
    <t>INV111320</t>
  </si>
  <si>
    <t>11/16/2020</t>
  </si>
  <si>
    <t>050_RYAN.TOLBERT_NOV</t>
  </si>
  <si>
    <t>11/18/2020</t>
  </si>
  <si>
    <t>CHE111820</t>
  </si>
  <si>
    <t>WEST KY FELLOWSHIP OF CHRISTIAN ATHLETES</t>
  </si>
  <si>
    <t>1805</t>
  </si>
  <si>
    <t>11/19/2020</t>
  </si>
  <si>
    <t>INV111920</t>
  </si>
  <si>
    <t>CHE111920</t>
  </si>
  <si>
    <t>11/23/2020</t>
  </si>
  <si>
    <t>EDENWOOD GREENWOOD CEMETERY</t>
  </si>
  <si>
    <t>CHE112320</t>
  </si>
  <si>
    <t>INV112320</t>
  </si>
  <si>
    <t>11/30/2020</t>
  </si>
  <si>
    <t>CHE113020</t>
  </si>
  <si>
    <t>CY Act vs Budget</t>
  </si>
  <si>
    <t>129955</t>
  </si>
  <si>
    <t>43080</t>
  </si>
  <si>
    <t>11/29/2020</t>
  </si>
  <si>
    <t>WEXP-00031984</t>
  </si>
  <si>
    <t>ALLEGRA MARKETING PRINT MAIL</t>
  </si>
  <si>
    <t>121099</t>
  </si>
  <si>
    <t>12/01/2020</t>
  </si>
  <si>
    <t>INV120120</t>
  </si>
  <si>
    <t>FOUNDATION FOR DAVIESS COUNTY PUBLIC SCHOOLS</t>
  </si>
  <si>
    <t>12/02/2020</t>
  </si>
  <si>
    <t>INV120220</t>
  </si>
  <si>
    <t>12/03/2020</t>
  </si>
  <si>
    <t>INV120320</t>
  </si>
  <si>
    <t>CHE120320</t>
  </si>
  <si>
    <t>12/04/2020</t>
  </si>
  <si>
    <t>CHE120420</t>
  </si>
  <si>
    <t>12/08/2020</t>
  </si>
  <si>
    <t>CHE120820</t>
  </si>
  <si>
    <t>KENTUCKY MIDDLE SCHOOL FOOTBALL ASSOCIATION</t>
  </si>
  <si>
    <t>INV120820</t>
  </si>
  <si>
    <t>12/15/2020</t>
  </si>
  <si>
    <t>CHE121520</t>
  </si>
  <si>
    <t>ST JOSEPHS INDIAN SCHOOL</t>
  </si>
  <si>
    <t>ST JUDE CHILDRENS HOSPITAL</t>
  </si>
  <si>
    <t>12/20/2020</t>
  </si>
  <si>
    <t>MCLEAN COUNTY PUBLIC LIBRARY</t>
  </si>
  <si>
    <t>CHE130261</t>
  </si>
  <si>
    <t>12/29/2020</t>
  </si>
  <si>
    <t>CHE130480</t>
  </si>
  <si>
    <t>Robert Arnold</t>
  </si>
  <si>
    <t>2653 KMD KY Pipe Replacement</t>
  </si>
  <si>
    <t>Description</t>
  </si>
  <si>
    <t>FSTC - Kids</t>
  </si>
  <si>
    <t>FSTC - Neighbors</t>
  </si>
  <si>
    <t>All youth sport league donations</t>
  </si>
  <si>
    <t>All secondary school (elementary, middle &amp; high school) PTO/PTA organizations</t>
  </si>
  <si>
    <t>FSTC – Community Heroes</t>
  </si>
  <si>
    <t>All museums</t>
  </si>
  <si>
    <t>All music festivals</t>
  </si>
  <si>
    <t>All food donation banks excluding school affiliation</t>
  </si>
  <si>
    <t>Designation</t>
  </si>
  <si>
    <t>Gas Associations (KGA, TGA, etc)</t>
  </si>
  <si>
    <t>All fire, police, EMT, and military organizations</t>
  </si>
  <si>
    <t>Boys &amp; Girls Club</t>
  </si>
  <si>
    <t>Girls Inc.</t>
  </si>
  <si>
    <t>YMCA Club</t>
  </si>
  <si>
    <t>All college/university organizations (MTSU, WKU, KWU, VT, etc.)</t>
  </si>
  <si>
    <t>All social organizations (i.e. Lions Club, Rotary Club, Kiwanis, etc.)</t>
  </si>
  <si>
    <t>All heath support/research organization (i.e. American Cancer, American Heart, St. Jude's, Alzheimers Association)</t>
  </si>
  <si>
    <t>Battered women and/or children shelters</t>
  </si>
  <si>
    <t>All job placement organizations</t>
  </si>
  <si>
    <t>General support of a state county or city organiztion (i.e. Daviess County, CHRISTIAN COUNTY SENIOR CITIZENS CENTER, etc.)</t>
  </si>
  <si>
    <t>Chamber of Commerce organizations (if. COC is part of vendor name code here)</t>
  </si>
  <si>
    <t>FSTC Description</t>
  </si>
  <si>
    <t>FSTC - Community Heroes</t>
  </si>
  <si>
    <t>KENTUCKY Total</t>
  </si>
  <si>
    <t>01/01/2021</t>
  </si>
  <si>
    <t>INV010121</t>
  </si>
  <si>
    <t>01/05/2021</t>
  </si>
  <si>
    <t>INV010521</t>
  </si>
  <si>
    <t>FRIENDS OF L AND N DEPOT INC</t>
  </si>
  <si>
    <t>3516</t>
  </si>
  <si>
    <t>01/06/2021</t>
  </si>
  <si>
    <t>JAMES K POLK MEMORIAL</t>
  </si>
  <si>
    <t>CHE130766</t>
  </si>
  <si>
    <t>SMYTH COUNTY SHERRIFF CALENDAR</t>
  </si>
  <si>
    <t>215381P</t>
  </si>
  <si>
    <t>01/07/2021</t>
  </si>
  <si>
    <t>INV010721</t>
  </si>
  <si>
    <t>01/11/2021</t>
  </si>
  <si>
    <t>PENNYRILE RC AND D AREA COUNCIL INC</t>
  </si>
  <si>
    <t>INV011121</t>
  </si>
  <si>
    <t>CHE130987</t>
  </si>
  <si>
    <t>01/12/2021</t>
  </si>
  <si>
    <t>CHE131054</t>
  </si>
  <si>
    <t>01/13/2021</t>
  </si>
  <si>
    <t>171345</t>
  </si>
  <si>
    <t>PLEASANT HOPE WOMENS MINISTRIES</t>
  </si>
  <si>
    <t>CHE131108</t>
  </si>
  <si>
    <t>01/14/2021</t>
  </si>
  <si>
    <t>INV011421</t>
  </si>
  <si>
    <t>01/15/2021</t>
  </si>
  <si>
    <t>039</t>
  </si>
  <si>
    <t>01/16/2021</t>
  </si>
  <si>
    <t>050_KACEY.SMITH_JAN-</t>
  </si>
  <si>
    <t>01/19/2021</t>
  </si>
  <si>
    <t>GRAND RIVERS TOURISM</t>
  </si>
  <si>
    <t>INV011921</t>
  </si>
  <si>
    <t>01/21/2021</t>
  </si>
  <si>
    <t>CHE131541</t>
  </si>
  <si>
    <t>01/24/2021</t>
  </si>
  <si>
    <t>INV012421</t>
  </si>
  <si>
    <t>01/26/2021</t>
  </si>
  <si>
    <t>CASA OF SOUTH CENTRAL KENTUCKY</t>
  </si>
  <si>
    <t>INV012621</t>
  </si>
  <si>
    <t>01/27/2021</t>
  </si>
  <si>
    <t>431 HOUSE MINISTRIES</t>
  </si>
  <si>
    <t>0004</t>
  </si>
  <si>
    <t>INV012721</t>
  </si>
  <si>
    <t>01/28/2021</t>
  </si>
  <si>
    <t>INV012821</t>
  </si>
  <si>
    <t>01/29/2021</t>
  </si>
  <si>
    <t>ST JOSEPH SCHOOL</t>
  </si>
  <si>
    <t>INV012921</t>
  </si>
  <si>
    <t>URSULINE ACADEMY SCHOLARSHIP FUND</t>
  </si>
  <si>
    <t>CHE131922</t>
  </si>
  <si>
    <t>INV011221</t>
  </si>
  <si>
    <t>108_1</t>
  </si>
  <si>
    <t>2021C03</t>
  </si>
  <si>
    <t>02/01/2021</t>
  </si>
  <si>
    <t>INV020121</t>
  </si>
  <si>
    <t>ROTARY CLUB</t>
  </si>
  <si>
    <t>02/03/2021</t>
  </si>
  <si>
    <t>02032021</t>
  </si>
  <si>
    <t>02/04/2021</t>
  </si>
  <si>
    <t>2021078BG3</t>
  </si>
  <si>
    <t>INV020421</t>
  </si>
  <si>
    <t>02/05/2021</t>
  </si>
  <si>
    <t>2673</t>
  </si>
  <si>
    <t>02/08/2021</t>
  </si>
  <si>
    <t>INV020821</t>
  </si>
  <si>
    <t>CHE132300</t>
  </si>
  <si>
    <t>WKYPP5K21AE</t>
  </si>
  <si>
    <t>02/10/2021</t>
  </si>
  <si>
    <t>02/11/2021</t>
  </si>
  <si>
    <t>LINEBAUGH LIBRARY FOUNDATION</t>
  </si>
  <si>
    <t>CHE132483</t>
  </si>
  <si>
    <t>MAIN STREET MURFREESBORO</t>
  </si>
  <si>
    <t>JAZZFESTSPONSOR</t>
  </si>
  <si>
    <t>02/12/2021</t>
  </si>
  <si>
    <t>SPRING HILL MIDDLE SCHOOL BASEBALL</t>
  </si>
  <si>
    <t>CHE132521</t>
  </si>
  <si>
    <t>02/16/2021</t>
  </si>
  <si>
    <t>PADUCAHGS1121</t>
  </si>
  <si>
    <t>INV021621</t>
  </si>
  <si>
    <t>02/18/2021</t>
  </si>
  <si>
    <t>INV021821</t>
  </si>
  <si>
    <t>02/22/2021</t>
  </si>
  <si>
    <t>OWENSBORO BLACK EXPO</t>
  </si>
  <si>
    <t>9002</t>
  </si>
  <si>
    <t>12/18/2020</t>
  </si>
  <si>
    <t>79731</t>
  </si>
  <si>
    <t>0211211502</t>
  </si>
  <si>
    <t>02/19/2021</t>
  </si>
  <si>
    <t>80286</t>
  </si>
  <si>
    <t>80288</t>
  </si>
  <si>
    <t>80287</t>
  </si>
  <si>
    <t>03/01/2021</t>
  </si>
  <si>
    <t>126822</t>
  </si>
  <si>
    <t>INV030121</t>
  </si>
  <si>
    <t>03/02/2021</t>
  </si>
  <si>
    <t>2021SPONSOR</t>
  </si>
  <si>
    <t>03/03/2021</t>
  </si>
  <si>
    <t>INV030321</t>
  </si>
  <si>
    <t>03/04/2021</t>
  </si>
  <si>
    <t>INV030421</t>
  </si>
  <si>
    <t>03/05/2021</t>
  </si>
  <si>
    <t>INV030521</t>
  </si>
  <si>
    <t>03/09/2021</t>
  </si>
  <si>
    <t>INV030921</t>
  </si>
  <si>
    <t>03/10/2021</t>
  </si>
  <si>
    <t>2023</t>
  </si>
  <si>
    <t>3445</t>
  </si>
  <si>
    <t>03/11/2021</t>
  </si>
  <si>
    <t>INV031121</t>
  </si>
  <si>
    <t>03/12/2021</t>
  </si>
  <si>
    <t>TENNESSEE HURRICANES</t>
  </si>
  <si>
    <t>CHE133441</t>
  </si>
  <si>
    <t>3467_031221</t>
  </si>
  <si>
    <t>03/18/2021</t>
  </si>
  <si>
    <t>CHE133587</t>
  </si>
  <si>
    <t>611</t>
  </si>
  <si>
    <t>03/19/2021</t>
  </si>
  <si>
    <t>INV031921</t>
  </si>
  <si>
    <t>03/23/2021</t>
  </si>
  <si>
    <t>INV032321</t>
  </si>
  <si>
    <t>03/26/2021</t>
  </si>
  <si>
    <t>INV032621</t>
  </si>
  <si>
    <t>03/29/2021</t>
  </si>
  <si>
    <t>ALVATON ELEMENTARY PTO</t>
  </si>
  <si>
    <t>INV032921</t>
  </si>
  <si>
    <t>03/24/2021</t>
  </si>
  <si>
    <t>CITY OF CAVE CITY</t>
  </si>
  <si>
    <t>INV032421</t>
  </si>
  <si>
    <t>03/30/2021</t>
  </si>
  <si>
    <t>202101</t>
  </si>
  <si>
    <t>04/01/2021</t>
  </si>
  <si>
    <t>INV040121</t>
  </si>
  <si>
    <t>04/05/2021</t>
  </si>
  <si>
    <t>INV040521</t>
  </si>
  <si>
    <t>GOLF216</t>
  </si>
  <si>
    <t>04/07/2021</t>
  </si>
  <si>
    <t>INV040721</t>
  </si>
  <si>
    <t>REFUGE CENTER FOR COUNSELING THE</t>
  </si>
  <si>
    <t>04/08/2021</t>
  </si>
  <si>
    <t>INV1924</t>
  </si>
  <si>
    <t>FRIDAY AFTER 5 INC</t>
  </si>
  <si>
    <t>INV040821</t>
  </si>
  <si>
    <t>04/10/2021</t>
  </si>
  <si>
    <t>INV00307</t>
  </si>
  <si>
    <t>04/12/2021</t>
  </si>
  <si>
    <t>INV041221</t>
  </si>
  <si>
    <t>CHE134224</t>
  </si>
  <si>
    <t>04/16/2021</t>
  </si>
  <si>
    <t>10041621</t>
  </si>
  <si>
    <t>13026</t>
  </si>
  <si>
    <t>CHE134380</t>
  </si>
  <si>
    <t>04/19/2021</t>
  </si>
  <si>
    <t>483</t>
  </si>
  <si>
    <t>04/22/2021</t>
  </si>
  <si>
    <t>2021MCATMOS</t>
  </si>
  <si>
    <t>CHE134525</t>
  </si>
  <si>
    <t>04/26/2021</t>
  </si>
  <si>
    <t>81942</t>
  </si>
  <si>
    <t>WALK2021</t>
  </si>
  <si>
    <t>MAURY COUNTY SHERRIFFS RODEO</t>
  </si>
  <si>
    <t>CHE134654</t>
  </si>
  <si>
    <t>2104261</t>
  </si>
  <si>
    <t>04/27/2021</t>
  </si>
  <si>
    <t>CHRISTIAN COUNTY PUBLIC SCHOOLS</t>
  </si>
  <si>
    <t>INV042721</t>
  </si>
  <si>
    <t>04/28/2021</t>
  </si>
  <si>
    <t>CHE134726</t>
  </si>
  <si>
    <t>04/30/2021</t>
  </si>
  <si>
    <t>CHE134820</t>
  </si>
  <si>
    <t>SOUTH UNION SHAKER HILLS</t>
  </si>
  <si>
    <t>INV042821</t>
  </si>
  <si>
    <t>05/01/2021</t>
  </si>
  <si>
    <t>VIRGINIA VETERAN FAMILY SERVICES</t>
  </si>
  <si>
    <t>INV050121</t>
  </si>
  <si>
    <t>05/05/2021</t>
  </si>
  <si>
    <t>MOTLOW COLLEGE FOUNDATION</t>
  </si>
  <si>
    <t>CHE134981</t>
  </si>
  <si>
    <t>05/06/2021</t>
  </si>
  <si>
    <t>CHE135064</t>
  </si>
  <si>
    <t>05/07/2021</t>
  </si>
  <si>
    <t>05/10/2021</t>
  </si>
  <si>
    <t>INV0521021</t>
  </si>
  <si>
    <t>05/11/2021</t>
  </si>
  <si>
    <t>000017</t>
  </si>
  <si>
    <t>INV051121</t>
  </si>
  <si>
    <t>05/17/2021</t>
  </si>
  <si>
    <t>GREENE COUNTY SCHOOLS FOUNDATION</t>
  </si>
  <si>
    <t>214</t>
  </si>
  <si>
    <t>05/18/2021</t>
  </si>
  <si>
    <t>BRISTOL VIRGINIA PUBLIC SCHOOLS</t>
  </si>
  <si>
    <t>1002021</t>
  </si>
  <si>
    <t>05/19/2021</t>
  </si>
  <si>
    <t>70732</t>
  </si>
  <si>
    <t>05/20/2021</t>
  </si>
  <si>
    <t>637</t>
  </si>
  <si>
    <t>INV052021</t>
  </si>
  <si>
    <t>05/24/2021</t>
  </si>
  <si>
    <t>INV052421</t>
  </si>
  <si>
    <t>05/25/2021</t>
  </si>
  <si>
    <t>LOUISVILLE ELITE BASEBAL</t>
  </si>
  <si>
    <t>CHE135609</t>
  </si>
  <si>
    <t>05/27/2021</t>
  </si>
  <si>
    <t>INV052721</t>
  </si>
  <si>
    <t>05/28/2021</t>
  </si>
  <si>
    <t>AMERICAN SOCIETY OF CIVIL ENGINEERS</t>
  </si>
  <si>
    <t>CHE135681</t>
  </si>
  <si>
    <t>CHE135682</t>
  </si>
  <si>
    <t>06/01/2021</t>
  </si>
  <si>
    <t>INV060121</t>
  </si>
  <si>
    <t>BOWLING GREEN PARKS AND RECREATION</t>
  </si>
  <si>
    <t>LIVERMORE ENHANCEMENT FOUNDATION INC</t>
  </si>
  <si>
    <t>UHA GOLF COMMITTEE</t>
  </si>
  <si>
    <t>06/04/2021</t>
  </si>
  <si>
    <t>2528</t>
  </si>
  <si>
    <t>62112</t>
  </si>
  <si>
    <t>INV060421</t>
  </si>
  <si>
    <t>06/07/2021</t>
  </si>
  <si>
    <t>CHE135947</t>
  </si>
  <si>
    <t>CHE135948</t>
  </si>
  <si>
    <t>06/08/2021</t>
  </si>
  <si>
    <t>CHE136020</t>
  </si>
  <si>
    <t>06/09/2021</t>
  </si>
  <si>
    <t>1002</t>
  </si>
  <si>
    <t>CHE136043</t>
  </si>
  <si>
    <t>06/10/2021</t>
  </si>
  <si>
    <t>37057</t>
  </si>
  <si>
    <t>06/14/2021</t>
  </si>
  <si>
    <t>INV061421</t>
  </si>
  <si>
    <t>06/17/2021</t>
  </si>
  <si>
    <t>20218000</t>
  </si>
  <si>
    <t>06/18/2021</t>
  </si>
  <si>
    <t>1341</t>
  </si>
  <si>
    <t>CHE136287</t>
  </si>
  <si>
    <t>INV061821</t>
  </si>
  <si>
    <t>06/22/2021</t>
  </si>
  <si>
    <t>CHE136382</t>
  </si>
  <si>
    <t>HOPKINSVILLE ART GUILD</t>
  </si>
  <si>
    <t>INV062221</t>
  </si>
  <si>
    <t>06/23/2021</t>
  </si>
  <si>
    <t>CHE136444</t>
  </si>
  <si>
    <t>FRANKLIN SIMPSON ALUMNI ASSOCIATION</t>
  </si>
  <si>
    <t>INV062321</t>
  </si>
  <si>
    <t>06/25/2021</t>
  </si>
  <si>
    <t>CHE136529</t>
  </si>
  <si>
    <t>06/29/2021</t>
  </si>
  <si>
    <t>CHE136580</t>
  </si>
  <si>
    <t>06/30/2021</t>
  </si>
  <si>
    <t>CHE136662</t>
  </si>
  <si>
    <t>CHE136671</t>
  </si>
  <si>
    <t>001_3</t>
  </si>
  <si>
    <t>INV061021</t>
  </si>
  <si>
    <t>07/01/2021</t>
  </si>
  <si>
    <t>INV070121</t>
  </si>
  <si>
    <t>07/02/2021</t>
  </si>
  <si>
    <t>CHE136722</t>
  </si>
  <si>
    <t>07/06/2021</t>
  </si>
  <si>
    <t>CHE136740</t>
  </si>
  <si>
    <t>CHE136752</t>
  </si>
  <si>
    <t>07/07/2021</t>
  </si>
  <si>
    <t>INV070721</t>
  </si>
  <si>
    <t>LIVERMORE BAPTIST CHURCH</t>
  </si>
  <si>
    <t>CHE136796</t>
  </si>
  <si>
    <t>07/08/2021</t>
  </si>
  <si>
    <t>Ferguson, Matthew C (Matt)</t>
  </si>
  <si>
    <t>CHE136829</t>
  </si>
  <si>
    <t>07/09/2021</t>
  </si>
  <si>
    <t>DSAMT</t>
  </si>
  <si>
    <t>CHE136879</t>
  </si>
  <si>
    <t>07/13/2021</t>
  </si>
  <si>
    <t>INV071321</t>
  </si>
  <si>
    <t>07/14/2021</t>
  </si>
  <si>
    <t>INV071421</t>
  </si>
  <si>
    <t>3383</t>
  </si>
  <si>
    <t>CHE136986</t>
  </si>
  <si>
    <t>HOPKINSVILLE PARKS AND RECREATION</t>
  </si>
  <si>
    <t>07/15/2021</t>
  </si>
  <si>
    <t>BOYLE COUNTY QUARTERBACK CLUB INC</t>
  </si>
  <si>
    <t>INV071521</t>
  </si>
  <si>
    <t>07/19/2021</t>
  </si>
  <si>
    <t>BLOUNT MEMORIAL FOUNDATION</t>
  </si>
  <si>
    <t>CHE137105</t>
  </si>
  <si>
    <t>CHE137104</t>
  </si>
  <si>
    <t>07/20/2021</t>
  </si>
  <si>
    <t>INV072021</t>
  </si>
  <si>
    <t>71373</t>
  </si>
  <si>
    <t>07/22/2021</t>
  </si>
  <si>
    <t>INV072221</t>
  </si>
  <si>
    <t>07/23/2021</t>
  </si>
  <si>
    <t>SFGT202103</t>
  </si>
  <si>
    <t>07/27/2021</t>
  </si>
  <si>
    <t>CHE137362</t>
  </si>
  <si>
    <t>DAWSON SPRINGS</t>
  </si>
  <si>
    <t>ALPS ADULT DAY SERVICES</t>
  </si>
  <si>
    <t>INV063021</t>
  </si>
  <si>
    <t>WEBSTER COUNTY</t>
  </si>
  <si>
    <t>124503</t>
  </si>
  <si>
    <t>07/21/2021</t>
  </si>
  <si>
    <t>3555</t>
  </si>
  <si>
    <t>07/26/2021</t>
  </si>
  <si>
    <t>00102</t>
  </si>
  <si>
    <t>2021001</t>
  </si>
  <si>
    <t>072621</t>
  </si>
  <si>
    <t>OWENSBORO EASTERN CAL RIPKEN</t>
  </si>
  <si>
    <t>08/01/2021</t>
  </si>
  <si>
    <t>INV080121</t>
  </si>
  <si>
    <t>AMERICAN LEGION BASEBALL POST 9</t>
  </si>
  <si>
    <t>BRIM FOOD DRIVE</t>
  </si>
  <si>
    <t>PENNYRILE AREA</t>
  </si>
  <si>
    <t>08/02/2021</t>
  </si>
  <si>
    <t>INV080221</t>
  </si>
  <si>
    <t>LAG101</t>
  </si>
  <si>
    <t>08/04/2021</t>
  </si>
  <si>
    <t>41426</t>
  </si>
  <si>
    <t>CHE137609</t>
  </si>
  <si>
    <t>CHE137624</t>
  </si>
  <si>
    <t>OFFICER MOATS FOUNDATION</t>
  </si>
  <si>
    <t>CHE137625</t>
  </si>
  <si>
    <t>CHE137627</t>
  </si>
  <si>
    <t>INV080421</t>
  </si>
  <si>
    <t>INV137620</t>
  </si>
  <si>
    <t>Energy Assistance Program</t>
  </si>
  <si>
    <t>08/05/2021</t>
  </si>
  <si>
    <t>41434</t>
  </si>
  <si>
    <t>INV080521</t>
  </si>
  <si>
    <t>08/09/2021</t>
  </si>
  <si>
    <t>INV080921</t>
  </si>
  <si>
    <t>08/11/2021</t>
  </si>
  <si>
    <t>INV081121</t>
  </si>
  <si>
    <t>WKU FOUNDATION INC</t>
  </si>
  <si>
    <t>08/12/2021</t>
  </si>
  <si>
    <t>CHE137833</t>
  </si>
  <si>
    <t>STEWARTS CRREEK HIGH</t>
  </si>
  <si>
    <t>08/16/2021</t>
  </si>
  <si>
    <t>CHE137912</t>
  </si>
  <si>
    <t>DC BLAST</t>
  </si>
  <si>
    <t>08/17/2021</t>
  </si>
  <si>
    <t>CHE137967</t>
  </si>
  <si>
    <t>08/18/2021</t>
  </si>
  <si>
    <t>CHE137987</t>
  </si>
  <si>
    <t>08/19/2021</t>
  </si>
  <si>
    <t>CHE138042</t>
  </si>
  <si>
    <t>RADFORD PUBLIC LIBRARY</t>
  </si>
  <si>
    <t>CHE138043</t>
  </si>
  <si>
    <t>CHE138049</t>
  </si>
  <si>
    <t>08/20/2021</t>
  </si>
  <si>
    <t>19447</t>
  </si>
  <si>
    <t>CHE138100</t>
  </si>
  <si>
    <t>CHE138101</t>
  </si>
  <si>
    <t>PADUCAH FIRE DEPARTMENT</t>
  </si>
  <si>
    <t>CHE138102</t>
  </si>
  <si>
    <t>GOODNIGHT MEMORIAL</t>
  </si>
  <si>
    <t>CHE138106</t>
  </si>
  <si>
    <t>FRANKTOWN OPEN HEARTS</t>
  </si>
  <si>
    <t>CHE138107</t>
  </si>
  <si>
    <t>WASHINGTON COUNTY</t>
  </si>
  <si>
    <t>INV082021</t>
  </si>
  <si>
    <t>08/23/2021</t>
  </si>
  <si>
    <t>CHE138120</t>
  </si>
  <si>
    <t>CHE138121</t>
  </si>
  <si>
    <t>CHE138136</t>
  </si>
  <si>
    <t>CENTER OF HOPE</t>
  </si>
  <si>
    <t>CHE138141</t>
  </si>
  <si>
    <t>08/24/2021</t>
  </si>
  <si>
    <t>CHE138177</t>
  </si>
  <si>
    <t>08/25/2021</t>
  </si>
  <si>
    <t>CHE138240</t>
  </si>
  <si>
    <t>CHE138241</t>
  </si>
  <si>
    <t>08/26/2021</t>
  </si>
  <si>
    <t>CHE138266</t>
  </si>
  <si>
    <t>CHE138267</t>
  </si>
  <si>
    <t>CHE138268</t>
  </si>
  <si>
    <t>CHE138270</t>
  </si>
  <si>
    <t>CHE138271</t>
  </si>
  <si>
    <t>CHE138272</t>
  </si>
  <si>
    <t>CHE138275</t>
  </si>
  <si>
    <t>CHE138276</t>
  </si>
  <si>
    <t>CHE138277</t>
  </si>
  <si>
    <t>CHE138279</t>
  </si>
  <si>
    <t>CHE138280</t>
  </si>
  <si>
    <t>CHE138281</t>
  </si>
  <si>
    <t>CHE138283</t>
  </si>
  <si>
    <t>CHE138290</t>
  </si>
  <si>
    <t>CHE138291</t>
  </si>
  <si>
    <t>CHE138293</t>
  </si>
  <si>
    <t>CHE138294</t>
  </si>
  <si>
    <t>HOPKINS COUNTY BOARD OF EDUCATION</t>
  </si>
  <si>
    <t>CHE138295</t>
  </si>
  <si>
    <t>08/27/2021</t>
  </si>
  <si>
    <t>CHE138320</t>
  </si>
  <si>
    <t>CHE138322</t>
  </si>
  <si>
    <t>CHE138326</t>
  </si>
  <si>
    <t>CHE138328</t>
  </si>
  <si>
    <t>CROSS ROADS INC</t>
  </si>
  <si>
    <t>CHE138329</t>
  </si>
  <si>
    <t>CHRISTIAN FOOD BANK OF HOPKINS COUNTY INC</t>
  </si>
  <si>
    <t>08/30/2021</t>
  </si>
  <si>
    <t>CHE138360</t>
  </si>
  <si>
    <t>CHE138361</t>
  </si>
  <si>
    <t>MEGANS MOBILE GROCERY</t>
  </si>
  <si>
    <t>CHE138362</t>
  </si>
  <si>
    <t>CHE138363</t>
  </si>
  <si>
    <t>HELPING HANDS FOOD BANK</t>
  </si>
  <si>
    <t>CHE138364</t>
  </si>
  <si>
    <t>CRITTENDEN COUNTY FOOD BANK</t>
  </si>
  <si>
    <t>CHE138366</t>
  </si>
  <si>
    <t>SERENITY CENTER</t>
  </si>
  <si>
    <t>CHE138367</t>
  </si>
  <si>
    <t>MARTHAS VINEYARD FOOD BANK</t>
  </si>
  <si>
    <t>CHE138368</t>
  </si>
  <si>
    <t>OHIO COUNTY</t>
  </si>
  <si>
    <t>CHE138371</t>
  </si>
  <si>
    <t>BACKPACK KIDS DANVILLE</t>
  </si>
  <si>
    <t>CHE138372</t>
  </si>
  <si>
    <t>CARING FOR KIDS FOUNDATION</t>
  </si>
  <si>
    <t>CHE138373</t>
  </si>
  <si>
    <t>WARREN COUNTY</t>
  </si>
  <si>
    <t>CHE138374</t>
  </si>
  <si>
    <t>CHE138375</t>
  </si>
  <si>
    <t>CAMPBELLSVILLE INDEPENDENT SCHOOL BRD</t>
  </si>
  <si>
    <t>CHE138376</t>
  </si>
  <si>
    <t>CHE138377</t>
  </si>
  <si>
    <t>CHE138379</t>
  </si>
  <si>
    <t>CHE138380</t>
  </si>
  <si>
    <t>BARREN COUNTY BOARD OF EDUCATION</t>
  </si>
  <si>
    <t>CHE138381</t>
  </si>
  <si>
    <t>HART SCHOOL DISTRICT</t>
  </si>
  <si>
    <t>CHE138401</t>
  </si>
  <si>
    <t>INV083021</t>
  </si>
  <si>
    <t>08/31/2021</t>
  </si>
  <si>
    <t>CHE138421</t>
  </si>
  <si>
    <t>CHE138425</t>
  </si>
  <si>
    <t>CHE138433</t>
  </si>
  <si>
    <t>FEEDING SOUTHWEST VIRGINIA</t>
  </si>
  <si>
    <t>110</t>
  </si>
  <si>
    <t>FREDONIA KY CITY OF</t>
  </si>
  <si>
    <t>TORNADO LEAGUE FOOTBALL</t>
  </si>
  <si>
    <t>09/01/2021</t>
  </si>
  <si>
    <t>2010</t>
  </si>
  <si>
    <t>CHE138495</t>
  </si>
  <si>
    <t>09/02/2021</t>
  </si>
  <si>
    <t>0001</t>
  </si>
  <si>
    <t>OPERATION STAND DOWN TENNESSEE</t>
  </si>
  <si>
    <t>CHE138522</t>
  </si>
  <si>
    <t>09/03/2021</t>
  </si>
  <si>
    <t>HELPING HANDS OF HUMPHREYS COUNTY</t>
  </si>
  <si>
    <t>CHE138628</t>
  </si>
  <si>
    <t>09/06/2021</t>
  </si>
  <si>
    <t>CALVERT CITY LIONS FOUNDATION</t>
  </si>
  <si>
    <t>2021003</t>
  </si>
  <si>
    <t>09/07/2021</t>
  </si>
  <si>
    <t>CHRISTIAN COUNTY RESCUE TEAM INC</t>
  </si>
  <si>
    <t>CHE138749</t>
  </si>
  <si>
    <t>FRANKLIN SPECIAL SCHOOL DISTRICT</t>
  </si>
  <si>
    <t>CHE138740</t>
  </si>
  <si>
    <t>09/08/2021</t>
  </si>
  <si>
    <t>09082021</t>
  </si>
  <si>
    <t>HENDERSON COUNTY ECONOMIC DEVELOPMENT CORPORATION</t>
  </si>
  <si>
    <t>INV21512</t>
  </si>
  <si>
    <t>CHE138806</t>
  </si>
  <si>
    <t>09/09/2021</t>
  </si>
  <si>
    <t>AMERICAN FOUNDATION FOR SUICIDE PREVENTION</t>
  </si>
  <si>
    <t>CHE138884</t>
  </si>
  <si>
    <t>CHE138888</t>
  </si>
  <si>
    <t>POSSIBILITY PLACE</t>
  </si>
  <si>
    <t>CHE138893</t>
  </si>
  <si>
    <t>09/10/2021</t>
  </si>
  <si>
    <t>CHE138940</t>
  </si>
  <si>
    <t>CHE138939</t>
  </si>
  <si>
    <t>09/13/2021</t>
  </si>
  <si>
    <t>CHE139023</t>
  </si>
  <si>
    <t>CHE138980</t>
  </si>
  <si>
    <t>09/14/2021</t>
  </si>
  <si>
    <t>CHE139066</t>
  </si>
  <si>
    <t>CHE139058</t>
  </si>
  <si>
    <t>09/15/2021</t>
  </si>
  <si>
    <t>BRIDGES DOMESTIC VIOLENCE CENTER</t>
  </si>
  <si>
    <t>CHE139096</t>
  </si>
  <si>
    <t>LIFELINE RECOVERY CENTER</t>
  </si>
  <si>
    <t>CHE139094</t>
  </si>
  <si>
    <t>MURFREESBORO POLICE DEPARTMENT</t>
  </si>
  <si>
    <t>CHE139100</t>
  </si>
  <si>
    <t>CHE139095</t>
  </si>
  <si>
    <t>RUTHERFORD COUNTY</t>
  </si>
  <si>
    <t>CHE139097</t>
  </si>
  <si>
    <t>71453</t>
  </si>
  <si>
    <t>LIGHTHOUSE A HEALING PLACE THE</t>
  </si>
  <si>
    <t>5007</t>
  </si>
  <si>
    <t>341</t>
  </si>
  <si>
    <t>CHE139099</t>
  </si>
  <si>
    <t>09/16/2021</t>
  </si>
  <si>
    <t>CHE139136</t>
  </si>
  <si>
    <t>MORRISTOWN HAMBLEN LIBRARY</t>
  </si>
  <si>
    <t>CHE139139</t>
  </si>
  <si>
    <t>09/17/2021</t>
  </si>
  <si>
    <t>CHE139183</t>
  </si>
  <si>
    <t>KY</t>
  </si>
  <si>
    <t>The Salvation Army</t>
  </si>
  <si>
    <t>marsha.thornton@uss.salvationarmy.org</t>
  </si>
  <si>
    <t>TN</t>
  </si>
  <si>
    <t>VA</t>
  </si>
  <si>
    <t>Source:</t>
  </si>
  <si>
    <t>St Vincent De Paul</t>
  </si>
  <si>
    <t>svdp.owensboro@att.net</t>
  </si>
  <si>
    <t xml:space="preserve">Net Income Targets  </t>
  </si>
  <si>
    <t>D. Urteaga TEAMS Message 6.4.20</t>
  </si>
  <si>
    <t xml:space="preserve">Paducah Cooperative </t>
  </si>
  <si>
    <t>pcm@paducahcoopministry.org</t>
  </si>
  <si>
    <t xml:space="preserve"> </t>
  </si>
  <si>
    <t>Budget Guidance  = 1% of projected income</t>
  </si>
  <si>
    <t>Family Services Association (Danville)</t>
  </si>
  <si>
    <t xml:space="preserve"> familyservicesas@bellsouth.net</t>
  </si>
  <si>
    <t>FY21 Proposed Donation Budget</t>
  </si>
  <si>
    <t xml:space="preserve">Help Office of Owensboro </t>
  </si>
  <si>
    <t>helpofficeofowensboro@gmail.com</t>
  </si>
  <si>
    <t xml:space="preserve">Family Service Society  </t>
  </si>
  <si>
    <t>candace.melloy@fsspaducah.com</t>
  </si>
  <si>
    <t>Bowling Green Warren County Welfare Cent</t>
  </si>
  <si>
    <t xml:space="preserve"> bonnie.robbins@ky.gov</t>
  </si>
  <si>
    <t>Energy Assistance Guidance = 1/2 of 1% of projected income</t>
  </si>
  <si>
    <t>Light Center</t>
  </si>
  <si>
    <t xml:space="preserve"> lightcenterlburg@att.net</t>
  </si>
  <si>
    <t>FY21 Proposed EA Budget</t>
  </si>
  <si>
    <t>Churches United In Christ Ministries</t>
  </si>
  <si>
    <t>frank1740@aol.com</t>
  </si>
  <si>
    <t>Next Step Ministries (Glasgow)</t>
  </si>
  <si>
    <t xml:space="preserve"> director@nextstepglasgow.com</t>
  </si>
  <si>
    <t>TOTAL 4261 FY21 Budget</t>
  </si>
  <si>
    <t>Aaron Mcneil House (Hopkinsville)</t>
  </si>
  <si>
    <t>tamara@aaronmcneil.org</t>
  </si>
  <si>
    <t xml:space="preserve">Blue Grass </t>
  </si>
  <si>
    <t>troy.roberts@bgcap.org</t>
  </si>
  <si>
    <t>West KY</t>
  </si>
  <si>
    <t>jenny.r@wkas-ky.org</t>
  </si>
  <si>
    <t>Audobon</t>
  </si>
  <si>
    <t>rjones@audubin-area.com</t>
  </si>
  <si>
    <t>PACS</t>
  </si>
  <si>
    <t>krista.groves@pacs0ky.org</t>
  </si>
  <si>
    <t>CAOSKY</t>
  </si>
  <si>
    <t>mlawrence@casoky.org</t>
  </si>
  <si>
    <t>Total</t>
  </si>
  <si>
    <t>The Family Center</t>
  </si>
  <si>
    <t>dawn@familycenter.org</t>
  </si>
  <si>
    <t>Division</t>
  </si>
  <si>
    <t>Back to School</t>
  </si>
  <si>
    <t>Food Banks / School Breakfast-Lunch</t>
  </si>
  <si>
    <t>Books/ Literacy</t>
  </si>
  <si>
    <t>Energy Assistance</t>
  </si>
  <si>
    <t xml:space="preserve">Graceworks Ministries </t>
  </si>
  <si>
    <t>valencia@graceworksministries.net</t>
  </si>
  <si>
    <t>KY/Mid-States</t>
  </si>
  <si>
    <t xml:space="preserve">Helping Hands Ministries </t>
  </si>
  <si>
    <t>Staciasmcin@gmail.com</t>
  </si>
  <si>
    <t>chorcdirect@chorctn.org</t>
  </si>
  <si>
    <t>Good Neighbors of Blount County</t>
  </si>
  <si>
    <t>lisa@goodneighborsbc.org</t>
  </si>
  <si>
    <t xml:space="preserve">Douglas Cherokee </t>
  </si>
  <si>
    <t>kpaxton@douglascherokee.org</t>
  </si>
  <si>
    <t>Mid Cumberland</t>
  </si>
  <si>
    <t>ascott@midcumberland.org</t>
  </si>
  <si>
    <t>SCHRA</t>
  </si>
  <si>
    <t>sbrown@schra.us</t>
  </si>
  <si>
    <t>Faye Kinner</t>
  </si>
  <si>
    <t>Upper East</t>
  </si>
  <si>
    <t>tjaynes@uethda.org</t>
  </si>
  <si>
    <t>**See EA Breakdown Tab Below</t>
  </si>
  <si>
    <t>Mountain CAP</t>
  </si>
  <si>
    <t>awilliams@mountaincap.org</t>
  </si>
  <si>
    <t xml:space="preserve">Bristol Faith In Action </t>
  </si>
  <si>
    <t>dphipps@bristolfia.org</t>
  </si>
  <si>
    <t>New River</t>
  </si>
  <si>
    <t>lhall@nrcaa.org</t>
  </si>
  <si>
    <t>KMD Total</t>
  </si>
  <si>
    <t>FY21 Funds</t>
  </si>
  <si>
    <t>FY20 Funds</t>
  </si>
  <si>
    <t>CHE139420</t>
  </si>
  <si>
    <t>SERVE AND PROTECT</t>
  </si>
  <si>
    <t>09/22/2021</t>
  </si>
  <si>
    <t>INV90121</t>
  </si>
  <si>
    <t>BAPTIST HEALTH FOUNDATION</t>
  </si>
  <si>
    <t>913</t>
  </si>
  <si>
    <t>CHILD WATCH COUNSELING AND ADVOCACY CENTER INC</t>
  </si>
  <si>
    <t>CHE139428</t>
  </si>
  <si>
    <t>COLUMBIA CENTRAL HIGH SCHOOL</t>
  </si>
  <si>
    <t>*E-mail address is where the request for payment will be sent</t>
  </si>
  <si>
    <t>*Format is set please input numbers only no special characters</t>
  </si>
  <si>
    <t>*Format example: 050.3342.4261.30736.093000.0000</t>
  </si>
  <si>
    <t>Business Name</t>
  </si>
  <si>
    <t>E-Mail Address</t>
  </si>
  <si>
    <t>Phone Number</t>
  </si>
  <si>
    <t>Contact First Name</t>
  </si>
  <si>
    <t>Contact Last Name</t>
  </si>
  <si>
    <t>Address</t>
  </si>
  <si>
    <t>City</t>
  </si>
  <si>
    <t>Zip Code</t>
  </si>
  <si>
    <t>Coding</t>
  </si>
  <si>
    <t xml:space="preserve">Divison </t>
  </si>
  <si>
    <t>Date Requested</t>
  </si>
  <si>
    <t>St Vincent De Paul-Owensboro</t>
  </si>
  <si>
    <t>Papercheck- Send to Kay- in markview</t>
  </si>
  <si>
    <t>050.3333.4261.30711.090000.0000</t>
  </si>
  <si>
    <t>St Vincent De Paul-Paducah</t>
  </si>
  <si>
    <t xml:space="preserve">Papercheck- IN Markview </t>
  </si>
  <si>
    <t xml:space="preserve">  kdurbin@paducahcoopministry.org</t>
  </si>
  <si>
    <t>270-442-6795</t>
  </si>
  <si>
    <t>Karen</t>
  </si>
  <si>
    <t>Durbin</t>
  </si>
  <si>
    <t>402 Legion Drive</t>
  </si>
  <si>
    <t>Paducah</t>
  </si>
  <si>
    <t>kvelasco@fsaboyleconty.org</t>
  </si>
  <si>
    <t>859-236-3863</t>
  </si>
  <si>
    <t>Kimberly</t>
  </si>
  <si>
    <t>Velasco</t>
  </si>
  <si>
    <t>PO Box 458</t>
  </si>
  <si>
    <t>Danville</t>
  </si>
  <si>
    <t>Papercheck- Send to Kay</t>
  </si>
  <si>
    <t>Candace.melloy@fsspaducah.com</t>
  </si>
  <si>
    <t xml:space="preserve">270-994-3045 </t>
  </si>
  <si>
    <t>Candace</t>
  </si>
  <si>
    <t>Melloy</t>
  </si>
  <si>
    <t>827 Joe Clifton Drive</t>
  </si>
  <si>
    <t xml:space="preserve"> KY </t>
  </si>
  <si>
    <t xml:space="preserve">PaperCheck </t>
  </si>
  <si>
    <t>Bonnie</t>
  </si>
  <si>
    <t>Robbins</t>
  </si>
  <si>
    <t>PO Box 1212</t>
  </si>
  <si>
    <t>Bowling Green</t>
  </si>
  <si>
    <t xml:space="preserve">KY </t>
  </si>
  <si>
    <t xml:space="preserve">PaperCheck- in Markview </t>
  </si>
  <si>
    <t>vonda@cecbg.com</t>
  </si>
  <si>
    <t>(270) 843-6563</t>
  </si>
  <si>
    <t>Vonda</t>
  </si>
  <si>
    <t>Garringer</t>
  </si>
  <si>
    <t>1215 State Street</t>
  </si>
  <si>
    <t>director@nextstepglasgow.com</t>
  </si>
  <si>
    <t xml:space="preserve">270-646-6021 </t>
  </si>
  <si>
    <t>John</t>
  </si>
  <si>
    <t>Harbert</t>
  </si>
  <si>
    <t xml:space="preserve">PO Box 864 </t>
  </si>
  <si>
    <t>Glasgow</t>
  </si>
  <si>
    <t>tammie@aaronmcneil.org</t>
  </si>
  <si>
    <t>(270) 886-9734</t>
  </si>
  <si>
    <t>Tammie</t>
  </si>
  <si>
    <t>Andrzejcuk</t>
  </si>
  <si>
    <t>PO Bpx 137</t>
  </si>
  <si>
    <t>Hopkinsville</t>
  </si>
  <si>
    <t>502-695-4290 ext. 213</t>
  </si>
  <si>
    <t>Troy</t>
  </si>
  <si>
    <t xml:space="preserve">Roberts </t>
  </si>
  <si>
    <t>111 professional Court</t>
  </si>
  <si>
    <t>Frankfort</t>
  </si>
  <si>
    <t>Lake Cumberland</t>
  </si>
  <si>
    <t xml:space="preserve">Multi-Purpose Community Action Agency </t>
  </si>
  <si>
    <t>kim@mpcaa.org</t>
  </si>
  <si>
    <t xml:space="preserve"> 502-633-2218</t>
  </si>
  <si>
    <t xml:space="preserve">Kim </t>
  </si>
  <si>
    <t>Embrey-Hill</t>
  </si>
  <si>
    <t xml:space="preserve">       PO Box 305</t>
  </si>
  <si>
    <t>Shelbyville</t>
  </si>
  <si>
    <t>jeannie.p@wkas-ky.org</t>
  </si>
  <si>
    <t>270-247-4046</t>
  </si>
  <si>
    <t>Jeannie</t>
  </si>
  <si>
    <t>Puckett</t>
  </si>
  <si>
    <t>PO Box 736</t>
  </si>
  <si>
    <t xml:space="preserve">Mayfield </t>
  </si>
  <si>
    <t>Central Kentucky Community Action Council, Inc.</t>
  </si>
  <si>
    <t xml:space="preserve">   jsandusky@ckcac.org</t>
  </si>
  <si>
    <t>270-692-2136  ext 102</t>
  </si>
  <si>
    <t>Jami</t>
  </si>
  <si>
    <t>Sanducky</t>
  </si>
  <si>
    <t>PO Box 830</t>
  </si>
  <si>
    <t>Lebanon</t>
  </si>
  <si>
    <t xml:space="preserve">Audobon-Area Community Action Agency </t>
  </si>
  <si>
    <t>PaperCheck- Send to Kay- in markview</t>
  </si>
  <si>
    <t>Debbie.veech@uss.salvationarmy.org</t>
  </si>
  <si>
    <t>502-357-8525</t>
  </si>
  <si>
    <t>Debbie</t>
  </si>
  <si>
    <t>Veech</t>
  </si>
  <si>
    <t>216 W Chestnut St</t>
  </si>
  <si>
    <t>Louisville</t>
  </si>
  <si>
    <t xml:space="preserve">Community Action of Southern Kentucky </t>
  </si>
  <si>
    <t>Nbowie@caosky.org</t>
  </si>
  <si>
    <t>270-782-3162 x 234</t>
  </si>
  <si>
    <t>Nerica</t>
  </si>
  <si>
    <t>Bowie</t>
  </si>
  <si>
    <t>921 Beauty Avenue</t>
  </si>
  <si>
    <t>Pennyrile Allied Community Services</t>
  </si>
  <si>
    <t>makka.wheeler@pacs-ky.org</t>
  </si>
  <si>
    <t>270-886-6341</t>
  </si>
  <si>
    <t>Makka</t>
  </si>
  <si>
    <t>Wheeler</t>
  </si>
  <si>
    <t>PO Box 549</t>
  </si>
  <si>
    <t>Hopkins</t>
  </si>
  <si>
    <t>caitlin@familycenter.org</t>
  </si>
  <si>
    <t>(931) 388-3840</t>
  </si>
  <si>
    <t xml:space="preserve">Caitlin </t>
  </si>
  <si>
    <t>Waters</t>
  </si>
  <si>
    <t>PO Box 576</t>
  </si>
  <si>
    <t>Columbia</t>
  </si>
  <si>
    <t>050.3333.4261.30711.093000.0000</t>
  </si>
  <si>
    <t>chorcbookkeeper@chorctn.org</t>
  </si>
  <si>
    <t>615-900-5757</t>
  </si>
  <si>
    <t>Beverly</t>
  </si>
  <si>
    <t>Estes</t>
  </si>
  <si>
    <t xml:space="preserve">1809 Memorial Blvd. </t>
  </si>
  <si>
    <t>Murfreesboro</t>
  </si>
  <si>
    <t>lisa@goodneighborsbc.org </t>
  </si>
  <si>
    <t>865-681-5420</t>
  </si>
  <si>
    <t>Lisa</t>
  </si>
  <si>
    <t>Blackwood</t>
  </si>
  <si>
    <t>320 West Broadway Avenue</t>
  </si>
  <si>
    <t>Maryville</t>
  </si>
  <si>
    <t>Paper Check- In markview</t>
  </si>
  <si>
    <t xml:space="preserve">Mid-Cumberland Community Action Agency </t>
  </si>
  <si>
    <t>Mwiggins@midcumberland.org</t>
  </si>
  <si>
    <t>615-742-1113 ext 2020</t>
  </si>
  <si>
    <t>Michael</t>
  </si>
  <si>
    <t>Wiggins</t>
  </si>
  <si>
    <t>P.O. Box 310</t>
  </si>
  <si>
    <t xml:space="preserve">Lebanon </t>
  </si>
  <si>
    <t>Graceworks</t>
  </si>
  <si>
    <t xml:space="preserve">dgardner@graceworksministries.net         </t>
  </si>
  <si>
    <t>615-794-9055 ext139</t>
  </si>
  <si>
    <t>Dennis</t>
  </si>
  <si>
    <t xml:space="preserve">Gardner </t>
  </si>
  <si>
    <t>104 SE Parkway, suite 100</t>
  </si>
  <si>
    <t>Franklin</t>
  </si>
  <si>
    <t xml:space="preserve">Upper East Tn </t>
  </si>
  <si>
    <t>phoneycutt@uethda.org</t>
  </si>
  <si>
    <t>423-262-9045</t>
  </si>
  <si>
    <t>Pamela</t>
  </si>
  <si>
    <t>Honeycutt</t>
  </si>
  <si>
    <t>PO Box 46</t>
  </si>
  <si>
    <t>Kingsport</t>
  </si>
  <si>
    <t>Helping Hands</t>
  </si>
  <si>
    <t>Paper Check- in Markview</t>
  </si>
  <si>
    <t>731-885-3924</t>
  </si>
  <si>
    <t xml:space="preserve">Blount County CAA </t>
  </si>
  <si>
    <t>pking@blountcaa.org</t>
  </si>
  <si>
    <t>865-983-8411 x 1001</t>
  </si>
  <si>
    <t>Paige</t>
  </si>
  <si>
    <t>King</t>
  </si>
  <si>
    <t>3509 Tuckaleechee Pike</t>
  </si>
  <si>
    <t>Tennesse Assocation of Community Action Agencies</t>
  </si>
  <si>
    <t xml:space="preserve"> david.mincey@knoxcac.org</t>
  </si>
  <si>
    <t>865-546-3500</t>
  </si>
  <si>
    <t>David</t>
  </si>
  <si>
    <t>Mincey</t>
  </si>
  <si>
    <t>P.O. Box 51650</t>
  </si>
  <si>
    <t>Knoxville</t>
  </si>
  <si>
    <t>cwbarr@mountaincap.org</t>
  </si>
  <si>
    <t>276-783-7337</t>
  </si>
  <si>
    <t>Christy</t>
  </si>
  <si>
    <t>Barr</t>
  </si>
  <si>
    <t>PO Box 1008</t>
  </si>
  <si>
    <t>Marion</t>
  </si>
  <si>
    <t>050.3333.4261.30711.096000.0000</t>
  </si>
  <si>
    <t>276-492-6714</t>
  </si>
  <si>
    <t>DeVonne</t>
  </si>
  <si>
    <t>Phipps</t>
  </si>
  <si>
    <t xml:space="preserve">1556 Euclid Avenue </t>
  </si>
  <si>
    <t>Bristol</t>
  </si>
  <si>
    <t xml:space="preserve"> New River Community Action, Inc.</t>
  </si>
  <si>
    <t>mcox@nrcaa.org</t>
  </si>
  <si>
    <t>540-633-5133 x457</t>
  </si>
  <si>
    <t>Michelle</t>
  </si>
  <si>
    <t>Cox</t>
  </si>
  <si>
    <t>1093 East Main Street</t>
  </si>
  <si>
    <t>Radford</t>
  </si>
  <si>
    <t>09222021</t>
  </si>
  <si>
    <t>3966</t>
  </si>
  <si>
    <t>09/21/2021</t>
  </si>
  <si>
    <t>0921</t>
  </si>
  <si>
    <t>LOTUS</t>
  </si>
  <si>
    <t>09/27/2021</t>
  </si>
  <si>
    <t>CHE139611</t>
  </si>
  <si>
    <t>CHE139612</t>
  </si>
  <si>
    <t>CHE139615</t>
  </si>
  <si>
    <t>CHE139608</t>
  </si>
  <si>
    <t>09/28/2021</t>
  </si>
  <si>
    <t>CHE139651</t>
  </si>
  <si>
    <t>CHE139661</t>
  </si>
  <si>
    <t>LAKE CUMBERLAND COMMUNITY ACTION AGENCY</t>
  </si>
  <si>
    <t>CHE139716</t>
  </si>
  <si>
    <t>CHE139723</t>
  </si>
  <si>
    <t>VOLUNTEER HIGH SCHOOL</t>
  </si>
  <si>
    <t>CHE139595</t>
  </si>
  <si>
    <t>CHE139596</t>
  </si>
  <si>
    <t>CHE139597</t>
  </si>
  <si>
    <t>CHE139599</t>
  </si>
  <si>
    <t>INV092821</t>
  </si>
  <si>
    <t>09/29/2021</t>
  </si>
  <si>
    <t>CHE139751</t>
  </si>
  <si>
    <t>NEW DESTINY DOG RESCUE OF BEDFORD COUNTY</t>
  </si>
  <si>
    <t>09/30/2021</t>
  </si>
  <si>
    <t>CHE139790</t>
  </si>
  <si>
    <t>654523_03332</t>
  </si>
  <si>
    <t>FOCUS 21ST CENTURY MINORITY</t>
  </si>
  <si>
    <t>INV092321</t>
  </si>
  <si>
    <t>INV100121</t>
  </si>
  <si>
    <t>GIVING GARDEN THE</t>
  </si>
  <si>
    <t>5560531021121491_100</t>
  </si>
  <si>
    <t>SAMS CLUB</t>
  </si>
  <si>
    <t>CHE140034</t>
  </si>
  <si>
    <t>DAWSON SPRINGS YOUTH LEAGUE</t>
  </si>
  <si>
    <t>INV100721</t>
  </si>
  <si>
    <t>CONCORD ELEMENTARY SCHOOL</t>
  </si>
  <si>
    <t>INV101221</t>
  </si>
  <si>
    <t>050_ANNETTE.ERVIN_OC</t>
  </si>
  <si>
    <t>CHE140221</t>
  </si>
  <si>
    <t>CHE140268</t>
  </si>
  <si>
    <t>BLACKMAN BLAZE BASEBALL</t>
  </si>
  <si>
    <t>CHE140269</t>
  </si>
  <si>
    <t>CHE140323</t>
  </si>
  <si>
    <t>REBUILDING TOGETHER</t>
  </si>
  <si>
    <t>AE102221</t>
  </si>
  <si>
    <t>ARTS OF SOUTHERN KENTUCKY</t>
  </si>
  <si>
    <t>CHE140444</t>
  </si>
  <si>
    <t>AOC202201</t>
  </si>
  <si>
    <t>INV102621</t>
  </si>
  <si>
    <t>KENTUCKY GOVERNORS SCHOLARS PROGRAM FOUNDATION INC</t>
  </si>
  <si>
    <t>CHE140639</t>
  </si>
  <si>
    <t>CHE140671</t>
  </si>
  <si>
    <t>CHE140682</t>
  </si>
  <si>
    <t>CHE140705</t>
  </si>
  <si>
    <t>CHE140708</t>
  </si>
  <si>
    <t>CHE140716</t>
  </si>
  <si>
    <t>02/26/2021</t>
  </si>
  <si>
    <t>007</t>
  </si>
  <si>
    <t>09/23/2021</t>
  </si>
  <si>
    <t>10/01/2021</t>
  </si>
  <si>
    <t>850</t>
  </si>
  <si>
    <t>10/07/2021</t>
  </si>
  <si>
    <t>1622</t>
  </si>
  <si>
    <t>10/12/2021</t>
  </si>
  <si>
    <t>10/16/2021</t>
  </si>
  <si>
    <t>10/18/2021</t>
  </si>
  <si>
    <t>10/19/2021</t>
  </si>
  <si>
    <t>10/22/2021</t>
  </si>
  <si>
    <t>10/26/2021</t>
  </si>
  <si>
    <t>10/27/2021</t>
  </si>
  <si>
    <t>10/28/2021</t>
  </si>
  <si>
    <t>10/29/2021</t>
  </si>
  <si>
    <t>20211029</t>
  </si>
  <si>
    <t>FY 2022</t>
  </si>
  <si>
    <t>2021078BG12</t>
  </si>
  <si>
    <t>INV101821</t>
  </si>
  <si>
    <t>INV140245</t>
  </si>
  <si>
    <t>REFUNDCHECK-102121</t>
  </si>
  <si>
    <t>INV140447</t>
  </si>
  <si>
    <t>CHE140833</t>
  </si>
  <si>
    <t>OWENSBORO CATHOLIC LEAGUE</t>
  </si>
  <si>
    <t>INV110221</t>
  </si>
  <si>
    <t>LEBANON FIRE DEPARTMENT</t>
  </si>
  <si>
    <t>CHE140853</t>
  </si>
  <si>
    <t>HERITAGE HIGH SCHOOL</t>
  </si>
  <si>
    <t>INV110421</t>
  </si>
  <si>
    <t>CHE141142</t>
  </si>
  <si>
    <t>CHE141182</t>
  </si>
  <si>
    <t>ONE GENERATION AWAY</t>
  </si>
  <si>
    <t>CHE141332</t>
  </si>
  <si>
    <t>INV111621</t>
  </si>
  <si>
    <t>HELPSOMEONE INC</t>
  </si>
  <si>
    <t>CHE141499</t>
  </si>
  <si>
    <t>07/12/2021</t>
  </si>
  <si>
    <t>10/21/2021</t>
  </si>
  <si>
    <t>635</t>
  </si>
  <si>
    <t>11/02/2021</t>
  </si>
  <si>
    <t>11/03/2021</t>
  </si>
  <si>
    <t>107</t>
  </si>
  <si>
    <t>11/04/2021</t>
  </si>
  <si>
    <t>11/10/2021</t>
  </si>
  <si>
    <t>11/11/2021</t>
  </si>
  <si>
    <t>11/16/2021</t>
  </si>
  <si>
    <t>11/17/2021</t>
  </si>
  <si>
    <t>102</t>
  </si>
  <si>
    <t>11/19/2021</t>
  </si>
  <si>
    <t>12/01/2021</t>
  </si>
  <si>
    <t>CHE141734</t>
  </si>
  <si>
    <t>GARRARD COUNTY</t>
  </si>
  <si>
    <t>INV120121</t>
  </si>
  <si>
    <t>12/02/2021</t>
  </si>
  <si>
    <t>CHE141762</t>
  </si>
  <si>
    <t>12/03/2021</t>
  </si>
  <si>
    <t>2021226</t>
  </si>
  <si>
    <t>12/06/2021</t>
  </si>
  <si>
    <t>CHE141867</t>
  </si>
  <si>
    <t>12/07/2021</t>
  </si>
  <si>
    <t>INV120721</t>
  </si>
  <si>
    <t>WEXP-00043468</t>
  </si>
  <si>
    <t>12/08/2021</t>
  </si>
  <si>
    <t>INV120821</t>
  </si>
  <si>
    <t>12/14/2021</t>
  </si>
  <si>
    <t>CHE142166</t>
  </si>
  <si>
    <t>12/15/2021</t>
  </si>
  <si>
    <t>71687</t>
  </si>
  <si>
    <t>82158</t>
  </si>
  <si>
    <t>12/16/2021</t>
  </si>
  <si>
    <t>050_THOMAS.SWORD_DEC</t>
  </si>
  <si>
    <t>12/28/2021</t>
  </si>
  <si>
    <t>INV122821</t>
  </si>
  <si>
    <t>12/29/2021</t>
  </si>
  <si>
    <t>CHE142487</t>
  </si>
  <si>
    <t>01/05/2022</t>
  </si>
  <si>
    <t>538</t>
  </si>
  <si>
    <t>01/07/2022</t>
  </si>
  <si>
    <t>CHE142873</t>
  </si>
  <si>
    <t>01/10/2022</t>
  </si>
  <si>
    <t>ATMOSENERGY</t>
  </si>
  <si>
    <t>01/11/2022</t>
  </si>
  <si>
    <t>INV011122</t>
  </si>
  <si>
    <t>01/12/2022</t>
  </si>
  <si>
    <t>CHE143023</t>
  </si>
  <si>
    <t>TENNESSEE STATE FIRE MARSHALLS OFFICE</t>
  </si>
  <si>
    <t>01/13/2022</t>
  </si>
  <si>
    <t>CHE143049</t>
  </si>
  <si>
    <t>01/16/2022</t>
  </si>
  <si>
    <t>050_DAMION.WHEELER_J</t>
  </si>
  <si>
    <t>01/18/2022</t>
  </si>
  <si>
    <t>CHE143127</t>
  </si>
  <si>
    <t>TENNESSEE ENVIRONMENTAL COUNCIL</t>
  </si>
  <si>
    <t>01/19/2022</t>
  </si>
  <si>
    <t>CHE143181</t>
  </si>
  <si>
    <t>CHE143190</t>
  </si>
  <si>
    <t>GIDEONS INTERNATIONAL</t>
  </si>
  <si>
    <t>01/20/2022</t>
  </si>
  <si>
    <t>INV012022</t>
  </si>
  <si>
    <t>01/21/2022</t>
  </si>
  <si>
    <t>CHE143222</t>
  </si>
  <si>
    <t>OMNI FAMILY FOUNDATION</t>
  </si>
  <si>
    <t>CHE143231</t>
  </si>
  <si>
    <t>01/25/2022</t>
  </si>
  <si>
    <t>INV012522</t>
  </si>
  <si>
    <t>INV143281</t>
  </si>
  <si>
    <t>01/26/2022</t>
  </si>
  <si>
    <t>CHE143415</t>
  </si>
  <si>
    <t>01/27/2022</t>
  </si>
  <si>
    <t>INV012722</t>
  </si>
  <si>
    <t>GIRL SCOUTS</t>
  </si>
  <si>
    <t>01/31/2022</t>
  </si>
  <si>
    <t>CHE143500</t>
  </si>
  <si>
    <t>JACK CITY FASTPITCH SOFTBALL</t>
  </si>
  <si>
    <t>CHE143530</t>
  </si>
  <si>
    <t>CHE143532</t>
  </si>
  <si>
    <t>12/22/2021</t>
  </si>
  <si>
    <t>WEXP-00044263</t>
  </si>
  <si>
    <t>Reasoner, Kendra (Kendra)</t>
  </si>
  <si>
    <t>2022078BG1</t>
  </si>
  <si>
    <t>CHE143582</t>
  </si>
  <si>
    <t>INV020122</t>
  </si>
  <si>
    <t>CHE143609</t>
  </si>
  <si>
    <t>CHE143613</t>
  </si>
  <si>
    <t>INV020222</t>
  </si>
  <si>
    <t>CHE143643</t>
  </si>
  <si>
    <t>CHE143644</t>
  </si>
  <si>
    <t>INV020422</t>
  </si>
  <si>
    <t>AFRICAN AMERICAN MUSEUM</t>
  </si>
  <si>
    <t>INV020722</t>
  </si>
  <si>
    <t>CHE143800</t>
  </si>
  <si>
    <t>CHE143837</t>
  </si>
  <si>
    <t>CHE143841</t>
  </si>
  <si>
    <t>CHE143869</t>
  </si>
  <si>
    <t>RURAL RESOURCES FARM AND FOOD EDUCATION CENTER</t>
  </si>
  <si>
    <t>CHE143898</t>
  </si>
  <si>
    <t>INV021122</t>
  </si>
  <si>
    <t>CHE143992</t>
  </si>
  <si>
    <t>CHE144009</t>
  </si>
  <si>
    <t>RADFORD CITY SCHOOLS</t>
  </si>
  <si>
    <t>INV021722</t>
  </si>
  <si>
    <t>CHE144289</t>
  </si>
  <si>
    <t>CHE144368</t>
  </si>
  <si>
    <t>CHE144383</t>
  </si>
  <si>
    <t>JACKSON PURCHASE FIREFIGHTERS ASSOCIATION</t>
  </si>
  <si>
    <t>CHE144387</t>
  </si>
  <si>
    <t>CHE144418</t>
  </si>
  <si>
    <t>01/28/2022</t>
  </si>
  <si>
    <t>02/01/2022</t>
  </si>
  <si>
    <t>2317</t>
  </si>
  <si>
    <t>645960</t>
  </si>
  <si>
    <t>02/02/2022</t>
  </si>
  <si>
    <t>20222124</t>
  </si>
  <si>
    <t>38553</t>
  </si>
  <si>
    <t>02/03/2022</t>
  </si>
  <si>
    <t>02/04/2022</t>
  </si>
  <si>
    <t>126823</t>
  </si>
  <si>
    <t>02/07/2022</t>
  </si>
  <si>
    <t>02/09/2022</t>
  </si>
  <si>
    <t>02/10/2022</t>
  </si>
  <si>
    <t>02/11/2022</t>
  </si>
  <si>
    <t>02/16/2022</t>
  </si>
  <si>
    <t>02/17/2022</t>
  </si>
  <si>
    <t>02/23/2022</t>
  </si>
  <si>
    <t>02/24/2022</t>
  </si>
  <si>
    <t>02/25/2022</t>
  </si>
  <si>
    <t>02/28/2022</t>
  </si>
  <si>
    <t>03/01/2022</t>
  </si>
  <si>
    <t>CHE144484</t>
  </si>
  <si>
    <t>30702</t>
  </si>
  <si>
    <t>INV030122</t>
  </si>
  <si>
    <t>30736</t>
  </si>
  <si>
    <t>03/02/2022</t>
  </si>
  <si>
    <t>CHE144533</t>
  </si>
  <si>
    <t>INV030222</t>
  </si>
  <si>
    <t>03/03/2022</t>
  </si>
  <si>
    <t>CHE144584</t>
  </si>
  <si>
    <t>03/04/2022</t>
  </si>
  <si>
    <t>615</t>
  </si>
  <si>
    <t>03/07/2022</t>
  </si>
  <si>
    <t>CHE144695</t>
  </si>
  <si>
    <t>DOWNTOWN FRANKLIN ROTARY CLUB</t>
  </si>
  <si>
    <t>03/08/2022</t>
  </si>
  <si>
    <t>CHE144755</t>
  </si>
  <si>
    <t>30710</t>
  </si>
  <si>
    <t>03/09/2022</t>
  </si>
  <si>
    <t>CHE144791</t>
  </si>
  <si>
    <t>CHE144803</t>
  </si>
  <si>
    <t>03/10/2022</t>
  </si>
  <si>
    <t>5012</t>
  </si>
  <si>
    <t>6002</t>
  </si>
  <si>
    <t>03/11/2022</t>
  </si>
  <si>
    <t>CITY OF CENTRAL CITY</t>
  </si>
  <si>
    <t>00396</t>
  </si>
  <si>
    <t>CHE144903</t>
  </si>
  <si>
    <t>ANGELS FOR ASHLEY</t>
  </si>
  <si>
    <t>inv031122</t>
  </si>
  <si>
    <t>03/14/2022</t>
  </si>
  <si>
    <t>CHE144968</t>
  </si>
  <si>
    <t>CHE144970</t>
  </si>
  <si>
    <t>INV031422</t>
  </si>
  <si>
    <t>HORN COMMUNITY CENTER</t>
  </si>
  <si>
    <t>03/15/2022</t>
  </si>
  <si>
    <t>INV031522</t>
  </si>
  <si>
    <t>03/16/2022</t>
  </si>
  <si>
    <t>CHE145045</t>
  </si>
  <si>
    <t>03/17/2022</t>
  </si>
  <si>
    <t>CHE145082</t>
  </si>
  <si>
    <t>03/18/2022</t>
  </si>
  <si>
    <t>CHE145131</t>
  </si>
  <si>
    <t>03/21/2022</t>
  </si>
  <si>
    <t>CHE145180</t>
  </si>
  <si>
    <t>CHE145184</t>
  </si>
  <si>
    <t>CHE145196</t>
  </si>
  <si>
    <t>INV032122</t>
  </si>
  <si>
    <t>03/23/2022</t>
  </si>
  <si>
    <t>CHE145274</t>
  </si>
  <si>
    <t>INV032322</t>
  </si>
  <si>
    <t>03/25/2022</t>
  </si>
  <si>
    <t>CHE145347</t>
  </si>
  <si>
    <t>03/28/2022</t>
  </si>
  <si>
    <t>CHE145396</t>
  </si>
  <si>
    <t>EMPOWERMENT ACADEMY</t>
  </si>
  <si>
    <t>CHE145398</t>
  </si>
  <si>
    <t>LINCOLN COUNTY PUBLIC LIBRARY</t>
  </si>
  <si>
    <t>03/29/2022</t>
  </si>
  <si>
    <t>CHE145429</t>
  </si>
  <si>
    <t>MAURY COUNTY ECONOMIC DEVELOPMENT</t>
  </si>
  <si>
    <t>03/31/2022</t>
  </si>
  <si>
    <t>CHE145483</t>
  </si>
  <si>
    <t>Matt Ferguson</t>
  </si>
  <si>
    <t>INV032222</t>
  </si>
  <si>
    <t>GREENWOOD HIGH SCHOOL</t>
  </si>
  <si>
    <t>INV032422</t>
  </si>
  <si>
    <t>2022AE</t>
  </si>
  <si>
    <t>CHE145563</t>
  </si>
  <si>
    <t>FIRST SOUTHERN NATIONAL BANK</t>
  </si>
  <si>
    <t>CHE145568</t>
  </si>
  <si>
    <t>CHE145578</t>
  </si>
  <si>
    <t>CHE145635</t>
  </si>
  <si>
    <t>SPRING STATION MS SIDELINE JV CHEER</t>
  </si>
  <si>
    <t>2022FF15</t>
  </si>
  <si>
    <t>CHE145665</t>
  </si>
  <si>
    <t>FRANKLIN SIMPSON LITTLE LEAGUE</t>
  </si>
  <si>
    <t>CHE145710</t>
  </si>
  <si>
    <t>CHE145713</t>
  </si>
  <si>
    <t>CHE145722</t>
  </si>
  <si>
    <t>CHE145786</t>
  </si>
  <si>
    <t>CHE145901</t>
  </si>
  <si>
    <t>CHE145902</t>
  </si>
  <si>
    <t>CRIMESTOPPERS</t>
  </si>
  <si>
    <t>CHE145904</t>
  </si>
  <si>
    <t>050_MARTIN.YATES_APR</t>
  </si>
  <si>
    <t>INV146076</t>
  </si>
  <si>
    <t>CHE146221</t>
  </si>
  <si>
    <t>INV042222</t>
  </si>
  <si>
    <t>CHE146238</t>
  </si>
  <si>
    <t>CHE146278</t>
  </si>
  <si>
    <t>CHE146298</t>
  </si>
  <si>
    <t>WESTERN KENTUCKY KINGS BASEBALL</t>
  </si>
  <si>
    <t>INV042622</t>
  </si>
  <si>
    <t>CHE146319</t>
  </si>
  <si>
    <t>LADY STORM BASKETBALL BOOSTER CLUB</t>
  </si>
  <si>
    <t>CHE146362</t>
  </si>
  <si>
    <t>03/22/2022</t>
  </si>
  <si>
    <t>03/24/2022</t>
  </si>
  <si>
    <t>03292022</t>
  </si>
  <si>
    <t>03/30/2022</t>
  </si>
  <si>
    <t>04/04/2022</t>
  </si>
  <si>
    <t>04/05/2022</t>
  </si>
  <si>
    <t>04/06/2022</t>
  </si>
  <si>
    <t>04/07/2022</t>
  </si>
  <si>
    <t>04/11/2022</t>
  </si>
  <si>
    <t>04/14/2022</t>
  </si>
  <si>
    <t>04/15/2022</t>
  </si>
  <si>
    <t>20345</t>
  </si>
  <si>
    <t>04/16/2022</t>
  </si>
  <si>
    <t>Misc Income Deductions</t>
  </si>
  <si>
    <t>04/19/2022</t>
  </si>
  <si>
    <t>7666</t>
  </si>
  <si>
    <t>04/20/2022</t>
  </si>
  <si>
    <t>04/22/2022</t>
  </si>
  <si>
    <t>04/25/2022</t>
  </si>
  <si>
    <t>04/26/2022</t>
  </si>
  <si>
    <t>04/27/2022</t>
  </si>
  <si>
    <t>04/28/2022</t>
  </si>
  <si>
    <t>05/02/2022</t>
  </si>
  <si>
    <t>3473</t>
  </si>
  <si>
    <t>30703</t>
  </si>
  <si>
    <t>CHE146424</t>
  </si>
  <si>
    <t>CHE146426</t>
  </si>
  <si>
    <t>CHE146464</t>
  </si>
  <si>
    <t>05/03/2022</t>
  </si>
  <si>
    <t>CHE146487</t>
  </si>
  <si>
    <t>CHE146499</t>
  </si>
  <si>
    <t>BETHESDA ELEMENTARY SCHOOL</t>
  </si>
  <si>
    <t>05/04/2022</t>
  </si>
  <si>
    <t>4475</t>
  </si>
  <si>
    <t>30706</t>
  </si>
  <si>
    <t>CHE146547</t>
  </si>
  <si>
    <t>CHE146548</t>
  </si>
  <si>
    <t>VIRGINIA WOUNDED WARRIORS PROGRAM REGION 3</t>
  </si>
  <si>
    <t>05/05/2022</t>
  </si>
  <si>
    <t>83066</t>
  </si>
  <si>
    <t>05/06/2022</t>
  </si>
  <si>
    <t>CHE146676</t>
  </si>
  <si>
    <t>HAMBLEN COUNTY</t>
  </si>
  <si>
    <t>05/09/2022</t>
  </si>
  <si>
    <t>CHE146792</t>
  </si>
  <si>
    <t>LAMPLIGHTERS INC</t>
  </si>
  <si>
    <t>CHE146794</t>
  </si>
  <si>
    <t>05/10/2022</t>
  </si>
  <si>
    <t>CHE146876</t>
  </si>
  <si>
    <t>TODD COUNTY RESCUE SQUAD</t>
  </si>
  <si>
    <t>05/12/2022</t>
  </si>
  <si>
    <t>2830</t>
  </si>
  <si>
    <t>CHE147104</t>
  </si>
  <si>
    <t>INV051222</t>
  </si>
  <si>
    <t>05/13/2022</t>
  </si>
  <si>
    <t>CHE147245</t>
  </si>
  <si>
    <t>05/16/2022</t>
  </si>
  <si>
    <t>050_DAMION.WHEELER_M</t>
  </si>
  <si>
    <t>CHE147340</t>
  </si>
  <si>
    <t>TENNESSEANS FOR STUDENT SUCCESS</t>
  </si>
  <si>
    <t>CHE147360</t>
  </si>
  <si>
    <t>05/18/2022</t>
  </si>
  <si>
    <t>CHE147543</t>
  </si>
  <si>
    <t>CHE147572</t>
  </si>
  <si>
    <t>05/20/2022</t>
  </si>
  <si>
    <t>CHE147749</t>
  </si>
  <si>
    <t>NORTON CHILDRENS HOSPITAL</t>
  </si>
  <si>
    <t>05/25/2022</t>
  </si>
  <si>
    <t>CHE148035</t>
  </si>
  <si>
    <t>05/31/2022</t>
  </si>
  <si>
    <t>CHE148269</t>
  </si>
  <si>
    <t>Donations - ZNE Homes 4261-30735</t>
  </si>
  <si>
    <t>CHE146425</t>
  </si>
  <si>
    <t>30735</t>
  </si>
  <si>
    <t>06/01/2022</t>
  </si>
  <si>
    <t>CHE148454</t>
  </si>
  <si>
    <t>IN060122</t>
  </si>
  <si>
    <t>INV060122</t>
  </si>
  <si>
    <t>FALL FEST INC</t>
  </si>
  <si>
    <t>06/02/2022</t>
  </si>
  <si>
    <t>2594</t>
  </si>
  <si>
    <t>INV060222</t>
  </si>
  <si>
    <t>06/07/2022</t>
  </si>
  <si>
    <t>CHE148810</t>
  </si>
  <si>
    <t>DOBYNS BENNETT HIGH SCHOOL</t>
  </si>
  <si>
    <t>KYCW8</t>
  </si>
  <si>
    <t>06/08/2022</t>
  </si>
  <si>
    <t>CHE148885</t>
  </si>
  <si>
    <t>06/09/2022</t>
  </si>
  <si>
    <t>39118</t>
  </si>
  <si>
    <t>INV060922</t>
  </si>
  <si>
    <t>06/13/2022</t>
  </si>
  <si>
    <t>910</t>
  </si>
  <si>
    <t>06/14/2022</t>
  </si>
  <si>
    <t>CHE149219</t>
  </si>
  <si>
    <t>06/17/2022</t>
  </si>
  <si>
    <t>CHE149540</t>
  </si>
  <si>
    <t>06/20/2022</t>
  </si>
  <si>
    <t>CHE149579</t>
  </si>
  <si>
    <t>CHE149601</t>
  </si>
  <si>
    <t>06/23/2022</t>
  </si>
  <si>
    <t>CHE149779</t>
  </si>
  <si>
    <t>06/25/2022</t>
  </si>
  <si>
    <t>00103</t>
  </si>
  <si>
    <t>06/27/2022</t>
  </si>
  <si>
    <t>CHE149992</t>
  </si>
  <si>
    <t>RADFORD UNIVERSITY FOUNDATION</t>
  </si>
  <si>
    <t>06/28/2022</t>
  </si>
  <si>
    <t>CHE150069</t>
  </si>
  <si>
    <t>ZNE Homes</t>
  </si>
  <si>
    <t>05/27/2022</t>
  </si>
  <si>
    <t>9453</t>
  </si>
  <si>
    <t>VIRIDIANT</t>
  </si>
  <si>
    <t>07/05/2022</t>
  </si>
  <si>
    <t>100_1</t>
  </si>
  <si>
    <t>CHE150384</t>
  </si>
  <si>
    <t>RONALD MCDONALD HOUSE CHARITIES</t>
  </si>
  <si>
    <t>CHE150421</t>
  </si>
  <si>
    <t>07/06/2022</t>
  </si>
  <si>
    <t>CHE150507</t>
  </si>
  <si>
    <t>CHE150537</t>
  </si>
  <si>
    <t>07/07/2022</t>
  </si>
  <si>
    <t>CHE150582</t>
  </si>
  <si>
    <t>CHE150585</t>
  </si>
  <si>
    <t>07/11/2022</t>
  </si>
  <si>
    <t>CHE150753</t>
  </si>
  <si>
    <t>CHE150795</t>
  </si>
  <si>
    <t>FOUR LEAF FRIENDS</t>
  </si>
  <si>
    <t>INV071122</t>
  </si>
  <si>
    <t>07/13/2022</t>
  </si>
  <si>
    <t>CHE150941</t>
  </si>
  <si>
    <t>07520</t>
  </si>
  <si>
    <t>07/14/2022</t>
  </si>
  <si>
    <t>201</t>
  </si>
  <si>
    <t>CHE151001</t>
  </si>
  <si>
    <t>07/16/2022</t>
  </si>
  <si>
    <t>050_RYAN.TOLBERT_JUL</t>
  </si>
  <si>
    <t>07/18/2022</t>
  </si>
  <si>
    <t>CHE151182</t>
  </si>
  <si>
    <t>07/19/2022</t>
  </si>
  <si>
    <t>CHE151301</t>
  </si>
  <si>
    <t>UNIVERSITY HEIGHTS ACADEMY</t>
  </si>
  <si>
    <t>CHE151332</t>
  </si>
  <si>
    <t>07/20/2022</t>
  </si>
  <si>
    <t>CHE151358</t>
  </si>
  <si>
    <t>CHE151381</t>
  </si>
  <si>
    <t>FRIENDS-BUDDY WALK</t>
  </si>
  <si>
    <t>07/22/2022</t>
  </si>
  <si>
    <t>CHE151502</t>
  </si>
  <si>
    <t>CHE151506</t>
  </si>
  <si>
    <t>07/25/2022</t>
  </si>
  <si>
    <t>CHE151539</t>
  </si>
  <si>
    <t>HOPKINS COUNTY CENTRAL HIGH SCHOOL</t>
  </si>
  <si>
    <t>CHE151559</t>
  </si>
  <si>
    <t>07/26/2022</t>
  </si>
  <si>
    <t>CHE151624</t>
  </si>
  <si>
    <t>CHE151637</t>
  </si>
  <si>
    <t>LAG203</t>
  </si>
  <si>
    <t>07/27/2022</t>
  </si>
  <si>
    <t>CHE151693</t>
  </si>
  <si>
    <t>07/28/2022</t>
  </si>
  <si>
    <t>CHE151747</t>
  </si>
  <si>
    <t>07/29/2022</t>
  </si>
  <si>
    <t>CHE151824</t>
  </si>
  <si>
    <t>CHE151825</t>
  </si>
  <si>
    <t>CHE151844</t>
  </si>
  <si>
    <t>Danny Bertotti / Bradley Benningfield</t>
  </si>
  <si>
    <t>Marcie Wessinger</t>
  </si>
  <si>
    <t>Bradley Benningfield</t>
  </si>
  <si>
    <t>Bobby Burrell</t>
  </si>
  <si>
    <t>ZNE Homes 4261-30735</t>
  </si>
  <si>
    <t>INV151262</t>
  </si>
  <si>
    <t>30711</t>
  </si>
  <si>
    <t>08/01/2022</t>
  </si>
  <si>
    <t>CHE151899</t>
  </si>
  <si>
    <t>CHE151930</t>
  </si>
  <si>
    <t>08/02/2022</t>
  </si>
  <si>
    <t>CHE151970</t>
  </si>
  <si>
    <t>08/03/2022</t>
  </si>
  <si>
    <t>CHE152110</t>
  </si>
  <si>
    <t>CAMPBELLSVILLE YOUTH BASEBALL</t>
  </si>
  <si>
    <t>CHE152114</t>
  </si>
  <si>
    <t>CHE152154</t>
  </si>
  <si>
    <t>08/04/2022</t>
  </si>
  <si>
    <t>CHE152219</t>
  </si>
  <si>
    <t>08/05/2022</t>
  </si>
  <si>
    <t>42259</t>
  </si>
  <si>
    <t>CHE152343</t>
  </si>
  <si>
    <t>CHE152359</t>
  </si>
  <si>
    <t>HOPKINSVILLE HIGH SCHOOL</t>
  </si>
  <si>
    <t>08/16/2022</t>
  </si>
  <si>
    <t>050_BRADLEY.KELTNER_</t>
  </si>
  <si>
    <t>30705</t>
  </si>
  <si>
    <t>08/17/2022</t>
  </si>
  <si>
    <t>CHE153025</t>
  </si>
  <si>
    <t>08/18/2022</t>
  </si>
  <si>
    <t>INV081822</t>
  </si>
  <si>
    <t>08/20/2022</t>
  </si>
  <si>
    <t>2022004</t>
  </si>
  <si>
    <t>08/22/2022</t>
  </si>
  <si>
    <t>2004</t>
  </si>
  <si>
    <t>08/23/2022</t>
  </si>
  <si>
    <t>8232022</t>
  </si>
  <si>
    <t>CHE153564</t>
  </si>
  <si>
    <t>08/25/2022</t>
  </si>
  <si>
    <t>INV082522</t>
  </si>
  <si>
    <t>08/29/2022</t>
  </si>
  <si>
    <t>CHE154096</t>
  </si>
  <si>
    <t>LAW ENFORCEMENT ASSISTANCE PARTNERSHIP</t>
  </si>
  <si>
    <t>CHE154110</t>
  </si>
  <si>
    <t>APPALACHIAN BANNER ACADEMY</t>
  </si>
  <si>
    <t>08/26/2022</t>
  </si>
  <si>
    <t>09/06/2022</t>
  </si>
  <si>
    <t>09/07/2022</t>
  </si>
  <si>
    <t>09/08/2022</t>
  </si>
  <si>
    <t>09/09/2022</t>
  </si>
  <si>
    <t>09/13/2022</t>
  </si>
  <si>
    <t>09/14/2022</t>
  </si>
  <si>
    <t>09/15/2022</t>
  </si>
  <si>
    <t>09/16/2022</t>
  </si>
  <si>
    <t>09/19/2022</t>
  </si>
  <si>
    <t>815</t>
  </si>
  <si>
    <t>INV080122</t>
  </si>
  <si>
    <t>AE82622</t>
  </si>
  <si>
    <t>CHE154677</t>
  </si>
  <si>
    <t>SIEGEL MIDDLE SCHOOL</t>
  </si>
  <si>
    <t>CHE154720</t>
  </si>
  <si>
    <t>SPARTAN TIP OFF CLUB</t>
  </si>
  <si>
    <t>CHE154841</t>
  </si>
  <si>
    <t>CHE154971</t>
  </si>
  <si>
    <t>CHE155210</t>
  </si>
  <si>
    <t>CHE155237</t>
  </si>
  <si>
    <t>CHE155240</t>
  </si>
  <si>
    <t>CHE155243</t>
  </si>
  <si>
    <t>CHE155258</t>
  </si>
  <si>
    <t>BOWLING GREEN INTERNATIONAL FESTIVAL</t>
  </si>
  <si>
    <t>CHE155272</t>
  </si>
  <si>
    <t>MAC DADDIES</t>
  </si>
  <si>
    <t>CHE155273</t>
  </si>
  <si>
    <t>SHELBYVILLE COMMUNITY SOUP KITCHEN</t>
  </si>
  <si>
    <t>091422</t>
  </si>
  <si>
    <t>CHE155316</t>
  </si>
  <si>
    <t>CHE155414</t>
  </si>
  <si>
    <t>CHE155416</t>
  </si>
  <si>
    <t>BEST BUDDIES</t>
  </si>
  <si>
    <t>CHE155446</t>
  </si>
  <si>
    <t>CHE155448</t>
  </si>
  <si>
    <t>CHE155483</t>
  </si>
  <si>
    <t>CHE155501</t>
  </si>
  <si>
    <t>CHE155506</t>
  </si>
  <si>
    <t>CHE155600</t>
  </si>
  <si>
    <t>CHE155610</t>
  </si>
  <si>
    <t>CHE155612</t>
  </si>
  <si>
    <t>CHE155614</t>
  </si>
  <si>
    <t>CHE155620</t>
  </si>
  <si>
    <t>CHE155625</t>
  </si>
  <si>
    <t>CHE155648</t>
  </si>
  <si>
    <t>CHE155653</t>
  </si>
  <si>
    <t>CHE155658</t>
  </si>
  <si>
    <t>CHE155659</t>
  </si>
  <si>
    <t>CHE155660</t>
  </si>
  <si>
    <t>CHE155669</t>
  </si>
  <si>
    <t>CHE155670</t>
  </si>
  <si>
    <t>CHE155672</t>
  </si>
  <si>
    <t>CHE155675</t>
  </si>
  <si>
    <t>CHE155676</t>
  </si>
  <si>
    <t>CHE155677</t>
  </si>
  <si>
    <t>CHE155701</t>
  </si>
  <si>
    <t>CHE155706</t>
  </si>
  <si>
    <t>CHE155707</t>
  </si>
  <si>
    <t>CHE155708</t>
  </si>
  <si>
    <t>CHE155710</t>
  </si>
  <si>
    <t>CHE155713</t>
  </si>
  <si>
    <t>CHE155716</t>
  </si>
  <si>
    <t>CHE155725</t>
  </si>
  <si>
    <t>LADY PATRIOT BASKETBALL BOOSTERS</t>
  </si>
  <si>
    <t>CHE155739</t>
  </si>
  <si>
    <t>KENTUCKY VETERANS HALL OF FAME FOUNDATION</t>
  </si>
  <si>
    <t>CHE155741</t>
  </si>
  <si>
    <t>AUBREYS SONG FOUNDATION</t>
  </si>
  <si>
    <t>09/21/2022</t>
  </si>
  <si>
    <t>CHE156035</t>
  </si>
  <si>
    <t>050_TINA.WHITEHEAD_S</t>
  </si>
  <si>
    <t>09/22/2022</t>
  </si>
  <si>
    <t>CHE156248</t>
  </si>
  <si>
    <t>09/23/2022</t>
  </si>
  <si>
    <t>CHE156286</t>
  </si>
  <si>
    <t>MARTHAS VINEYARD</t>
  </si>
  <si>
    <t>CHE156294</t>
  </si>
  <si>
    <t>CHE156297</t>
  </si>
  <si>
    <t>CHE156298</t>
  </si>
  <si>
    <t>CHE156309</t>
  </si>
  <si>
    <t>CHE156349</t>
  </si>
  <si>
    <t>DEER PARK ELEMENTARY</t>
  </si>
  <si>
    <t>CHE156354</t>
  </si>
  <si>
    <t>09/26/2022</t>
  </si>
  <si>
    <t>CHE156446</t>
  </si>
  <si>
    <t>09/27/2022</t>
  </si>
  <si>
    <t>CHE156628</t>
  </si>
  <si>
    <t>FRIENDS OF FRANKLIN PARKS</t>
  </si>
  <si>
    <t>CHE156629</t>
  </si>
  <si>
    <t>RCSO COMMUNITY PROJECTS GROUP</t>
  </si>
  <si>
    <t>CHE156630</t>
  </si>
  <si>
    <t>LIBERTY ELEMENTARY SCHOOL</t>
  </si>
  <si>
    <t>CHE156641</t>
  </si>
  <si>
    <t>CHE156647</t>
  </si>
  <si>
    <t>CHE156707</t>
  </si>
  <si>
    <t>CHE156717</t>
  </si>
  <si>
    <t>CHE156741</t>
  </si>
  <si>
    <t>09/28/2022</t>
  </si>
  <si>
    <t>CHE156791</t>
  </si>
  <si>
    <t>SBC CHRISTMAS STORE</t>
  </si>
  <si>
    <t>30740</t>
  </si>
  <si>
    <t>CHE156674</t>
  </si>
  <si>
    <t>CHE156676</t>
  </si>
  <si>
    <t>CHE156680</t>
  </si>
  <si>
    <t>CHE156687</t>
  </si>
  <si>
    <t>CHE156825</t>
  </si>
  <si>
    <t>09/29/2022</t>
  </si>
  <si>
    <t>CHE156974</t>
  </si>
  <si>
    <t>CHE156885</t>
  </si>
  <si>
    <t>NORTH BULLITT HIGH SCHOOL</t>
  </si>
  <si>
    <t>CHE156941</t>
  </si>
  <si>
    <t>09/30/2022</t>
  </si>
  <si>
    <t>CHE157069</t>
  </si>
  <si>
    <t>LOVE ON WHEELS</t>
  </si>
  <si>
    <t>ACH</t>
  </si>
  <si>
    <t>VARIOUS INCREMENTAL DOLLARS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</si>
  <si>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</si>
  <si>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</si>
  <si>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</si>
  <si>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</si>
  <si>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</si>
  <si>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</si>
  <si>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</si>
  <si>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</si>
  <si>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</si>
  <si>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</si>
  <si>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</si>
  <si>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</si>
  <si>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10/03/2022</t>
  </si>
  <si>
    <t>CHE157141</t>
  </si>
  <si>
    <t>CHE157244</t>
  </si>
  <si>
    <t>CHE157251</t>
  </si>
  <si>
    <t>CHE157256</t>
  </si>
  <si>
    <t>CHE157262</t>
  </si>
  <si>
    <t>IMAGINATION LIBRARY</t>
  </si>
  <si>
    <t>CHE157265</t>
  </si>
  <si>
    <t>10/05/2022</t>
  </si>
  <si>
    <t>CHE157368</t>
  </si>
  <si>
    <t>CHE157381</t>
  </si>
  <si>
    <t>INV157406</t>
  </si>
  <si>
    <t>10/11/2022</t>
  </si>
  <si>
    <t>CHE157694</t>
  </si>
  <si>
    <t>10/16/2022</t>
  </si>
  <si>
    <t>050_JONATHAN.BARNETT</t>
  </si>
  <si>
    <t>10/17/2022</t>
  </si>
  <si>
    <t>CHE158071</t>
  </si>
  <si>
    <t>BLESSED MOTHER CATHOLIC CHURCH</t>
  </si>
  <si>
    <t>10/20/2022</t>
  </si>
  <si>
    <t>CHE158283</t>
  </si>
  <si>
    <t>10/21/2022</t>
  </si>
  <si>
    <t>CHE158395</t>
  </si>
  <si>
    <t>BHS LINE DRIVE CLUB</t>
  </si>
  <si>
    <t>10/25/2022</t>
  </si>
  <si>
    <t>CHE158561</t>
  </si>
  <si>
    <t>10/26/2022</t>
  </si>
  <si>
    <t>CHE158669</t>
  </si>
  <si>
    <t>CHE158724</t>
  </si>
  <si>
    <t>CHE158731</t>
  </si>
  <si>
    <t>JODY RICHARDS ELEMENTARY SCHOOL</t>
  </si>
  <si>
    <t>10/27/2022</t>
  </si>
  <si>
    <t>CHE158747</t>
  </si>
  <si>
    <t>KY TITANS INC</t>
  </si>
  <si>
    <t>FY 2023</t>
  </si>
  <si>
    <t>11/03/2022</t>
  </si>
  <si>
    <t>7470</t>
  </si>
  <si>
    <t>CHE159212</t>
  </si>
  <si>
    <t>CHE159293</t>
  </si>
  <si>
    <t>CHE159316</t>
  </si>
  <si>
    <t>11/08/2022</t>
  </si>
  <si>
    <t>CHE159607</t>
  </si>
  <si>
    <t>WEST KENTUCKY CHAMBER ALLIANCE</t>
  </si>
  <si>
    <t>CHE159643</t>
  </si>
  <si>
    <t>DAILY TIMES</t>
  </si>
  <si>
    <t>INV110822</t>
  </si>
  <si>
    <t>11/09/2022</t>
  </si>
  <si>
    <t>CHE159710</t>
  </si>
  <si>
    <t>MULTI PURPOSE COMMUNITY ACTION AGENCY INC</t>
  </si>
  <si>
    <t>CHE159740</t>
  </si>
  <si>
    <t>11/11/2022</t>
  </si>
  <si>
    <t>CHE159906</t>
  </si>
  <si>
    <t>H L NEBLETT CENTER</t>
  </si>
  <si>
    <t>INV159929</t>
  </si>
  <si>
    <t>11/14/2022</t>
  </si>
  <si>
    <t>CHE159976</t>
  </si>
  <si>
    <t>11/15/2022</t>
  </si>
  <si>
    <t>CHE160096</t>
  </si>
  <si>
    <t>11/16/2022</t>
  </si>
  <si>
    <t>CHE160122</t>
  </si>
  <si>
    <t>11/17/2022</t>
  </si>
  <si>
    <t>CHE160232</t>
  </si>
  <si>
    <t>HOPKINSVILLE LODGE 12 FOP</t>
  </si>
  <si>
    <t>11/18/2022</t>
  </si>
  <si>
    <t>2022121</t>
  </si>
  <si>
    <t>CHE160357</t>
  </si>
  <si>
    <t>11/21/2022</t>
  </si>
  <si>
    <t>CHE160456</t>
  </si>
  <si>
    <t>MORRIS HEITHCOCK FOP LODGE 41</t>
  </si>
  <si>
    <t>11/23/2022</t>
  </si>
  <si>
    <t>CHE160632</t>
  </si>
  <si>
    <t>11/30/2022</t>
  </si>
  <si>
    <t>CHE160837</t>
  </si>
  <si>
    <t>GREATER OWENSBORO ECONOMIC DEVELOPMENT CORP</t>
  </si>
  <si>
    <t>CHE160839</t>
  </si>
  <si>
    <t>12/02/2022</t>
  </si>
  <si>
    <t>CHE160991</t>
  </si>
  <si>
    <t>CHE160995</t>
  </si>
  <si>
    <t>12/05/2022</t>
  </si>
  <si>
    <t>CHE161108</t>
  </si>
  <si>
    <t>CHE161159</t>
  </si>
  <si>
    <t>ST LAWRENCE CATHOLIC CHURCH</t>
  </si>
  <si>
    <t>12/07/2022</t>
  </si>
  <si>
    <t>CHE161266</t>
  </si>
  <si>
    <t>KENTUCKY MUNICIPAL CLERKS ASSOCIATION</t>
  </si>
  <si>
    <t>CHE161267</t>
  </si>
  <si>
    <t>CHE161306</t>
  </si>
  <si>
    <t>12/08/2022</t>
  </si>
  <si>
    <t>CHE161429</t>
  </si>
  <si>
    <t>CITY OF MADISONVILLE</t>
  </si>
  <si>
    <t>CHE161432</t>
  </si>
  <si>
    <t>12/09/2022</t>
  </si>
  <si>
    <t>WEXP-00057760</t>
  </si>
  <si>
    <t>Bonner, Donald W (Don)</t>
  </si>
  <si>
    <t>12/12/2022</t>
  </si>
  <si>
    <t>CHE161503</t>
  </si>
  <si>
    <t>ACME PLUMBING HEATING COOLING CO INC</t>
  </si>
  <si>
    <t>CHE161578</t>
  </si>
  <si>
    <t>12/13/2022</t>
  </si>
  <si>
    <t>CHE161599</t>
  </si>
  <si>
    <t>CHE161626</t>
  </si>
  <si>
    <t>DEFENDERS OF FREEDOM</t>
  </si>
  <si>
    <t>CHE161652</t>
  </si>
  <si>
    <t>12/14/2022</t>
  </si>
  <si>
    <t>CHE161708</t>
  </si>
  <si>
    <t>12/15/2022</t>
  </si>
  <si>
    <t>CHE161774</t>
  </si>
  <si>
    <t>SMYTH COUNTY</t>
  </si>
  <si>
    <t>12/16/2022</t>
  </si>
  <si>
    <t>050_BRIAN.DAVENPORT_</t>
  </si>
  <si>
    <t>050_CECIL.ELMORE_DEC</t>
  </si>
  <si>
    <t>050_DON.BONNER_DEC-2</t>
  </si>
  <si>
    <t>050_JONATHON.BLEDSOE</t>
  </si>
  <si>
    <t>050_KAY.COOMES_DEC-2</t>
  </si>
  <si>
    <t>050_MCKINLEY.COLEMAN</t>
  </si>
  <si>
    <t>12/19/2022</t>
  </si>
  <si>
    <t>CHE161957</t>
  </si>
  <si>
    <t>12/20/2022</t>
  </si>
  <si>
    <t>CHE162000</t>
  </si>
  <si>
    <t>01/03/2023</t>
  </si>
  <si>
    <t>CHE162520</t>
  </si>
  <si>
    <t>CHE162551</t>
  </si>
  <si>
    <t>30709</t>
  </si>
  <si>
    <t>CHE162562</t>
  </si>
  <si>
    <t>01/04/2023</t>
  </si>
  <si>
    <t>CHE162651</t>
  </si>
  <si>
    <t>01/09/2023</t>
  </si>
  <si>
    <t>CHE162940</t>
  </si>
  <si>
    <t>BATTLE HOME RUN CLUB</t>
  </si>
  <si>
    <t>CHE162950</t>
  </si>
  <si>
    <t>01/10/2023</t>
  </si>
  <si>
    <t>CHE163080</t>
  </si>
  <si>
    <t>RADFORD FAIRLAWN DAILY BREAD</t>
  </si>
  <si>
    <t>INV011023</t>
  </si>
  <si>
    <t>CADIZ TRIGG COUNTY ECONOMIC DEVELOP COMM</t>
  </si>
  <si>
    <t>01/11/2023</t>
  </si>
  <si>
    <t>INV163205</t>
  </si>
  <si>
    <t>01/16/2023</t>
  </si>
  <si>
    <t>050_GARY.GIBSON_JAN-</t>
  </si>
  <si>
    <t>050_KENNY.COMPTON_JA</t>
  </si>
  <si>
    <t>050_LISA.WHITNEY_JAN</t>
  </si>
  <si>
    <t>01/18/2023</t>
  </si>
  <si>
    <t>PJC20230118</t>
  </si>
  <si>
    <t>01/23/2023</t>
  </si>
  <si>
    <t>CHE163858</t>
  </si>
  <si>
    <t>CHE163860</t>
  </si>
  <si>
    <t>01/25/2023</t>
  </si>
  <si>
    <t>CHE164008</t>
  </si>
  <si>
    <t>01/26/2023</t>
  </si>
  <si>
    <t>INV012623</t>
  </si>
  <si>
    <t>01/31/2023</t>
  </si>
  <si>
    <t>CHE164380</t>
  </si>
  <si>
    <t>CHE164398</t>
  </si>
  <si>
    <t>CHE164430</t>
  </si>
  <si>
    <t>73497</t>
  </si>
  <si>
    <t>WEXP-00058068</t>
  </si>
  <si>
    <t>Mattingly, Patrick T (Pat)</t>
  </si>
  <si>
    <t>02/01/2023</t>
  </si>
  <si>
    <t>CHE164500</t>
  </si>
  <si>
    <t>CHE164517</t>
  </si>
  <si>
    <t>TENNGREEN LAND CONSERVANCY</t>
  </si>
  <si>
    <t>02/02/2023</t>
  </si>
  <si>
    <t>CHE164628</t>
  </si>
  <si>
    <t>BRECKINRIDGE UNITED</t>
  </si>
  <si>
    <t>CHE164629</t>
  </si>
  <si>
    <t>MUHLENBERG COUNTY</t>
  </si>
  <si>
    <t>02/06/2023</t>
  </si>
  <si>
    <t>CHE164792</t>
  </si>
  <si>
    <t>CHE164834</t>
  </si>
  <si>
    <t>CHE164839</t>
  </si>
  <si>
    <t>BOYLE COUNTY</t>
  </si>
  <si>
    <t>CHE164844</t>
  </si>
  <si>
    <t>02/07/2023</t>
  </si>
  <si>
    <t>CHE164899</t>
  </si>
  <si>
    <t>02/08/2023</t>
  </si>
  <si>
    <t>CHE164958</t>
  </si>
  <si>
    <t>CHE164976</t>
  </si>
  <si>
    <t>CHURCH OF CHRIST</t>
  </si>
  <si>
    <t>CHE164984</t>
  </si>
  <si>
    <t>02/13/2023</t>
  </si>
  <si>
    <t>CHE165162</t>
  </si>
  <si>
    <t>02/14/2023</t>
  </si>
  <si>
    <t>CHE165255</t>
  </si>
  <si>
    <t>CHE165281</t>
  </si>
  <si>
    <t>02/15/2023</t>
  </si>
  <si>
    <t>CHE165335</t>
  </si>
  <si>
    <t>CHE165353</t>
  </si>
  <si>
    <t>02/16/2023</t>
  </si>
  <si>
    <t>02/20/2023</t>
  </si>
  <si>
    <t>CHE165535</t>
  </si>
  <si>
    <t>CHE165545</t>
  </si>
  <si>
    <t>CHE165547</t>
  </si>
  <si>
    <t>CHE165549</t>
  </si>
  <si>
    <t>02/21/2023</t>
  </si>
  <si>
    <t>CHE165661</t>
  </si>
  <si>
    <t>02/22/2023</t>
  </si>
  <si>
    <t>CHE165748</t>
  </si>
  <si>
    <t>CHE165751</t>
  </si>
  <si>
    <t>02/27/2023</t>
  </si>
  <si>
    <t>CHE166039</t>
  </si>
  <si>
    <t>CHE166040</t>
  </si>
  <si>
    <t>CHE166085</t>
  </si>
  <si>
    <t>CHE166125</t>
  </si>
  <si>
    <t>02/28/2023</t>
  </si>
  <si>
    <t>CHE166249</t>
  </si>
  <si>
    <t>CHE166258</t>
  </si>
  <si>
    <t>03/01/2023</t>
  </si>
  <si>
    <t>CHE166343</t>
  </si>
  <si>
    <t>CHE166346</t>
  </si>
  <si>
    <t>CHE166350</t>
  </si>
  <si>
    <t>CHE166351</t>
  </si>
  <si>
    <t>03/03/2023</t>
  </si>
  <si>
    <t>CHE166582</t>
  </si>
  <si>
    <t>03/09/2023</t>
  </si>
  <si>
    <t>CHE167098</t>
  </si>
  <si>
    <t>CHE167157</t>
  </si>
  <si>
    <t>COMMUNITYWORX</t>
  </si>
  <si>
    <t>CHE167158</t>
  </si>
  <si>
    <t>03/13/2023</t>
  </si>
  <si>
    <t>CHE167313</t>
  </si>
  <si>
    <t>03/14/2023</t>
  </si>
  <si>
    <t>CHE167399</t>
  </si>
  <si>
    <t>CHE167443</t>
  </si>
  <si>
    <t>WEXP-00062118</t>
  </si>
  <si>
    <t>Sims, Joseph (Joseph)</t>
  </si>
  <si>
    <t>03/16/2023</t>
  </si>
  <si>
    <t>CHE167542</t>
  </si>
  <si>
    <t>CHE167544</t>
  </si>
  <si>
    <t>CRIME STOPPERS</t>
  </si>
  <si>
    <t>CHE167546</t>
  </si>
  <si>
    <t>MY SISTERS KEEPER</t>
  </si>
  <si>
    <t>CHE167606</t>
  </si>
  <si>
    <t>03/17/2023</t>
  </si>
  <si>
    <t>CHE167633</t>
  </si>
  <si>
    <t>03/27/2023</t>
  </si>
  <si>
    <t>CHE168312cancel</t>
  </si>
  <si>
    <t>03/28/2023</t>
  </si>
  <si>
    <t>C366C3FC0001</t>
  </si>
  <si>
    <t>03/29/2023</t>
  </si>
  <si>
    <t>2060</t>
  </si>
  <si>
    <t>CASSIDYS CAUSE</t>
  </si>
  <si>
    <t>CHE168491</t>
  </si>
  <si>
    <t>CHE168492</t>
  </si>
  <si>
    <t>CHE168495</t>
  </si>
  <si>
    <t>03/30/2023</t>
  </si>
  <si>
    <t>CHE168616</t>
  </si>
  <si>
    <t>SUMMIT</t>
  </si>
  <si>
    <t>CHE168618</t>
  </si>
  <si>
    <t>03/31/2023</t>
  </si>
  <si>
    <t>CHE168693</t>
  </si>
  <si>
    <t>CHE168702</t>
  </si>
  <si>
    <t>MUSTANGS COMP CHEER SSMS</t>
  </si>
  <si>
    <t>01/30/2023</t>
  </si>
  <si>
    <t>5107</t>
  </si>
  <si>
    <t>TENNESSEE PROFESSIONAL INSPECTIONS LLC</t>
  </si>
  <si>
    <t>03/15/2023</t>
  </si>
  <si>
    <t>5219</t>
  </si>
  <si>
    <t>04/03/2023</t>
  </si>
  <si>
    <t>CHE168820</t>
  </si>
  <si>
    <t>CHE168824</t>
  </si>
  <si>
    <t>CHE168825</t>
  </si>
  <si>
    <t>CHE168901</t>
  </si>
  <si>
    <t>04/04/2023</t>
  </si>
  <si>
    <t>CHE169029</t>
  </si>
  <si>
    <t>04/05/2023</t>
  </si>
  <si>
    <t>CHE169062</t>
  </si>
  <si>
    <t>04/06/2023</t>
  </si>
  <si>
    <t>CHE169193</t>
  </si>
  <si>
    <t>CHE169195</t>
  </si>
  <si>
    <t>CHE169198</t>
  </si>
  <si>
    <t>CHE169199</t>
  </si>
  <si>
    <t>04/10/2023</t>
  </si>
  <si>
    <t>CHE169228</t>
  </si>
  <si>
    <t>CHE169274</t>
  </si>
  <si>
    <t>04/14/2023</t>
  </si>
  <si>
    <t>CHE169670</t>
  </si>
  <si>
    <t>04/16/2023</t>
  </si>
  <si>
    <t>050_ADAM.BLACKSTOCK_</t>
  </si>
  <si>
    <t>050_TYLER.LUNN_APR-2</t>
  </si>
  <si>
    <t>04/17/2023</t>
  </si>
  <si>
    <t>CHE169724</t>
  </si>
  <si>
    <t>04/18/2023</t>
  </si>
  <si>
    <t>CHE169865</t>
  </si>
  <si>
    <t>04/20/2023</t>
  </si>
  <si>
    <t>CHE170097</t>
  </si>
  <si>
    <t>CHE170117</t>
  </si>
  <si>
    <t>04/24/2023</t>
  </si>
  <si>
    <t>CHE170257</t>
  </si>
  <si>
    <t>CHE170268</t>
  </si>
  <si>
    <t>CHE170286</t>
  </si>
  <si>
    <t>INV170291</t>
  </si>
  <si>
    <t>05/01/2023</t>
  </si>
  <si>
    <t>CHE170679</t>
  </si>
  <si>
    <t>05/03/2023</t>
  </si>
  <si>
    <t>CHE170926</t>
  </si>
  <si>
    <t>FRANKLIN SIMPSON EDUCATIONAL EXCELLENCE FOUNDATION</t>
  </si>
  <si>
    <t>05/04/2023</t>
  </si>
  <si>
    <t>CHE170940</t>
  </si>
  <si>
    <t>CHE170949</t>
  </si>
  <si>
    <t>CHE170976</t>
  </si>
  <si>
    <t>CHE170977</t>
  </si>
  <si>
    <t>CHE170980</t>
  </si>
  <si>
    <t>INV050423</t>
  </si>
  <si>
    <t>05/10/2023</t>
  </si>
  <si>
    <t>CHE171303</t>
  </si>
  <si>
    <t>CHE171326</t>
  </si>
  <si>
    <t>05/11/2023</t>
  </si>
  <si>
    <t>WEXP-00065104</t>
  </si>
  <si>
    <t>05/12/2023</t>
  </si>
  <si>
    <t>CHE171485</t>
  </si>
  <si>
    <t>05/15/2023</t>
  </si>
  <si>
    <t>CHE171532</t>
  </si>
  <si>
    <t>CHE171598</t>
  </si>
  <si>
    <t>05/16/2023</t>
  </si>
  <si>
    <t>050_CHRISTINA.CHRIST</t>
  </si>
  <si>
    <t>CHE171647</t>
  </si>
  <si>
    <t>05/17/2023</t>
  </si>
  <si>
    <t>CHE171740</t>
  </si>
  <si>
    <t>05/23/2023</t>
  </si>
  <si>
    <t>5394</t>
  </si>
  <si>
    <t>CHE172113</t>
  </si>
  <si>
    <t>SPECIAL KIDS INC</t>
  </si>
  <si>
    <t>CHE172116</t>
  </si>
  <si>
    <t>05/31/2023</t>
  </si>
  <si>
    <t>CHE172545</t>
  </si>
  <si>
    <t>CHE172550</t>
  </si>
  <si>
    <t>CHE172551</t>
  </si>
  <si>
    <t>CHE172552</t>
  </si>
  <si>
    <t>CHE172553</t>
  </si>
  <si>
    <t>CHE172560</t>
  </si>
  <si>
    <t>CHE172561</t>
  </si>
  <si>
    <t>CHE172595</t>
  </si>
  <si>
    <t>CHE172611</t>
  </si>
  <si>
    <t>CHE172612</t>
  </si>
  <si>
    <t>CHE172613</t>
  </si>
  <si>
    <t>06/05/2023</t>
  </si>
  <si>
    <t>CHE172896</t>
  </si>
  <si>
    <t>CHE172902</t>
  </si>
  <si>
    <t>CHE172919</t>
  </si>
  <si>
    <t>CHE172942</t>
  </si>
  <si>
    <t>06/06/2023</t>
  </si>
  <si>
    <t>CHE173007</t>
  </si>
  <si>
    <t>CHE173023</t>
  </si>
  <si>
    <t>06/07/2023</t>
  </si>
  <si>
    <t>CHE173010</t>
  </si>
  <si>
    <t>CHE173060</t>
  </si>
  <si>
    <t>06/09/2023</t>
  </si>
  <si>
    <t>CHE173283</t>
  </si>
  <si>
    <t>COLLEGE HEIGHTS FOUNDATION INC</t>
  </si>
  <si>
    <t>06/19/2023</t>
  </si>
  <si>
    <t>CHE173801</t>
  </si>
  <si>
    <t>CHE173815</t>
  </si>
  <si>
    <t>MARYVILLE HIGH SCHOOL</t>
  </si>
  <si>
    <t>CHE173817</t>
  </si>
  <si>
    <t>06/21/2023</t>
  </si>
  <si>
    <t>CHE174033</t>
  </si>
  <si>
    <t>06/26/2023</t>
  </si>
  <si>
    <t>CHE174246</t>
  </si>
  <si>
    <t>06/27/2023</t>
  </si>
  <si>
    <t>CHE174325</t>
  </si>
  <si>
    <t>06/29/2023</t>
  </si>
  <si>
    <t>CHE174514</t>
  </si>
  <si>
    <t>07/06/2023</t>
  </si>
  <si>
    <t>CHE174740</t>
  </si>
  <si>
    <t>CHE174762</t>
  </si>
  <si>
    <t>CHE174774</t>
  </si>
  <si>
    <t>CHE174776</t>
  </si>
  <si>
    <t>CHE174779</t>
  </si>
  <si>
    <t>CHE174780</t>
  </si>
  <si>
    <t>07/10/2023</t>
  </si>
  <si>
    <t>CHE174902</t>
  </si>
  <si>
    <t>THOMPSONS STATION PTO</t>
  </si>
  <si>
    <t>07/11/2023</t>
  </si>
  <si>
    <t>CHE174965</t>
  </si>
  <si>
    <t>CHE174996</t>
  </si>
  <si>
    <t>07/13/2023</t>
  </si>
  <si>
    <t>WEXP-00068311</t>
  </si>
  <si>
    <t>Jones, Sean D (Sean)</t>
  </si>
  <si>
    <t>07/14/2023</t>
  </si>
  <si>
    <t>CHE175224</t>
  </si>
  <si>
    <t>07/17/2023</t>
  </si>
  <si>
    <t>CHE175331</t>
  </si>
  <si>
    <t>CHE175334</t>
  </si>
  <si>
    <t>07/18/2023</t>
  </si>
  <si>
    <t>CHE175381</t>
  </si>
  <si>
    <t>07/19/2023</t>
  </si>
  <si>
    <t>CHE175442</t>
  </si>
  <si>
    <t>CHE175463</t>
  </si>
  <si>
    <t>CHE175468</t>
  </si>
  <si>
    <t>PEARCE HEATING AND AIR</t>
  </si>
  <si>
    <t>07/20/2023</t>
  </si>
  <si>
    <t>CHE175478</t>
  </si>
  <si>
    <t>CHE175495</t>
  </si>
  <si>
    <t>CHE175504</t>
  </si>
  <si>
    <t>MAROON BAND BOOSTERS</t>
  </si>
  <si>
    <t>07/21/2023</t>
  </si>
  <si>
    <t>CHE175557</t>
  </si>
  <si>
    <t>07/24/2023</t>
  </si>
  <si>
    <t>CHE175615</t>
  </si>
  <si>
    <t>07/25/2023</t>
  </si>
  <si>
    <t>SEBREE CHRISTIAN OUTREACH</t>
  </si>
  <si>
    <t>CHE175787</t>
  </si>
  <si>
    <t>07/27/2023</t>
  </si>
  <si>
    <t>CHE175967</t>
  </si>
  <si>
    <t>FRIENDS OF THE LIBRARY</t>
  </si>
  <si>
    <t>07/31/2023</t>
  </si>
  <si>
    <t>CHE176153</t>
  </si>
  <si>
    <t>08/07/2023</t>
  </si>
  <si>
    <t>CHE176486</t>
  </si>
  <si>
    <t>08/01/2023</t>
  </si>
  <si>
    <t>CHE176196</t>
  </si>
  <si>
    <t>08/09/2023</t>
  </si>
  <si>
    <t>CHE176681</t>
  </si>
  <si>
    <t>08/04/2023</t>
  </si>
  <si>
    <t>CHE176417</t>
  </si>
  <si>
    <t>CHE176678</t>
  </si>
  <si>
    <t>CHE176460</t>
  </si>
  <si>
    <t>CHE176183</t>
  </si>
  <si>
    <t>INV175163</t>
  </si>
  <si>
    <t>CHE176448</t>
  </si>
  <si>
    <t>MONTGOMERY RIDGE INTERMEDIATE SCHOOL</t>
  </si>
  <si>
    <t>CHE176464</t>
  </si>
  <si>
    <t>08/08/2023</t>
  </si>
  <si>
    <t>CHE176551</t>
  </si>
  <si>
    <t>5550</t>
  </si>
  <si>
    <t>CHE176537</t>
  </si>
  <si>
    <t>967AF4940001</t>
  </si>
  <si>
    <t>08/10/2023</t>
  </si>
  <si>
    <t>120363</t>
  </si>
  <si>
    <t>CHE176810</t>
  </si>
  <si>
    <t>08/11/2023</t>
  </si>
  <si>
    <t>2023081</t>
  </si>
  <si>
    <t>AMVETS AMERICAN VETERANS</t>
  </si>
  <si>
    <t>CHE176926</t>
  </si>
  <si>
    <t>08/14/2023</t>
  </si>
  <si>
    <t>CHE176943</t>
  </si>
  <si>
    <t>CHE176946</t>
  </si>
  <si>
    <t>CHE176965</t>
  </si>
  <si>
    <t>MERCY COMMUNITY HEALTHCARE</t>
  </si>
  <si>
    <t>CHE176999</t>
  </si>
  <si>
    <t>US ELITE 13U</t>
  </si>
  <si>
    <t>08/15/2023</t>
  </si>
  <si>
    <t>CHE177093</t>
  </si>
  <si>
    <t>CHE177094</t>
  </si>
  <si>
    <t>08/16/2023</t>
  </si>
  <si>
    <t>CHE177119</t>
  </si>
  <si>
    <t>CHE177159</t>
  </si>
  <si>
    <t>08/17/2023</t>
  </si>
  <si>
    <t>CHE177219</t>
  </si>
  <si>
    <t>CHILDREN OF HOPE INC</t>
  </si>
  <si>
    <t>CHE177220</t>
  </si>
  <si>
    <t>SPRING HILL FFA</t>
  </si>
  <si>
    <t>CHE177254</t>
  </si>
  <si>
    <t>CHE177259</t>
  </si>
  <si>
    <t>ST CHARLES FOOD BANK</t>
  </si>
  <si>
    <t>08/21/2023</t>
  </si>
  <si>
    <t>CHE177399</t>
  </si>
  <si>
    <t>CHE177431</t>
  </si>
  <si>
    <t>OWENSBORO EXPOS</t>
  </si>
  <si>
    <t>08/18/2023</t>
  </si>
  <si>
    <t>CHE177362</t>
  </si>
  <si>
    <t>08/22/2023</t>
  </si>
  <si>
    <t>CHE177474</t>
  </si>
  <si>
    <t>CHE177488</t>
  </si>
  <si>
    <t>RIVER CITY MISSION</t>
  </si>
  <si>
    <t>CHE177548</t>
  </si>
  <si>
    <t>CHE177550</t>
  </si>
  <si>
    <t>CHE177552</t>
  </si>
  <si>
    <t>CHE177558</t>
  </si>
  <si>
    <t>CHE177559</t>
  </si>
  <si>
    <t>CHE177568</t>
  </si>
  <si>
    <t>AT100</t>
  </si>
  <si>
    <t>050_DAMION.WHEELER_A</t>
  </si>
  <si>
    <t>CHE177528</t>
  </si>
  <si>
    <t>CHE177553</t>
  </si>
  <si>
    <t>CHE177554</t>
  </si>
  <si>
    <t>CHE177555</t>
  </si>
  <si>
    <t>CHE177556</t>
  </si>
  <si>
    <t>CHE177557</t>
  </si>
  <si>
    <t>08/25/2023</t>
  </si>
  <si>
    <t>CHE177763</t>
  </si>
  <si>
    <t>CHE177762</t>
  </si>
  <si>
    <t>08/24/2023</t>
  </si>
  <si>
    <t>654523_082423</t>
  </si>
  <si>
    <t>CHE177785</t>
  </si>
  <si>
    <t>LANDONS HOPE</t>
  </si>
  <si>
    <t>CHE177563</t>
  </si>
  <si>
    <t>CHE177561</t>
  </si>
  <si>
    <t>CHE177778</t>
  </si>
  <si>
    <t>AARON MCNEIL HOUSE</t>
  </si>
  <si>
    <t>CHE177562</t>
  </si>
  <si>
    <t>CHE177790</t>
  </si>
  <si>
    <t>41819</t>
  </si>
  <si>
    <t>08/28/2023</t>
  </si>
  <si>
    <t>CHE177878</t>
  </si>
  <si>
    <t>GENTRYS EDUCATION CENTER</t>
  </si>
  <si>
    <t>5616</t>
  </si>
  <si>
    <t>5617</t>
  </si>
  <si>
    <t>CHE177718</t>
  </si>
  <si>
    <t>CHE177724</t>
  </si>
  <si>
    <t>CHE177725</t>
  </si>
  <si>
    <t>INV082423</t>
  </si>
  <si>
    <t>CHE177920</t>
  </si>
  <si>
    <t>RICHARDSVILLE ELEMENTARY</t>
  </si>
  <si>
    <t>08/30/2023</t>
  </si>
  <si>
    <t>CHE178010</t>
  </si>
  <si>
    <t>CHE178028</t>
  </si>
  <si>
    <t>VIRGINIA BREAST CANCER FOUNDATION</t>
  </si>
  <si>
    <t>CHE178039</t>
  </si>
  <si>
    <t>GREENSBURG GREEN COUNTY</t>
  </si>
  <si>
    <t>CHE178046</t>
  </si>
  <si>
    <t>CHE178047</t>
  </si>
  <si>
    <t>BLOUNT COUNTY</t>
  </si>
  <si>
    <t>CHE178052</t>
  </si>
  <si>
    <t>AWAKE MINISTRIES</t>
  </si>
  <si>
    <t>CHE178073</t>
  </si>
  <si>
    <t>438_083023</t>
  </si>
  <si>
    <t>09/01/2023</t>
  </si>
  <si>
    <t>CHE178203</t>
  </si>
  <si>
    <t>GRASSLAND ELEMENTARY SCHOOL</t>
  </si>
  <si>
    <t>CHE178204</t>
  </si>
  <si>
    <t>STEWARTS CREEK ELEMENTARY SCHOOL</t>
  </si>
  <si>
    <t>CHE178205</t>
  </si>
  <si>
    <t>CHAPMANS RETREAT ELEMENTARY SCHOOL</t>
  </si>
  <si>
    <t>09/05/2023</t>
  </si>
  <si>
    <t>CHE178322</t>
  </si>
  <si>
    <t>CHE178323</t>
  </si>
  <si>
    <t>CHE178325</t>
  </si>
  <si>
    <t>OAK VIEW ELEMENTARY SCHOOL</t>
  </si>
  <si>
    <t>CHE178328</t>
  </si>
  <si>
    <t>EASTVIEW ELEMENTARY SCHOOL</t>
  </si>
  <si>
    <t>CHE178353</t>
  </si>
  <si>
    <t>CHE178396</t>
  </si>
  <si>
    <t>BARREN RIVER AREA</t>
  </si>
  <si>
    <t>CHE178400</t>
  </si>
  <si>
    <t>09/06/2023</t>
  </si>
  <si>
    <t>CHE178476</t>
  </si>
  <si>
    <t>INDEPENDENCE ATHLETIC COMMITTEE</t>
  </si>
  <si>
    <t>CHE178478</t>
  </si>
  <si>
    <t>09/07/2023</t>
  </si>
  <si>
    <t>CHE178770</t>
  </si>
  <si>
    <t>CHE178771</t>
  </si>
  <si>
    <t>CHE178772</t>
  </si>
  <si>
    <t>CHE178773</t>
  </si>
  <si>
    <t>CHE178777</t>
  </si>
  <si>
    <t>CHE178778</t>
  </si>
  <si>
    <t>CHE178779</t>
  </si>
  <si>
    <t>CHE178774</t>
  </si>
  <si>
    <t>CHE178775</t>
  </si>
  <si>
    <t>09/08/2023</t>
  </si>
  <si>
    <t>CHE178812</t>
  </si>
  <si>
    <t>CHE178814</t>
  </si>
  <si>
    <t>CHE178817</t>
  </si>
  <si>
    <t>EAGLETON COLLEGE AND CAREER ACADEMY</t>
  </si>
  <si>
    <t>CHE178833</t>
  </si>
  <si>
    <t>CHE178836</t>
  </si>
  <si>
    <t>09/11/2023</t>
  </si>
  <si>
    <t>CHE179018</t>
  </si>
  <si>
    <t>09/12/2023</t>
  </si>
  <si>
    <t>CHE179054</t>
  </si>
  <si>
    <t>CHE179059</t>
  </si>
  <si>
    <t>09/13/2023</t>
  </si>
  <si>
    <t>CHE179209</t>
  </si>
  <si>
    <t>09/18/2023</t>
  </si>
  <si>
    <t>CHE179547</t>
  </si>
  <si>
    <t>09/19/2023</t>
  </si>
  <si>
    <t>CHE179647</t>
  </si>
  <si>
    <t>SONGWRITING WITH SOLDIERS</t>
  </si>
  <si>
    <t>09/16/2023</t>
  </si>
  <si>
    <t>050_DAMION.WHEELER_S</t>
  </si>
  <si>
    <t>Kentucky Gas Association Expo Spono</t>
  </si>
  <si>
    <t xml:space="preserve">2023 Annual Meeting Sponsorship    </t>
  </si>
  <si>
    <t>09/27/2023</t>
  </si>
  <si>
    <t>sod for Columbia ZNE home / neighbo</t>
  </si>
  <si>
    <t>Pat Mattingly / Sean Jones</t>
  </si>
  <si>
    <t>Don Bonner / Kolby Beals</t>
  </si>
  <si>
    <t>Rusty Honeycutt</t>
  </si>
  <si>
    <t>Robbie Porter / Daniel Mayfield</t>
  </si>
  <si>
    <t>Fiscal 2024</t>
  </si>
  <si>
    <t>Budget 2024</t>
  </si>
  <si>
    <t>10/04/2023</t>
  </si>
  <si>
    <t>CHE180859</t>
  </si>
  <si>
    <t>10/05/2023</t>
  </si>
  <si>
    <t>CHE180927</t>
  </si>
  <si>
    <t>GREEN RIVER REGIONAL TRIAD ELDER JUSTICE COALITION</t>
  </si>
  <si>
    <t>CHE180934</t>
  </si>
  <si>
    <t>CHE180993</t>
  </si>
  <si>
    <t>FSTC - Neighbors Food</t>
  </si>
  <si>
    <t>10/09/2023</t>
  </si>
  <si>
    <t>CHE181151</t>
  </si>
  <si>
    <t>FSTC - Kids Literacy</t>
  </si>
  <si>
    <t>10/10/2023</t>
  </si>
  <si>
    <t>CHE181200</t>
  </si>
  <si>
    <t>10/12/2023</t>
  </si>
  <si>
    <t>CHE181366</t>
  </si>
  <si>
    <t>BUSINESS EDUCATION PARTNERSHIP</t>
  </si>
  <si>
    <t>CHE181370</t>
  </si>
  <si>
    <t>CHE181417</t>
  </si>
  <si>
    <t>CHE181423</t>
  </si>
  <si>
    <t>CHE181424</t>
  </si>
  <si>
    <t>10/16/2023</t>
  </si>
  <si>
    <t>CHE181604</t>
  </si>
  <si>
    <t>FSTC - Heroes Vets</t>
  </si>
  <si>
    <t>10/17/2023</t>
  </si>
  <si>
    <t>CHE181654</t>
  </si>
  <si>
    <t>10/19/2023</t>
  </si>
  <si>
    <t>CHE181894</t>
  </si>
  <si>
    <t>FSTC - Kids Other</t>
  </si>
  <si>
    <t>CHE181904</t>
  </si>
  <si>
    <t>10/26/2023</t>
  </si>
  <si>
    <t>CHE182259</t>
  </si>
  <si>
    <t>10/30/2023</t>
  </si>
  <si>
    <t>CHE182384</t>
  </si>
  <si>
    <t>CHE182395</t>
  </si>
  <si>
    <t>WESTERN KENTUCKY THUNDERCATS</t>
  </si>
  <si>
    <t>10/31/2023</t>
  </si>
  <si>
    <t>CHE182467</t>
  </si>
  <si>
    <t>FY 2024</t>
  </si>
  <si>
    <t>FSTC - Heroes FR</t>
  </si>
  <si>
    <t>FSTC - Heroes Medical</t>
  </si>
  <si>
    <t>FSTC - Kids Food</t>
  </si>
  <si>
    <t>FSTC - Neighbors Other</t>
  </si>
  <si>
    <t>5552</t>
  </si>
  <si>
    <t>11/02/2023</t>
  </si>
  <si>
    <t>5840</t>
  </si>
  <si>
    <t>11/03/2023</t>
  </si>
  <si>
    <t>CHE182711</t>
  </si>
  <si>
    <t>RICH POND ELEMENTARY SCHOOL</t>
  </si>
  <si>
    <t>CHE182761</t>
  </si>
  <si>
    <t>CENTRAL CITY POLICE DEPARTMENT</t>
  </si>
  <si>
    <t>CHE182774</t>
  </si>
  <si>
    <t>DANVILLE HIGH SCHOOL</t>
  </si>
  <si>
    <t>INV182778</t>
  </si>
  <si>
    <t>11/07/2023</t>
  </si>
  <si>
    <t>CHE182902</t>
  </si>
  <si>
    <t>BARREN COUNTY PARKS AND REC</t>
  </si>
  <si>
    <t>CHE182947</t>
  </si>
  <si>
    <t>CHE182952</t>
  </si>
  <si>
    <t>11/08/2023</t>
  </si>
  <si>
    <t>CHE183021</t>
  </si>
  <si>
    <t>WALNUT GROVE ELEMENTARY</t>
  </si>
  <si>
    <t>CHE183050</t>
  </si>
  <si>
    <t>11/09/2023</t>
  </si>
  <si>
    <t>000125</t>
  </si>
  <si>
    <t>11/10/2023</t>
  </si>
  <si>
    <t>CHE183174</t>
  </si>
  <si>
    <t>11/13/2023</t>
  </si>
  <si>
    <t>CHE183360</t>
  </si>
  <si>
    <t>CHE183375</t>
  </si>
  <si>
    <t>COLUMBIA NOON ROTARY</t>
  </si>
  <si>
    <t>11/14/2023</t>
  </si>
  <si>
    <t>CHE183438</t>
  </si>
  <si>
    <t>RADFORD SHERIFF CALENDAR</t>
  </si>
  <si>
    <t>CHE183442</t>
  </si>
  <si>
    <t>MORELAND CHRISTIAN CHURCH</t>
  </si>
  <si>
    <t>CHE183443</t>
  </si>
  <si>
    <t>DANVILLE CHURCH OF GOD</t>
  </si>
  <si>
    <t>11/15/2023</t>
  </si>
  <si>
    <t>5858</t>
  </si>
  <si>
    <t>CHE183516</t>
  </si>
  <si>
    <t>CHE183566</t>
  </si>
  <si>
    <t>OWENSBORO BOARD OF EDUCATION</t>
  </si>
  <si>
    <t>11/16/2023</t>
  </si>
  <si>
    <t>CHE183621</t>
  </si>
  <si>
    <t>11/20/2023</t>
  </si>
  <si>
    <t>CHE183842</t>
  </si>
  <si>
    <t>CHE183844</t>
  </si>
  <si>
    <t>11/21/2023</t>
  </si>
  <si>
    <t>SPONSORS24</t>
  </si>
  <si>
    <t>11/22/2023</t>
  </si>
  <si>
    <t>CHE184020</t>
  </si>
  <si>
    <t>INDY COMP CHEER TREASURER</t>
  </si>
  <si>
    <t>11/30/2023</t>
  </si>
  <si>
    <t>CHE184343</t>
  </si>
  <si>
    <t xml:space="preserve">Add'l: EA Funds </t>
  </si>
  <si>
    <t>Spent YTD</t>
  </si>
  <si>
    <t>Left to spend</t>
  </si>
  <si>
    <t>FY24 Budget</t>
  </si>
  <si>
    <t>EPS Projection 09/30/24</t>
  </si>
  <si>
    <t>Add'l: FSTC Pillar Funds</t>
  </si>
  <si>
    <t>12/01/2023</t>
  </si>
  <si>
    <t>CHE184450</t>
  </si>
  <si>
    <t>12/04/2023</t>
  </si>
  <si>
    <t>CHE184677</t>
  </si>
  <si>
    <t>12/07/2023</t>
  </si>
  <si>
    <t>2023121</t>
  </si>
  <si>
    <t>CHE184893</t>
  </si>
  <si>
    <t>CHE184894</t>
  </si>
  <si>
    <t>SEDALIA FIRE DEPARTMENT</t>
  </si>
  <si>
    <t>CHE184935</t>
  </si>
  <si>
    <t>12/08/2023</t>
  </si>
  <si>
    <t>CHE185002</t>
  </si>
  <si>
    <t>HOMETOWN CONNECT</t>
  </si>
  <si>
    <t>12/11/2023</t>
  </si>
  <si>
    <t>CHE185100</t>
  </si>
  <si>
    <t>CHE185184</t>
  </si>
  <si>
    <t>CHE185198</t>
  </si>
  <si>
    <t>12/12/2023</t>
  </si>
  <si>
    <t>CHE185312</t>
  </si>
  <si>
    <t>TAYLOR COUNTY BOARD OF EDUCATION</t>
  </si>
  <si>
    <t>*awarded 12/12/23, L Beachamp email - to be spent by 12/31/23</t>
  </si>
  <si>
    <t>12/14/2023</t>
  </si>
  <si>
    <t>CHE185459</t>
  </si>
  <si>
    <t>CHE185461</t>
  </si>
  <si>
    <t>CHE185463</t>
  </si>
  <si>
    <t>CHE185491</t>
  </si>
  <si>
    <t>CHE185500</t>
  </si>
  <si>
    <t>CHE185508</t>
  </si>
  <si>
    <t>12/15/2023</t>
  </si>
  <si>
    <t>CHE185535</t>
  </si>
  <si>
    <t>CHE185549</t>
  </si>
  <si>
    <t>CHE185598</t>
  </si>
  <si>
    <t>CHE185600</t>
  </si>
  <si>
    <t>CHE185610</t>
  </si>
  <si>
    <t>CHE185611</t>
  </si>
  <si>
    <t>CHE185619</t>
  </si>
  <si>
    <t>CHE185620</t>
  </si>
  <si>
    <t>CHE185626</t>
  </si>
  <si>
    <t>CHE185628</t>
  </si>
  <si>
    <t>12/18/2023</t>
  </si>
  <si>
    <t>CHE185709</t>
  </si>
  <si>
    <t>CHE185713</t>
  </si>
  <si>
    <t>CHE185770</t>
  </si>
  <si>
    <t>CHE185777</t>
  </si>
  <si>
    <t>12/19/2023</t>
  </si>
  <si>
    <t>CHE185795</t>
  </si>
  <si>
    <t>CHE185805</t>
  </si>
  <si>
    <t>CHE185816</t>
  </si>
  <si>
    <t>12/20/2023</t>
  </si>
  <si>
    <t>CHE185924</t>
  </si>
  <si>
    <t>BLUE GRASS COMMUNITY ACTION PARTNERSHIP</t>
  </si>
  <si>
    <t>CHE185934</t>
  </si>
  <si>
    <t>CHE185935</t>
  </si>
  <si>
    <t>CHE185936</t>
  </si>
  <si>
    <t>12/21/2023</t>
  </si>
  <si>
    <t>CHE185976</t>
  </si>
  <si>
    <t>NEW RIVER COMMUNITY ACTION INC</t>
  </si>
  <si>
    <t>01/02/2024</t>
  </si>
  <si>
    <t>CHE186467</t>
  </si>
  <si>
    <t>01/04/2024</t>
  </si>
  <si>
    <t>CHE186619</t>
  </si>
  <si>
    <t>01/05/2024</t>
  </si>
  <si>
    <t>CHE186757</t>
  </si>
  <si>
    <t>JASON FOUNDATION</t>
  </si>
  <si>
    <t>01/11/2024</t>
  </si>
  <si>
    <t>0</t>
  </si>
  <si>
    <t>01/12/2024</t>
  </si>
  <si>
    <t>CHE187257</t>
  </si>
  <si>
    <t>HEARTFORD HOUSE</t>
  </si>
  <si>
    <t>01/16/2024</t>
  </si>
  <si>
    <t>050_KAY.COOMES_JAN-2</t>
  </si>
  <si>
    <t>01/17/2024</t>
  </si>
  <si>
    <t>CHE187527</t>
  </si>
  <si>
    <t>01/18/2024</t>
  </si>
  <si>
    <t>CHE187666</t>
  </si>
  <si>
    <t>CHE187667</t>
  </si>
  <si>
    <t>01/26/2024</t>
  </si>
  <si>
    <t>CHE188286</t>
  </si>
  <si>
    <t>CHE188290</t>
  </si>
  <si>
    <t>01/29/2024</t>
  </si>
  <si>
    <t>CHE188402</t>
  </si>
  <si>
    <t>CHE188403</t>
  </si>
  <si>
    <t>CHE188404</t>
  </si>
  <si>
    <t>CHE188412</t>
  </si>
  <si>
    <t>01/30/2024</t>
  </si>
  <si>
    <t>CHE188446</t>
  </si>
  <si>
    <t>30713</t>
  </si>
  <si>
    <t>01/31/2024</t>
  </si>
  <si>
    <t>43101</t>
  </si>
  <si>
    <t>Donations - American Red Cross 4261-30713</t>
  </si>
  <si>
    <t>JE Entry to correct PY Coding - per Mo Melson</t>
  </si>
  <si>
    <t>02/01/2024</t>
  </si>
  <si>
    <t>INV020124</t>
  </si>
  <si>
    <t>02/05/2024</t>
  </si>
  <si>
    <t>CHE188885</t>
  </si>
  <si>
    <t>CHE188930</t>
  </si>
  <si>
    <t>02/08/2024</t>
  </si>
  <si>
    <t>CHE189317</t>
  </si>
  <si>
    <t>02/09/2024</t>
  </si>
  <si>
    <t>CHE189421</t>
  </si>
  <si>
    <t>CHE189422</t>
  </si>
  <si>
    <t>CHRISTIAN COUNTY 4 H</t>
  </si>
  <si>
    <t>CHE189430</t>
  </si>
  <si>
    <t>02/12/2024</t>
  </si>
  <si>
    <t>CHE189487</t>
  </si>
  <si>
    <t>CHE189529</t>
  </si>
  <si>
    <t>02/13/2024</t>
  </si>
  <si>
    <t>6003</t>
  </si>
  <si>
    <t>CHE189542</t>
  </si>
  <si>
    <t>CHE189597</t>
  </si>
  <si>
    <t>02/14/2024</t>
  </si>
  <si>
    <t>CHE189648</t>
  </si>
  <si>
    <t>CHE189656</t>
  </si>
  <si>
    <t>02/15/2024</t>
  </si>
  <si>
    <t>20240215</t>
  </si>
  <si>
    <t>CHE189765</t>
  </si>
  <si>
    <t>ALPHA ALTERNATIVE</t>
  </si>
  <si>
    <t>02/19/2024</t>
  </si>
  <si>
    <t>CHE190001</t>
  </si>
  <si>
    <t>GEORGE COON PUBLIC LIBRARY</t>
  </si>
  <si>
    <t>CHE190013</t>
  </si>
  <si>
    <t>FREEDOM INTERMEDIATE SCHOOL</t>
  </si>
  <si>
    <t>02/21/2024</t>
  </si>
  <si>
    <t>CHE190156</t>
  </si>
  <si>
    <t>02/26/2024</t>
  </si>
  <si>
    <t>CHE190511</t>
  </si>
  <si>
    <t>HOSPICE AND PALLIATIVE CARE INC</t>
  </si>
  <si>
    <t>CHE190516</t>
  </si>
  <si>
    <t>02/27/2024</t>
  </si>
  <si>
    <t>CHE190571</t>
  </si>
  <si>
    <t>CHE190572</t>
  </si>
  <si>
    <t>CHE190603</t>
  </si>
  <si>
    <t>02/28/2024</t>
  </si>
  <si>
    <t>CHE190638</t>
  </si>
  <si>
    <t>OBKY GATORS</t>
  </si>
  <si>
    <t>02/29/2024</t>
  </si>
  <si>
    <t>CHE190720</t>
  </si>
  <si>
    <t>CHE190721</t>
  </si>
  <si>
    <t>CHE190722</t>
  </si>
  <si>
    <t>CHE190725</t>
  </si>
  <si>
    <t>03/01/2024</t>
  </si>
  <si>
    <t>CHE190880</t>
  </si>
  <si>
    <t>CHE190881</t>
  </si>
  <si>
    <t>CHE190935</t>
  </si>
  <si>
    <t>CHE190943</t>
  </si>
  <si>
    <t>03/05/2024</t>
  </si>
  <si>
    <t>CHE191091</t>
  </si>
  <si>
    <t>CITY OF BOWLING GREEN KY</t>
  </si>
  <si>
    <t>CHE191150</t>
  </si>
  <si>
    <t>CHE191156</t>
  </si>
  <si>
    <t>03/08/2024</t>
  </si>
  <si>
    <t>CHE191491</t>
  </si>
  <si>
    <t>03/11/2024</t>
  </si>
  <si>
    <t>CHE191630</t>
  </si>
  <si>
    <t>CHE191631</t>
  </si>
  <si>
    <t>03/13/2024</t>
  </si>
  <si>
    <t>CHE191846</t>
  </si>
  <si>
    <t>03/14/2024</t>
  </si>
  <si>
    <t>CHE191929</t>
  </si>
  <si>
    <t>03/18/2024</t>
  </si>
  <si>
    <t>CHE192168</t>
  </si>
  <si>
    <t>03/20/2024</t>
  </si>
  <si>
    <t>CHE192386</t>
  </si>
  <si>
    <t>CHE192404</t>
  </si>
  <si>
    <t>03/21/2024</t>
  </si>
  <si>
    <t>CHE192468</t>
  </si>
  <si>
    <t>03/25/2024</t>
  </si>
  <si>
    <t>CHE192650</t>
  </si>
  <si>
    <t>03/26/2024</t>
  </si>
  <si>
    <t>CHE192792</t>
  </si>
  <si>
    <t>03/27/2024</t>
  </si>
  <si>
    <t>CHE192945</t>
  </si>
  <si>
    <t>GLADE SPRING TOWN OF</t>
  </si>
  <si>
    <t>03/28/2024</t>
  </si>
  <si>
    <t>CHE193011</t>
  </si>
  <si>
    <t>02/02/2024</t>
  </si>
  <si>
    <t>INV432024</t>
  </si>
  <si>
    <t>202401</t>
  </si>
  <si>
    <t>04/01/2024</t>
  </si>
  <si>
    <t>0017775</t>
  </si>
  <si>
    <t>04/03/2024</t>
  </si>
  <si>
    <t>1164</t>
  </si>
  <si>
    <t>CHE193297</t>
  </si>
  <si>
    <t>CHE193298</t>
  </si>
  <si>
    <t>CHE193305</t>
  </si>
  <si>
    <t>CHE193308</t>
  </si>
  <si>
    <t>CHE193335</t>
  </si>
  <si>
    <t>FRIENDS OF TAYLOR COUNTY PUBLIC LIBRARY</t>
  </si>
  <si>
    <t>CHE193341</t>
  </si>
  <si>
    <t>CHE193360</t>
  </si>
  <si>
    <t>04/04/2024</t>
  </si>
  <si>
    <t>10682</t>
  </si>
  <si>
    <t>04/05/2024</t>
  </si>
  <si>
    <t>CHE193459</t>
  </si>
  <si>
    <t>CHE193540</t>
  </si>
  <si>
    <t>04/07/2024</t>
  </si>
  <si>
    <t>CHE193542</t>
  </si>
  <si>
    <t>04/08/2024</t>
  </si>
  <si>
    <t>CHE193608</t>
  </si>
  <si>
    <t>04/10/2024</t>
  </si>
  <si>
    <t>CHE193718</t>
  </si>
  <si>
    <t>SEBREE PARK RECREATION AND EVENT COMMITTEE</t>
  </si>
  <si>
    <t>04/11/2024</t>
  </si>
  <si>
    <t>CHE193868</t>
  </si>
  <si>
    <t>MID CUMBERLAND COMMUNITY ACTION AGENCY</t>
  </si>
  <si>
    <t>CHE193927</t>
  </si>
  <si>
    <t>04/15/2024</t>
  </si>
  <si>
    <t>CHE194037</t>
  </si>
  <si>
    <t>04/16/2024</t>
  </si>
  <si>
    <t>CHE194182</t>
  </si>
  <si>
    <t>04/18/2024</t>
  </si>
  <si>
    <t>CHE194291</t>
  </si>
  <si>
    <t>CHE194346</t>
  </si>
  <si>
    <t>04/22/2024</t>
  </si>
  <si>
    <t>CHE194438</t>
  </si>
  <si>
    <t>CHE194451</t>
  </si>
  <si>
    <t>CHE194454</t>
  </si>
  <si>
    <t>04/23/2024</t>
  </si>
  <si>
    <t>CHE194610</t>
  </si>
  <si>
    <t>CHE194644</t>
  </si>
  <si>
    <t>CHE194646</t>
  </si>
  <si>
    <t>CHE194659</t>
  </si>
  <si>
    <t>04/24/2024</t>
  </si>
  <si>
    <t>CHE194731</t>
  </si>
  <si>
    <t>04/29/2024</t>
  </si>
  <si>
    <t>CHE194945</t>
  </si>
  <si>
    <t>04/30/2024</t>
  </si>
  <si>
    <t>CHE195023</t>
  </si>
  <si>
    <t>CHE195025</t>
  </si>
  <si>
    <t>05/01/2024</t>
  </si>
  <si>
    <t>CHE195104</t>
  </si>
  <si>
    <t>CHE195108</t>
  </si>
  <si>
    <t>CHE195121</t>
  </si>
  <si>
    <t>CHE195140</t>
  </si>
  <si>
    <t>05/03/2024</t>
  </si>
  <si>
    <t>CHE195231</t>
  </si>
  <si>
    <t>05/10/2024</t>
  </si>
  <si>
    <t>CHE195598</t>
  </si>
  <si>
    <t>LOGAN COUNTY</t>
  </si>
  <si>
    <t>CHE195645</t>
  </si>
  <si>
    <t>CHE195646</t>
  </si>
  <si>
    <t>CHE195650</t>
  </si>
  <si>
    <t>CHE195651</t>
  </si>
  <si>
    <t>05/15/2024</t>
  </si>
  <si>
    <t>CHE195867</t>
  </si>
  <si>
    <t>CHE195870</t>
  </si>
  <si>
    <t>CHE195872</t>
  </si>
  <si>
    <t>05/16/2024</t>
  </si>
  <si>
    <t>CHE195968</t>
  </si>
  <si>
    <t>MOUNT CALVARY BAPTIST CHURCH</t>
  </si>
  <si>
    <t>CHE196010</t>
  </si>
  <si>
    <t>ANDERSON COUNTY SHERIFFS OFFICE</t>
  </si>
  <si>
    <t>05/17/2024</t>
  </si>
  <si>
    <t>CHE196050</t>
  </si>
  <si>
    <t>05/21/2024</t>
  </si>
  <si>
    <t>CHE196110</t>
  </si>
  <si>
    <t>05/24/2024</t>
  </si>
  <si>
    <t>CHE196423</t>
  </si>
  <si>
    <t>CHE196427</t>
  </si>
  <si>
    <t>CHE196429</t>
  </si>
  <si>
    <t>CHE196430</t>
  </si>
  <si>
    <t>MOUNT ROGERS COMMUNITY SERVICES</t>
  </si>
  <si>
    <t>05/28/2024</t>
  </si>
  <si>
    <t>CHE196551</t>
  </si>
  <si>
    <t>05/30/2024</t>
  </si>
  <si>
    <t>CHE196702</t>
  </si>
  <si>
    <t>CHE196721</t>
  </si>
  <si>
    <t>YTD June</t>
  </si>
  <si>
    <t>06/03/2024</t>
  </si>
  <si>
    <t>WEXP-00088263</t>
  </si>
  <si>
    <t>George, Mai F (Mai)</t>
  </si>
  <si>
    <t>06/04/2024</t>
  </si>
  <si>
    <t>CHE197000</t>
  </si>
  <si>
    <t>06/05/2024</t>
  </si>
  <si>
    <t>WEXP-00088447</t>
  </si>
  <si>
    <t>Tabers, Mary B (Mary)</t>
  </si>
  <si>
    <t>06/06/2024</t>
  </si>
  <si>
    <t>CHE197169</t>
  </si>
  <si>
    <t>06/10/2024</t>
  </si>
  <si>
    <t>CHE197350</t>
  </si>
  <si>
    <t>06/14/2024</t>
  </si>
  <si>
    <t>CHE197639</t>
  </si>
  <si>
    <t>CHE197642</t>
  </si>
  <si>
    <t>CHE197643</t>
  </si>
  <si>
    <t>06/17/2024</t>
  </si>
  <si>
    <t>CHE197786</t>
  </si>
  <si>
    <t>CHE197788</t>
  </si>
  <si>
    <t>06/18/2024</t>
  </si>
  <si>
    <t>CHE197863</t>
  </si>
  <si>
    <t>CHE197868</t>
  </si>
  <si>
    <t>06/19/2024</t>
  </si>
  <si>
    <t>CHE197920</t>
  </si>
  <si>
    <t>06/20/2024</t>
  </si>
  <si>
    <t>CHE197966</t>
  </si>
  <si>
    <t>CHE198006</t>
  </si>
  <si>
    <t>BARREN RIVER LAKE AND PARK CLEAN UP ORGANIZATION</t>
  </si>
  <si>
    <t>06/25/2024</t>
  </si>
  <si>
    <t>CHE198198</t>
  </si>
  <si>
    <t>DELTA WATERFOWL CYPRESS SLOUGHS CHAPTER</t>
  </si>
  <si>
    <t>06/26/2024</t>
  </si>
  <si>
    <t>CHE198310</t>
  </si>
  <si>
    <t>CHE198313</t>
  </si>
  <si>
    <t>CHE198333</t>
  </si>
  <si>
    <t>06/27/2024</t>
  </si>
  <si>
    <t>CHE198430</t>
  </si>
  <si>
    <t>(Multiple Items)</t>
  </si>
  <si>
    <t>Atmos Energy Corporation, Kentucky/Mid-States Division</t>
  </si>
  <si>
    <t>Kentucky Jurisdiction Case No. 2021-00214</t>
  </si>
  <si>
    <t>CHARITABLE CONTRIBUTIONS</t>
  </si>
  <si>
    <t>Base Period: Twelve Months Ended September 30, 2021</t>
  </si>
  <si>
    <t>Forecasted Test Period: Twelve Months Ended December 31, 2022</t>
  </si>
  <si>
    <t>Data:___X___Base Period___X____Forecasted Period</t>
  </si>
  <si>
    <t>FR 16(8)(f)</t>
  </si>
  <si>
    <t>Type of Filing:___X____Original________Updated________Revised</t>
  </si>
  <si>
    <t>Schedule F-2.1</t>
  </si>
  <si>
    <t>Workpaper Reference No(s).</t>
  </si>
  <si>
    <t>Witness: Christian</t>
  </si>
  <si>
    <t>Line</t>
  </si>
  <si>
    <t>No.</t>
  </si>
  <si>
    <t>Account No.</t>
  </si>
  <si>
    <t>Charitable Organization  *</t>
  </si>
  <si>
    <t>Utility</t>
  </si>
  <si>
    <t>Jurisdictional %</t>
  </si>
  <si>
    <t>Jurisdiction</t>
  </si>
  <si>
    <t>BASE PERIOD</t>
  </si>
  <si>
    <t>Various</t>
  </si>
  <si>
    <t>100%</t>
  </si>
  <si>
    <t>TEST PERIOD</t>
  </si>
  <si>
    <t>Note:  These items are not included in O&amp;M and therefore not part of revenue requirements.</t>
  </si>
  <si>
    <t>Data Source:</t>
  </si>
  <si>
    <t>Schedule F 2 1.xls</t>
  </si>
  <si>
    <t>*Pivoted Original Division Data by Sub Account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</si>
</sst>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mm/dd/yy;@"/>
    <numFmt numFmtId="166" formatCode="_(&quot;$&quot;* #,##0_);_(&quot;$&quot;* \(#,##0\);_(&quot;$&quot;* &quot;-&quot;??_);_(@_)"/>
    <numFmt numFmtId="167" formatCode="_(* #,##0_);_(* \(#,##0\);_(* &quot;-&quot;??_);_(@_)"/>
    <numFmt numFmtId="168" formatCode="###,000"/>
    <numFmt numFmtId="169" formatCode="&quot;$&quot;#,##0"/>
  </numFmts>
  <fonts count="2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sz val="14"/>
      <color theme="0"/>
      <name val="Calibri"/>
      <family val="2"/>
    </font>
    <font>
      <sz val="14"/>
      <color rgb="FFFF0000"/>
      <name val="Calibri"/>
      <family val="2"/>
    </font>
    <font>
      <i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1"/>
      <name val="Calibri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sz val="11"/>
      <color rgb="FFFF0000"/>
      <name val="Arial"/>
      <family val="2"/>
    </font>
    <font>
      <sz val="12"/>
      <name val="Helvetica-Narrow"/>
      <family val="2"/>
    </font>
    <font>
      <b/>
      <sz val="12"/>
      <name val="Helvetica-Narrow"/>
      <family val="2"/>
    </font>
    <font>
      <sz val="12"/>
      <name val="Helvetica-Narrow"/>
    </font>
    <font>
      <b/>
      <sz val="12"/>
      <name val="Helvetica-Narrow"/>
    </font>
    <font>
      <sz val="12"/>
      <name val="Times New Roman"/>
      <family val="1"/>
    </font>
    <font>
      <sz val="10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ABABAB"/>
      </top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14">
    <xf numFmtId="0" fontId="0" fillId="0" borderId="0"/>
    <xf numFmtId="0" fontId="142" fillId="2" borderId="0" applyNumberFormat="0" applyBorder="0" applyAlignment="0" applyProtection="0"/>
    <xf numFmtId="0" fontId="142" fillId="3" borderId="0" applyNumberFormat="0" applyBorder="0" applyAlignment="0" applyProtection="0"/>
    <xf numFmtId="0" fontId="142" fillId="4" borderId="0" applyNumberFormat="0" applyBorder="0" applyAlignment="0" applyProtection="0"/>
    <xf numFmtId="0" fontId="142" fillId="5" borderId="0" applyNumberFormat="0" applyBorder="0" applyAlignment="0" applyProtection="0"/>
    <xf numFmtId="0" fontId="142" fillId="6" borderId="0" applyNumberFormat="0" applyBorder="0" applyAlignment="0" applyProtection="0"/>
    <xf numFmtId="0" fontId="142" fillId="7" borderId="0" applyNumberFormat="0" applyBorder="0" applyAlignment="0" applyProtection="0"/>
    <xf numFmtId="0" fontId="142" fillId="8" borderId="0" applyNumberFormat="0" applyBorder="0" applyAlignment="0" applyProtection="0"/>
    <xf numFmtId="0" fontId="142" fillId="9" borderId="0" applyNumberFormat="0" applyBorder="0" applyAlignment="0" applyProtection="0"/>
    <xf numFmtId="0" fontId="142" fillId="10" borderId="0" applyNumberFormat="0" applyBorder="0" applyAlignment="0" applyProtection="0"/>
    <xf numFmtId="0" fontId="142" fillId="5" borderId="0" applyNumberFormat="0" applyBorder="0" applyAlignment="0" applyProtection="0"/>
    <xf numFmtId="0" fontId="142" fillId="8" borderId="0" applyNumberFormat="0" applyBorder="0" applyAlignment="0" applyProtection="0"/>
    <xf numFmtId="0" fontId="142" fillId="11" borderId="0" applyNumberFormat="0" applyBorder="0" applyAlignment="0" applyProtection="0"/>
    <xf numFmtId="0" fontId="143" fillId="12" borderId="0" applyNumberFormat="0" applyBorder="0" applyAlignment="0" applyProtection="0"/>
    <xf numFmtId="0" fontId="143" fillId="9" borderId="0" applyNumberFormat="0" applyBorder="0" applyAlignment="0" applyProtection="0"/>
    <xf numFmtId="0" fontId="143" fillId="10" borderId="0" applyNumberFormat="0" applyBorder="0" applyAlignment="0" applyProtection="0"/>
    <xf numFmtId="0" fontId="143" fillId="13" borderId="0" applyNumberFormat="0" applyBorder="0" applyAlignment="0" applyProtection="0"/>
    <xf numFmtId="0" fontId="143" fillId="14" borderId="0" applyNumberFormat="0" applyBorder="0" applyAlignment="0" applyProtection="0"/>
    <xf numFmtId="0" fontId="143" fillId="15" borderId="0" applyNumberFormat="0" applyBorder="0" applyAlignment="0" applyProtection="0"/>
    <xf numFmtId="0" fontId="143" fillId="16" borderId="0" applyNumberFormat="0" applyBorder="0" applyAlignment="0" applyProtection="0"/>
    <xf numFmtId="0" fontId="143" fillId="17" borderId="0" applyNumberFormat="0" applyBorder="0" applyAlignment="0" applyProtection="0"/>
    <xf numFmtId="0" fontId="143" fillId="18" borderId="0" applyNumberFormat="0" applyBorder="0" applyAlignment="0" applyProtection="0"/>
    <xf numFmtId="0" fontId="143" fillId="13" borderId="0" applyNumberFormat="0" applyBorder="0" applyAlignment="0" applyProtection="0"/>
    <xf numFmtId="0" fontId="143" fillId="14" borderId="0" applyNumberFormat="0" applyBorder="0" applyAlignment="0" applyProtection="0"/>
    <xf numFmtId="0" fontId="143" fillId="19" borderId="0" applyNumberFormat="0" applyBorder="0" applyAlignment="0" applyProtection="0"/>
    <xf numFmtId="0" fontId="144" fillId="3" borderId="0" applyNumberFormat="0" applyBorder="0" applyAlignment="0" applyProtection="0"/>
    <xf numFmtId="0" fontId="145" fillId="20" borderId="1" applyNumberFormat="0" applyAlignment="0" applyProtection="0"/>
    <xf numFmtId="0" fontId="146" fillId="21" borderId="2" applyNumberFormat="0" applyAlignment="0" applyProtection="0"/>
    <xf numFmtId="43" fontId="138" fillId="0" borderId="0" applyFont="0" applyFill="0" applyBorder="0" applyAlignment="0" applyProtection="0"/>
    <xf numFmtId="44" fontId="138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4" borderId="0" applyNumberFormat="0" applyBorder="0" applyAlignment="0" applyProtection="0"/>
    <xf numFmtId="0" fontId="149" fillId="0" borderId="3" applyNumberFormat="0" applyFill="0" applyAlignment="0" applyProtection="0"/>
    <xf numFmtId="0" fontId="150" fillId="0" borderId="4" applyNumberFormat="0" applyFill="0" applyAlignment="0" applyProtection="0"/>
    <xf numFmtId="0" fontId="151" fillId="0" borderId="5" applyNumberFormat="0" applyFill="0" applyAlignment="0" applyProtection="0"/>
    <xf numFmtId="0" fontId="151" fillId="0" borderId="0" applyNumberFormat="0" applyFill="0" applyBorder="0" applyAlignment="0" applyProtection="0"/>
    <xf numFmtId="0" fontId="152" fillId="7" borderId="1" applyNumberFormat="0" applyAlignment="0" applyProtection="0"/>
    <xf numFmtId="0" fontId="153" fillId="0" borderId="6" applyNumberFormat="0" applyFill="0" applyAlignment="0" applyProtection="0"/>
    <xf numFmtId="0" fontId="154" fillId="22" borderId="0" applyNumberFormat="0" applyBorder="0" applyAlignment="0" applyProtection="0"/>
    <xf numFmtId="0" fontId="142" fillId="0" borderId="0"/>
    <xf numFmtId="0" fontId="142" fillId="23" borderId="7" applyNumberFormat="0" applyFont="0" applyAlignment="0" applyProtection="0"/>
    <xf numFmtId="0" fontId="155" fillId="20" borderId="8" applyNumberFormat="0" applyAlignment="0" applyProtection="0"/>
    <xf numFmtId="0" fontId="156" fillId="0" borderId="0" applyNumberFormat="0" applyFill="0" applyBorder="0" applyAlignment="0" applyProtection="0"/>
    <xf numFmtId="0" fontId="157" fillId="0" borderId="9" applyNumberFormat="0" applyFill="0" applyAlignment="0" applyProtection="0"/>
    <xf numFmtId="0" fontId="158" fillId="0" borderId="0" applyNumberFormat="0" applyFill="0" applyBorder="0" applyAlignment="0" applyProtection="0"/>
    <xf numFmtId="0" fontId="159" fillId="0" borderId="0"/>
    <xf numFmtId="0" fontId="160" fillId="25" borderId="13" applyNumberFormat="0" applyAlignment="0" applyProtection="0">
      <alignment horizontal="left" vertical="center" indent="1"/>
    </xf>
    <xf numFmtId="168" fontId="161" fillId="0" borderId="14" applyNumberFormat="0" applyProtection="0">
      <alignment horizontal="right" vertical="center"/>
    </xf>
    <xf numFmtId="168" fontId="160" fillId="0" borderId="15" applyNumberFormat="0" applyProtection="0">
      <alignment horizontal="right" vertical="center"/>
    </xf>
    <xf numFmtId="0" fontId="162" fillId="0" borderId="16" applyNumberFormat="0" applyFill="0" applyBorder="0" applyAlignment="0" applyProtection="0"/>
    <xf numFmtId="0" fontId="163" fillId="26" borderId="15" applyNumberFormat="0" applyAlignment="0" applyProtection="0">
      <alignment horizontal="left" vertical="center" indent="1"/>
    </xf>
    <xf numFmtId="0" fontId="163" fillId="27" borderId="15" applyNumberFormat="0" applyAlignment="0" applyProtection="0">
      <alignment horizontal="left" vertical="center" indent="1"/>
    </xf>
    <xf numFmtId="168" fontId="161" fillId="28" borderId="14" applyNumberFormat="0" applyBorder="0" applyProtection="0">
      <alignment horizontal="right" vertical="center"/>
    </xf>
    <xf numFmtId="0" fontId="163" fillId="26" borderId="15" applyNumberFormat="0" applyAlignment="0" applyProtection="0">
      <alignment horizontal="left" vertical="center" indent="1"/>
    </xf>
    <xf numFmtId="168" fontId="160" fillId="27" borderId="15" applyNumberFormat="0" applyProtection="0">
      <alignment horizontal="right" vertical="center"/>
    </xf>
    <xf numFmtId="168" fontId="160" fillId="28" borderId="15" applyNumberFormat="0" applyBorder="0" applyProtection="0">
      <alignment horizontal="right" vertical="center"/>
    </xf>
    <xf numFmtId="168" fontId="164" fillId="29" borderId="17" applyNumberFormat="0" applyBorder="0" applyAlignment="0" applyProtection="0">
      <alignment horizontal="right" vertical="center" indent="1"/>
    </xf>
    <xf numFmtId="168" fontId="165" fillId="30" borderId="17" applyNumberFormat="0" applyBorder="0" applyAlignment="0" applyProtection="0">
      <alignment horizontal="right" vertical="center" indent="1"/>
    </xf>
    <xf numFmtId="168" fontId="165" fillId="31" borderId="17" applyNumberFormat="0" applyBorder="0" applyAlignment="0" applyProtection="0">
      <alignment horizontal="right" vertical="center" indent="1"/>
    </xf>
    <xf numFmtId="168" fontId="166" fillId="32" borderId="17" applyNumberFormat="0" applyBorder="0" applyAlignment="0" applyProtection="0">
      <alignment horizontal="right" vertical="center" indent="1"/>
    </xf>
    <xf numFmtId="168" fontId="166" fillId="33" borderId="17" applyNumberFormat="0" applyBorder="0" applyAlignment="0" applyProtection="0">
      <alignment horizontal="right" vertical="center" indent="1"/>
    </xf>
    <xf numFmtId="168" fontId="166" fillId="34" borderId="17" applyNumberFormat="0" applyBorder="0" applyAlignment="0" applyProtection="0">
      <alignment horizontal="right" vertical="center" indent="1"/>
    </xf>
    <xf numFmtId="168" fontId="167" fillId="35" borderId="17" applyNumberFormat="0" applyBorder="0" applyAlignment="0" applyProtection="0">
      <alignment horizontal="right" vertical="center" indent="1"/>
    </xf>
    <xf numFmtId="168" fontId="167" fillId="36" borderId="17" applyNumberFormat="0" applyBorder="0" applyAlignment="0" applyProtection="0">
      <alignment horizontal="right" vertical="center" indent="1"/>
    </xf>
    <xf numFmtId="168" fontId="167" fillId="37" borderId="17" applyNumberFormat="0" applyBorder="0" applyAlignment="0" applyProtection="0">
      <alignment horizontal="right" vertical="center" indent="1"/>
    </xf>
    <xf numFmtId="0" fontId="168" fillId="0" borderId="13" applyNumberFormat="0" applyFont="0" applyFill="0" applyAlignment="0" applyProtection="0"/>
    <xf numFmtId="168" fontId="161" fillId="38" borderId="13" applyNumberFormat="0" applyAlignment="0" applyProtection="0">
      <alignment horizontal="left" vertical="center" indent="1"/>
    </xf>
    <xf numFmtId="0" fontId="160" fillId="25" borderId="15" applyNumberFormat="0" applyAlignment="0" applyProtection="0">
      <alignment horizontal="left" vertical="center" indent="1"/>
    </xf>
    <xf numFmtId="0" fontId="163" fillId="39" borderId="13" applyNumberFormat="0" applyAlignment="0" applyProtection="0">
      <alignment horizontal="left" vertical="center" indent="1"/>
    </xf>
    <xf numFmtId="0" fontId="163" fillId="40" borderId="13" applyNumberFormat="0" applyAlignment="0" applyProtection="0">
      <alignment horizontal="left" vertical="center" indent="1"/>
    </xf>
    <xf numFmtId="0" fontId="163" fillId="41" borderId="13" applyNumberFormat="0" applyAlignment="0" applyProtection="0">
      <alignment horizontal="left" vertical="center" indent="1"/>
    </xf>
    <xf numFmtId="0" fontId="163" fillId="28" borderId="13" applyNumberFormat="0" applyAlignment="0" applyProtection="0">
      <alignment horizontal="left" vertical="center" indent="1"/>
    </xf>
    <xf numFmtId="0" fontId="163" fillId="27" borderId="15" applyNumberFormat="0" applyAlignment="0" applyProtection="0">
      <alignment horizontal="left" vertical="center" indent="1"/>
    </xf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38" fillId="0" borderId="0"/>
    <xf numFmtId="0" fontId="74" fillId="0" borderId="0"/>
    <xf numFmtId="0" fontId="73" fillId="0" borderId="0"/>
    <xf numFmtId="0" fontId="71" fillId="0" borderId="0"/>
    <xf numFmtId="0" fontId="70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43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84" fillId="0" borderId="0" applyNumberFormat="0" applyFill="0" applyBorder="0" applyAlignment="0" applyProtection="0"/>
    <xf numFmtId="44" fontId="58" fillId="0" borderId="0" applyFont="0" applyFill="0" applyBorder="0" applyAlignment="0" applyProtection="0"/>
    <xf numFmtId="0" fontId="57" fillId="0" borderId="0"/>
    <xf numFmtId="0" fontId="56" fillId="0" borderId="0"/>
    <xf numFmtId="0" fontId="55" fillId="0" borderId="0"/>
    <xf numFmtId="44" fontId="55" fillId="0" borderId="0" applyFont="0" applyFill="0" applyBorder="0" applyAlignment="0" applyProtection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37" fontId="196" fillId="0" borderId="0" applyProtection="0"/>
    <xf numFmtId="37" fontId="196" fillId="0" borderId="0" applyProtection="0"/>
    <xf numFmtId="44" fontId="200" fillId="0" borderId="0" applyFont="0" applyFill="0" applyBorder="0" applyAlignment="0" applyProtection="0"/>
  </cellStyleXfs>
  <cellXfs count="704">
    <xf numFmtId="0" fontId="0" fillId="0" borderId="0" xfId="0"/>
    <xf numFmtId="0" fontId="139" fillId="0" borderId="0" xfId="0" applyFont="1" applyAlignment="1">
      <alignment horizontal="center"/>
    </xf>
    <xf numFmtId="0" fontId="0" fillId="0" borderId="0" xfId="0" quotePrefix="1"/>
    <xf numFmtId="0" fontId="139" fillId="0" borderId="0" xfId="0" applyFont="1"/>
    <xf numFmtId="164" fontId="139" fillId="0" borderId="0" xfId="0" applyNumberFormat="1" applyFont="1"/>
    <xf numFmtId="0" fontId="139" fillId="0" borderId="0" xfId="0" applyFont="1" applyAlignment="1">
      <alignment horizontal="left"/>
    </xf>
    <xf numFmtId="164" fontId="0" fillId="0" borderId="0" xfId="0" quotePrefix="1" applyNumberFormat="1"/>
    <xf numFmtId="0" fontId="0" fillId="0" borderId="0" xfId="0" applyAlignment="1">
      <alignment horizontal="left"/>
    </xf>
    <xf numFmtId="0" fontId="0" fillId="0" borderId="0" xfId="0" quotePrefix="1" applyAlignment="1">
      <alignment horizontal="right"/>
    </xf>
    <xf numFmtId="164" fontId="0" fillId="0" borderId="0" xfId="0" applyNumberFormat="1"/>
    <xf numFmtId="0" fontId="0" fillId="0" borderId="0" xfId="0" quotePrefix="1" applyAlignment="1">
      <alignment horizontal="left"/>
    </xf>
    <xf numFmtId="0" fontId="138" fillId="0" borderId="0" xfId="0" quotePrefix="1" applyFont="1"/>
    <xf numFmtId="164" fontId="141" fillId="0" borderId="0" xfId="0" quotePrefix="1" applyNumberFormat="1" applyFont="1"/>
    <xf numFmtId="0" fontId="0" fillId="0" borderId="0" xfId="0" applyAlignment="1">
      <alignment horizontal="center"/>
    </xf>
    <xf numFmtId="164" fontId="139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24" borderId="0" xfId="0" applyFill="1"/>
    <xf numFmtId="14" fontId="0" fillId="0" borderId="0" xfId="0" applyNumberFormat="1"/>
    <xf numFmtId="0" fontId="142" fillId="0" borderId="0" xfId="39" quotePrefix="1"/>
    <xf numFmtId="14" fontId="142" fillId="0" borderId="0" xfId="39" applyNumberFormat="1"/>
    <xf numFmtId="0" fontId="142" fillId="0" borderId="0" xfId="39"/>
    <xf numFmtId="44" fontId="139" fillId="0" borderId="0" xfId="29" applyFont="1" applyAlignment="1">
      <alignment horizontal="right"/>
    </xf>
    <xf numFmtId="44" fontId="138" fillId="0" borderId="0" xfId="29" applyFill="1" applyAlignment="1">
      <alignment horizontal="right"/>
    </xf>
    <xf numFmtId="44" fontId="138" fillId="0" borderId="0" xfId="29" applyAlignment="1">
      <alignment horizontal="right"/>
    </xf>
    <xf numFmtId="8" fontId="0" fillId="0" borderId="0" xfId="0" applyNumberFormat="1" applyAlignment="1">
      <alignment horizontal="right"/>
    </xf>
    <xf numFmtId="8" fontId="142" fillId="0" borderId="0" xfId="39" applyNumberFormat="1"/>
    <xf numFmtId="8" fontId="0" fillId="0" borderId="0" xfId="0" applyNumberFormat="1"/>
    <xf numFmtId="15" fontId="142" fillId="0" borderId="0" xfId="39" applyNumberFormat="1" applyAlignment="1">
      <alignment horizontal="left"/>
    </xf>
    <xf numFmtId="0" fontId="142" fillId="0" borderId="0" xfId="39" applyAlignment="1">
      <alignment horizontal="left"/>
    </xf>
    <xf numFmtId="0" fontId="159" fillId="0" borderId="0" xfId="45" quotePrefix="1"/>
    <xf numFmtId="0" fontId="137" fillId="0" borderId="0" xfId="73"/>
    <xf numFmtId="8" fontId="137" fillId="0" borderId="0" xfId="73" applyNumberFormat="1"/>
    <xf numFmtId="0" fontId="137" fillId="0" borderId="0" xfId="73" quotePrefix="1"/>
    <xf numFmtId="14" fontId="136" fillId="0" borderId="0" xfId="74" applyNumberFormat="1"/>
    <xf numFmtId="0" fontId="136" fillId="0" borderId="0" xfId="74"/>
    <xf numFmtId="8" fontId="136" fillId="0" borderId="0" xfId="74" applyNumberFormat="1"/>
    <xf numFmtId="0" fontId="136" fillId="0" borderId="0" xfId="74" quotePrefix="1"/>
    <xf numFmtId="0" fontId="138" fillId="0" borderId="0" xfId="0" quotePrefix="1" applyFont="1" applyAlignment="1">
      <alignment horizontal="left"/>
    </xf>
    <xf numFmtId="0" fontId="138" fillId="0" borderId="0" xfId="0" quotePrefix="1" applyFont="1" applyAlignment="1">
      <alignment horizontal="right"/>
    </xf>
    <xf numFmtId="0" fontId="135" fillId="0" borderId="0" xfId="75"/>
    <xf numFmtId="8" fontId="135" fillId="0" borderId="0" xfId="75" applyNumberFormat="1"/>
    <xf numFmtId="0" fontId="135" fillId="0" borderId="0" xfId="75" quotePrefix="1"/>
    <xf numFmtId="49" fontId="134" fillId="0" borderId="0" xfId="76" applyNumberFormat="1"/>
    <xf numFmtId="0" fontId="134" fillId="0" borderId="0" xfId="76"/>
    <xf numFmtId="8" fontId="134" fillId="0" borderId="0" xfId="76" applyNumberFormat="1"/>
    <xf numFmtId="49" fontId="133" fillId="0" borderId="0" xfId="77" applyNumberFormat="1"/>
    <xf numFmtId="8" fontId="133" fillId="0" borderId="0" xfId="77" applyNumberFormat="1"/>
    <xf numFmtId="0" fontId="133" fillId="0" borderId="0" xfId="78"/>
    <xf numFmtId="49" fontId="133" fillId="0" borderId="0" xfId="77" quotePrefix="1" applyNumberFormat="1"/>
    <xf numFmtId="1" fontId="133" fillId="0" borderId="0" xfId="77" applyNumberFormat="1"/>
    <xf numFmtId="49" fontId="132" fillId="0" borderId="0" xfId="79" applyNumberFormat="1"/>
    <xf numFmtId="8" fontId="132" fillId="0" borderId="0" xfId="79" applyNumberFormat="1"/>
    <xf numFmtId="0" fontId="132" fillId="0" borderId="0" xfId="79"/>
    <xf numFmtId="49" fontId="132" fillId="0" borderId="0" xfId="79" quotePrefix="1" applyNumberFormat="1"/>
    <xf numFmtId="14" fontId="0" fillId="0" borderId="0" xfId="0" applyNumberFormat="1" applyAlignment="1">
      <alignment horizontal="left"/>
    </xf>
    <xf numFmtId="49" fontId="131" fillId="0" borderId="0" xfId="80" applyNumberFormat="1"/>
    <xf numFmtId="0" fontId="131" fillId="0" borderId="0" xfId="80"/>
    <xf numFmtId="8" fontId="131" fillId="0" borderId="0" xfId="80" applyNumberFormat="1"/>
    <xf numFmtId="1" fontId="131" fillId="0" borderId="0" xfId="80" applyNumberFormat="1"/>
    <xf numFmtId="49" fontId="131" fillId="0" borderId="0" xfId="80" quotePrefix="1" applyNumberFormat="1"/>
    <xf numFmtId="14" fontId="131" fillId="0" borderId="0" xfId="80" applyNumberFormat="1"/>
    <xf numFmtId="49" fontId="130" fillId="0" borderId="0" xfId="81" applyNumberFormat="1"/>
    <xf numFmtId="8" fontId="130" fillId="0" borderId="0" xfId="81" applyNumberFormat="1"/>
    <xf numFmtId="0" fontId="130" fillId="0" borderId="0" xfId="81"/>
    <xf numFmtId="49" fontId="130" fillId="0" borderId="0" xfId="81" quotePrefix="1" applyNumberFormat="1"/>
    <xf numFmtId="49" fontId="129" fillId="0" borderId="0" xfId="82" applyNumberFormat="1"/>
    <xf numFmtId="8" fontId="129" fillId="0" borderId="0" xfId="82" applyNumberFormat="1"/>
    <xf numFmtId="0" fontId="129" fillId="0" borderId="0" xfId="82"/>
    <xf numFmtId="49" fontId="128" fillId="0" borderId="0" xfId="83" applyNumberFormat="1"/>
    <xf numFmtId="8" fontId="128" fillId="0" borderId="0" xfId="83" applyNumberFormat="1"/>
    <xf numFmtId="0" fontId="128" fillId="0" borderId="0" xfId="83"/>
    <xf numFmtId="49" fontId="128" fillId="0" borderId="0" xfId="83" quotePrefix="1" applyNumberFormat="1"/>
    <xf numFmtId="49" fontId="127" fillId="0" borderId="0" xfId="84" applyNumberFormat="1"/>
    <xf numFmtId="8" fontId="127" fillId="0" borderId="0" xfId="84" applyNumberFormat="1"/>
    <xf numFmtId="0" fontId="127" fillId="0" borderId="0" xfId="84"/>
    <xf numFmtId="49" fontId="127" fillId="0" borderId="0" xfId="84" quotePrefix="1" applyNumberFormat="1"/>
    <xf numFmtId="49" fontId="126" fillId="0" borderId="0" xfId="85" applyNumberFormat="1"/>
    <xf numFmtId="8" fontId="126" fillId="0" borderId="0" xfId="85" applyNumberFormat="1"/>
    <xf numFmtId="0" fontId="126" fillId="0" borderId="0" xfId="85"/>
    <xf numFmtId="49" fontId="126" fillId="0" borderId="0" xfId="85" quotePrefix="1" applyNumberFormat="1"/>
    <xf numFmtId="49" fontId="125" fillId="0" borderId="0" xfId="86" applyNumberFormat="1"/>
    <xf numFmtId="8" fontId="125" fillId="0" borderId="0" xfId="86" applyNumberFormat="1"/>
    <xf numFmtId="0" fontId="125" fillId="0" borderId="0" xfId="86"/>
    <xf numFmtId="49" fontId="125" fillId="0" borderId="0" xfId="86" quotePrefix="1" applyNumberFormat="1"/>
    <xf numFmtId="49" fontId="124" fillId="0" borderId="0" xfId="87" applyNumberFormat="1"/>
    <xf numFmtId="0" fontId="124" fillId="0" borderId="0" xfId="87"/>
    <xf numFmtId="8" fontId="124" fillId="0" borderId="0" xfId="87" applyNumberFormat="1"/>
    <xf numFmtId="49" fontId="124" fillId="0" borderId="0" xfId="87" quotePrefix="1" applyNumberFormat="1"/>
    <xf numFmtId="49" fontId="123" fillId="0" borderId="0" xfId="88" applyNumberFormat="1"/>
    <xf numFmtId="8" fontId="123" fillId="0" borderId="0" xfId="88" applyNumberFormat="1"/>
    <xf numFmtId="0" fontId="123" fillId="0" borderId="0" xfId="88"/>
    <xf numFmtId="49" fontId="123" fillId="0" borderId="0" xfId="88" quotePrefix="1" applyNumberFormat="1"/>
    <xf numFmtId="49" fontId="122" fillId="0" borderId="0" xfId="89" applyNumberFormat="1"/>
    <xf numFmtId="8" fontId="122" fillId="0" borderId="0" xfId="89" applyNumberFormat="1"/>
    <xf numFmtId="0" fontId="122" fillId="0" borderId="0" xfId="89"/>
    <xf numFmtId="49" fontId="122" fillId="0" borderId="0" xfId="89" quotePrefix="1" applyNumberFormat="1"/>
    <xf numFmtId="49" fontId="121" fillId="0" borderId="0" xfId="90" applyNumberFormat="1"/>
    <xf numFmtId="164" fontId="138" fillId="0" borderId="0" xfId="0" applyNumberFormat="1" applyFont="1"/>
    <xf numFmtId="8" fontId="121" fillId="0" borderId="0" xfId="90" applyNumberFormat="1"/>
    <xf numFmtId="0" fontId="121" fillId="0" borderId="0" xfId="90"/>
    <xf numFmtId="0" fontId="121" fillId="0" borderId="0" xfId="90" quotePrefix="1"/>
    <xf numFmtId="49" fontId="120" fillId="0" borderId="0" xfId="91" applyNumberFormat="1"/>
    <xf numFmtId="8" fontId="120" fillId="0" borderId="0" xfId="91" applyNumberFormat="1"/>
    <xf numFmtId="0" fontId="120" fillId="0" borderId="0" xfId="91"/>
    <xf numFmtId="49" fontId="120" fillId="0" borderId="0" xfId="91" quotePrefix="1" applyNumberFormat="1"/>
    <xf numFmtId="49" fontId="119" fillId="0" borderId="0" xfId="92" applyNumberFormat="1"/>
    <xf numFmtId="0" fontId="119" fillId="0" borderId="0" xfId="92"/>
    <xf numFmtId="8" fontId="119" fillId="0" borderId="0" xfId="92" applyNumberFormat="1"/>
    <xf numFmtId="49" fontId="119" fillId="0" borderId="0" xfId="92" quotePrefix="1" applyNumberFormat="1"/>
    <xf numFmtId="49" fontId="118" fillId="0" borderId="0" xfId="93" applyNumberFormat="1"/>
    <xf numFmtId="8" fontId="118" fillId="0" borderId="0" xfId="93" applyNumberFormat="1"/>
    <xf numFmtId="0" fontId="118" fillId="0" borderId="0" xfId="93"/>
    <xf numFmtId="49" fontId="118" fillId="0" borderId="0" xfId="93" quotePrefix="1" applyNumberFormat="1"/>
    <xf numFmtId="49" fontId="117" fillId="0" borderId="0" xfId="94" applyNumberFormat="1"/>
    <xf numFmtId="8" fontId="117" fillId="0" borderId="0" xfId="94" applyNumberFormat="1"/>
    <xf numFmtId="0" fontId="117" fillId="0" borderId="0" xfId="94"/>
    <xf numFmtId="49" fontId="117" fillId="0" borderId="0" xfId="94" quotePrefix="1" applyNumberFormat="1"/>
    <xf numFmtId="49" fontId="116" fillId="0" borderId="0" xfId="95" applyNumberFormat="1"/>
    <xf numFmtId="8" fontId="116" fillId="0" borderId="0" xfId="95" applyNumberFormat="1"/>
    <xf numFmtId="0" fontId="116" fillId="0" borderId="0" xfId="95"/>
    <xf numFmtId="49" fontId="116" fillId="0" borderId="0" xfId="95" quotePrefix="1" applyNumberFormat="1"/>
    <xf numFmtId="49" fontId="115" fillId="0" borderId="0" xfId="96" applyNumberFormat="1"/>
    <xf numFmtId="8" fontId="115" fillId="0" borderId="0" xfId="96" applyNumberFormat="1"/>
    <xf numFmtId="0" fontId="115" fillId="0" borderId="0" xfId="96"/>
    <xf numFmtId="49" fontId="115" fillId="0" borderId="0" xfId="96" quotePrefix="1" applyNumberFormat="1"/>
    <xf numFmtId="49" fontId="114" fillId="0" borderId="0" xfId="97" applyNumberFormat="1"/>
    <xf numFmtId="8" fontId="114" fillId="0" borderId="0" xfId="97" applyNumberFormat="1"/>
    <xf numFmtId="0" fontId="114" fillId="0" borderId="0" xfId="97"/>
    <xf numFmtId="0" fontId="114" fillId="0" borderId="0" xfId="97" quotePrefix="1"/>
    <xf numFmtId="49" fontId="113" fillId="0" borderId="0" xfId="98" applyNumberFormat="1"/>
    <xf numFmtId="8" fontId="113" fillId="0" borderId="0" xfId="98" applyNumberFormat="1"/>
    <xf numFmtId="0" fontId="113" fillId="0" borderId="0" xfId="98"/>
    <xf numFmtId="49" fontId="113" fillId="0" borderId="0" xfId="98" quotePrefix="1" applyNumberFormat="1"/>
    <xf numFmtId="49" fontId="112" fillId="0" borderId="0" xfId="99" applyNumberFormat="1"/>
    <xf numFmtId="8" fontId="112" fillId="0" borderId="0" xfId="99" applyNumberFormat="1"/>
    <xf numFmtId="0" fontId="112" fillId="0" borderId="0" xfId="99"/>
    <xf numFmtId="49" fontId="112" fillId="0" borderId="0" xfId="99" quotePrefix="1" applyNumberFormat="1"/>
    <xf numFmtId="49" fontId="111" fillId="0" borderId="0" xfId="100" applyNumberFormat="1"/>
    <xf numFmtId="8" fontId="111" fillId="0" borderId="0" xfId="100" applyNumberFormat="1"/>
    <xf numFmtId="0" fontId="111" fillId="0" borderId="0" xfId="100"/>
    <xf numFmtId="0" fontId="111" fillId="0" borderId="0" xfId="100" quotePrefix="1"/>
    <xf numFmtId="49" fontId="110" fillId="0" borderId="0" xfId="101" applyNumberFormat="1"/>
    <xf numFmtId="0" fontId="110" fillId="0" borderId="0" xfId="101"/>
    <xf numFmtId="8" fontId="110" fillId="0" borderId="0" xfId="101" applyNumberFormat="1"/>
    <xf numFmtId="49" fontId="110" fillId="0" borderId="0" xfId="101" quotePrefix="1" applyNumberFormat="1"/>
    <xf numFmtId="49" fontId="109" fillId="0" borderId="0" xfId="102" applyNumberFormat="1"/>
    <xf numFmtId="0" fontId="109" fillId="0" borderId="0" xfId="102"/>
    <xf numFmtId="8" fontId="109" fillId="0" borderId="0" xfId="102" applyNumberFormat="1"/>
    <xf numFmtId="49" fontId="109" fillId="0" borderId="0" xfId="102" quotePrefix="1" applyNumberFormat="1"/>
    <xf numFmtId="49" fontId="108" fillId="0" borderId="0" xfId="103" applyNumberFormat="1"/>
    <xf numFmtId="8" fontId="108" fillId="0" borderId="0" xfId="103" applyNumberFormat="1"/>
    <xf numFmtId="0" fontId="108" fillId="0" borderId="0" xfId="103"/>
    <xf numFmtId="49" fontId="108" fillId="0" borderId="0" xfId="103" quotePrefix="1" applyNumberFormat="1"/>
    <xf numFmtId="49" fontId="107" fillId="0" borderId="0" xfId="104" applyNumberFormat="1"/>
    <xf numFmtId="0" fontId="107" fillId="0" borderId="0" xfId="104"/>
    <xf numFmtId="8" fontId="107" fillId="0" borderId="0" xfId="104" applyNumberFormat="1"/>
    <xf numFmtId="0" fontId="107" fillId="0" borderId="0" xfId="104" quotePrefix="1"/>
    <xf numFmtId="49" fontId="106" fillId="0" borderId="0" xfId="105" applyNumberFormat="1"/>
    <xf numFmtId="8" fontId="106" fillId="0" borderId="0" xfId="105" applyNumberFormat="1"/>
    <xf numFmtId="0" fontId="106" fillId="0" borderId="0" xfId="105"/>
    <xf numFmtId="49" fontId="106" fillId="0" borderId="0" xfId="105" quotePrefix="1" applyNumberFormat="1"/>
    <xf numFmtId="49" fontId="105" fillId="0" borderId="0" xfId="106" applyNumberFormat="1"/>
    <xf numFmtId="0" fontId="105" fillId="0" borderId="0" xfId="106"/>
    <xf numFmtId="8" fontId="105" fillId="0" borderId="0" xfId="106" applyNumberFormat="1"/>
    <xf numFmtId="49" fontId="105" fillId="0" borderId="0" xfId="106" quotePrefix="1" applyNumberFormat="1"/>
    <xf numFmtId="49" fontId="104" fillId="0" borderId="0" xfId="107" applyNumberFormat="1"/>
    <xf numFmtId="0" fontId="104" fillId="0" borderId="0" xfId="107"/>
    <xf numFmtId="8" fontId="104" fillId="0" borderId="0" xfId="107" applyNumberFormat="1"/>
    <xf numFmtId="49" fontId="104" fillId="0" borderId="0" xfId="107" quotePrefix="1" applyNumberFormat="1"/>
    <xf numFmtId="49" fontId="103" fillId="0" borderId="0" xfId="108" applyNumberFormat="1"/>
    <xf numFmtId="0" fontId="103" fillId="0" borderId="0" xfId="108"/>
    <xf numFmtId="8" fontId="103" fillId="0" borderId="0" xfId="108" applyNumberFormat="1"/>
    <xf numFmtId="49" fontId="103" fillId="0" borderId="0" xfId="108" quotePrefix="1" applyNumberFormat="1"/>
    <xf numFmtId="49" fontId="102" fillId="0" borderId="0" xfId="109" applyNumberFormat="1"/>
    <xf numFmtId="0" fontId="102" fillId="0" borderId="0" xfId="109"/>
    <xf numFmtId="8" fontId="102" fillId="0" borderId="0" xfId="109" applyNumberFormat="1"/>
    <xf numFmtId="49" fontId="102" fillId="0" borderId="0" xfId="109" quotePrefix="1" applyNumberFormat="1"/>
    <xf numFmtId="49" fontId="101" fillId="0" borderId="0" xfId="110" applyNumberFormat="1"/>
    <xf numFmtId="0" fontId="101" fillId="0" borderId="0" xfId="110"/>
    <xf numFmtId="8" fontId="101" fillId="0" borderId="0" xfId="110" applyNumberFormat="1"/>
    <xf numFmtId="49" fontId="101" fillId="0" borderId="0" xfId="110" quotePrefix="1" applyNumberFormat="1"/>
    <xf numFmtId="49" fontId="100" fillId="0" borderId="0" xfId="111" applyNumberFormat="1"/>
    <xf numFmtId="8" fontId="100" fillId="0" borderId="0" xfId="111" applyNumberFormat="1"/>
    <xf numFmtId="0" fontId="100" fillId="0" borderId="0" xfId="111"/>
    <xf numFmtId="49" fontId="100" fillId="0" borderId="0" xfId="111" quotePrefix="1" applyNumberFormat="1"/>
    <xf numFmtId="49" fontId="99" fillId="0" borderId="0" xfId="112" applyNumberFormat="1"/>
    <xf numFmtId="8" fontId="99" fillId="0" borderId="0" xfId="112" applyNumberFormat="1"/>
    <xf numFmtId="49" fontId="99" fillId="0" borderId="0" xfId="112" quotePrefix="1" applyNumberFormat="1"/>
    <xf numFmtId="0" fontId="99" fillId="0" borderId="0" xfId="112"/>
    <xf numFmtId="49" fontId="98" fillId="0" borderId="0" xfId="113" applyNumberFormat="1"/>
    <xf numFmtId="8" fontId="98" fillId="0" borderId="0" xfId="113" applyNumberFormat="1"/>
    <xf numFmtId="0" fontId="98" fillId="0" borderId="0" xfId="113"/>
    <xf numFmtId="49" fontId="98" fillId="0" borderId="0" xfId="113" quotePrefix="1" applyNumberFormat="1"/>
    <xf numFmtId="49" fontId="97" fillId="0" borderId="0" xfId="114" applyNumberFormat="1"/>
    <xf numFmtId="8" fontId="97" fillId="0" borderId="0" xfId="114" applyNumberFormat="1"/>
    <xf numFmtId="0" fontId="97" fillId="0" borderId="0" xfId="114"/>
    <xf numFmtId="49" fontId="97" fillId="0" borderId="0" xfId="114" quotePrefix="1" applyNumberFormat="1"/>
    <xf numFmtId="49" fontId="96" fillId="0" borderId="0" xfId="115" applyNumberFormat="1"/>
    <xf numFmtId="0" fontId="96" fillId="0" borderId="0" xfId="115"/>
    <xf numFmtId="8" fontId="96" fillId="0" borderId="0" xfId="115" applyNumberFormat="1"/>
    <xf numFmtId="49" fontId="96" fillId="0" borderId="0" xfId="115" quotePrefix="1" applyNumberFormat="1"/>
    <xf numFmtId="49" fontId="95" fillId="0" borderId="0" xfId="116" applyNumberFormat="1"/>
    <xf numFmtId="0" fontId="95" fillId="0" borderId="0" xfId="116"/>
    <xf numFmtId="8" fontId="95" fillId="0" borderId="0" xfId="116" applyNumberFormat="1"/>
    <xf numFmtId="49" fontId="95" fillId="0" borderId="0" xfId="116" quotePrefix="1" applyNumberFormat="1"/>
    <xf numFmtId="49" fontId="94" fillId="0" borderId="0" xfId="117" applyNumberFormat="1"/>
    <xf numFmtId="8" fontId="94" fillId="0" borderId="0" xfId="117" applyNumberFormat="1"/>
    <xf numFmtId="0" fontId="94" fillId="0" borderId="0" xfId="117"/>
    <xf numFmtId="0" fontId="94" fillId="0" borderId="0" xfId="117" quotePrefix="1"/>
    <xf numFmtId="49" fontId="93" fillId="0" borderId="0" xfId="118" applyNumberFormat="1"/>
    <xf numFmtId="0" fontId="93" fillId="0" borderId="0" xfId="118"/>
    <xf numFmtId="8" fontId="93" fillId="0" borderId="0" xfId="118" applyNumberFormat="1"/>
    <xf numFmtId="49" fontId="93" fillId="0" borderId="0" xfId="118" quotePrefix="1" applyNumberFormat="1"/>
    <xf numFmtId="49" fontId="92" fillId="0" borderId="0" xfId="119" applyNumberFormat="1"/>
    <xf numFmtId="0" fontId="92" fillId="0" borderId="0" xfId="119"/>
    <xf numFmtId="8" fontId="92" fillId="0" borderId="0" xfId="119" applyNumberFormat="1"/>
    <xf numFmtId="49" fontId="91" fillId="0" borderId="0" xfId="120" applyNumberFormat="1"/>
    <xf numFmtId="8" fontId="91" fillId="0" borderId="0" xfId="120" applyNumberFormat="1"/>
    <xf numFmtId="0" fontId="91" fillId="0" borderId="0" xfId="120"/>
    <xf numFmtId="49" fontId="90" fillId="0" borderId="0" xfId="121" applyNumberFormat="1"/>
    <xf numFmtId="0" fontId="90" fillId="0" borderId="0" xfId="121"/>
    <xf numFmtId="8" fontId="90" fillId="0" borderId="0" xfId="121" applyNumberFormat="1"/>
    <xf numFmtId="49" fontId="89" fillId="0" borderId="0" xfId="122" applyNumberFormat="1"/>
    <xf numFmtId="0" fontId="89" fillId="0" borderId="0" xfId="122"/>
    <xf numFmtId="8" fontId="89" fillId="0" borderId="0" xfId="122" applyNumberFormat="1"/>
    <xf numFmtId="49" fontId="89" fillId="0" borderId="0" xfId="122" quotePrefix="1" applyNumberFormat="1"/>
    <xf numFmtId="164" fontId="0" fillId="42" borderId="0" xfId="0" applyNumberFormat="1" applyFill="1" applyAlignment="1">
      <alignment horizontal="left"/>
    </xf>
    <xf numFmtId="0" fontId="90" fillId="42" borderId="0" xfId="121" applyFill="1"/>
    <xf numFmtId="164" fontId="138" fillId="42" borderId="0" xfId="0" applyNumberFormat="1" applyFont="1" applyFill="1"/>
    <xf numFmtId="0" fontId="0" fillId="42" borderId="0" xfId="0" applyFill="1"/>
    <xf numFmtId="44" fontId="138" fillId="42" borderId="0" xfId="29" applyFill="1" applyAlignment="1">
      <alignment horizontal="right"/>
    </xf>
    <xf numFmtId="0" fontId="89" fillId="42" borderId="0" xfId="122" applyFill="1"/>
    <xf numFmtId="0" fontId="0" fillId="42" borderId="0" xfId="0" applyFill="1" applyAlignment="1">
      <alignment horizontal="left"/>
    </xf>
    <xf numFmtId="49" fontId="95" fillId="42" borderId="0" xfId="116" quotePrefix="1" applyNumberFormat="1" applyFill="1"/>
    <xf numFmtId="49" fontId="88" fillId="0" borderId="0" xfId="123" applyNumberFormat="1"/>
    <xf numFmtId="8" fontId="88" fillId="0" borderId="0" xfId="123" applyNumberFormat="1"/>
    <xf numFmtId="0" fontId="88" fillId="0" borderId="0" xfId="123"/>
    <xf numFmtId="49" fontId="88" fillId="0" borderId="0" xfId="123" quotePrefix="1" applyNumberFormat="1"/>
    <xf numFmtId="49" fontId="87" fillId="0" borderId="0" xfId="124" applyNumberFormat="1"/>
    <xf numFmtId="8" fontId="87" fillId="0" borderId="0" xfId="124" applyNumberFormat="1"/>
    <xf numFmtId="0" fontId="87" fillId="0" borderId="0" xfId="124"/>
    <xf numFmtId="49" fontId="87" fillId="0" borderId="0" xfId="124" quotePrefix="1" applyNumberFormat="1"/>
    <xf numFmtId="49" fontId="86" fillId="0" borderId="0" xfId="125" applyNumberFormat="1"/>
    <xf numFmtId="8" fontId="86" fillId="0" borderId="0" xfId="125" applyNumberFormat="1"/>
    <xf numFmtId="0" fontId="86" fillId="0" borderId="0" xfId="125"/>
    <xf numFmtId="49" fontId="86" fillId="0" borderId="0" xfId="125" quotePrefix="1" applyNumberFormat="1"/>
    <xf numFmtId="49" fontId="86" fillId="0" borderId="0" xfId="123" quotePrefix="1" applyNumberFormat="1" applyFont="1"/>
    <xf numFmtId="49" fontId="85" fillId="0" borderId="0" xfId="126" applyNumberFormat="1"/>
    <xf numFmtId="8" fontId="85" fillId="0" borderId="0" xfId="126" applyNumberFormat="1"/>
    <xf numFmtId="0" fontId="85" fillId="0" borderId="0" xfId="126"/>
    <xf numFmtId="49" fontId="85" fillId="0" borderId="0" xfId="126" quotePrefix="1" applyNumberFormat="1"/>
    <xf numFmtId="49" fontId="84" fillId="0" borderId="0" xfId="127" applyNumberFormat="1"/>
    <xf numFmtId="0" fontId="84" fillId="0" borderId="0" xfId="127"/>
    <xf numFmtId="8" fontId="84" fillId="0" borderId="0" xfId="127" applyNumberFormat="1"/>
    <xf numFmtId="49" fontId="84" fillId="0" borderId="0" xfId="127" quotePrefix="1" applyNumberFormat="1"/>
    <xf numFmtId="0" fontId="84" fillId="0" borderId="0" xfId="127" quotePrefix="1"/>
    <xf numFmtId="49" fontId="83" fillId="0" borderId="0" xfId="128" applyNumberFormat="1"/>
    <xf numFmtId="0" fontId="83" fillId="0" borderId="0" xfId="128"/>
    <xf numFmtId="8" fontId="83" fillId="0" borderId="0" xfId="128" applyNumberFormat="1"/>
    <xf numFmtId="49" fontId="83" fillId="0" borderId="0" xfId="128" quotePrefix="1" applyNumberFormat="1"/>
    <xf numFmtId="49" fontId="82" fillId="0" borderId="0" xfId="129" applyNumberFormat="1"/>
    <xf numFmtId="0" fontId="82" fillId="0" borderId="0" xfId="129"/>
    <xf numFmtId="8" fontId="82" fillId="0" borderId="0" xfId="129" applyNumberFormat="1"/>
    <xf numFmtId="49" fontId="82" fillId="0" borderId="0" xfId="129" quotePrefix="1" applyNumberFormat="1"/>
    <xf numFmtId="49" fontId="81" fillId="0" borderId="0" xfId="130" applyNumberFormat="1"/>
    <xf numFmtId="0" fontId="81" fillId="0" borderId="0" xfId="130"/>
    <xf numFmtId="8" fontId="81" fillId="0" borderId="0" xfId="130" applyNumberFormat="1"/>
    <xf numFmtId="49" fontId="81" fillId="0" borderId="0" xfId="130" quotePrefix="1" applyNumberFormat="1"/>
    <xf numFmtId="49" fontId="80" fillId="0" borderId="0" xfId="131" applyNumberFormat="1"/>
    <xf numFmtId="0" fontId="80" fillId="0" borderId="0" xfId="131"/>
    <xf numFmtId="8" fontId="80" fillId="0" borderId="0" xfId="131" applyNumberFormat="1"/>
    <xf numFmtId="0" fontId="80" fillId="0" borderId="0" xfId="131" quotePrefix="1"/>
    <xf numFmtId="49" fontId="79" fillId="0" borderId="0" xfId="132" applyNumberFormat="1"/>
    <xf numFmtId="0" fontId="79" fillId="0" borderId="0" xfId="132"/>
    <xf numFmtId="8" fontId="79" fillId="0" borderId="0" xfId="132" applyNumberFormat="1"/>
    <xf numFmtId="49" fontId="78" fillId="0" borderId="0" xfId="133" applyNumberFormat="1"/>
    <xf numFmtId="0" fontId="78" fillId="0" borderId="0" xfId="132" applyFont="1"/>
    <xf numFmtId="8" fontId="78" fillId="0" borderId="0" xfId="133" applyNumberFormat="1"/>
    <xf numFmtId="0" fontId="78" fillId="0" borderId="0" xfId="133"/>
    <xf numFmtId="49" fontId="78" fillId="0" borderId="0" xfId="133" quotePrefix="1" applyNumberFormat="1"/>
    <xf numFmtId="49" fontId="77" fillId="0" borderId="0" xfId="134" applyNumberFormat="1"/>
    <xf numFmtId="0" fontId="77" fillId="0" borderId="0" xfId="134"/>
    <xf numFmtId="49" fontId="76" fillId="0" borderId="0" xfId="135" applyNumberFormat="1"/>
    <xf numFmtId="8" fontId="76" fillId="0" borderId="0" xfId="135" applyNumberFormat="1"/>
    <xf numFmtId="0" fontId="76" fillId="0" borderId="0" xfId="135"/>
    <xf numFmtId="49" fontId="76" fillId="0" borderId="0" xfId="135" quotePrefix="1" applyNumberFormat="1"/>
    <xf numFmtId="49" fontId="75" fillId="0" borderId="0" xfId="136" applyNumberFormat="1"/>
    <xf numFmtId="8" fontId="75" fillId="0" borderId="0" xfId="136" applyNumberFormat="1"/>
    <xf numFmtId="0" fontId="75" fillId="0" borderId="0" xfId="136"/>
    <xf numFmtId="49" fontId="75" fillId="0" borderId="0" xfId="136" quotePrefix="1" applyNumberFormat="1"/>
    <xf numFmtId="0" fontId="169" fillId="43" borderId="0" xfId="0" applyFont="1" applyFill="1" applyProtection="1">
      <protection locked="0"/>
    </xf>
    <xf numFmtId="37" fontId="170" fillId="43" borderId="0" xfId="0" applyNumberFormat="1" applyFont="1" applyFill="1" applyProtection="1">
      <protection locked="0"/>
    </xf>
    <xf numFmtId="38" fontId="170" fillId="43" borderId="0" xfId="0" applyNumberFormat="1" applyFont="1" applyFill="1" applyProtection="1">
      <protection locked="0"/>
    </xf>
    <xf numFmtId="0" fontId="170" fillId="43" borderId="0" xfId="0" applyFont="1" applyFill="1" applyProtection="1">
      <protection locked="0"/>
    </xf>
    <xf numFmtId="0" fontId="171" fillId="43" borderId="0" xfId="0" applyFont="1" applyFill="1"/>
    <xf numFmtId="38" fontId="170" fillId="43" borderId="0" xfId="0" quotePrefix="1" applyNumberFormat="1" applyFont="1" applyFill="1" applyProtection="1">
      <protection locked="0"/>
    </xf>
    <xf numFmtId="0" fontId="170" fillId="43" borderId="0" xfId="0" quotePrefix="1" applyFont="1" applyFill="1" applyProtection="1">
      <protection locked="0"/>
    </xf>
    <xf numFmtId="0" fontId="172" fillId="43" borderId="0" xfId="0" applyFont="1" applyFill="1"/>
    <xf numFmtId="166" fontId="170" fillId="43" borderId="0" xfId="0" applyNumberFormat="1" applyFont="1" applyFill="1" applyProtection="1">
      <protection locked="0"/>
    </xf>
    <xf numFmtId="166" fontId="169" fillId="43" borderId="0" xfId="0" applyNumberFormat="1" applyFont="1" applyFill="1" applyProtection="1">
      <protection locked="0"/>
    </xf>
    <xf numFmtId="0" fontId="174" fillId="44" borderId="0" xfId="0" quotePrefix="1" applyFont="1" applyFill="1" applyAlignment="1" applyProtection="1">
      <alignment horizontal="center"/>
      <protection locked="0"/>
    </xf>
    <xf numFmtId="0" fontId="174" fillId="0" borderId="0" xfId="0" applyFont="1" applyAlignment="1" applyProtection="1">
      <alignment horizontal="center"/>
      <protection locked="0"/>
    </xf>
    <xf numFmtId="0" fontId="175" fillId="43" borderId="0" xfId="0" quotePrefix="1" applyFont="1" applyFill="1" applyProtection="1">
      <protection locked="0"/>
    </xf>
    <xf numFmtId="166" fontId="175" fillId="43" borderId="0" xfId="0" applyNumberFormat="1" applyFont="1" applyFill="1" applyProtection="1">
      <protection locked="0"/>
    </xf>
    <xf numFmtId="0" fontId="173" fillId="43" borderId="0" xfId="0" applyFont="1" applyFill="1"/>
    <xf numFmtId="0" fontId="176" fillId="43" borderId="0" xfId="0" quotePrefix="1" applyFont="1" applyFill="1" applyAlignment="1">
      <alignment horizontal="right"/>
    </xf>
    <xf numFmtId="166" fontId="176" fillId="43" borderId="0" xfId="0" applyNumberFormat="1" applyFont="1" applyFill="1"/>
    <xf numFmtId="0" fontId="177" fillId="43" borderId="0" xfId="0" applyFont="1" applyFill="1"/>
    <xf numFmtId="166" fontId="178" fillId="43" borderId="0" xfId="0" applyNumberFormat="1" applyFont="1" applyFill="1"/>
    <xf numFmtId="0" fontId="178" fillId="43" borderId="0" xfId="0" quotePrefix="1" applyFont="1" applyFill="1" applyAlignment="1">
      <alignment horizontal="right"/>
    </xf>
    <xf numFmtId="49" fontId="74" fillId="0" borderId="0" xfId="138" applyNumberFormat="1"/>
    <xf numFmtId="0" fontId="74" fillId="0" borderId="0" xfId="138"/>
    <xf numFmtId="8" fontId="74" fillId="0" borderId="0" xfId="138" applyNumberFormat="1"/>
    <xf numFmtId="49" fontId="74" fillId="0" borderId="0" xfId="138" quotePrefix="1" applyNumberFormat="1"/>
    <xf numFmtId="49" fontId="174" fillId="44" borderId="0" xfId="0" quotePrefix="1" applyNumberFormat="1" applyFont="1" applyFill="1" applyAlignment="1" applyProtection="1">
      <alignment horizontal="center"/>
      <protection locked="0"/>
    </xf>
    <xf numFmtId="49" fontId="73" fillId="0" borderId="0" xfId="139" applyNumberFormat="1"/>
    <xf numFmtId="0" fontId="73" fillId="0" borderId="0" xfId="139"/>
    <xf numFmtId="8" fontId="73" fillId="0" borderId="0" xfId="139" applyNumberFormat="1"/>
    <xf numFmtId="49" fontId="73" fillId="0" borderId="0" xfId="139" quotePrefix="1" applyNumberFormat="1"/>
    <xf numFmtId="49" fontId="72" fillId="0" borderId="0" xfId="139" quotePrefix="1" applyNumberFormat="1" applyFont="1"/>
    <xf numFmtId="49" fontId="72" fillId="0" borderId="0" xfId="139" applyNumberFormat="1" applyFont="1"/>
    <xf numFmtId="49" fontId="71" fillId="0" borderId="0" xfId="140" applyNumberFormat="1"/>
    <xf numFmtId="0" fontId="71" fillId="0" borderId="0" xfId="140"/>
    <xf numFmtId="8" fontId="71" fillId="0" borderId="0" xfId="140" applyNumberFormat="1"/>
    <xf numFmtId="49" fontId="71" fillId="0" borderId="0" xfId="140" quotePrefix="1" applyNumberFormat="1"/>
    <xf numFmtId="49" fontId="70" fillId="0" borderId="0" xfId="141" applyNumberFormat="1"/>
    <xf numFmtId="8" fontId="70" fillId="0" borderId="0" xfId="141" applyNumberFormat="1"/>
    <xf numFmtId="0" fontId="70" fillId="0" borderId="0" xfId="141"/>
    <xf numFmtId="49" fontId="70" fillId="0" borderId="0" xfId="141" quotePrefix="1" applyNumberFormat="1"/>
    <xf numFmtId="0" fontId="172" fillId="0" borderId="0" xfId="0" applyFont="1"/>
    <xf numFmtId="0" fontId="171" fillId="0" borderId="0" xfId="0" applyFont="1"/>
    <xf numFmtId="0" fontId="171" fillId="0" borderId="0" xfId="0" applyFont="1" applyAlignment="1">
      <alignment wrapText="1"/>
    </xf>
    <xf numFmtId="49" fontId="69" fillId="0" borderId="0" xfId="138" quotePrefix="1" applyNumberFormat="1" applyFont="1"/>
    <xf numFmtId="49" fontId="69" fillId="0" borderId="0" xfId="123" quotePrefix="1" applyNumberFormat="1" applyFont="1"/>
    <xf numFmtId="49" fontId="69" fillId="0" borderId="0" xfId="139" quotePrefix="1" applyNumberFormat="1" applyFont="1"/>
    <xf numFmtId="49" fontId="68" fillId="0" borderId="0" xfId="142" applyNumberFormat="1"/>
    <xf numFmtId="0" fontId="68" fillId="0" borderId="0" xfId="142"/>
    <xf numFmtId="8" fontId="68" fillId="0" borderId="0" xfId="142" applyNumberFormat="1"/>
    <xf numFmtId="49" fontId="68" fillId="0" borderId="0" xfId="142" quotePrefix="1" applyNumberFormat="1"/>
    <xf numFmtId="49" fontId="67" fillId="0" borderId="0" xfId="143" applyNumberFormat="1"/>
    <xf numFmtId="0" fontId="67" fillId="0" borderId="0" xfId="143"/>
    <xf numFmtId="8" fontId="67" fillId="0" borderId="0" xfId="143" applyNumberFormat="1"/>
    <xf numFmtId="49" fontId="67" fillId="0" borderId="0" xfId="143" quotePrefix="1" applyNumberFormat="1"/>
    <xf numFmtId="49" fontId="66" fillId="0" borderId="0" xfId="144" applyNumberFormat="1"/>
    <xf numFmtId="8" fontId="66" fillId="0" borderId="0" xfId="144" applyNumberFormat="1"/>
    <xf numFmtId="0" fontId="66" fillId="0" borderId="0" xfId="144"/>
    <xf numFmtId="49" fontId="66" fillId="0" borderId="0" xfId="144" quotePrefix="1" applyNumberFormat="1"/>
    <xf numFmtId="49" fontId="65" fillId="0" borderId="0" xfId="145" applyNumberFormat="1"/>
    <xf numFmtId="0" fontId="65" fillId="0" borderId="0" xfId="145"/>
    <xf numFmtId="8" fontId="65" fillId="0" borderId="0" xfId="145" applyNumberFormat="1"/>
    <xf numFmtId="49" fontId="65" fillId="0" borderId="0" xfId="145" quotePrefix="1" applyNumberFormat="1"/>
    <xf numFmtId="49" fontId="64" fillId="0" borderId="0" xfId="146" applyNumberFormat="1"/>
    <xf numFmtId="0" fontId="64" fillId="0" borderId="0" xfId="146"/>
    <xf numFmtId="8" fontId="64" fillId="0" borderId="0" xfId="146" applyNumberFormat="1"/>
    <xf numFmtId="0" fontId="65" fillId="0" borderId="0" xfId="145" applyAlignment="1">
      <alignment horizontal="right"/>
    </xf>
    <xf numFmtId="49" fontId="63" fillId="0" borderId="0" xfId="147" applyNumberFormat="1"/>
    <xf numFmtId="0" fontId="63" fillId="0" borderId="0" xfId="147"/>
    <xf numFmtId="8" fontId="63" fillId="0" borderId="0" xfId="147" applyNumberFormat="1"/>
    <xf numFmtId="49" fontId="63" fillId="0" borderId="0" xfId="145" quotePrefix="1" applyNumberFormat="1" applyFont="1"/>
    <xf numFmtId="49" fontId="62" fillId="0" borderId="0" xfId="148" applyNumberFormat="1"/>
    <xf numFmtId="0" fontId="62" fillId="0" borderId="0" xfId="148"/>
    <xf numFmtId="8" fontId="62" fillId="0" borderId="0" xfId="148" applyNumberFormat="1"/>
    <xf numFmtId="49" fontId="61" fillId="0" borderId="0" xfId="149" applyNumberFormat="1"/>
    <xf numFmtId="0" fontId="61" fillId="0" borderId="0" xfId="149"/>
    <xf numFmtId="8" fontId="61" fillId="0" borderId="0" xfId="149" applyNumberFormat="1"/>
    <xf numFmtId="49" fontId="60" fillId="0" borderId="0" xfId="150" applyNumberFormat="1"/>
    <xf numFmtId="0" fontId="60" fillId="0" borderId="0" xfId="150"/>
    <xf numFmtId="8" fontId="60" fillId="0" borderId="0" xfId="150" applyNumberFormat="1"/>
    <xf numFmtId="49" fontId="60" fillId="0" borderId="0" xfId="145" quotePrefix="1" applyNumberFormat="1" applyFont="1"/>
    <xf numFmtId="49" fontId="59" fillId="0" borderId="0" xfId="151" applyNumberFormat="1"/>
    <xf numFmtId="8" fontId="59" fillId="0" borderId="0" xfId="151" applyNumberFormat="1"/>
    <xf numFmtId="166" fontId="171" fillId="43" borderId="0" xfId="0" applyNumberFormat="1" applyFont="1" applyFill="1"/>
    <xf numFmtId="0" fontId="58" fillId="0" borderId="0" xfId="152"/>
    <xf numFmtId="0" fontId="181" fillId="0" borderId="0" xfId="152" applyFont="1"/>
    <xf numFmtId="0" fontId="182" fillId="0" borderId="0" xfId="152" applyFont="1"/>
    <xf numFmtId="169" fontId="0" fillId="0" borderId="0" xfId="153" applyNumberFormat="1" applyFont="1"/>
    <xf numFmtId="9" fontId="0" fillId="0" borderId="0" xfId="154" applyFont="1"/>
    <xf numFmtId="8" fontId="183" fillId="0" borderId="0" xfId="152" applyNumberFormat="1" applyFont="1"/>
    <xf numFmtId="0" fontId="184" fillId="0" borderId="0" xfId="155"/>
    <xf numFmtId="0" fontId="179" fillId="0" borderId="0" xfId="152" applyFont="1"/>
    <xf numFmtId="166" fontId="0" fillId="0" borderId="0" xfId="156" applyNumberFormat="1" applyFont="1"/>
    <xf numFmtId="166" fontId="179" fillId="0" borderId="0" xfId="152" applyNumberFormat="1" applyFont="1"/>
    <xf numFmtId="9" fontId="0" fillId="0" borderId="18" xfId="154" applyFont="1" applyBorder="1"/>
    <xf numFmtId="0" fontId="183" fillId="0" borderId="0" xfId="152" applyFont="1"/>
    <xf numFmtId="0" fontId="179" fillId="42" borderId="0" xfId="152" applyFont="1" applyFill="1"/>
    <xf numFmtId="166" fontId="179" fillId="42" borderId="0" xfId="156" applyNumberFormat="1" applyFont="1" applyFill="1"/>
    <xf numFmtId="10" fontId="0" fillId="0" borderId="18" xfId="154" applyNumberFormat="1" applyFont="1" applyBorder="1"/>
    <xf numFmtId="0" fontId="185" fillId="0" borderId="10" xfId="152" applyFont="1" applyBorder="1"/>
    <xf numFmtId="166" fontId="185" fillId="0" borderId="11" xfId="152" applyNumberFormat="1" applyFont="1" applyBorder="1"/>
    <xf numFmtId="166" fontId="185" fillId="0" borderId="12" xfId="152" applyNumberFormat="1" applyFont="1" applyBorder="1"/>
    <xf numFmtId="0" fontId="186" fillId="0" borderId="0" xfId="152" applyFont="1"/>
    <xf numFmtId="0" fontId="138" fillId="0" borderId="0" xfId="152" applyFont="1"/>
    <xf numFmtId="8" fontId="182" fillId="0" borderId="0" xfId="152" applyNumberFormat="1" applyFont="1"/>
    <xf numFmtId="0" fontId="139" fillId="45" borderId="19" xfId="152" applyFont="1" applyFill="1" applyBorder="1" applyAlignment="1">
      <alignment horizontal="center" wrapText="1"/>
    </xf>
    <xf numFmtId="9" fontId="139" fillId="45" borderId="19" xfId="154" applyFont="1" applyFill="1" applyBorder="1" applyAlignment="1">
      <alignment horizontal="center" wrapText="1"/>
    </xf>
    <xf numFmtId="8" fontId="187" fillId="0" borderId="0" xfId="152" applyNumberFormat="1" applyFont="1"/>
    <xf numFmtId="169" fontId="58" fillId="0" borderId="0" xfId="152" applyNumberFormat="1"/>
    <xf numFmtId="0" fontId="139" fillId="45" borderId="20" xfId="152" applyFont="1" applyFill="1" applyBorder="1" applyAlignment="1">
      <alignment horizontal="center" wrapText="1"/>
    </xf>
    <xf numFmtId="0" fontId="139" fillId="45" borderId="19" xfId="152" applyFont="1" applyFill="1" applyBorder="1" applyAlignment="1">
      <alignment horizontal="center"/>
    </xf>
    <xf numFmtId="0" fontId="139" fillId="42" borderId="0" xfId="152" applyFont="1" applyFill="1" applyAlignment="1">
      <alignment horizontal="left" indent="3"/>
    </xf>
    <xf numFmtId="6" fontId="138" fillId="42" borderId="0" xfId="152" applyNumberFormat="1" applyFont="1" applyFill="1"/>
    <xf numFmtId="6" fontId="138" fillId="46" borderId="21" xfId="152" applyNumberFormat="1" applyFont="1" applyFill="1" applyBorder="1"/>
    <xf numFmtId="0" fontId="179" fillId="0" borderId="0" xfId="152" applyFont="1" applyAlignment="1">
      <alignment horizontal="center"/>
    </xf>
    <xf numFmtId="169" fontId="179" fillId="0" borderId="22" xfId="152" applyNumberFormat="1" applyFont="1" applyBorder="1"/>
    <xf numFmtId="43" fontId="180" fillId="0" borderId="0" xfId="153" applyFont="1"/>
    <xf numFmtId="0" fontId="139" fillId="45" borderId="0" xfId="152" applyFont="1" applyFill="1" applyAlignment="1">
      <alignment horizontal="center" wrapText="1"/>
    </xf>
    <xf numFmtId="8" fontId="181" fillId="0" borderId="0" xfId="152" applyNumberFormat="1" applyFont="1"/>
    <xf numFmtId="0" fontId="58" fillId="0" borderId="0" xfId="152" quotePrefix="1"/>
    <xf numFmtId="0" fontId="139" fillId="0" borderId="0" xfId="152" applyFont="1"/>
    <xf numFmtId="6" fontId="181" fillId="0" borderId="0" xfId="152" applyNumberFormat="1" applyFont="1"/>
    <xf numFmtId="167" fontId="180" fillId="0" borderId="0" xfId="153" applyNumberFormat="1" applyFont="1"/>
    <xf numFmtId="0" fontId="188" fillId="0" borderId="0" xfId="152" applyFont="1"/>
    <xf numFmtId="0" fontId="189" fillId="0" borderId="0" xfId="152" applyFont="1" applyAlignment="1">
      <alignment horizontal="center"/>
    </xf>
    <xf numFmtId="6" fontId="58" fillId="0" borderId="0" xfId="152" applyNumberFormat="1"/>
    <xf numFmtId="6" fontId="183" fillId="0" borderId="0" xfId="152" applyNumberFormat="1" applyFont="1"/>
    <xf numFmtId="6" fontId="182" fillId="0" borderId="0" xfId="152" applyNumberFormat="1" applyFont="1"/>
    <xf numFmtId="6" fontId="179" fillId="0" borderId="0" xfId="152" applyNumberFormat="1" applyFont="1"/>
    <xf numFmtId="6" fontId="187" fillId="0" borderId="0" xfId="152" applyNumberFormat="1" applyFont="1"/>
    <xf numFmtId="49" fontId="57" fillId="0" borderId="0" xfId="151" applyNumberFormat="1" applyFont="1"/>
    <xf numFmtId="49" fontId="57" fillId="0" borderId="0" xfId="157" applyNumberFormat="1"/>
    <xf numFmtId="49" fontId="56" fillId="0" borderId="0" xfId="158" applyNumberFormat="1"/>
    <xf numFmtId="0" fontId="56" fillId="0" borderId="0" xfId="158"/>
    <xf numFmtId="0" fontId="55" fillId="0" borderId="0" xfId="159"/>
    <xf numFmtId="8" fontId="55" fillId="0" borderId="0" xfId="159" applyNumberFormat="1"/>
    <xf numFmtId="44" fontId="0" fillId="0" borderId="0" xfId="160" applyFont="1"/>
    <xf numFmtId="49" fontId="54" fillId="0" borderId="0" xfId="161" applyNumberFormat="1"/>
    <xf numFmtId="0" fontId="54" fillId="0" borderId="0" xfId="161"/>
    <xf numFmtId="49" fontId="53" fillId="0" borderId="0" xfId="162" applyNumberFormat="1"/>
    <xf numFmtId="0" fontId="53" fillId="0" borderId="0" xfId="162"/>
    <xf numFmtId="8" fontId="53" fillId="0" borderId="0" xfId="162" applyNumberFormat="1"/>
    <xf numFmtId="49" fontId="52" fillId="0" borderId="0" xfId="163" applyNumberFormat="1"/>
    <xf numFmtId="0" fontId="52" fillId="0" borderId="0" xfId="163"/>
    <xf numFmtId="8" fontId="52" fillId="0" borderId="0" xfId="163" applyNumberFormat="1"/>
    <xf numFmtId="49" fontId="52" fillId="0" borderId="0" xfId="145" quotePrefix="1" applyNumberFormat="1" applyFont="1"/>
    <xf numFmtId="49" fontId="51" fillId="0" borderId="0" xfId="164" applyNumberFormat="1"/>
    <xf numFmtId="0" fontId="51" fillId="0" borderId="0" xfId="164"/>
    <xf numFmtId="8" fontId="51" fillId="0" borderId="0" xfId="164" applyNumberFormat="1"/>
    <xf numFmtId="49" fontId="50" fillId="0" borderId="0" xfId="165" applyNumberFormat="1"/>
    <xf numFmtId="0" fontId="50" fillId="0" borderId="0" xfId="165"/>
    <xf numFmtId="8" fontId="50" fillId="0" borderId="0" xfId="165" applyNumberFormat="1"/>
    <xf numFmtId="49" fontId="49" fillId="0" borderId="0" xfId="145" quotePrefix="1" applyNumberFormat="1" applyFont="1"/>
    <xf numFmtId="49" fontId="48" fillId="0" borderId="0" xfId="166" applyNumberFormat="1"/>
    <xf numFmtId="0" fontId="48" fillId="0" borderId="0" xfId="166"/>
    <xf numFmtId="49" fontId="50" fillId="0" borderId="18" xfId="165" applyNumberFormat="1" applyBorder="1"/>
    <xf numFmtId="0" fontId="50" fillId="0" borderId="18" xfId="165" applyBorder="1"/>
    <xf numFmtId="164" fontId="138" fillId="0" borderId="18" xfId="0" applyNumberFormat="1" applyFont="1" applyBorder="1"/>
    <xf numFmtId="164" fontId="0" fillId="0" borderId="18" xfId="0" applyNumberFormat="1" applyBorder="1" applyAlignment="1">
      <alignment horizontal="left"/>
    </xf>
    <xf numFmtId="0" fontId="0" fillId="0" borderId="18" xfId="0" applyBorder="1"/>
    <xf numFmtId="8" fontId="50" fillId="0" borderId="18" xfId="165" applyNumberFormat="1" applyBorder="1"/>
    <xf numFmtId="0" fontId="65" fillId="0" borderId="18" xfId="145" applyBorder="1"/>
    <xf numFmtId="0" fontId="83" fillId="0" borderId="18" xfId="128" applyBorder="1"/>
    <xf numFmtId="49" fontId="49" fillId="0" borderId="18" xfId="145" quotePrefix="1" applyNumberFormat="1" applyFont="1" applyBorder="1"/>
    <xf numFmtId="49" fontId="73" fillId="0" borderId="18" xfId="139" quotePrefix="1" applyNumberFormat="1" applyBorder="1"/>
    <xf numFmtId="8" fontId="48" fillId="0" borderId="0" xfId="166" applyNumberFormat="1"/>
    <xf numFmtId="49" fontId="48" fillId="0" borderId="0" xfId="145" quotePrefix="1" applyNumberFormat="1" applyFont="1"/>
    <xf numFmtId="49" fontId="47" fillId="0" borderId="0" xfId="167" applyNumberFormat="1"/>
    <xf numFmtId="0" fontId="47" fillId="0" borderId="0" xfId="167"/>
    <xf numFmtId="8" fontId="47" fillId="0" borderId="0" xfId="167" applyNumberFormat="1"/>
    <xf numFmtId="49" fontId="47" fillId="0" borderId="0" xfId="145" quotePrefix="1" applyNumberFormat="1" applyFont="1"/>
    <xf numFmtId="49" fontId="46" fillId="0" borderId="0" xfId="168" applyNumberFormat="1"/>
    <xf numFmtId="0" fontId="46" fillId="0" borderId="0" xfId="168"/>
    <xf numFmtId="8" fontId="46" fillId="0" borderId="0" xfId="168" applyNumberFormat="1"/>
    <xf numFmtId="49" fontId="45" fillId="0" borderId="0" xfId="169" applyNumberFormat="1"/>
    <xf numFmtId="0" fontId="45" fillId="0" borderId="0" xfId="169"/>
    <xf numFmtId="8" fontId="45" fillId="0" borderId="0" xfId="169" applyNumberFormat="1"/>
    <xf numFmtId="49" fontId="45" fillId="0" borderId="0" xfId="145" quotePrefix="1" applyNumberFormat="1" applyFont="1"/>
    <xf numFmtId="0" fontId="190" fillId="43" borderId="0" xfId="0" quotePrefix="1" applyFont="1" applyFill="1" applyAlignment="1">
      <alignment horizontal="right"/>
    </xf>
    <xf numFmtId="166" fontId="190" fillId="43" borderId="0" xfId="0" applyNumberFormat="1" applyFont="1" applyFill="1"/>
    <xf numFmtId="0" fontId="191" fillId="43" borderId="0" xfId="0" applyFont="1" applyFill="1"/>
    <xf numFmtId="49" fontId="44" fillId="0" borderId="0" xfId="170" applyNumberFormat="1"/>
    <xf numFmtId="0" fontId="44" fillId="0" borderId="0" xfId="170"/>
    <xf numFmtId="8" fontId="44" fillId="0" borderId="0" xfId="170" applyNumberFormat="1"/>
    <xf numFmtId="49" fontId="44" fillId="0" borderId="0" xfId="145" quotePrefix="1" applyNumberFormat="1" applyFont="1"/>
    <xf numFmtId="49" fontId="43" fillId="0" borderId="0" xfId="171" applyNumberFormat="1"/>
    <xf numFmtId="0" fontId="43" fillId="0" borderId="0" xfId="171"/>
    <xf numFmtId="8" fontId="43" fillId="0" borderId="0" xfId="171" applyNumberFormat="1"/>
    <xf numFmtId="49" fontId="43" fillId="0" borderId="0" xfId="171" applyNumberFormat="1" applyAlignment="1">
      <alignment horizontal="right"/>
    </xf>
    <xf numFmtId="49" fontId="42" fillId="0" borderId="0" xfId="172" applyNumberFormat="1"/>
    <xf numFmtId="0" fontId="42" fillId="0" borderId="0" xfId="172"/>
    <xf numFmtId="8" fontId="42" fillId="0" borderId="0" xfId="172" applyNumberFormat="1"/>
    <xf numFmtId="49" fontId="41" fillId="0" borderId="0" xfId="172" quotePrefix="1" applyNumberFormat="1" applyFont="1"/>
    <xf numFmtId="49" fontId="41" fillId="0" borderId="0" xfId="172" applyNumberFormat="1" applyFont="1"/>
    <xf numFmtId="49" fontId="40" fillId="0" borderId="0" xfId="173" applyNumberFormat="1"/>
    <xf numFmtId="0" fontId="40" fillId="0" borderId="0" xfId="173"/>
    <xf numFmtId="8" fontId="40" fillId="0" borderId="0" xfId="173" applyNumberFormat="1"/>
    <xf numFmtId="49" fontId="40" fillId="0" borderId="0" xfId="171" applyNumberFormat="1" applyFont="1" applyAlignment="1">
      <alignment horizontal="right"/>
    </xf>
    <xf numFmtId="49" fontId="40" fillId="0" borderId="0" xfId="172" quotePrefix="1" applyNumberFormat="1" applyFont="1"/>
    <xf numFmtId="49" fontId="40" fillId="0" borderId="0" xfId="172" applyNumberFormat="1" applyFont="1"/>
    <xf numFmtId="0" fontId="138" fillId="0" borderId="0" xfId="0" applyFont="1"/>
    <xf numFmtId="49" fontId="39" fillId="0" borderId="0" xfId="174" applyNumberFormat="1"/>
    <xf numFmtId="0" fontId="39" fillId="0" borderId="0" xfId="174"/>
    <xf numFmtId="8" fontId="39" fillId="0" borderId="0" xfId="174" applyNumberFormat="1"/>
    <xf numFmtId="49" fontId="39" fillId="0" borderId="0" xfId="171" applyNumberFormat="1" applyFont="1" applyAlignment="1">
      <alignment horizontal="right"/>
    </xf>
    <xf numFmtId="49" fontId="38" fillId="0" borderId="0" xfId="175" applyNumberFormat="1"/>
    <xf numFmtId="0" fontId="38" fillId="0" borderId="0" xfId="175"/>
    <xf numFmtId="8" fontId="38" fillId="0" borderId="0" xfId="175" applyNumberFormat="1"/>
    <xf numFmtId="0" fontId="138" fillId="0" borderId="0" xfId="0" applyFont="1" applyAlignment="1">
      <alignment horizontal="left"/>
    </xf>
    <xf numFmtId="49" fontId="37" fillId="0" borderId="0" xfId="176" applyNumberFormat="1"/>
    <xf numFmtId="0" fontId="37" fillId="0" borderId="0" xfId="176"/>
    <xf numFmtId="8" fontId="37" fillId="0" borderId="0" xfId="176" applyNumberFormat="1"/>
    <xf numFmtId="0" fontId="36" fillId="0" borderId="0" xfId="177"/>
    <xf numFmtId="49" fontId="36" fillId="0" borderId="0" xfId="177" applyNumberFormat="1"/>
    <xf numFmtId="49" fontId="36" fillId="0" borderId="0" xfId="172" quotePrefix="1" applyNumberFormat="1" applyFont="1"/>
    <xf numFmtId="8" fontId="36" fillId="0" borderId="0" xfId="177" applyNumberFormat="1"/>
    <xf numFmtId="49" fontId="35" fillId="0" borderId="0" xfId="178" applyNumberFormat="1"/>
    <xf numFmtId="0" fontId="35" fillId="0" borderId="0" xfId="178"/>
    <xf numFmtId="8" fontId="35" fillId="0" borderId="0" xfId="178" applyNumberFormat="1"/>
    <xf numFmtId="49" fontId="34" fillId="0" borderId="0" xfId="179" applyNumberFormat="1"/>
    <xf numFmtId="0" fontId="34" fillId="0" borderId="0" xfId="179"/>
    <xf numFmtId="8" fontId="34" fillId="0" borderId="0" xfId="179" applyNumberFormat="1"/>
    <xf numFmtId="49" fontId="33" fillId="0" borderId="0" xfId="180" applyNumberFormat="1"/>
    <xf numFmtId="0" fontId="33" fillId="0" borderId="0" xfId="180"/>
    <xf numFmtId="8" fontId="33" fillId="0" borderId="0" xfId="180" applyNumberFormat="1"/>
    <xf numFmtId="49" fontId="32" fillId="0" borderId="0" xfId="181" applyNumberFormat="1"/>
    <xf numFmtId="0" fontId="32" fillId="0" borderId="0" xfId="181"/>
    <xf numFmtId="8" fontId="32" fillId="0" borderId="0" xfId="181" applyNumberFormat="1"/>
    <xf numFmtId="49" fontId="31" fillId="0" borderId="0" xfId="182" applyNumberFormat="1"/>
    <xf numFmtId="0" fontId="31" fillId="0" borderId="0" xfId="182"/>
    <xf numFmtId="8" fontId="31" fillId="0" borderId="0" xfId="182" applyNumberFormat="1"/>
    <xf numFmtId="166" fontId="170" fillId="0" borderId="0" xfId="0" applyNumberFormat="1" applyFont="1" applyProtection="1">
      <protection locked="0"/>
    </xf>
    <xf numFmtId="49" fontId="30" fillId="0" borderId="0" xfId="172" quotePrefix="1" applyNumberFormat="1" applyFont="1"/>
    <xf numFmtId="49" fontId="30" fillId="0" borderId="0" xfId="182" applyNumberFormat="1" applyFont="1"/>
    <xf numFmtId="37" fontId="174" fillId="44" borderId="0" xfId="0" applyNumberFormat="1" applyFont="1" applyFill="1" applyAlignment="1" applyProtection="1">
      <alignment horizontal="center"/>
      <protection locked="0"/>
    </xf>
    <xf numFmtId="38" fontId="174" fillId="44" borderId="0" xfId="0" applyNumberFormat="1" applyFont="1" applyFill="1" applyAlignment="1" applyProtection="1">
      <alignment horizontal="center"/>
      <protection locked="0"/>
    </xf>
    <xf numFmtId="0" fontId="174" fillId="44" borderId="0" xfId="0" applyFont="1" applyFill="1" applyAlignment="1" applyProtection="1">
      <alignment horizontal="center"/>
      <protection locked="0"/>
    </xf>
    <xf numFmtId="49" fontId="29" fillId="0" borderId="0" xfId="183" applyNumberFormat="1"/>
    <xf numFmtId="0" fontId="29" fillId="0" borderId="0" xfId="183"/>
    <xf numFmtId="8" fontId="29" fillId="0" borderId="0" xfId="183" applyNumberFormat="1"/>
    <xf numFmtId="49" fontId="29" fillId="0" borderId="0" xfId="172" quotePrefix="1" applyNumberFormat="1" applyFont="1"/>
    <xf numFmtId="167" fontId="190" fillId="43" borderId="0" xfId="28" applyNumberFormat="1" applyFont="1" applyFill="1" applyBorder="1"/>
    <xf numFmtId="49" fontId="28" fillId="0" borderId="0" xfId="184" applyNumberFormat="1"/>
    <xf numFmtId="0" fontId="28" fillId="0" borderId="0" xfId="184"/>
    <xf numFmtId="8" fontId="28" fillId="0" borderId="0" xfId="184" applyNumberFormat="1"/>
    <xf numFmtId="49" fontId="28" fillId="0" borderId="0" xfId="172" quotePrefix="1" applyNumberFormat="1" applyFont="1"/>
    <xf numFmtId="49" fontId="28" fillId="0" borderId="0" xfId="172" applyNumberFormat="1" applyFont="1"/>
    <xf numFmtId="49" fontId="27" fillId="0" borderId="0" xfId="185" applyNumberFormat="1"/>
    <xf numFmtId="0" fontId="27" fillId="0" borderId="0" xfId="185"/>
    <xf numFmtId="8" fontId="27" fillId="0" borderId="0" xfId="185" applyNumberFormat="1"/>
    <xf numFmtId="49" fontId="27" fillId="0" borderId="0" xfId="172" quotePrefix="1" applyNumberFormat="1" applyFont="1"/>
    <xf numFmtId="49" fontId="26" fillId="0" borderId="0" xfId="186" applyNumberFormat="1"/>
    <xf numFmtId="0" fontId="26" fillId="0" borderId="0" xfId="186"/>
    <xf numFmtId="8" fontId="26" fillId="0" borderId="0" xfId="186" applyNumberFormat="1"/>
    <xf numFmtId="49" fontId="25" fillId="0" borderId="0" xfId="187" applyNumberFormat="1"/>
    <xf numFmtId="0" fontId="25" fillId="0" borderId="0" xfId="187"/>
    <xf numFmtId="8" fontId="25" fillId="0" borderId="0" xfId="187" applyNumberFormat="1"/>
    <xf numFmtId="49" fontId="25" fillId="0" borderId="0" xfId="172" quotePrefix="1" applyNumberFormat="1" applyFont="1"/>
    <xf numFmtId="49" fontId="24" fillId="0" borderId="0" xfId="188" applyNumberFormat="1"/>
    <xf numFmtId="0" fontId="24" fillId="0" borderId="0" xfId="188"/>
    <xf numFmtId="8" fontId="24" fillId="0" borderId="0" xfId="188" applyNumberFormat="1"/>
    <xf numFmtId="0" fontId="24" fillId="0" borderId="0" xfId="188" applyAlignment="1">
      <alignment horizontal="right"/>
    </xf>
    <xf numFmtId="49" fontId="24" fillId="0" borderId="0" xfId="172" quotePrefix="1" applyNumberFormat="1" applyFont="1"/>
    <xf numFmtId="49" fontId="23" fillId="0" borderId="0" xfId="189" applyNumberFormat="1"/>
    <xf numFmtId="0" fontId="23" fillId="0" borderId="0" xfId="189"/>
    <xf numFmtId="8" fontId="23" fillId="0" borderId="0" xfId="189" applyNumberFormat="1"/>
    <xf numFmtId="49" fontId="23" fillId="0" borderId="0" xfId="172" quotePrefix="1" applyNumberFormat="1" applyFont="1"/>
    <xf numFmtId="49" fontId="22" fillId="0" borderId="0" xfId="190" applyNumberFormat="1"/>
    <xf numFmtId="0" fontId="22" fillId="0" borderId="0" xfId="190"/>
    <xf numFmtId="8" fontId="22" fillId="0" borderId="0" xfId="190" applyNumberFormat="1"/>
    <xf numFmtId="49" fontId="21" fillId="0" borderId="0" xfId="172" quotePrefix="1" applyNumberFormat="1" applyFont="1"/>
    <xf numFmtId="49" fontId="20" fillId="0" borderId="0" xfId="191" applyNumberFormat="1"/>
    <xf numFmtId="0" fontId="20" fillId="0" borderId="0" xfId="191"/>
    <xf numFmtId="8" fontId="20" fillId="0" borderId="0" xfId="191" applyNumberFormat="1"/>
    <xf numFmtId="49" fontId="20" fillId="0" borderId="0" xfId="172" quotePrefix="1" applyNumberFormat="1" applyFont="1"/>
    <xf numFmtId="49" fontId="19" fillId="0" borderId="0" xfId="192" applyNumberFormat="1"/>
    <xf numFmtId="0" fontId="19" fillId="0" borderId="0" xfId="192"/>
    <xf numFmtId="8" fontId="19" fillId="0" borderId="0" xfId="192" applyNumberFormat="1"/>
    <xf numFmtId="49" fontId="19" fillId="0" borderId="0" xfId="172" applyNumberFormat="1" applyFont="1"/>
    <xf numFmtId="49" fontId="19" fillId="0" borderId="0" xfId="172" quotePrefix="1" applyNumberFormat="1" applyFont="1"/>
    <xf numFmtId="49" fontId="18" fillId="0" borderId="0" xfId="193" applyNumberFormat="1"/>
    <xf numFmtId="0" fontId="18" fillId="0" borderId="0" xfId="193"/>
    <xf numFmtId="8" fontId="18" fillId="0" borderId="0" xfId="193" applyNumberFormat="1"/>
    <xf numFmtId="49" fontId="17" fillId="0" borderId="0" xfId="194" applyNumberFormat="1"/>
    <xf numFmtId="0" fontId="17" fillId="0" borderId="0" xfId="194"/>
    <xf numFmtId="8" fontId="17" fillId="0" borderId="0" xfId="194" applyNumberFormat="1"/>
    <xf numFmtId="49" fontId="16" fillId="0" borderId="0" xfId="195" applyNumberFormat="1"/>
    <xf numFmtId="0" fontId="16" fillId="0" borderId="0" xfId="195"/>
    <xf numFmtId="8" fontId="16" fillId="0" borderId="0" xfId="195" applyNumberFormat="1"/>
    <xf numFmtId="49" fontId="16" fillId="0" borderId="0" xfId="172" quotePrefix="1" applyNumberFormat="1" applyFont="1"/>
    <xf numFmtId="49" fontId="15" fillId="0" borderId="0" xfId="196" applyNumberFormat="1"/>
    <xf numFmtId="0" fontId="15" fillId="0" borderId="0" xfId="196"/>
    <xf numFmtId="8" fontId="15" fillId="0" borderId="0" xfId="196" applyNumberFormat="1"/>
    <xf numFmtId="49" fontId="15" fillId="0" borderId="0" xfId="172" applyNumberFormat="1" applyFont="1"/>
    <xf numFmtId="49" fontId="14" fillId="0" borderId="0" xfId="197" applyNumberFormat="1"/>
    <xf numFmtId="0" fontId="14" fillId="0" borderId="0" xfId="197"/>
    <xf numFmtId="8" fontId="14" fillId="0" borderId="0" xfId="197" applyNumberFormat="1"/>
    <xf numFmtId="49" fontId="14" fillId="0" borderId="0" xfId="172" quotePrefix="1" applyNumberFormat="1" applyFont="1"/>
    <xf numFmtId="49" fontId="13" fillId="0" borderId="0" xfId="198" applyNumberFormat="1"/>
    <xf numFmtId="0" fontId="13" fillId="0" borderId="0" xfId="198"/>
    <xf numFmtId="8" fontId="13" fillId="0" borderId="0" xfId="198" applyNumberFormat="1"/>
    <xf numFmtId="49" fontId="12" fillId="0" borderId="0" xfId="199" applyNumberFormat="1"/>
    <xf numFmtId="0" fontId="12" fillId="0" borderId="0" xfId="199"/>
    <xf numFmtId="8" fontId="12" fillId="0" borderId="0" xfId="199" applyNumberFormat="1"/>
    <xf numFmtId="49" fontId="12" fillId="0" borderId="0" xfId="172" quotePrefix="1" applyNumberFormat="1" applyFont="1"/>
    <xf numFmtId="49" fontId="11" fillId="0" borderId="0" xfId="200" applyNumberFormat="1"/>
    <xf numFmtId="0" fontId="11" fillId="0" borderId="0" xfId="200"/>
    <xf numFmtId="8" fontId="11" fillId="0" borderId="0" xfId="200" applyNumberFormat="1"/>
    <xf numFmtId="49" fontId="10" fillId="0" borderId="0" xfId="201" applyNumberFormat="1"/>
    <xf numFmtId="0" fontId="10" fillId="0" borderId="0" xfId="201"/>
    <xf numFmtId="8" fontId="10" fillId="0" borderId="0" xfId="201" applyNumberFormat="1"/>
    <xf numFmtId="49" fontId="10" fillId="0" borderId="0" xfId="172" quotePrefix="1" applyNumberFormat="1" applyFont="1"/>
    <xf numFmtId="49" fontId="9" fillId="0" borderId="0" xfId="202" applyNumberFormat="1"/>
    <xf numFmtId="0" fontId="9" fillId="0" borderId="0" xfId="202"/>
    <xf numFmtId="8" fontId="9" fillId="0" borderId="0" xfId="202" applyNumberFormat="1"/>
    <xf numFmtId="49" fontId="8" fillId="0" borderId="0" xfId="203" applyNumberFormat="1"/>
    <xf numFmtId="8" fontId="8" fillId="0" borderId="0" xfId="203" applyNumberFormat="1"/>
    <xf numFmtId="0" fontId="8" fillId="0" borderId="0" xfId="203"/>
    <xf numFmtId="166" fontId="169" fillId="0" borderId="0" xfId="0" applyNumberFormat="1" applyFont="1" applyProtection="1">
      <protection locked="0"/>
    </xf>
    <xf numFmtId="0" fontId="192" fillId="0" borderId="0" xfId="0" applyFont="1" applyAlignment="1">
      <alignment vertical="center"/>
    </xf>
    <xf numFmtId="0" fontId="140" fillId="0" borderId="23" xfId="0" applyFont="1" applyBorder="1" applyAlignment="1">
      <alignment vertical="center"/>
    </xf>
    <xf numFmtId="0" fontId="140" fillId="0" borderId="0" xfId="0" applyFont="1"/>
    <xf numFmtId="0" fontId="140" fillId="0" borderId="24" xfId="0" applyFont="1" applyBorder="1" applyAlignment="1">
      <alignment vertical="center"/>
    </xf>
    <xf numFmtId="0" fontId="193" fillId="0" borderId="23" xfId="0" applyFont="1" applyBorder="1" applyAlignment="1">
      <alignment vertical="center"/>
    </xf>
    <xf numFmtId="0" fontId="193" fillId="0" borderId="24" xfId="0" applyFont="1" applyBorder="1" applyAlignment="1">
      <alignment vertical="center"/>
    </xf>
    <xf numFmtId="0" fontId="0" fillId="0" borderId="25" xfId="0" pivotButton="1" applyBorder="1"/>
    <xf numFmtId="0" fontId="0" fillId="0" borderId="26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pivotButton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66" fontId="171" fillId="43" borderId="36" xfId="0" applyNumberFormat="1" applyFont="1" applyFill="1" applyBorder="1"/>
    <xf numFmtId="0" fontId="171" fillId="43" borderId="37" xfId="0" applyFont="1" applyFill="1" applyBorder="1"/>
    <xf numFmtId="0" fontId="172" fillId="43" borderId="37" xfId="0" quotePrefix="1" applyFont="1" applyFill="1" applyBorder="1" applyAlignment="1">
      <alignment horizontal="right"/>
    </xf>
    <xf numFmtId="166" fontId="178" fillId="43" borderId="38" xfId="0" applyNumberFormat="1" applyFont="1" applyFill="1" applyBorder="1"/>
    <xf numFmtId="166" fontId="171" fillId="43" borderId="39" xfId="0" applyNumberFormat="1" applyFont="1" applyFill="1" applyBorder="1"/>
    <xf numFmtId="0" fontId="172" fillId="43" borderId="0" xfId="0" quotePrefix="1" applyFont="1" applyFill="1" applyAlignment="1">
      <alignment horizontal="right"/>
    </xf>
    <xf numFmtId="166" fontId="178" fillId="43" borderId="40" xfId="0" applyNumberFormat="1" applyFont="1" applyFill="1" applyBorder="1"/>
    <xf numFmtId="0" fontId="171" fillId="43" borderId="39" xfId="0" applyFont="1" applyFill="1" applyBorder="1"/>
    <xf numFmtId="0" fontId="194" fillId="43" borderId="0" xfId="0" quotePrefix="1" applyFont="1" applyFill="1" applyAlignment="1">
      <alignment horizontal="right"/>
    </xf>
    <xf numFmtId="166" fontId="195" fillId="42" borderId="41" xfId="0" applyNumberFormat="1" applyFont="1" applyFill="1" applyBorder="1"/>
    <xf numFmtId="0" fontId="172" fillId="43" borderId="0" xfId="0" applyFont="1" applyFill="1" applyAlignment="1">
      <alignment horizontal="right"/>
    </xf>
    <xf numFmtId="0" fontId="171" fillId="43" borderId="40" xfId="0" applyFont="1" applyFill="1" applyBorder="1"/>
    <xf numFmtId="0" fontId="171" fillId="43" borderId="42" xfId="0" applyFont="1" applyFill="1" applyBorder="1"/>
    <xf numFmtId="0" fontId="171" fillId="43" borderId="43" xfId="0" applyFont="1" applyFill="1" applyBorder="1"/>
    <xf numFmtId="0" fontId="172" fillId="43" borderId="43" xfId="0" applyFont="1" applyFill="1" applyBorder="1" applyAlignment="1">
      <alignment horizontal="right"/>
    </xf>
    <xf numFmtId="166" fontId="178" fillId="43" borderId="44" xfId="0" applyNumberFormat="1" applyFont="1" applyFill="1" applyBorder="1"/>
    <xf numFmtId="166" fontId="190" fillId="43" borderId="0" xfId="0" quotePrefix="1" applyNumberFormat="1" applyFont="1" applyFill="1"/>
    <xf numFmtId="0" fontId="0" fillId="0" borderId="45" xfId="0" applyBorder="1"/>
    <xf numFmtId="49" fontId="7" fillId="0" borderId="0" xfId="204" applyNumberFormat="1"/>
    <xf numFmtId="0" fontId="7" fillId="0" borderId="0" xfId="204"/>
    <xf numFmtId="8" fontId="7" fillId="0" borderId="0" xfId="204" applyNumberFormat="1"/>
    <xf numFmtId="49" fontId="7" fillId="0" borderId="0" xfId="172" applyNumberFormat="1" applyFont="1"/>
    <xf numFmtId="0" fontId="6" fillId="0" borderId="0" xfId="205"/>
    <xf numFmtId="49" fontId="5" fillId="0" borderId="0" xfId="204" applyNumberFormat="1" applyFont="1"/>
    <xf numFmtId="49" fontId="5" fillId="0" borderId="0" xfId="206" applyNumberFormat="1"/>
    <xf numFmtId="0" fontId="5" fillId="0" borderId="0" xfId="206"/>
    <xf numFmtId="8" fontId="5" fillId="0" borderId="0" xfId="206" applyNumberFormat="1"/>
    <xf numFmtId="0" fontId="5" fillId="0" borderId="0" xfId="206" applyAlignment="1">
      <alignment horizontal="right"/>
    </xf>
    <xf numFmtId="49" fontId="4" fillId="0" borderId="0" xfId="207" applyNumberFormat="1"/>
    <xf numFmtId="0" fontId="4" fillId="0" borderId="0" xfId="207"/>
    <xf numFmtId="8" fontId="4" fillId="0" borderId="0" xfId="207" applyNumberFormat="1"/>
    <xf numFmtId="49" fontId="4" fillId="0" borderId="0" xfId="204" applyNumberFormat="1" applyFont="1"/>
    <xf numFmtId="49" fontId="3" fillId="0" borderId="0" xfId="208" applyNumberFormat="1"/>
    <xf numFmtId="0" fontId="3" fillId="0" borderId="0" xfId="208"/>
    <xf numFmtId="8" fontId="3" fillId="0" borderId="0" xfId="208" applyNumberFormat="1"/>
    <xf numFmtId="49" fontId="3" fillId="0" borderId="0" xfId="204" applyNumberFormat="1" applyFont="1"/>
    <xf numFmtId="49" fontId="4" fillId="0" borderId="18" xfId="207" applyNumberFormat="1" applyBorder="1"/>
    <xf numFmtId="0" fontId="4" fillId="0" borderId="18" xfId="207" applyBorder="1"/>
    <xf numFmtId="8" fontId="4" fillId="0" borderId="18" xfId="207" applyNumberFormat="1" applyBorder="1"/>
    <xf numFmtId="49" fontId="7" fillId="0" borderId="18" xfId="204" applyNumberFormat="1" applyBorder="1"/>
    <xf numFmtId="49" fontId="2" fillId="0" borderId="0" xfId="209" applyNumberFormat="1"/>
    <xf numFmtId="0" fontId="2" fillId="0" borderId="0" xfId="209"/>
    <xf numFmtId="8" fontId="2" fillId="0" borderId="0" xfId="209" applyNumberFormat="1"/>
    <xf numFmtId="49" fontId="2" fillId="0" borderId="0" xfId="204" applyNumberFormat="1" applyFont="1"/>
    <xf numFmtId="49" fontId="1" fillId="0" borderId="0" xfId="210" applyNumberFormat="1"/>
    <xf numFmtId="0" fontId="1" fillId="0" borderId="0" xfId="210"/>
    <xf numFmtId="8" fontId="1" fillId="0" borderId="0" xfId="210" applyNumberFormat="1"/>
    <xf numFmtId="49" fontId="1" fillId="0" borderId="0" xfId="204" applyNumberFormat="1" applyFont="1"/>
    <xf numFmtId="49" fontId="1" fillId="0" borderId="0" xfId="206" applyNumberFormat="1" applyFont="1"/>
    <xf numFmtId="166" fontId="0" fillId="0" borderId="0" xfId="0" applyNumberFormat="1"/>
    <xf numFmtId="166" fontId="0" fillId="0" borderId="25" xfId="0" applyNumberFormat="1" applyBorder="1"/>
    <xf numFmtId="166" fontId="0" fillId="0" borderId="45" xfId="0" applyNumberFormat="1" applyBorder="1"/>
    <xf numFmtId="166" fontId="0" fillId="0" borderId="33" xfId="0" applyNumberFormat="1" applyBorder="1"/>
    <xf numFmtId="166" fontId="0" fillId="0" borderId="28" xfId="0" applyNumberFormat="1" applyBorder="1"/>
    <xf numFmtId="166" fontId="0" fillId="0" borderId="34" xfId="0" applyNumberFormat="1" applyBorder="1"/>
    <xf numFmtId="166" fontId="0" fillId="0" borderId="29" xfId="0" applyNumberFormat="1" applyBorder="1"/>
    <xf numFmtId="166" fontId="0" fillId="0" borderId="46" xfId="0" applyNumberFormat="1" applyBorder="1"/>
    <xf numFmtId="166" fontId="0" fillId="0" borderId="35" xfId="0" applyNumberFormat="1" applyBorder="1"/>
    <xf numFmtId="37" fontId="196" fillId="0" borderId="0" xfId="211"/>
    <xf numFmtId="37" fontId="197" fillId="0" borderId="0" xfId="211" applyFont="1"/>
    <xf numFmtId="37" fontId="198" fillId="0" borderId="0" xfId="211" applyFont="1" applyAlignment="1" applyProtection="1">
      <alignment horizontal="left"/>
    </xf>
    <xf numFmtId="37" fontId="196" fillId="0" borderId="0" xfId="211" applyAlignment="1">
      <alignment horizontal="right"/>
    </xf>
    <xf numFmtId="37" fontId="196" fillId="0" borderId="0" xfId="211" applyAlignment="1" applyProtection="1">
      <alignment horizontal="right"/>
    </xf>
    <xf numFmtId="37" fontId="196" fillId="0" borderId="47" xfId="211" applyBorder="1" applyAlignment="1" applyProtection="1">
      <alignment horizontal="center"/>
    </xf>
    <xf numFmtId="37" fontId="196" fillId="0" borderId="47" xfId="211" applyBorder="1"/>
    <xf numFmtId="37" fontId="196" fillId="0" borderId="48" xfId="211" applyBorder="1" applyAlignment="1" applyProtection="1">
      <alignment horizontal="center"/>
    </xf>
    <xf numFmtId="37" fontId="196" fillId="0" borderId="48" xfId="211" applyBorder="1" applyAlignment="1" applyProtection="1">
      <alignment horizontal="left"/>
    </xf>
    <xf numFmtId="37" fontId="199" fillId="0" borderId="18" xfId="212" applyFont="1" applyBorder="1" applyAlignment="1" applyProtection="1">
      <alignment horizontal="left"/>
    </xf>
    <xf numFmtId="37" fontId="196" fillId="0" borderId="0" xfId="211" applyProtection="1"/>
    <xf numFmtId="37" fontId="196" fillId="0" borderId="0" xfId="212" applyAlignment="1" applyProtection="1">
      <alignment horizontal="center"/>
    </xf>
    <xf numFmtId="37" fontId="196" fillId="47" borderId="0" xfId="212" applyFill="1" applyAlignment="1" applyProtection="1">
      <alignment horizontal="left"/>
    </xf>
    <xf numFmtId="166" fontId="196" fillId="47" borderId="0" xfId="213" applyNumberFormat="1" applyFont="1" applyFill="1" applyProtection="1"/>
    <xf numFmtId="166" fontId="196" fillId="0" borderId="0" xfId="213" applyNumberFormat="1" applyFont="1" applyProtection="1"/>
    <xf numFmtId="37" fontId="196" fillId="0" borderId="0" xfId="212"/>
    <xf numFmtId="37" fontId="196" fillId="0" borderId="0" xfId="212" applyProtection="1"/>
    <xf numFmtId="166" fontId="196" fillId="0" borderId="47" xfId="213" applyNumberFormat="1" applyFont="1" applyBorder="1" applyProtection="1"/>
    <xf numFmtId="37" fontId="198" fillId="0" borderId="0" xfId="211" applyFont="1"/>
    <xf numFmtId="0" fontId="201" fillId="0" borderId="0" xfId="0" applyFont="1"/>
    <xf numFmtId="37" fontId="197" fillId="0" borderId="0" xfId="211" applyFont="1" applyAlignment="1">
      <alignment horizontal="center"/>
    </xf>
  </cellXfs>
  <cellStyles count="21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153" xr:uid="{99B5A0ED-74B4-4479-94AD-0A0F249F1300}"/>
    <cellStyle name="Currency" xfId="29" builtinId="4"/>
    <cellStyle name="Currency 2" xfId="156" xr:uid="{109F04C6-000B-485D-8620-9BA9805131A4}"/>
    <cellStyle name="Currency 3" xfId="160" xr:uid="{C37664A0-102A-49EB-863E-D7212082E4A3}"/>
    <cellStyle name="Currency 4" xfId="213" xr:uid="{738C9254-A47A-462B-8DD6-8A123DC98AB5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 2" xfId="155" xr:uid="{30E3DC9A-208C-44DB-95DF-63600EF3DE57}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137" xr:uid="{1CE3B024-4214-4028-BBB1-ACED8BDA4CD0}"/>
    <cellStyle name="Normal 3" xfId="152" xr:uid="{6CC7D7D4-AA61-4B0C-B324-5BB6B1DA6A8A}"/>
    <cellStyle name="Normal 4" xfId="159" xr:uid="{C319A3DF-A6E5-4313-9FE6-05A691F6AB80}"/>
    <cellStyle name="Normal 5" xfId="177" xr:uid="{5742ADD4-7CBE-422D-9AF7-138BCAA0CF0B}"/>
    <cellStyle name="Normal 6" xfId="211" xr:uid="{3889764C-80B3-4396-952D-A0D8B4625584}"/>
    <cellStyle name="Normal_Book1 (2) (3)" xfId="212" xr:uid="{E509068E-5F80-4127-ADD2-24EA0E5CC609}"/>
    <cellStyle name="Normal_Database" xfId="39" xr:uid="{00000000-0005-0000-0000-000027000000}"/>
    <cellStyle name="Normal_Database_­" xfId="172" xr:uid="{4853AF23-FA5A-42BD-9A02-EE5E4DF73A16}"/>
    <cellStyle name="Normal_Database_" xfId="118" xr:uid="{00000000-0005-0000-0000-000028000000}"/>
    <cellStyle name="Normal_Database_ " xfId="157" xr:uid="{D7CCBDDF-B6DD-4F92-97A8-B9A36FEBC020}"/>
    <cellStyle name="Normal_Database_[" xfId="108" xr:uid="{00000000-0005-0000-0000-000029000000}"/>
    <cellStyle name="Normal_Database_\" xfId="109" xr:uid="{00000000-0005-0000-0000-00002A000000}"/>
    <cellStyle name="Normal_Database_]" xfId="110" xr:uid="{00000000-0005-0000-0000-00002B000000}"/>
    <cellStyle name="Normal_Database_^" xfId="111" xr:uid="{00000000-0005-0000-0000-00002C000000}"/>
    <cellStyle name="Normal_Database__" xfId="112" xr:uid="{00000000-0005-0000-0000-00002D000000}"/>
    <cellStyle name="Normal_Database_`" xfId="113" xr:uid="{00000000-0005-0000-0000-00002E000000}"/>
    <cellStyle name="Normal_Database_{" xfId="114" xr:uid="{00000000-0005-0000-0000-00002F000000}"/>
    <cellStyle name="Normal_Database_|" xfId="115" xr:uid="{00000000-0005-0000-0000-000030000000}"/>
    <cellStyle name="Normal_Database_}" xfId="116" xr:uid="{00000000-0005-0000-0000-000031000000}"/>
    <cellStyle name="Normal_Database_~" xfId="117" xr:uid="{00000000-0005-0000-0000-000032000000}"/>
    <cellStyle name="Normal_Database_¡" xfId="158" xr:uid="{48624BD9-4FF6-440F-9E76-1C011D24F838}"/>
    <cellStyle name="Normal_Database_¦" xfId="165" xr:uid="{0405C1E7-95B6-4F89-962F-5489B843CC03}"/>
    <cellStyle name="Normal_Database_¨" xfId="167" xr:uid="{0482F36C-F1FE-4D80-9C7F-BE38526F734C}"/>
    <cellStyle name="Normal_Database_¯" xfId="174" xr:uid="{2B8A28CE-8513-47D2-976F-B4882C538690}"/>
    <cellStyle name="Normal_Database_´" xfId="180" xr:uid="{4239612C-1B64-4068-86E9-70E9FB470FD2}"/>
    <cellStyle name="Normal_Database_¸" xfId="184" xr:uid="{B2768CE4-A3C8-497C-ABAB-AB5293D56F28}"/>
    <cellStyle name="Normal_Database_¿" xfId="191" xr:uid="{6D88F018-50A7-46F4-ACD6-34EA12EA3527}"/>
    <cellStyle name="Normal_Database_¢" xfId="161" xr:uid="{EF972518-80AB-4CCD-BECA-6D359FFA9337}"/>
    <cellStyle name="Normal_Database_£" xfId="162" xr:uid="{21E36E42-9A4F-4A62-85A5-626216391F0A}"/>
    <cellStyle name="Normal_Database_¤" xfId="163" xr:uid="{5607BCC7-2BDF-43DD-B29A-E57FB4E0F32E}"/>
    <cellStyle name="Normal_Database_¥" xfId="164" xr:uid="{9467766C-8BB5-4BA7-A8E9-BEB77E49F375}"/>
    <cellStyle name="Normal_Database_±" xfId="176" xr:uid="{3061705F-7805-4CE9-85C8-3BCCF2797D96}"/>
    <cellStyle name="Normal_Database_«" xfId="170" xr:uid="{6E3BF8A8-D08A-41C3-8432-ACF93E116C43}"/>
    <cellStyle name="Normal_Database_»" xfId="187" xr:uid="{AEE3E95A-7D84-4F35-B432-A2B1E35800D7}"/>
    <cellStyle name="Normal_Database_§" xfId="166" xr:uid="{E35D7C0B-345B-4C8A-92C1-52043CB075AC}"/>
    <cellStyle name="Normal_Database_©" xfId="168" xr:uid="{8E60E529-8C14-48B7-9E6B-9558AC3388CC}"/>
    <cellStyle name="Normal_Database_¬" xfId="171" xr:uid="{3C2BFDA4-9928-49C1-A0DF-BEEC4423F38D}"/>
    <cellStyle name="Normal_Database_®" xfId="173" xr:uid="{8B01344B-29CC-4511-B2FB-5DE0A72E9721}"/>
    <cellStyle name="Normal_Database_°" xfId="175" xr:uid="{D87C4647-20F6-40DD-BDC7-018E5849B232}"/>
    <cellStyle name="Normal_Database_µ" xfId="181" xr:uid="{3646A8D0-E995-4D20-BCBE-1463EB8CDFE9}"/>
    <cellStyle name="Normal_Database_¶" xfId="182" xr:uid="{DA972C16-CDFB-4CED-98A0-38A6CAD31A4A}"/>
    <cellStyle name="Normal_Database_·" xfId="183" xr:uid="{67E25F01-6C34-49D2-BF0E-FE2A5E320B42}"/>
    <cellStyle name="Normal_Database_" xfId="119" xr:uid="{00000000-0005-0000-0000-000033000000}"/>
    <cellStyle name="Normal_Database_" xfId="120" xr:uid="{00000000-0005-0000-0000-000034000000}"/>
    <cellStyle name="Normal_Database_" xfId="121" xr:uid="{00000000-0005-0000-0000-000035000000}"/>
    <cellStyle name="Normal_Database_" xfId="122" xr:uid="{00000000-0005-0000-0000-000036000000}"/>
    <cellStyle name="Normal_Database_" xfId="123" xr:uid="{00000000-0005-0000-0000-000037000000}"/>
    <cellStyle name="Normal_Database_" xfId="124" xr:uid="{00000000-0005-0000-0000-000038000000}"/>
    <cellStyle name="Normal_Database_" xfId="125" xr:uid="{00000000-0005-0000-0000-000039000000}"/>
    <cellStyle name="Normal_Database_" xfId="126" xr:uid="{00000000-0005-0000-0000-00003A000000}"/>
    <cellStyle name="Normal_Database_" xfId="127" xr:uid="{00000000-0005-0000-0000-00003B000000}"/>
    <cellStyle name="Normal_Database_" xfId="128" xr:uid="{00000000-0005-0000-0000-00003C000000}"/>
    <cellStyle name="Normal_Database_" xfId="129" xr:uid="{2A81AB1C-892E-4A3C-B49E-5CB05F123C3C}"/>
    <cellStyle name="Normal_Database_" xfId="130" xr:uid="{C6162AC4-1BC2-48EB-BC92-A32C7C459B0B}"/>
    <cellStyle name="Normal_Database_" xfId="131" xr:uid="{B1E12132-0B62-4A8B-91B5-7084232E5302}"/>
    <cellStyle name="Normal_Database_" xfId="132" xr:uid="{1E7307E2-D2AC-4215-9464-BBD9FCE73852}"/>
    <cellStyle name="Normal_Database_" xfId="133" xr:uid="{70E1DAE4-2A45-4E76-BD43-F92FDD4BCDC1}"/>
    <cellStyle name="Normal_Database_" xfId="134" xr:uid="{D034109B-2A24-4BE6-8032-F2F919CA36F6}"/>
    <cellStyle name="Normal_Database_" xfId="135" xr:uid="{2AEC2E8E-0871-440B-B3AF-642A6A0D9780}"/>
    <cellStyle name="Normal_Database_" xfId="136" xr:uid="{C9F08142-17F2-4816-90C3-C6D18EB60A1C}"/>
    <cellStyle name="Normal_Database_" xfId="139" xr:uid="{E806B2B2-A8AE-45CD-8944-AABEB6C7BFDD}"/>
    <cellStyle name="Normal_Database_" xfId="138" xr:uid="{1FA9D0ED-BB78-415E-836C-1B7AA5499F75}"/>
    <cellStyle name="Normal_Database_" xfId="140" xr:uid="{C21A5E9A-DDEE-4D36-94A8-676FF4B27664}"/>
    <cellStyle name="Normal_Database_" xfId="141" xr:uid="{49246B25-0B38-43C0-85B5-E0764DDB710B}"/>
    <cellStyle name="Normal_Database_" xfId="142" xr:uid="{6C4E48BE-F083-49F1-8491-F0F58A29F366}"/>
    <cellStyle name="Normal_Database_" xfId="143" xr:uid="{3262BB97-D1C7-4EA0-8907-F527A2A6A90C}"/>
    <cellStyle name="Normal_Database_" xfId="144" xr:uid="{0023A6FB-87C3-4C87-9FF0-5FDEB0520FC1}"/>
    <cellStyle name="Normal_Database_" xfId="145" xr:uid="{97461BA0-6560-440B-B51E-6495F0C79DB9}"/>
    <cellStyle name="Normal_Database_" xfId="146" xr:uid="{E9F62A5C-E542-465A-B40C-1D96892AA7DA}"/>
    <cellStyle name="Normal_Database_" xfId="147" xr:uid="{4E2C5668-2693-42D0-ADE4-8AAF435D0A69}"/>
    <cellStyle name="Normal_Database_" xfId="148" xr:uid="{5F07E34F-18BD-457C-90D6-555EDCC93FCA}"/>
    <cellStyle name="Normal_Database_" xfId="149" xr:uid="{1214C7CF-592E-430A-AB41-16772AD67651}"/>
    <cellStyle name="Normal_Database_" xfId="150" xr:uid="{0CE30102-B335-452F-9402-309952552D25}"/>
    <cellStyle name="Normal_Database_" xfId="151" xr:uid="{1AD6F0D9-382D-4BF7-9262-B4A82D9E37AB}"/>
    <cellStyle name="Normal_Database_¼" xfId="188" xr:uid="{50E3DDA2-8BF9-4B9C-BE47-BB7F633E589E}"/>
    <cellStyle name="Normal_Database_½" xfId="189" xr:uid="{F826657C-79AC-4763-8E59-A385A5B83577}"/>
    <cellStyle name="Normal_Database_¾" xfId="190" xr:uid="{7CC04546-1AEE-4BD8-B70C-8ACD071D5934}"/>
    <cellStyle name="Normal_Database_1" xfId="45" xr:uid="{00000000-0005-0000-0000-00003D000000}"/>
    <cellStyle name="Normal_Database_¹" xfId="185" xr:uid="{010E1A07-724F-43FB-B882-9FE5BE7C0D56}"/>
    <cellStyle name="Normal_Database_2" xfId="73" xr:uid="{00000000-0005-0000-0000-00003E000000}"/>
    <cellStyle name="Normal_Database_²" xfId="178" xr:uid="{9A328029-3870-4490-A01B-3F1813D02A0F}"/>
    <cellStyle name="Normal_Database_3" xfId="74" xr:uid="{00000000-0005-0000-0000-00003F000000}"/>
    <cellStyle name="Normal_Database_³" xfId="179" xr:uid="{12F84045-CA5E-4767-94F0-51244850E42E}"/>
    <cellStyle name="Normal_Database_4" xfId="75" xr:uid="{00000000-0005-0000-0000-000040000000}"/>
    <cellStyle name="Normal_Database_5" xfId="76" xr:uid="{00000000-0005-0000-0000-000041000000}"/>
    <cellStyle name="Normal_Database_6" xfId="77" xr:uid="{00000000-0005-0000-0000-000042000000}"/>
    <cellStyle name="Normal_Database_7" xfId="79" xr:uid="{00000000-0005-0000-0000-000043000000}"/>
    <cellStyle name="Normal_Database_8" xfId="80" xr:uid="{00000000-0005-0000-0000-000044000000}"/>
    <cellStyle name="Normal_Database_9" xfId="81" xr:uid="{00000000-0005-0000-0000-000045000000}"/>
    <cellStyle name="Normal_Database_A" xfId="82" xr:uid="{00000000-0005-0000-0000-000046000000}"/>
    <cellStyle name="Normal_Database_ª" xfId="169" xr:uid="{F031A45A-23C2-4841-9767-256A66B8F96B}"/>
    <cellStyle name="Normal_Database_Á" xfId="192" xr:uid="{934018A1-2C6A-4D62-BC99-8BB7258B60FE}"/>
    <cellStyle name="Normal_Database_À" xfId="193" xr:uid="{7A0D98E6-563D-4629-A13F-235ADBC36F2C}"/>
    <cellStyle name="Normal_Database_Â" xfId="194" xr:uid="{9DDE90C4-A097-4522-8A45-4362323B79EC}"/>
    <cellStyle name="Normal_Database_Ä" xfId="196" xr:uid="{C9615487-217C-4751-9802-AE07409ED419}"/>
    <cellStyle name="Normal_Database_Ã" xfId="195" xr:uid="{E67612CD-5FC4-4535-BF84-511E709700F6}"/>
    <cellStyle name="Normal_Database_Å" xfId="197" xr:uid="{5DD84D08-12CF-4F1D-844B-57010840BD0B}"/>
    <cellStyle name="Normal_Database_Æ" xfId="198" xr:uid="{8DF5ED90-C840-4C47-9212-BD73F19E1C45}"/>
    <cellStyle name="Normal_Database_B" xfId="83" xr:uid="{00000000-0005-0000-0000-000047000000}"/>
    <cellStyle name="Normal_Database_C" xfId="84" xr:uid="{00000000-0005-0000-0000-000048000000}"/>
    <cellStyle name="Normal_Database_Ç" xfId="200" xr:uid="{23278E70-6B50-47C0-AE35-0D2E89AF534D}"/>
    <cellStyle name="Normal_Database_D" xfId="85" xr:uid="{00000000-0005-0000-0000-000049000000}"/>
    <cellStyle name="Normal_Database_Ð" xfId="208" xr:uid="{C45E4324-9FB7-498D-B26B-D7776A9B8D07}"/>
    <cellStyle name="Normal_Database_E" xfId="86" xr:uid="{00000000-0005-0000-0000-00004A000000}"/>
    <cellStyle name="Normal_Database_É" xfId="201" xr:uid="{23E12166-A585-4F89-BD4C-6AE1CA978C16}"/>
    <cellStyle name="Normal_Database_È" xfId="199" xr:uid="{2386A50F-24D8-4BD9-9000-F82BB35C758D}"/>
    <cellStyle name="Normal_Database_Ê" xfId="202" xr:uid="{33A81D3B-D02B-468D-A79F-1F793902DAB3}"/>
    <cellStyle name="Normal_Database_Ë" xfId="203" xr:uid="{A395DD6E-BD74-46A2-9123-FD6F2CBACC56}"/>
    <cellStyle name="Normal_Database_F" xfId="87" xr:uid="{00000000-0005-0000-0000-00004B000000}"/>
    <cellStyle name="Normal_Database_G" xfId="88" xr:uid="{00000000-0005-0000-0000-00004C000000}"/>
    <cellStyle name="Normal_Database_H" xfId="89" xr:uid="{00000000-0005-0000-0000-00004D000000}"/>
    <cellStyle name="Normal_Database_I" xfId="90" xr:uid="{00000000-0005-0000-0000-00004E000000}"/>
    <cellStyle name="Normal_Database_Í" xfId="206" xr:uid="{83644AF6-82FE-4FBB-B1BE-7E3470FE9586}"/>
    <cellStyle name="Normal_Database_Ì" xfId="205" xr:uid="{BA5A04FC-804D-47B6-B4F6-136A641E4A3D}"/>
    <cellStyle name="Normal_Database_Î" xfId="204" xr:uid="{BAA31C27-194B-43E9-A6D6-AB764B8ED300}"/>
    <cellStyle name="Normal_Database_Ï" xfId="207" xr:uid="{97069311-6C7E-4CE9-B736-9737DF1192AA}"/>
    <cellStyle name="Normal_Database_J" xfId="91" xr:uid="{00000000-0005-0000-0000-00004F000000}"/>
    <cellStyle name="Normal_Database_K" xfId="92" xr:uid="{00000000-0005-0000-0000-000050000000}"/>
    <cellStyle name="Normal_Database_L" xfId="93" xr:uid="{00000000-0005-0000-0000-000051000000}"/>
    <cellStyle name="Normal_Database_M" xfId="94" xr:uid="{00000000-0005-0000-0000-000052000000}"/>
    <cellStyle name="Normal_Database_N" xfId="95" xr:uid="{00000000-0005-0000-0000-000053000000}"/>
    <cellStyle name="Normal_Database_Ñ" xfId="209" xr:uid="{83D391D4-B3DD-4FB8-BF1C-1CE33DCC1A8F}"/>
    <cellStyle name="Normal_Database_O" xfId="96" xr:uid="{00000000-0005-0000-0000-000054000000}"/>
    <cellStyle name="Normal_Database_º" xfId="186" xr:uid="{221B41A1-1A5D-4670-BC68-02C43AE493C5}"/>
    <cellStyle name="Normal_Database_Ò" xfId="210" xr:uid="{F22128CE-822E-4948-A326-63D0A57722A5}"/>
    <cellStyle name="Normal_Database_P" xfId="97" xr:uid="{00000000-0005-0000-0000-000055000000}"/>
    <cellStyle name="Normal_Database_Q" xfId="98" xr:uid="{00000000-0005-0000-0000-000056000000}"/>
    <cellStyle name="Normal_Database_R" xfId="99" xr:uid="{00000000-0005-0000-0000-000057000000}"/>
    <cellStyle name="Normal_Database_S" xfId="100" xr:uid="{00000000-0005-0000-0000-000058000000}"/>
    <cellStyle name="Normal_Database_T" xfId="101" xr:uid="{00000000-0005-0000-0000-000059000000}"/>
    <cellStyle name="Normal_Database_U" xfId="102" xr:uid="{00000000-0005-0000-0000-00005A000000}"/>
    <cellStyle name="Normal_Database_V" xfId="103" xr:uid="{00000000-0005-0000-0000-00005B000000}"/>
    <cellStyle name="Normal_Database_W" xfId="104" xr:uid="{00000000-0005-0000-0000-00005C000000}"/>
    <cellStyle name="Normal_Database_X" xfId="105" xr:uid="{00000000-0005-0000-0000-00005D000000}"/>
    <cellStyle name="Normal_Database_Y" xfId="106" xr:uid="{00000000-0005-0000-0000-00005E000000}"/>
    <cellStyle name="Normal_Database_Z" xfId="107" xr:uid="{00000000-0005-0000-0000-00005F000000}"/>
    <cellStyle name="Normal_Sheet1" xfId="78" xr:uid="{00000000-0005-0000-0000-000060000000}"/>
    <cellStyle name="Note" xfId="40" builtinId="10" customBuiltin="1"/>
    <cellStyle name="Output" xfId="41" builtinId="21" customBuiltin="1"/>
    <cellStyle name="Percent 2" xfId="154" xr:uid="{73605A0D-4FDE-434B-8FD0-822EDC8D1EC4}"/>
    <cellStyle name="SAPBorder" xfId="65" xr:uid="{00000000-0005-0000-0000-000063000000}"/>
    <cellStyle name="SAPDataCell" xfId="47" xr:uid="{00000000-0005-0000-0000-000064000000}"/>
    <cellStyle name="SAPDataTotalCell" xfId="48" xr:uid="{00000000-0005-0000-0000-000065000000}"/>
    <cellStyle name="SAPDimensionCell" xfId="46" xr:uid="{00000000-0005-0000-0000-000066000000}"/>
    <cellStyle name="SAPEditableDataCell" xfId="50" xr:uid="{00000000-0005-0000-0000-000067000000}"/>
    <cellStyle name="SAPEditableDataTotalCell" xfId="53" xr:uid="{00000000-0005-0000-0000-000068000000}"/>
    <cellStyle name="SAPEmphasized" xfId="49" xr:uid="{00000000-0005-0000-0000-000069000000}"/>
    <cellStyle name="SAPExceptionLevel1" xfId="56" xr:uid="{00000000-0005-0000-0000-00006A000000}"/>
    <cellStyle name="SAPExceptionLevel2" xfId="57" xr:uid="{00000000-0005-0000-0000-00006B000000}"/>
    <cellStyle name="SAPExceptionLevel3" xfId="58" xr:uid="{00000000-0005-0000-0000-00006C000000}"/>
    <cellStyle name="SAPExceptionLevel4" xfId="59" xr:uid="{00000000-0005-0000-0000-00006D000000}"/>
    <cellStyle name="SAPExceptionLevel5" xfId="60" xr:uid="{00000000-0005-0000-0000-00006E000000}"/>
    <cellStyle name="SAPExceptionLevel6" xfId="61" xr:uid="{00000000-0005-0000-0000-00006F000000}"/>
    <cellStyle name="SAPExceptionLevel7" xfId="62" xr:uid="{00000000-0005-0000-0000-000070000000}"/>
    <cellStyle name="SAPExceptionLevel8" xfId="63" xr:uid="{00000000-0005-0000-0000-000071000000}"/>
    <cellStyle name="SAPExceptionLevel9" xfId="64" xr:uid="{00000000-0005-0000-0000-000072000000}"/>
    <cellStyle name="SAPHierarchyCell0" xfId="68" xr:uid="{00000000-0005-0000-0000-000073000000}"/>
    <cellStyle name="SAPHierarchyCell1" xfId="69" xr:uid="{00000000-0005-0000-0000-000074000000}"/>
    <cellStyle name="SAPHierarchyCell2" xfId="70" xr:uid="{00000000-0005-0000-0000-000075000000}"/>
    <cellStyle name="SAPHierarchyCell3" xfId="71" xr:uid="{00000000-0005-0000-0000-000076000000}"/>
    <cellStyle name="SAPHierarchyCell4" xfId="72" xr:uid="{00000000-0005-0000-0000-000077000000}"/>
    <cellStyle name="SAPLockedDataCell" xfId="52" xr:uid="{00000000-0005-0000-0000-000078000000}"/>
    <cellStyle name="SAPLockedDataTotalCell" xfId="55" xr:uid="{00000000-0005-0000-0000-000079000000}"/>
    <cellStyle name="SAPMemberCell" xfId="66" xr:uid="{00000000-0005-0000-0000-00007A000000}"/>
    <cellStyle name="SAPMemberTotalCell" xfId="67" xr:uid="{00000000-0005-0000-0000-00007B000000}"/>
    <cellStyle name="SAPReadonlyDataCell" xfId="51" xr:uid="{00000000-0005-0000-0000-00007C000000}"/>
    <cellStyle name="SAPReadonlyDataTotalCell" xfId="54" xr:uid="{00000000-0005-0000-0000-00007D000000}"/>
    <cellStyle name="Title" xfId="42" builtinId="15" customBuiltin="1"/>
    <cellStyle name="Total" xfId="43" builtinId="25" customBuiltin="1"/>
    <cellStyle name="Warning Text" xfId="44" builtinId="11" customBuiltin="1"/>
  </cellStyles>
  <dxfs count="12">
    <dxf>
      <numFmt numFmtId="34" formatCode="_(&quot;$&quot;* #,##0.00_);_(&quot;$&quot;* \(#,##0.00\);_(&quot;$&quot;* &quot;-&quot;??_);_(@_)"/>
    </dxf>
    <dxf>
      <numFmt numFmtId="166" formatCode="_(&quot;$&quot;* #,##0_);_(&quot;$&quot;* \(#,##0\);_(&quot;$&quot;* &quot;-&quot;??_);_(@_)"/>
    </dxf>
    <dxf>
      <fill>
        <patternFill patternType="none"/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numFmt numFmtId="166" formatCode="_(&quot;$&quot;* #,##0_);_(&quot;$&quot;* \(#,##0\);_(&quot;$&quot;* &quot;-&quot;??_);_(@_)"/>
    </dxf>
    <dxf>
      <numFmt numFmtId="34" formatCode="_(&quot;$&quot;* #,##0.00_);_(&quot;$&quot;* \(#,##0.00\);_(&quot;$&quot;* &quot;-&quot;??_);_(@_)"/>
    </dxf>
    <dxf>
      <numFmt numFmtId="166" formatCode="_(&quot;$&quot;* #,##0_);_(&quot;$&quot;* \(#,##0\);_(&quot;$&quot;* &quot;-&quot;??_);_(@_)"/>
    </dxf>
    <dxf>
      <fill>
        <patternFill patternType="none"/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numFmt numFmtId="166" formatCode="_(&quot;$&quot;* #,##0_);_(&quot;$&quot;* \(#,##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essinger, Marcie" id="{E7C1434C-280E-4412-9705-257EC6BE85DD}" userId="S::Marcie.Wessinger@atmosenergy.com::4d134426-27f2-43ff-bb94-8cd83433950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ie L Wessinger" refreshedDate="45481.476126851849" createdVersion="8" refreshedVersion="8" minRefreshableVersion="3" recordCount="5082" xr:uid="{B0EBBE3F-F0C4-404C-A7A6-808A15AB7EF6}">
  <cacheSource type="worksheet">
    <worksheetSource ref="A1:O1048576" sheet="Database"/>
  </cacheSource>
  <cacheFields count="15">
    <cacheField name="DATE" numFmtId="0">
      <sharedItems containsDate="1" containsBlank="1" containsMixedTypes="1" minDate="2007-08-01T00:00:00" maxDate="2015-11-25T00:00:00"/>
    </cacheField>
    <cacheField name="MONTH" numFmtId="0">
      <sharedItems containsBlank="1" containsMixedTypes="1" containsNumber="1" containsInteger="1" minValue="201205" maxValue="202406" count="178">
        <s v="200910"/>
        <s v="200911"/>
        <s v="200912"/>
        <s v="201003"/>
        <s v="201007"/>
        <s v="201001"/>
        <s v="201002"/>
        <s v="201004"/>
        <s v="201005"/>
        <s v="201006"/>
        <s v="201008"/>
        <s v="201009"/>
        <s v="201010"/>
        <s v="201011"/>
        <s v="201012"/>
        <s v="201101"/>
        <s v="201102"/>
        <s v="201103"/>
        <s v="201104"/>
        <s v="201105"/>
        <s v="201106"/>
        <s v="201107"/>
        <s v="201108"/>
        <s v="201109"/>
        <s v="201110"/>
        <s v="201111"/>
        <s v="201112"/>
        <s v="201201"/>
        <s v="201202"/>
        <s v="201203"/>
        <s v="201204"/>
        <n v="201205"/>
        <n v="201206"/>
        <n v="201207"/>
        <n v="201208"/>
        <n v="201209"/>
        <n v="201210"/>
        <n v="201211"/>
        <n v="201212"/>
        <n v="201301"/>
        <n v="201302"/>
        <n v="201303"/>
        <n v="201304"/>
        <n v="201305"/>
        <n v="201306"/>
        <n v="201307"/>
        <n v="201308"/>
        <n v="201309"/>
        <n v="201310"/>
        <n v="201311"/>
        <n v="201312"/>
        <n v="201401"/>
        <n v="201402"/>
        <n v="201403"/>
        <n v="201404"/>
        <n v="201405"/>
        <n v="201406"/>
        <n v="201407"/>
        <n v="201408"/>
        <n v="201409"/>
        <n v="201410"/>
        <n v="201411"/>
        <n v="201412"/>
        <n v="201501"/>
        <n v="201502"/>
        <n v="201503"/>
        <n v="201504"/>
        <n v="201505"/>
        <n v="201506"/>
        <n v="201507"/>
        <n v="201508"/>
        <n v="201509"/>
        <n v="201510"/>
        <n v="201511"/>
        <n v="201512"/>
        <n v="201601"/>
        <n v="201602"/>
        <n v="201603"/>
        <n v="201604"/>
        <n v="201605"/>
        <n v="201606"/>
        <n v="201607"/>
        <n v="201608"/>
        <n v="201609"/>
        <n v="201610"/>
        <n v="201611"/>
        <n v="201612"/>
        <n v="201701"/>
        <n v="201702"/>
        <n v="201703"/>
        <n v="201704"/>
        <n v="201705"/>
        <n v="201706"/>
        <n v="201707"/>
        <n v="201708"/>
        <n v="201709"/>
        <n v="201710"/>
        <n v="201711"/>
        <n v="201712"/>
        <n v="201801"/>
        <n v="201802"/>
        <n v="201803"/>
        <n v="201804"/>
        <n v="201805"/>
        <n v="201806"/>
        <n v="201807"/>
        <n v="201808"/>
        <n v="201809"/>
        <n v="201810"/>
        <n v="201811"/>
        <n v="201812"/>
        <n v="201901"/>
        <n v="201902"/>
        <n v="201903"/>
        <n v="201904"/>
        <n v="201905"/>
        <n v="201906"/>
        <n v="201907"/>
        <n v="201908"/>
        <n v="201909"/>
        <n v="201910"/>
        <n v="201911"/>
        <n v="201912"/>
        <n v="202001"/>
        <n v="202002"/>
        <n v="202003"/>
        <n v="202004"/>
        <n v="202005"/>
        <n v="202006"/>
        <n v="202007"/>
        <n v="202008"/>
        <n v="202009"/>
        <n v="202010"/>
        <n v="202011"/>
        <n v="202012"/>
        <n v="202101"/>
        <n v="202102"/>
        <n v="202103"/>
        <n v="202104"/>
        <n v="202105"/>
        <n v="202106"/>
        <n v="202107"/>
        <n v="202108"/>
        <n v="202109"/>
        <n v="202110"/>
        <n v="202111"/>
        <n v="202112"/>
        <n v="202201"/>
        <n v="202202"/>
        <n v="202203"/>
        <n v="202204"/>
        <n v="202205"/>
        <n v="202206"/>
        <n v="202207"/>
        <n v="202208"/>
        <n v="202209"/>
        <n v="202210"/>
        <n v="202211"/>
        <n v="202212"/>
        <n v="202301"/>
        <n v="202302"/>
        <n v="202303"/>
        <n v="202304"/>
        <n v="202305"/>
        <n v="202306"/>
        <n v="202307"/>
        <n v="202308"/>
        <n v="202309"/>
        <n v="202310"/>
        <n v="202311"/>
        <n v="202312"/>
        <n v="202401"/>
        <n v="202402"/>
        <n v="202403"/>
        <n v="202404"/>
        <n v="202405"/>
        <n v="202406"/>
        <m/>
      </sharedItems>
    </cacheField>
    <cacheField name="YEAR" numFmtId="164">
      <sharedItems containsBlank="1" count="16">
        <s v="FY 2010"/>
        <s v="FY 2011"/>
        <s v="FY 2012"/>
        <s v="FY 2013"/>
        <s v="FY 2014"/>
        <s v="FY 2015"/>
        <s v="FY 2016"/>
        <s v="FY 2017"/>
        <s v="FY 2018"/>
        <s v="FY 2019"/>
        <s v="FY 2020"/>
        <s v="FY 2021"/>
        <s v="FY 2022"/>
        <s v="FY 2023"/>
        <s v="FY 2024"/>
        <m/>
      </sharedItems>
    </cacheField>
    <cacheField name="INVOICE #" numFmtId="0">
      <sharedItems containsDate="1" containsBlank="1" containsMixedTypes="1" minDate="1899-12-31T04:01:03" maxDate="1900-01-04T22:12:06"/>
    </cacheField>
    <cacheField name="ORGANIZATION" numFmtId="0">
      <sharedItems containsBlank="1" count="1480">
        <s v="Mid Cumberland Community Action Agency"/>
        <s v="United Way"/>
        <s v="Common Ground Alliance"/>
        <s v="Kiwanis Club"/>
        <s v="Arthur K &amp; Sylvia S Lee Scholarship Foundation"/>
        <s v="City of Maryville"/>
        <s v="Grill Outlet"/>
        <s v="Greater Columbus Chamber of Commerce"/>
        <s v="Georgia Chamber of Commerce"/>
        <s v="Greater Hall Chamber of Commerce"/>
        <s v="Greenebank Ladies Classic"/>
        <s v="Columbus Road Runners"/>
        <s v="Better Business Bureau"/>
        <s v="Springer Society"/>
        <s v="Black History Observance"/>
        <s v="Columbus Regional Medical Foundation"/>
        <s v="Journal Entry Adjustment"/>
        <s v="Harris County Chamber of Commerce"/>
        <s v="Uptown Columbus"/>
        <s v="Regional Alliance for Economic Development"/>
        <s v="Partners in Education"/>
        <s v="Columbus Museum"/>
        <s v="Chamber of Commerce"/>
        <s v="Maryville College"/>
        <s v="Columbus State University"/>
        <s v="Georgia Engineering Foundation / Math Counts"/>
        <s v="Muscogee Educational Excellence Foundation"/>
        <s v="House of Heroes"/>
        <s v="Keep Columbus Beautiful Commission"/>
        <s v="Georgia Foundation For Independent Colleges"/>
        <s v="Brenau University"/>
        <s v="Columbus Technical College"/>
        <s v="St Francis Foundation"/>
        <s v="Grill Outlet (Use Tax)"/>
        <s v="East Tennessee Economic Development Agency"/>
        <s v="Virginia Junior Rodeo Association"/>
        <s v="American Red Cross"/>
        <s v="Boys Scouts of America"/>
        <s v="Columbus Symphony Orchestra"/>
        <s v="Rivercenter for the Performing Arts"/>
        <s v="Boys and Girls Club"/>
        <s v="CHATTAHOOCHEE COUNCIL INC"/>
        <s v="WTVM"/>
        <s v="Neighbor Works Columbus"/>
        <s v="American Cancer Society"/>
        <s v="Cathy Campbell P-Card"/>
        <s v="Kay Coomes (AtmosExpense)"/>
        <s v="Virden Chamber of Commerce"/>
        <s v="Leslie Smith (AtmosExpense)"/>
        <s v="Girard Chamber of Commerce"/>
        <s v="Reggy Cox (AtmosExpense)"/>
        <s v="Plater Printing &amp; Trophy Center"/>
        <s v="Eddie Tucker P-Card (Golf Mart)"/>
        <s v="Keokuk Catholic Schools"/>
        <s v="Youth Bowling Association"/>
        <s v="KCSD Kid Zone"/>
        <s v="Keokuk for Darfur"/>
        <s v="Main Street Keokuk Inc"/>
        <s v="Parents for a Safe Prom"/>
        <s v="Keokuk Community School District"/>
        <s v="KACTB Foundation"/>
        <s v="Big Brothers &amp; Big Sisters"/>
        <s v="YMCA"/>
        <s v="Daily Gate City"/>
        <s v="Lions Club"/>
        <s v="Henderson Chamber of Commerce"/>
        <s v="CRS One Source"/>
        <s v="Salvation Army"/>
        <s v="Kentucky Chamber of Commerce"/>
        <s v="Bobby Brown (AtmosExpense)"/>
        <s v="Shawnee Trails Council"/>
        <s v="Fraternal Order of Police"/>
        <s v="Junior Achievement"/>
        <s v="Minority Economic Development Initiative"/>
        <s v="Princeton Caldwell County Chamber"/>
        <s v="Leadership Bowling Green Alumni Association"/>
        <s v="Newspapers in Education"/>
        <s v="Special Olympics"/>
        <s v="Danville Boyle County CVB"/>
        <s v="Owensboro Dance Theatre"/>
        <s v="Christmas Wish Foundation"/>
        <s v="Daily News Inc."/>
        <s v="Bowling Green Chamber of Commerce"/>
        <s v="Paducah Area Chamber of Commerce"/>
        <s v="Boyle County Public Library"/>
        <s v="Centre College"/>
        <s v="American Heart Association"/>
        <s v="Ronnie Bennigfield P-card"/>
        <s v="Kentucky New Era Inc"/>
        <s v="Family Enrichment Center"/>
        <s v="Owensboro Museum of Fine Art"/>
        <s v="Hopkinsville Christian County Chamber of Commerce"/>
        <s v="Hospice of Western Kentucky"/>
        <s v="Kathy Croslin (AtmosExpense)"/>
        <s v="Greater Paducah Economic Dev. Council"/>
        <s v="WOVO FM Radio"/>
        <s v="Caldwell County High School"/>
        <s v="Daniel Bryan (AtmosExpense)"/>
        <s v="Danville Boyle County Chamber of Commerce"/>
        <s v="Princeton Art Guild"/>
        <s v="Heart of Danville Main Street Program"/>
        <s v="Junior League"/>
        <s v="Relay for Life"/>
        <s v="Deon Scott P-card"/>
        <s v="Boyle County High School"/>
        <s v="Leadership Kentucky"/>
        <s v="Greater Owensboro Chamber of Commerce"/>
        <s v="Danville Boyle County"/>
        <s v="Sebree Chamber of Commerce"/>
        <s v="Girls Incorporated"/>
        <s v="Western Kentucky Botanical Garden"/>
        <s v="Alma Randolph Foundation Inc"/>
        <s v="Danny Bryan P-Card"/>
        <s v="Riverpark Center Inc."/>
        <s v="Daviess County"/>
        <s v="Jeffrey Lile (AtmosExpense)"/>
        <s v="Western Kentucky University"/>
        <s v="Project Graduation"/>
        <s v="Hopkinsville Rotary Auction Century Club"/>
        <s v="Paducah Sun Inc"/>
        <s v="Free to Play Baseball"/>
        <s v="Pauline Wedeking P-Card (Lowe's)"/>
        <s v="International Barbq Festival Inc"/>
        <s v="Richard Anderson (AtmosExpense)"/>
        <s v="Owensboro Messenger Inquirer Inc."/>
        <s v="Dream Factory of Bowling Green"/>
        <s v="Casa of Ohio Valley"/>
        <s v="Glasgow Highland Games Inc."/>
        <s v="Jeff Lile P-Card (Wal-Mart)"/>
        <s v="Deon Scott P-card (Wal-Mart)"/>
        <s v="Reggy Cox P-card (Metro Speedy Mart)"/>
        <s v="Reggy Cox P-card (Wal-Mart)"/>
        <s v="Robert Flick P-Card (Hampton Meat Processing)"/>
        <s v="Robert Flick P-Card (Kroger)"/>
        <s v="Kentucky Gas Association "/>
        <s v="Multi Cultural Festival "/>
        <s v="Big John"/>
        <s v="Cadiz Record"/>
        <s v="The Times Leader"/>
        <s v="Breckiridge County Chamber of Commerce"/>
        <s v="Kids Are Worth It Golf Scramble"/>
        <s v="Shelbyville Horse Show"/>
        <s v="City of Bowling Green KY"/>
        <s v="Market Place"/>
        <s v="Metro Chamber"/>
        <s v="Floyd Honeycutt (AtmosExpense)"/>
        <s v="Craig Rice (AtmosExpense)"/>
        <s v="City of Owensboro"/>
        <s v="Jeffers Bend Environmental Center"/>
        <s v="Central Kentucky Cancer Program"/>
        <s v="The Joyce Family"/>
        <s v="Hart County"/>
        <s v="Logan County Tobacco &amp; Heritage Festival"/>
        <s v="Kentucky Wesleyan College"/>
        <s v="Wendell Fosters Campus for Developmental Disabilities"/>
        <s v="Campbellsville Youth Baseball"/>
        <s v="Kuttawa All Star Baseball Team"/>
        <s v="Capitol Arts Alliance Inc"/>
        <s v="Feeding America Kentuckys Heartland"/>
        <s v="Kentucky Youth Chorale"/>
        <s v="Pat Collins FOP Lodge 19"/>
        <s v="Kirksville Regional Economic Development Inc"/>
        <s v="LA PLATA AFTER PROM"/>
        <s v="SCHUYLER R 1 School District              "/>
        <s v="National Fire Safety Council Inc"/>
        <s v="Missouri Outlaws Softball"/>
        <s v="Clark County Extension Council"/>
        <s v="KV After Prom Committee"/>
        <s v="Hannibal Jaycees"/>
        <s v="Culver Stockton College"/>
        <s v="Adair County Family YMCA"/>
        <s v="PYRFEECT"/>
        <s v="Jeff Jamecek P-card"/>
        <s v="City of Caruthersville Fire Department"/>
        <s v="Optimist Club"/>
        <s v="Delta Area Economic Opportunity Corp"/>
        <s v="Caruthersville Chamber of Commerce"/>
        <s v="Caruthersville Community Tennis Association"/>
        <s v="SEMO Sluggers"/>
        <s v="East Tennessee  State University"/>
        <s v="Veterans of Foreign Wars"/>
        <s v="Robinson Green LLC"/>
        <s v="Denise Manning P-Card"/>
        <s v="Mai George P-Card"/>
        <s v="James Brannon P-Card"/>
        <s v="Franklin Flower &amp; Gift Gallery"/>
        <s v="Mai George (AtmosExpense)"/>
        <s v="Steve Steiger P-Card"/>
        <s v="Stacey Anderson (AtmosExpense)"/>
        <s v="Greene County Partnership"/>
        <s v="Steve Steiger (AtmosExpense)"/>
        <s v="Franklin Lions Charities Inc"/>
        <s v="Sams Club"/>
        <s v="Youth Leadership Obion County"/>
        <s v="Greeneville Astros"/>
        <s v="Linda Hood (AtmosExpense)"/>
        <s v="Maury Alliance"/>
        <s v="Make a Wish Foundation"/>
        <s v="Thunderbolt Broadcasting Company"/>
        <s v="AMVETS"/>
        <s v="Lipscomb University"/>
        <s v="Woodland Mills Baseball Association"/>
        <s v="Tennessee Association of Community Action"/>
        <s v="Grassland Athletic Association"/>
        <s v="Tennessee Chamber of Commerce and Industry"/>
        <s v="Main Street Inc"/>
        <s v="Exchange Club of Murfreesboro"/>
        <s v="Obion County"/>
        <s v="March of Dimes"/>
        <s v="Kendra Reasoner P-Card (Bob Lilly Prof Promotion)"/>
        <s v="Denise Manning P-Card (Snapfish)"/>
        <s v="Boy Scouts of America"/>
        <s v="GOOD SAMARITAN MINISTRIES"/>
        <s v="Maury County"/>
        <s v="Moore County"/>
        <s v="Franklin High School"/>
        <s v="Habitat for Humanity"/>
        <s v="Denise Manning P-Card (Online Labels)"/>
        <s v="Cougar Athletic Club"/>
        <s v="Union City Rotary Scholarship Foundation"/>
        <s v="The Celebration"/>
        <s v="Williamson County Fair Association Inc"/>
        <s v="Steve Steiger P-Card (Bob Lilly Prog Promotion)"/>
        <s v="Stacey Anderson P-Card (Lowe's)"/>
        <s v="Stacey Anderson P-Card (Wal-Mart)"/>
        <s v="Denise Manning P-Card (Home Depot)"/>
        <s v="Perry Patterson (AtmosExpense)"/>
        <s v="Darrell Armentrout (AtmosExpense)"/>
        <s v="Wal-mart (P.Patterson P-card)"/>
        <s v="Southwestern VA Gas Service"/>
        <s v="Radford Elf Shelf"/>
        <s v="Celebrate Bristol"/>
        <s v="Side Effects Inc"/>
        <s v="Bristol Rhythm &amp; Roots Reunion"/>
        <s v="Keokuk Boys Athletic Booster Program"/>
        <s v="Dream Riders of Kentucky"/>
        <s v="Vandalia Sports Boosters Club"/>
        <s v="Obion County Cornfest"/>
        <s v="Jackson Township Fire Association"/>
        <s v="Governors Scholars Program Foundation"/>
        <s v="City of Hannibal"/>
        <s v="Community Foundation"/>
        <s v="Countrys Midnight Expres"/>
        <s v="Goodwill Industries"/>
        <s v="SEMONE Burleson"/>
        <s v="Southern Foods Inc"/>
        <s v="Kaye Barber P-Card (Wal-Mart)"/>
        <s v="Kaye Barber P-Card (Lowe's)"/>
        <s v="Kaye Barber P-Card (Big Lots)"/>
        <s v="Bellewoodstock"/>
        <s v="City of Russellville"/>
        <s v="Green River Area Development District"/>
        <s v="Lynn County"/>
        <s v="Northwest Kentucky Forward"/>
        <s v="Schuyler R 1 Booster Club"/>
        <s v="Great River Gala"/>
        <s v="Labor Day Parade Committee"/>
        <s v="Georgia Utilities Coordinating Council Inc"/>
        <s v="Messenger Inquirer Inc"/>
        <s v="Kirskville Art Association"/>
        <s v="La Plata High School"/>
        <s v="Truman State University"/>
        <s v="Hopkins County Central High School"/>
        <s v="Tom Tillett P-Card (Lowe's)"/>
        <s v="Larry Trammell P-Card (Lowe's)"/>
        <s v="Doug Bower P-Card (Lowe's)"/>
        <s v="Jody Bramblett P-Card (Lowe's)"/>
        <s v="James Dean P-Card (Lowe's)"/>
        <s v="Beta Nu of Cadiz"/>
        <s v="Kaye Barber (AtmosExpense)"/>
        <s v="Learning Opportunities Center"/>
        <s v="Trigg County"/>
        <s v="Deon Scott P-card "/>
        <s v="Marsha Hann P-Card (CVS)"/>
        <s v="Joel Ames (AtmosExpense)"/>
        <s v="Shrine Circus Fund"/>
        <s v="South Greene Academic Booster Club"/>
        <s v="Scholarship Calendars"/>
        <s v="Heritage Foundation"/>
        <s v="Keokuk Area Chamber of Commerce"/>
        <s v="Historic Columbus Foundation"/>
        <s v="Hope Harbour"/>
        <s v="AP Journal Entry"/>
        <s v="Campbellsville University"/>
        <s v="St. Anne Pacelli Catholic School"/>
        <s v="Martha Mitchell P-Card (Kohls)"/>
        <s v="Martha Mitchell P-Card (Wal-Mart)"/>
        <s v="Obion County Industrial Development Corp"/>
        <s v="Perry Patterson P-Card (Radioshack)"/>
        <s v="Kris Heacox P-Card (Bob Lilly Prof Promotions)"/>
        <s v="Greenville Astros"/>
        <s v="Parks and Recreations"/>
        <s v="Bright Life Farms Inc."/>
        <s v="Ducks Unlimited"/>
        <s v="Face Family Resource Center"/>
        <s v="Princeton Playground Project"/>
        <s v="Franklin Favorite"/>
        <s v="Operation Santa Claus"/>
        <s v="Nancy Moore P-Card (Broadbent Foods &amp; Gifts)"/>
        <s v="Optimist International Foundation"/>
        <s v="Charles Buchanan P-Card (Kroger)"/>
        <s v="Murfreesboro Noon Exchange Club"/>
        <s v="New River Valley Economic Development"/>
        <s v="Johnson City Firefighters Association"/>
        <s v="Hopes Kitchen"/>
        <s v="Gainesville State College Fountion"/>
        <s v="Siegel High School"/>
        <s v="Owensboro Career Development Association Inc"/>
        <s v="Laplata R II Schools"/>
        <s v="One Columbus"/>
        <s v="St. Francis Foundation"/>
        <s v="Journal Reversal"/>
        <s v="Caring Communities"/>
        <s v="Hyvee Food Store"/>
        <s v="Great American Brass Band Festival"/>
        <s v="Main Street Russellville"/>
        <s v="Deon Scott P-Card (Bob Lilly Prof Promotion)"/>
        <s v="Greene County Partnership Inc."/>
        <s v="Denise Martin (AtmosExpense)"/>
        <s v="PHMOMCF Golf Committee"/>
        <s v="Kirskville Regional Economic Development Inc"/>
        <s v="Sikeston Board of Realtors"/>
        <s v="Owensboro Community &amp; Technical"/>
        <s v="Sisters Inc"/>
        <s v="Thunder In the Valley Air Show Inc"/>
        <s v="Bridgeway Inc"/>
        <s v="Taste of Southern Illinois"/>
        <s v="Alma Randolph Charitable Foundation Inc"/>
        <s v="HL NeblettCommunity Center"/>
        <s v="Pennington Folk Festival"/>
        <s v="Maury County Chamber and Economic Alliance"/>
        <s v="Blount County Community Action Agency"/>
        <s v="Clay Effingham Fayette Shelby"/>
        <s v="Commonwealth of Virginia"/>
        <s v="Community Action of Southeast Iowa"/>
        <s v="Community Helpers of Rutherford County"/>
        <s v="Delta Area Economic Opportunity Commission"/>
        <s v="Douglas Cherokee Economic Authority"/>
        <s v="East Missouri Action Agency"/>
        <s v="Enrichment Services"/>
        <s v="Ninth District Opportunity Inc"/>
        <s v="North East Community Action Corp"/>
        <s v="Northeast Missouri Community Act Agency"/>
        <s v="Northwest TN Economic Development Agency"/>
        <s v="South Central Human Resource Agency"/>
        <s v="South Central MO Community Action Agency"/>
        <s v="Wabash Area Development Inc"/>
        <s v="Warren County Wolfpack Inc"/>
        <s v="McCraken County"/>
        <s v="Owensboro Multicutural Festival"/>
        <s v="City of Park City"/>
        <s v="Rotary Club International"/>
        <s v="Sunset Cruisers Car Club"/>
        <s v="Lighthouse Pregnancy Center"/>
        <s v="Stacey Anderson P-Card (Bob Lilly Prof Promotion)"/>
        <s v="St. Jude Childrens Research Hospital"/>
        <s v="Obion County Chamber of Commerce"/>
        <s v="Deputy Jeff Pitts Benefit"/>
        <s v="Kirksville High School After Prom"/>
        <s v="Lee County"/>
        <s v="Danville High School"/>
        <s v="South Central Kentucky"/>
        <s v="Casa of the Ohio Valley"/>
        <s v="City of Mayfield"/>
        <s v="International Bar B Q Festival Inc"/>
        <s v="Rocky Hill Volunteer  Fire Dept."/>
        <s v="Cathy Campbell P-Card (Meijer Inc.)"/>
        <s v="Franklin Lions Club"/>
        <s v="Spring Hill Chamber of Commerce"/>
        <s v="Perry Patterson P-Card (Dicks Sporting Goods)"/>
        <s v="Perry Patterson P-Card (Lowes)"/>
        <s v="Pete Hudson P-Card (Lowes)"/>
        <s v="Perry Patterson P-Card (Christy's)"/>
        <s v="Wanda Dalton (AtmosExpense)"/>
        <s v="David Jacobsmeier P-Card (Vinson Media Group)"/>
        <s v="Mayors Commission on Unity and Diversity"/>
        <s v="Malden Alumni"/>
        <s v="Clark County High School"/>
        <s v="Carol Byars P-Card (Home Depot)"/>
        <s v="At Still University"/>
        <s v="Medical Center"/>
        <s v="David Jacobsmeier (AtmosExpense)"/>
        <s v="Missouri Clowns Baseball"/>
        <s v="Community Action Agency of Southern Kentucky Inc"/>
        <s v="Horse Cave Heritage Festival"/>
        <s v="July Fourth Festival"/>
        <s v="Kentucky Leadership"/>
        <s v="Mayfield Graves County"/>
        <s v="Ohio County Chamber of Commerce"/>
        <s v="Pennyrile Allied Community Services Inc."/>
        <s v="Scott Etter P-Card (Wal-Mart)"/>
        <s v="Kay Walton P-Card (Wal-Mart)"/>
        <s v="Lee County Economic Development Group Inc"/>
        <s v="Black Hawk Elementary"/>
        <s v="Kirksville Arts Association"/>
        <s v="Together We Care"/>
        <s v="WKU Alumni Association"/>
        <s v="TUSCULUM COLLEGE"/>
        <s v="KMEM FM REAL COUNTRY"/>
        <s v="Bob Lilly Professional Promo"/>
        <s v="Harrisburg Medical Center Inc."/>
        <s v="Healing Hands Health Center Inc"/>
        <s v="International Bluegrass Music Museum"/>
        <s v="Owensboro Area Museum of Science &amp; History"/>
        <s v="Hannibal Booster Club"/>
        <s v="Pulaski County"/>
        <s v="Ronnie Benningfield P-Card (Bob Lilly Promo)"/>
        <s v="Owensboro Pumpkinfest Inc"/>
        <s v="Apollo High School"/>
        <s v="Daviess County High School"/>
        <s v="David Roberts P-Card (Wal-Mart)"/>
        <s v="Mary McSparin (AtmosExpense)"/>
        <s v="Deon Scott (AtmosExpense)"/>
        <s v="Maury County Cal Ripken Baseball"/>
        <s v="Mary Jane Quinton P-Card (Party City)"/>
        <s v="Shelby Center For Disabilities Services"/>
        <s v="Clark County Fair"/>
        <s v="Kirksville Area Chamber of Commerce"/>
        <s v="Whitney Harrison Insurance Inc"/>
        <s v="Bristol Little League Softball"/>
        <s v="City of Earlington"/>
        <s v="Patriot Days"/>
        <s v="Margaret Swiney P-card (Bristol Rhythm &amp; Roots)"/>
        <s v="Kirksville Rotary Club"/>
        <s v="Franklin Simpson Educational Excellence Foundation"/>
        <s v="Warren Central High School"/>
        <s v="Massac Football Booster"/>
        <s v="Phi Theta Kappa International Honor Society"/>
        <s v="Downtown Revitalization Program"/>
        <s v="Three Rivers Community College"/>
        <s v="Alzheimers Association"/>
        <s v="City of Sikeston"/>
        <s v="Midsouth Economic Development Alliance"/>
        <s v="Kimberly Althaus"/>
        <s v="City of Crofton"/>
        <s v="Owensboro Human Relations Commission"/>
        <s v="PSD Channel 6 TV Paducah Lions Club Telethon"/>
        <s v="Ronnie Benningfield (AtmosExpense)"/>
        <s v="Audubon Community Action Agency"/>
        <s v="Union City Civitan Club"/>
        <s v="Steve Steiger P-Card (Best Buy)"/>
        <s v="Junior Auxiliary"/>
        <s v="JW Hackworth P-Card (Dollar Days)"/>
        <s v="Robert Sullinger P-Card (Wal-Mart)"/>
        <s v="County Officials Calendar Company"/>
        <s v="Virginia Tech Foundation"/>
        <s v="Farm Friends"/>
        <s v="K Life of Kirksville"/>
        <s v="David Jacobsmeier P-Card (Wal-Mart)"/>
        <s v="Sales Use Tax (Grill Outlet)"/>
        <s v="KENTUCKY REPERTORY THEATRE"/>
        <s v="LAW PUBLICATIONS"/>
        <s v="MONTGOMERY COUNTY"/>
        <s v="PULASKI COUNTY CHRISTMAS STORE"/>
        <s v="SANTA SHOP OPERATION ST NICK"/>
        <s v="CAMPBELLSVILLE FIRE DEPT"/>
        <s v="BANK OF AMERICA"/>
        <s v="CHALLENGER LEARNING CENTER"/>
        <s v="WARREN EAST OPTIMIST CLUB"/>
        <s v="HOLY MOUNTAIN BAPTIST CHURCH"/>
        <s v="JOHNSON CITY PRESS"/>
        <s v="CHRISTIAN OUTREACH PROGRAM EMERGENCY"/>
        <s v="FAMILY SERVICES SOCIETY INC"/>
        <s v="GUARDIAN FAMILY SERVICES"/>
        <s v="PURCHASE AREA SEXUAL ASSAULT"/>
        <s v="4Cs"/>
        <s v="CHIMES FOR CHARITY"/>
        <s v="HUGS PROJECT OF WKY INC"/>
        <s v="RIVERPARK CENTER INC"/>
        <s v="KENTUCKY HOUSING CORP"/>
        <s v="PENNYRILE ALLIED COMMUNITY SERVICES INC"/>
        <s v="WEST KENTUCKY ALLIED SERVICES INC"/>
        <s v="BIG BROTHERS AND BIG SISTERS"/>
        <s v="OPERATION CARE INC"/>
        <s v="HOPE FAMILY RESOURCE CENTER"/>
        <s v="COMMUNITY RELIEF FUND"/>
        <s v="SEMO FOOD BANK"/>
        <s v="SIKESTON AREA CHAMBER OF COMMERCE"/>
        <s v="SYDNEYS SANTA"/>
        <s v="HOPE CHILDRENS HOME"/>
        <s v="CAGLE GARY"/>
        <s v="Martin, Denise A"/>
        <s v="CARUTHERSVILLE MINISTERIAL ALLIANCE"/>
        <s v="RADFORD DEPARTMENT OF SOCIAL SERVICES"/>
        <s v="FRANKLIN POLICE LODGE 41"/>
        <s v="DAILY BREAD COMMUNITY KITCHEN"/>
        <s v="HARRIS COUNTY"/>
        <s v="HISTORIC MIDTOWN DEVELOPMENT GROUP"/>
        <s v="SCHUYLER RAMS BOOSTER CLUB"/>
        <s v="GREENE COUNTY PARTNERSHIP INC"/>
        <s v="KIDCENTRIC SPORTS"/>
        <s v="HANNIBAL LAGRANGE COLLEGE"/>
        <s v="Stallins, James A"/>
        <s v="PARK CITY CITY OF"/>
        <s v="WAVES INC"/>
        <s v="KIRKSVILLE OPTIMIST CLUB"/>
        <s v="Sales Use Tax  "/>
        <s v="AFTER PROM PARTY"/>
        <s v="CHARITON VALLEY ASSOCIATION"/>
        <s v="KEEPING JACKSON SCHOOLS FIRST"/>
        <s v="MCCRACKEN COUNTY"/>
        <s v="NEW BEGINNINGS"/>
        <s v="BRIDGE OF CLUMBUS INC"/>
        <s v="HEATH ELEMENTARY"/>
        <s v="OWENSBORO CATHOLIC HIGH SCHOOL"/>
        <s v="DAILY NEWS INC"/>
        <s v="FRANKLIN SIMPSON INDUSTRIAL AUTHORITY"/>
        <s v="AID THE HOMELESS INC"/>
        <s v="CRITTENDEN COUNTY PROJECT GRADUATION"/>
        <s v="LINCOLN COUNTY"/>
        <s v="HERITAGE HOSPICE INC"/>
        <s v="PHMOMCF JONES"/>
        <s v="American Cancer Society."/>
        <s v="OUR PLACE"/>
        <s v="BATTLE GROUND ACADEMY"/>
        <s v="FRANKLIN BASEBALL CLUB"/>
        <s v="RENEGADES 98"/>
        <s v="SPRINGER OPERA SOCIETY"/>
        <s v="CONNECT RIVER VALLEY"/>
        <s v="CAMP LOOKOUT"/>
        <s v="MEDICAL CENTER 10K CLASSIC"/>
        <s v="MULTI CULTURAL FESTIVAL"/>
        <s v="COMMUNITY ACTION KENTUCKY"/>
        <s v="KENNY RODGERS CHILDRENS CENTER"/>
        <s v="FRIENDS OF BRODYS GARD"/>
        <s v="GEORGIA INDEPENDENT COLLEGE ASSOCIATION"/>
        <s v="OAKWOOD ELEMENTARY - PARTNERS IN EDUCATION"/>
        <s v="PADUCAH JUNIOR COLLEGE INC"/>
        <s v="KENTUCKY GAS ASSOCIATION"/>
        <s v="CITY OF MADISONVILLE KY"/>
        <s v="TIMES LEADER THE"/>
        <s v="JAYCEE BOOTHEEL RODEO"/>
        <s v="EGYPT TROPHY AND AWARDS INC"/>
        <s v="HARRISBURG MEDICAL CENTER INC"/>
        <s v="NATIONAL CIVIL WAR NAVAL MUSUEM"/>
        <s v="CITIZENS FOR BETTER TRANSOIRTATION REGION 2"/>
        <s v="BRISTOL RHYTHM AND ROOTS REUNION"/>
        <s v="Sales Use Tax"/>
        <s v="SEMO HOME BUILDERS ASSOCIATION"/>
        <s v="SHELBYVILLE KIWANIS CLUB"/>
        <s v="SALINE COUNTY CHAMBER OF COMMERCE"/>
        <s v="COMFEST INC"/>
        <s v="OAKLAND HIGH SCHOOL CHEERLEADING"/>
        <s v="COLUMBUS CONSOLIDATED GOVERNMENT"/>
        <s v="WENDELL FOSTERS CAMPUS FOR DEVELOPMENTAL DISABLITIES"/>
        <s v="ROLLIN ON THE RIVER"/>
        <s v="COLUMBUS FIRE AND EMERGENCY MEDICAL SERV"/>
        <s v="JUNIOR AMERICAN LEGION BASEBALL"/>
        <s v="BRIGHTSTONE INC"/>
        <s v="DAVENPORT KEITH"/>
        <s v="FIRST SOUTHERN DEPOSIT BANK"/>
        <s v="TWO RIVERS BUDDY BALL"/>
        <m/>
        <s v="SENTINEL NEWS"/>
        <s v="HOOPIN ON THE RIVER 3 ON 3"/>
        <s v="BOWLING GREEN AREA CHAMBER FOUNDATION"/>
        <s v="FRIENDS OF PIONEER VILLAGE"/>
        <s v="COLLEGE HEIGHTS FOUNDATION"/>
        <s v="PADUCAH MCCRACKEN UNITED INC"/>
        <s v="MADISONVILLE NORTH HOPKINS HIGH SCHOOL"/>
        <s v="VIRGINIAS ACORRIDOR"/>
        <s v="Jackson Township Fire Association."/>
        <s v="PUBLIC LIFE FOUNDATION"/>
        <s v="Journal Entry"/>
        <s v="LEADERSHIP SHELBY"/>
        <s v="EPHRIAM MCDOWELL HEALTH CARE FOUNDATION"/>
        <s v="GREENWOOD HIGH SCHOOL SOCCER BOOSTERS"/>
        <s v="HILLTOPPER ATHLETIC FOUNDATION"/>
        <s v="RALPH BUNCHE COMMUNITY FOUNDATION"/>
        <s v="CITY OF GREENVILLE KY"/>
        <s v="DAVIESS COUNTY PUBLIC SCHOOLS FOUNDATION"/>
        <s v="SKYPAC INC"/>
        <s v="GREENEVILLE SUN"/>
        <s v="Steiger, Steven R"/>
        <s v="VIRGINIA INTERMONT COLLEGE"/>
        <s v="RUN FOR JEREMY"/>
        <s v="OWENSBORO COMMUNITY AND TECHINCAL"/>
        <s v="NO TO METRO INC PIC"/>
        <s v="HOMETOWN WALK OF HOPE"/>
        <s v="PULASKI COUNTY CHAMBER OF COMMERCE INC"/>
        <s v="NATIONAL ENERGY FOUNDATION"/>
        <s v="Croslin, Katherine B (Kathy)"/>
        <s v="GREENVILLE POLICE DEPARTMENT"/>
        <s v="RINER FIRE DEPARTMENT"/>
        <s v="TOYS FOR TOTS FOUNDATION"/>
        <s v="MUSCOGEE SCHOOL DISTRICT"/>
        <s v="CAMPBELLSVILLE POLICE DEPARTMENT"/>
        <s v="CHRISTIAN COMPANY SENIOR CITIZENS CENTER"/>
        <s v="HOPKINSVILLE POLICE DEPARTMENT"/>
        <s v="Stallins, James A (Anthony)"/>
        <s v="HOPKINS COUNTY"/>
        <s v="WAGS AND WHISKERS"/>
        <s v="MAIN STREET RADFORD INC"/>
        <s v="SOUTH WARREN MIDDLE SCHOOL"/>
        <s v="YOUTH LIFE LEARNING CENTERS"/>
        <s v="MCLEAN COUNTY HIGH SCHOOL"/>
        <s v="MILITARY AFFAIRS COMMITTEE"/>
        <s v="BOOKS FROM BIRTH OF MIDDLE TENNESSEE"/>
        <s v="BRENTWOOD UNITED METHODIST CHURCH"/>
        <s v="EMERGENCY NUMBER SERVICE PUBLICATION"/>
        <s v="CALDWELL COUNTY PROJECT GRADUATION"/>
        <s v="PENNINGTON FESTIVAL"/>
        <s v="CITY OF GREENSBURG"/>
        <s v="CITY OF HARDINSBURG"/>
        <s v="CAMPBELLSVILLE YOUTH BASEBALL ASTROS"/>
        <s v="RUSSELLVILLE HIGH SCHOOL"/>
        <s v="CORN FEST"/>
        <s v="CHRISTIAN COUNTY LITERACY COUNCIL INC"/>
        <s v="FIRST PRESBYTERIAN CHURCH"/>
        <s v="HL NEBLETT COMMUNITY CENTER"/>
        <s v="MIDDLE TENNESSEE CHAPTER OF THE ASSE"/>
        <s v="TODD COUNTY COMMUNITY ALLIANCE"/>
        <s v="MAIN STREET UNION CITY INC"/>
        <s v="MID CONTINENT COLLEGE"/>
        <s v="JOINT IDA OF WYTHE COUNTY"/>
        <s v="WEBSTER COUNTY TRAVEL BASKETBALL TEAM"/>
        <s v="KENTUCKY AMVET NEWS"/>
        <s v="KIDS FOOTBALL LEAGUE"/>
        <s v="CHRISTIAN COUNTY HIGH SCHOOL"/>
        <s v="KENTUCKY CLEAN FUELS COALITION"/>
        <s v="COLUMBIA GIRLS FAST PITCH SOFTBALL LEAGUE"/>
        <s v="OWENSBORO HIGH SCHOOL"/>
        <s v="HOPE UNLIMITED FAMILY CARE CENTER"/>
        <s v="CITY OF COLUMBIA"/>
        <s v="CYSTIC FIBROSIS FOUNDATION"/>
        <s v="BLUE RAIDER ATHLETIC ASSOCIATION"/>
        <s v="OUT OF THE DARKNESS WALK"/>
        <s v="PADUCAH TILGHMAN HIGH SCHOOL"/>
        <s v="TNNOFEAR"/>
        <s v="COLLINS HIGH SCHOOL"/>
        <s v="MAURY REGIONAL HEALTH CARE FOUNDATION"/>
        <s v="KENTUCKY STATE BBQ FESTIVAL"/>
        <s v="OWENSBORO MUSEUM"/>
        <s v="ARTHUR K AND SYLVIA S LEE SCHOLARSHIP FOUNDATION"/>
        <s v="MAURY MAGIC RIDERS INC"/>
        <s v="CITY OF LIVERMORE"/>
        <s v="A SOLDIERS CHILD FOUNDATION"/>
        <s v="OWENSBORO CATHOLIC ELEMENTARY"/>
        <s v="MUSCULAR DYSTROPHY ASSOCIATION"/>
        <s v="LONGVIEW ELEMENTARY SCHOOL PTO"/>
        <s v="FRANKLIN TOMORROW"/>
        <s v="COLUMBIA MAIN STREET INC"/>
        <s v="VIRGINIA TECH ATHLETIC FUND"/>
        <s v="BOWLING GREEN JUNIOR WOMENS CLUB"/>
        <s v="CHRISTIAN COUNTY HOPKINSVILLE DEVELOPMENT CORPORATION"/>
        <s v="NORTHWEST TENNESSEE DISASTER SERVICES"/>
        <s v="OWENSBORO AREA MUSEUM OF SCIENCE AND HISTORY"/>
        <s v="COLLEGE VIEW MIDDLE SCHOOL"/>
        <s v="GREENE COUNTY LAW ENFORCEMENT ASSOCIATION"/>
        <s v="MID AMERICAN ASSISTANCE COALITION"/>
        <s v="CAMPBELLSVILLE TAYLOR COUNTY VOLUNTEER FIRE DEPARTMENT"/>
        <s v="CALDWELL COUNTY FREE CLINIC"/>
        <s v="MARINE CORPS LEAGUE"/>
        <s v="PRESBYTERIAN CHILDRENS HOME OF THE HIGHLANDS INC"/>
        <s v="WOMENS RESOURCE CENTER OF THE NEW RIVER VALLEY INC"/>
        <s v="CLIFF HAGAN BOYS AND GIRLS CLUB INC"/>
        <s v="CHRISTIAN COUNTY SENIOR CITIZENS CENTER"/>
        <s v="GREEN RIVER MINISTRIES"/>
        <s v="SANTAS ELVES"/>
        <s v="CITY OF LIVERMORE ENHANCEMENT FOUNDATION INC"/>
        <s v="EMPTY BOWLS PROJECT"/>
        <s v="BEANS AND RICE INC"/>
        <s v="ST CATHARINE COLLEGE"/>
        <s v="LEADERSHIP BLOUNT"/>
        <s v="HOPKINSVILLE CHRISTIAN"/>
        <s v="Manning, Denise D"/>
        <s v="Reasoner, Kendra"/>
        <s v="TRINITY HIGH SCHOOL"/>
        <s v="DANIEL PITINO SHELTER"/>
        <s v="MADISONVILLE ELITE AAU BASKETBALL TEAM"/>
        <s v="SHELBY EAST SOCCER BUSINESS SPONSORSHIP"/>
        <s v="FIRST NOELLE THE"/>
        <s v="BARREN COUNTY RARE BREEDS"/>
        <s v="LYON COUNTY HIGH SCHOOL"/>
        <s v="HOMES OF HOPE OF BEDFORD COUNTY INC"/>
        <s v="KENTUCKY LEGIONNAIRE"/>
        <s v="POST 59 LEGION BASEBALL"/>
        <s v="BENEVOLENT AND PROTECTIVE ORDER OF ELKS"/>
        <s v="AARP CHARTER 4599"/>
        <s v="ALL SOULS UNITARIAN UNIVERSALIST CHURCH"/>
        <s v="HELEN ROSS MCNABB CENTER"/>
        <s v="FRANKLIN SIMPSON HIGH SCHOOL"/>
        <s v="AMERICAN LEGION"/>
        <s v="AL MENAH SHRINE CIRCUS"/>
        <s v="SENTINEL NEWS THE"/>
        <s v="CITY OF WHITESVILLE"/>
        <s v="NAACP"/>
        <s v="WENDELL FOSTERS CAMPUS"/>
        <s v="CAVEMEN CHORUS MAMMOTH CAVE CHAPTER"/>
        <s v="WARREN EAST HIGH SCHOOL"/>
        <s v="OWENSBORO SYMPHONY ORCHESTRA"/>
        <s v="VIRGINIA ASSOCIATION OF CHIEFS OF POLICE"/>
        <s v="BRISTOL RYHTHM AND ROOTS REUNION"/>
        <s v="BLUEGRASS ALONG THE HARPETH"/>
        <s v="TUCKERS HOUSE"/>
        <s v="REDS TRAVEL BASEBALL TEAM"/>
        <s v="GIVING TREE"/>
        <s v="ANDERSON COUNTY HIGH SCHOOL"/>
        <s v="GERALD PRINTING SERVICE"/>
        <s v="PADUCAH FIRE DEPARTMENT FIRE PREVENTION DIVISION"/>
        <s v="ARTS COUNCIL"/>
        <s v="ARGIE COOPER PUBLIC LIBRARY FOUNDATION"/>
        <s v="SOUTH HOPKINS FIRE DEPARTMENT"/>
        <s v="GREENWOOD HIGH SCHOOL VOLLEYBALL BOOSTERS"/>
        <s v="SOUTH WARREN HIGH SCHOOL SOFTBALL BOOSTERS"/>
        <s v="COLUMBIA STATE COMMUNITY COLLEGE FOUNDATION"/>
        <s v="TENNESSEE 811"/>
        <s v="MID AMERICA ASSISTANCE COALITION"/>
        <s v="BRESCIA UNIVERSITY"/>
        <s v="EAST MIDDLE SCHOOL FOOTBALL TEAM"/>
        <s v="MINORITY ECONOMIC DEVELOPMENT INITIATIVE INC"/>
        <s v="WARREN COUNTY YOUTH FOOTBALL LEAGUE"/>
        <s v="CHALLENGE HOUSE"/>
        <s v="BROWNING VOLUNTEER FIRE DEPARTMENT"/>
        <s v="EAST HIGH SCHOOL"/>
        <s v="PENNYROYAL ARTS COUNCIL"/>
        <s v="KENTUCKY POULTRY  FEDERATION"/>
        <s v="TOUSSAINT LOUVERTURE CEMETERY CLUB"/>
        <s v="Burton, Kelli N"/>
        <s v="AUDUBON AREA COMMUNITY SERVICES INC"/>
        <s v="FRANKLIN FIREFIGHTER CHARITIES INC"/>
        <s v="MCCRACKEN COUNTY PUBLIC LIBRARY"/>
        <s v="PULASKI COUNTY JUNIOR OLYMPIC VOLLEYBALL CLUB"/>
        <s v="VOLUNTEER STATE ATHLETIC ASSOCIATION"/>
        <s v="Taylor, Brannon C"/>
        <s v="BOULWARE MISSION INC"/>
        <s v="DANIEL PITNO HOMELESS"/>
        <s v="BRISTOL EMERGENCY FOOD PANTRY"/>
        <s v="MARTHAS VINYARD"/>
        <s v="GRACEWORKS MINISTRIES INC"/>
        <s v="GIDEON INTERNATIONAL"/>
        <s v="WOMENs FUND OF SOUTH CENTRAL KENTUCKY"/>
        <s v="FAMILIES ON THE SPECTRUM"/>
        <s v="COLUMBIA ROCKERS FASTPITCH"/>
        <s v="MOUNT ROGERS DEVELOPMENT PARTNERSHIP"/>
        <s v="COMMUNITY ARTS CENTER"/>
        <s v="DYNAMIC YOUNG MINORITIES OF NASHVILLE"/>
        <s v="TAYLOR COUNTY MIDDLE SCHOOL"/>
        <s v="GIBSON PLUMBING"/>
        <s v="VOLUNTEER FIRE SERVICES INC"/>
        <s v="HALLTOWN GENERAL BAPTIST CHURCH"/>
        <s v="COACH BLAKE CRABTREE"/>
        <s v="WEST KENTUCKY SPECIAL OLYMPICS"/>
        <s v="HELEN ROSS MCNABB FOUNDATION"/>
        <s v="WEBSTER COUNTY YOUTH SOCCER"/>
        <s v="COMMUNITY DISCIPLES INC"/>
        <s v=""/>
        <s v="CHALLENGE HOUSE INC"/>
        <s v="JL CLAY SENIOR CITIZENS CENTER"/>
        <s v="CITY OF AUBURN"/>
        <s v="TAYLOR CHAPEL SCHOLARSHIP FUND"/>
        <s v="AMERICAN CAVE CONSERVATION ASSOCIATION INC"/>
        <s v="MCCRACKEN COUNTY HIGH SCHOOL VOLLEYBALL BOOSTERS"/>
        <s v="OWENSBORO COMMUNITY AND TECHNICAL COLLEGE"/>
        <s v="WENDALL FOSTERS CAMPUS FOR DEVELOPMENTAL DISABILITIES"/>
        <s v="Hughes, John A (Tony)"/>
        <s v="BIRTHPLACE OF COUNTRY MUSIC INC"/>
        <s v="40 ET 8 NEWS"/>
        <s v="MUNDAY ACTIVITY CENTER"/>
        <s v="LITERACY COUNCIL OF WILLIAMSON COUNTY"/>
        <s v="DANVILLE SOCCER BOOSTER CLUB INC"/>
        <s v="Benningfield, Ronald (Ronnie)"/>
        <s v="READIFEST"/>
        <s v="ARTS IN ACTION"/>
        <s v="SGA SOUTHERN GAS ASSOCIATION"/>
        <s v="STEWARTS CREEK HIGH SCHOOL RHTC"/>
        <s v="STILLWELL AMY C/O SAVE OUR KIDS COALITION"/>
        <s v="SPRING HILL RAIDER FOOTBALL"/>
        <s v="XPRESS MARKETS"/>
        <s v="SUSAN G KOMEN RACE FOR THE CURE"/>
        <s v="GRAYSON JANITORIAL SERVICE"/>
        <s v="FAMILY SERVICE SOCIETY INC"/>
        <s v="UPPER EAST TN HUMAN DEVELOPMENT AGENCY"/>
        <s v="CHRISTIANBURG VOLUNTEER FIRE DEPARTMENT"/>
        <s v="CITY OF PADUCAH"/>
        <s v="DOWN SYNDROME OF SOUTH CENTRAL KENTUCKY"/>
        <s v="H2 FASTPITCH"/>
        <s v="SHELBYVILLE FIRE DEPARTMENT"/>
        <s v="AVIATION HERITAGE PARK"/>
        <s v="NATIONAL MS SOCIETY"/>
        <s v="ANDERSON COUNTY SHERIFF"/>
        <s v="STEWARTS CREEK HIGH SCHOOL MUSIC BOOSTERS INC"/>
        <s v="JOHN BATTLE HIGH SCHOOL"/>
        <s v="JOHNSON CITY PROFESSIONAL FIRE FIGHTERS ASSOCIATION"/>
        <s v="DEPARTMENT CALENDARS LLC"/>
        <s v="GREATER OWENSBORO YOUNG LIFE"/>
        <s v="KENTUCKY COLONEL"/>
        <s v="RADFORD CHAMBER OF COMMERCE"/>
        <s v="BRISTOL TENNESSEE FIRE DEPARTMENT"/>
        <s v="BRISTOL VIRGINIA FIRE DEPARTMENT"/>
        <s v="YATES LISA"/>
        <s v="CENTRE COLLEGE ATHLETICS"/>
        <s v="PENNYRILE POLAR EXPRESS"/>
        <s v="CHARITY LEAGUE INC"/>
        <s v="TEXAS STATE UNIVERSITY"/>
        <s v="DANVILLE FIRE DEPARTMENT"/>
        <s v="LINCOLN THEATRE"/>
        <s v="OASIS WOMEN SHELTER"/>
        <s v="WILLIAMSON COUNTY"/>
        <s v="SUNSET HILLS BAPTIST CHURCH"/>
        <s v="FROZEN4 TRAX FOR BLAKE KIRBY"/>
        <s v="LEADERSHIP BEDFORD"/>
        <s v="NEW RIVER VALLEY HOME BUILDERS ASSOC INC"/>
        <s v="REALTOR ASSOCIATION OF SOUTHERN KENTUCKY"/>
        <s v="HOPKINSVILLE CHRISTIAN COUNTY YOUTH LEAGUE"/>
        <s v="BARREN COUNTY RELAY FOR LIFE"/>
        <s v="CITY OF HOPKINSVILLE"/>
        <s v="MORRISTOWN HAMBLEN HIGH SCHOOL WEST"/>
        <s v="NATIONAL CHILD SAFETY COUNCIL"/>
        <s v="LEGENDS"/>
        <s v="TWEED BRAD"/>
        <s v="MURFREESBORO CITY SCHOOLS"/>
        <s v="BLACKSBURG PARTNERSHIP"/>
        <s v="TAYLOR COUNTY FAIR ASSOCIATION INC"/>
        <s v="MAYFIELD TORNADO RELIEF FUND"/>
        <s v="ROTARY EDUCATION ASSISTANCE PROGRAM"/>
        <s v="BASKETT FIRE DEPARTMENT"/>
        <s v="THE OWENSBORO CATHOLIC LEAGUE"/>
        <s v="LOGAN COUNTY CHAMBER OF COMMERCE"/>
        <s v="MORNING STAR SANCTUARY INC"/>
        <s v="SOUTH WARREN HIGH SCHOOL"/>
        <s v="HOME BUILDERS ASSN OF MIDDLE TENNESSEE"/>
        <s v="PAGE HIGH SCHOOL ABC"/>
        <s v="FLAT CREEK VOLUNTEER FIRE DEPARTMENT"/>
        <s v="BARTER THEATRE"/>
        <s v="TOM HATCHER CHARITY GOLF TOURNAMENT"/>
        <s v="Lewis, Michael J (Mike)"/>
        <s v="NATIONAL DOWN SYNDROME SOCIETY KENTUCKY"/>
        <s v="ADULT LEARNING CENTER"/>
        <s v="UT EXTENSION DICKSON COUNTY"/>
        <s v="BOOK FOR HOPE INC"/>
        <s v="INDEPENDENCE FOUNDATION INC"/>
        <s v="OWENSBORO DAVIESS COUNTY"/>
        <s v="HOMES OF HOPE"/>
        <s v="IMPACT EVENT"/>
        <s v="MERRYMAN HOUSE FOR CAPITAL CAMPAIGN"/>
        <s v="PADUCAH JAZZERCISE CENTER"/>
        <s v="CITY OF CADIZ"/>
        <s v="GLASGOW BARREN COUNTY CHAMBER OF COMMERCE"/>
        <s v="AMERICAN DIABETES ASSOCIATION"/>
        <s v="BELA NU CHAPTER 4719"/>
        <s v="KENNY MOATS MEMORIAL FUND"/>
        <s v="TOP CROPS INC"/>
        <s v="HOPE HARBOR INC"/>
        <s v="NATIONAL MULTIPLE SCLEROSIS SOCIETY"/>
        <s v="BOWLING GREEN CHRISTIAN ACADEMY"/>
        <s v="ADAIRVILLE FIRE DEPARTMENT"/>
        <s v="HAMPSHIRE SCHOOL"/>
        <s v="CITY OF SMITHS GROVE"/>
        <s v="CHRISTIANSBURG VOLUNTEER FIRE DEPARTMENT"/>
        <s v="OPERATION ADOPT A HERO"/>
        <s v="CALDWELL COUNTY"/>
        <s v="FRESH START"/>
        <s v="GLASGOW FIRE DEPARTMENT"/>
        <s v="GIRLS ON THE RUN"/>
        <s v="LEARNING WAY ELEMENTARY"/>
        <s v="EAT UP A TOE FOUNDATION"/>
        <s v="BE THERE CREATIVE"/>
        <s v="SECOND HARVEST FOOD BANK"/>
        <s v="DISCOVERY CENTER AT MURFREE SPRING"/>
        <s v="FORT LOGAN COOPERATIVE MINISTRIES"/>
        <s v="GATLINBURG RELIEF FUND"/>
        <s v="BRISTOL LIFESTYLE RECOVERY"/>
        <s v="FIRST CHURCH OF THE NAZARENE C/O BETTY STEPHENS"/>
        <s v="SIGNAL MOUNTAIN PRESBYTERIAN CHURCH"/>
        <s v="REMOTE AREA MEDICAL SMYTH COUNTY"/>
        <s v="MARYVILLE POLICE DEPARTMENT DRUG FUND"/>
        <s v="DELTA STATE UNIVERSITY FOUNDATION"/>
        <s v="LU RAY PARK AND AMPITHEATRE"/>
        <s v="TAYLOR COUNTY HIGH SCHOOL"/>
        <s v="BERRY FARMS FARMERS MARKET"/>
        <s v="NEW RIVER VALLEY WALKS OUT OF THE VALLEY"/>
        <s v="NOLENSVILLE FARMERS MARKET"/>
        <s v="EAGLEVILLE BALL CLUB"/>
        <s v="MEL LEAMAN FREE CLINIC"/>
        <s v="CORNFEST INC"/>
        <s v="EASTER SEALS"/>
        <s v="SPRING HILL LIONS CLUB"/>
        <s v="ARROWHEAD RANCH"/>
        <s v="OUR LADE OF LOURDES CATHOLIC CHURCH"/>
        <s v="FEED AMERICA FIRST"/>
        <s v="SHELBYVILLE CENTRAL HIGH SCHOOL"/>
        <s v="KENTUCKY REHABILITATION ASSOCIATION"/>
        <s v="OWENSBORO BARBEQUE FESTIVAL"/>
        <s v="ST BENEDICTS"/>
        <s v="HARRIS MIDDLE SCHOOL"/>
        <s v="BLUEGRASS AND BARBEQUE"/>
        <s v="VERITAS FOUNDATION"/>
        <s v="BROKEN WHEEL FESTIVAL"/>
        <s v="KENTUCKY ASSOCIATION OF CHIEFS OF POLICE"/>
        <s v="OWENSBORO POLICE DEPARTMENT"/>
        <s v="MID DELTA CORVETTE CLUB"/>
        <s v="OWENSBORO CONVENTION CENTER"/>
        <s v="Dunford, Rodney S"/>
        <s v="UNIVERSITY OF KENTUCKY"/>
        <s v="VIRGINIA HIGHLANDS FESTIVAL"/>
        <s v="LOGAN COUNTY TOBACCO AND HERITAGE FESTIVAL"/>
        <s v="SAVE OUR KIDS COALITION"/>
        <s v="REDS 11U TRAVEL BASEBALL TEAM"/>
        <s v="DIXON CITY OF"/>
        <s v="WIVES WALKING THE BLUE LINE"/>
        <s v="BOUNTY COUNTY"/>
        <s v="TGA SCHOLARSHIP FOUNDATION"/>
        <s v="NATIONAL CORVETTE MUSEUM FOUNDATION INC"/>
        <s v="RED HAWKS TOUCHDOWN CLUB"/>
        <s v="NOLENSBILLE HISTORICAL SOCIETY"/>
        <s v="TOWNE ACRES ELEMENTARY"/>
        <s v="Benningfield, Katherine B (Kathy)"/>
        <s v="KENTUCKY PARTNERSHIP FOR FARM FAMILY HEALTH AND SAFETY INC"/>
        <s v="SHINING LIGHT GYMNASTICS"/>
        <s v="BASKETT VOLUNTEER FIRE DEPARTMENT"/>
        <s v="HANCOCK COUNTY"/>
        <s v="FOUNDATION FOR DCPS"/>
        <s v="MARKET HOUSE THEATRE"/>
        <s v="SHELBYVILLE TIMES GAZETTE"/>
        <s v="WEBSTER COUNTY MIDDLE SCHOOL"/>
        <s v="MERRYMAN HOUSE"/>
        <s v="CHRISTIAN COUNTY SOFTBALL BOOSTER"/>
        <s v="COUGAR QUARTERBACK CLUB"/>
        <s v="NATIONAL QUILT MUSEUM"/>
        <s v="PADUCAH INTERFAITH MINISTRY INC"/>
        <s v="PADUCAH SYMPHONY ORCHESTRA"/>
        <s v="GRAVES COUNTY"/>
        <s v="OWENSBORO REGIONAL RECOVERY"/>
        <s v="SPECIAL OLYMPICS KENTUCKY"/>
        <s v="HIS WAY CAMPS"/>
        <s v="SWA BASKETBALL"/>
        <s v="TENNESSEE ILLUSIONS"/>
        <s v="ST JOHN UNITED METHODIST CHURCH"/>
        <s v="PURCHASE AREA DEVELOPMENT DISTRICT"/>
        <s v="BRIDGE NO KILL ANIMAL RESCUE"/>
        <s v="BOWLING GREEN ROTARY CLUB INC"/>
        <s v="PEOPLE SERVING PEOPLE"/>
        <s v="WARREN COUNTY PUBLIC SCHOOLS"/>
        <s v="Robbins, James R"/>
        <s v="KENTUCKY VFW PROGRAM"/>
        <s v="THEATRE WORKSHOP OF OWENSBORO"/>
        <s v="COMMUNITY CHILD CARE"/>
        <s v="CROSSWINDS GOLF COURSE"/>
        <s v="OWENSBORO COMMUNITY AND TECHINCAL COLLEGE FOUNDATION INC"/>
        <s v="COMMUNITY EDUCATION FOUNDATION"/>
        <s v="HAPPY FEET EQUALS LEARNING FEET"/>
        <s v="CARSON CENTER"/>
        <s v="C LINK"/>
        <s v="CELEBRATE THE CHILD EVERYONE CARES"/>
        <s v="KIDS ON THE BLOCK"/>
        <s v="WEBSTER COUNTY TENNIS TEAM"/>
        <s v="KYMARI HOUSE INC"/>
        <s v="CHIEF RICKY KING"/>
        <s v="CARL PERKINS CENTER"/>
        <s v="HOPKINS COUNTY SPECIAL OLYMPICS"/>
        <s v="MARYVILLE KIWANIS FOUNDATION"/>
        <s v="LOGAN COUNTY HIGH SCHOOL BOOSTER CLUB"/>
        <s v="PLEASANT POINT MISSIONARY BAPTIST CHURCH"/>
        <s v="MIDDLE TENNESSEE COUNCIL BSA"/>
        <s v="ENDURE ATHLETICS"/>
        <s v="HOPE FOR LIFE WOMENS RESOURCE CENTER INC"/>
        <s v="LUBBOCK INDEPENDENT SCHOOL DISTRICT"/>
        <s v="MENTORKIDS KENTUCKY"/>
        <s v="FIRST SHOT BASKETBALL FOUNDATION"/>
        <s v="THE NEW SUTTON ELEMENTARY PLAYGROUND"/>
        <s v="HARTFORD CHRISTIAN CHURCH"/>
        <s v="Capps, James D (Jim)"/>
        <s v="GREATER OWENSBORO REALTOR ASSOCIATION"/>
        <s v="OWENSBORO PROFESSIONAL FIRE FIGHTERS"/>
        <s v="RELAY FOR LIFE OF PULASKI COUNTY AND RADFORD CITY"/>
        <s v="MOORE COUNTY MUD RUN"/>
        <s v="ARTS GUILD OF THE BARRENS"/>
        <s v="NATIONAL WILDLIFE TURKEY FEDERATION"/>
        <s v="OAKLANDS ASSOCIATION INC"/>
        <s v="THE COUNCIL OF STATE GOVERNMENTS"/>
        <s v="EPILEPSY FOUNDATION OF KENTUCKIANA"/>
        <s v="GORDON PARK"/>
        <s v="WALK TO END ALZHEIMERS"/>
        <s v="SPECIAL KIDS THERAPY AND NURSING CENTER"/>
        <s v="GREEN RIVER AREA DOWN SYNDROM ASSOCIATION"/>
        <s v="WEBSTER COUNTY HIGH SCHOOL"/>
        <s v="BIRDIES FOR BRITTNEY"/>
        <s v="BRADLEY ACADEMY"/>
        <s v="KARE FOR KIDS"/>
        <s v="READ TO SUCCEED"/>
        <s v="HUFF PROJECT"/>
        <s v="TENNESSEE GAS ASSOCIATION"/>
        <s v="CONNECT SPORTS"/>
        <s v="HUSTLE FACTORY 7U"/>
        <s v="KENTUCKY OIL AND GAS ASSOCIATION"/>
        <s v="BRISTOL GOODSON LIONS CLUB"/>
        <s v="HONORING COMMUNITIES LLC"/>
        <s v="WENDELL FOSTER"/>
        <s v="COLUMBIA FIRE FIGHTERS ASSOCIATION"/>
        <s v="FRANKLIN FIRE FIGHTERS ASSOCIATION"/>
        <s v="E A COX MIDDLE SCHOOL"/>
        <s v="MAXS HOPE PET RESCUE"/>
        <s v="BETA NU CHAPTER 4719"/>
        <s v="BRENTWOOD BASEBALL BOOSTER CLUB"/>
        <s v="HAWESVILLE CITY OF"/>
        <s v="Brown, Bobby S"/>
        <s v="GREATER HOPKINSVILE COMMUNITY FOUNDATION"/>
        <s v="OWENSBORO MUSEUM OF FINE ARTS"/>
        <s v="ST VINCENT DE PAUL SOCIETY"/>
        <s v="WOUNDED WARRIOR PROJECT"/>
        <s v="RIPPAVILLA PLANTATION"/>
        <s v="Densman, Josh C"/>
        <s v="AMERICAN SOCIETY"/>
        <s v="SHELBY COUNTY PARKS AND RECREATION"/>
        <s v="CHRISTMAS CARE STORE"/>
        <s v="DAWSON SPRINGS FAMILY RESOURCE"/>
        <s v="FEEDING GODS CHILDREN PROGRAM"/>
        <s v="TENNESSEE KIDNEY FOUNDATION"/>
        <s v="BURNS MIDDLE SCHOOL CHEER TEAM"/>
        <s v="MAYFIELD FIRE DEPARTMENT"/>
        <s v="CALFEE PARK BASEBALL INC"/>
        <s v="NATIONAL WILD TURKEY FEDERATION"/>
        <s v="CITY OF JOHNSON CITY"/>
        <s v="BIKE4ALZ INC"/>
        <s v="CHAPEL HILL BASEBALL AND SOFTBALL LEAGUE"/>
        <s v="TRAIL OF TEARS COMMISSION INC"/>
        <s v="CHAPTER 4599"/>
        <s v="HCCHS"/>
        <s v="APPALACHIA SERVICE PROJECT"/>
        <s v="THE KIDS SPOT CENTER"/>
        <s v="Densman, Josh C (Josh)"/>
        <s v="FIRST UNITED METHODIST CHURCH"/>
        <s v="ELKTON CITY"/>
        <s v="CELEBRATE THE CHILD"/>
        <s v="BLUE PLUM ORGANIZATION"/>
        <s v="MONEY SENSE FOR WOMEN"/>
        <s v="CADIZ ROTARY CLUB"/>
        <s v="RUTHERFORD COUNTY HOME BUILDERS ASSN"/>
        <s v="DANCIN DIVAS"/>
        <s v="KRUZ IN FOR KAYREN"/>
        <s v="OWENSBORO REGIONAL FARMERS MARKET"/>
        <s v="CHRISTIAN COUNTY GOLF"/>
        <s v="MOORE COUNTY NEWS"/>
        <s v="NOLENSVILLE HISTORICAL SOCIETY"/>
        <s v="AFRICAN AMERICAN HERITAGE SOCIETY"/>
        <s v="CASA OF HOPKINS"/>
        <s v="NASHVILLE INNER CITY MINISTRY"/>
        <s v="EPHRAIM MCDOWELL HEALTH CARE FOUNDATION"/>
        <s v="NOURISH FOOD BANK"/>
        <s v="GREENEVILLE EXCHANGE CLUB CHARITABLE FOUNDATION"/>
        <s v="KENTUCKY CLASSIC ARTS AT CENTRE SQUARE"/>
        <s v="MINISTERIAL ASSOCIATION TEMPORARY SHELTER"/>
        <s v="DISTINGUISHED YOUNG WOMEN OF CHRISTIAN COUNTY"/>
        <s v="KWC CAR AND TRUCK SHOW"/>
        <s v="Wessinger, Marcie L (Marcie)"/>
        <s v="SANTA PAL INC"/>
        <s v="FRANKLIN HIGH SCOOL BAND BOOSTERS"/>
        <s v="ECONOMIC DEVELOPMENT COUNCIL"/>
        <s v="JAKE HODGE FOUNDATION"/>
        <s v="Mayes, Larry A (Andy)"/>
        <s v="HERITAGE MIDDLE SCHOOL PTO"/>
        <s v="Taylor, Brannon C (Brannon)"/>
        <s v="JOHNSON ELEMENTARY SCHOOL"/>
        <s v="Brown, Bobby S (Bobby)"/>
        <s v="ST JUDE CHILDRENS RESEARCH HOSPITAL"/>
        <s v="BETHESDA ELEMENTARY SCHOOL PTO"/>
        <s v="WASHINGTON COUNTY FIRE RESCUE 1 INC"/>
        <s v="MED CENTER HEALTH FOUNDATION"/>
        <s v="BRIARWOOD ELEMENTARY"/>
        <s v="ROBBIE MCKENZIE SCHOLARSHIP FUND"/>
        <s v="DANIEL BOONE HIGH SCHOOL"/>
        <s v="FAMILY CENTER"/>
        <s v="OUR SAM FOUNDATION"/>
        <s v="SHELBY COUNTY"/>
        <s v="GOODSON KINDERHOOK VOLUNTEER FIRE DEPT"/>
        <s v="MARION VOLUNTEER FIRE DEPARTMENT"/>
        <s v="SHELBYVILLE BEDFORD COUNTY PUBLIC LIBRARY"/>
        <s v="SPRING STATION MIDDLE SCHOOL PTO"/>
        <s v="STEWARTS CREEK ELEMENTARY PTO"/>
        <s v="WASHINGTON COUNTY VOLUNTEER FIRE"/>
        <s v="WYTHEVILLE FIRE DEPARTMENT"/>
        <s v="HERSHEL WOODY WILLIAMS"/>
        <s v="KENDYL AND FRIENDS FOUNDATION INC"/>
        <s v="FOOTHILLS ELEMENTARY SCHOOL"/>
        <s v="CHRISTIAN COUNTY CHAMBER OF COMMERCE"/>
        <s v="JUVENILE DIABETES RESEARCH FOUNDATION"/>
        <s v="MENDOTA COMMUNITY ASSOCIATION"/>
        <s v="SKYCTC"/>
        <s v="VOLUNTEER OWENSBORO"/>
        <s v="KENTUCKY STATE POLICE PROFESSIONAL ASSN"/>
        <s v="BEST BUDDIES TENNESSEE"/>
        <s v="Flick, Robert K (Robert)"/>
        <s v="DEFENDERS OF FREEDOM AND LIBERTY"/>
        <s v="Sawyer, Christina M (Tina)"/>
        <s v="CALVERT AREA DEVELOPMENT ASSOCIATION"/>
        <s v="PURPLE PAWS"/>
        <s v="Burton, Kelli N (Kelli)"/>
        <s v="ISAIAH 117 HOUSE"/>
        <s v="OAKLANDS MANSION"/>
        <s v="PUZZLE PIECES INC"/>
        <s v="STANLEY FIRE DEPARTMENT"/>
        <s v="IMPACT MENTORING"/>
        <s v="HOSPICE OF SOUTHERN KENTUCKY"/>
        <s v="KENTUCKY KIDS ON THE BLOCK"/>
        <s v="CATALYST COMMUNITY CENTER"/>
        <s v="MADISONVILLE LADY ELITE"/>
        <s v="WEBSTER COUNTY HIGH SCHOOL TENNIS TEAM"/>
        <s v="ART CENTER OF THE BLUEGRASS"/>
        <s v="PRO HITTING BASEBALL"/>
        <s v="HERITAGE MIDDLE SCHOOL"/>
        <s v="MCCRACKEN COUNTY COMMUNITY CAREER ENDOWMENT"/>
        <s v="MCCRACKEN COUNTY HIGH SCHOOL"/>
        <s v="BROTHERS KEEPER"/>
        <s v="SHELTER DANIEL PITINO"/>
        <s v="ABC CHILDRENS ACADEMY"/>
        <s v="ASSOCIATION OF THE CENTURY"/>
        <s v="Burrell, Robert E (Bobby)"/>
        <s v="SOUTH WILLIAMSON ATHLETICS"/>
        <s v="TCHS PROJECT GRADUATION"/>
        <s v="CHAPEL HILL YOUTH BASEBALL AND SOFTBALL LEAGUE"/>
        <s v="KENTUCKY ASSOCIATION FOR ECONOMIC DEVELOPMENT"/>
        <s v="PLANO ELEMENTARY PARENT TEACHER ORGANIZATION"/>
        <s v="PADUCAH PARKS AND RECREATION"/>
        <s v="TAYLOR COUNTY FAIR"/>
        <s v="HOTEL INC"/>
        <s v="MARYVILLE HIGH SCHOOL PTSO"/>
        <s v="COMMUNITY MINISTRIES FOOD PANTRY"/>
        <s v="FFA FOUNDATION"/>
        <s v="Smith, Jimmy D (Jimmy Dale)"/>
        <s v="SPRING HILL FIRE FIGHTERS ASSOCIATION LOCAL 4628"/>
        <s v="Coleman, Michael D (Mike)"/>
        <s v="Coomes, Evelyn K (Kay)"/>
        <s v="Rice, Thomas C (Craig)"/>
        <s v="Greer, William H (Bill)"/>
        <s v="LOCAL BUSINESS RECOVERY TRUST"/>
        <s v="RYANS MAKING A DIFFERENCE OUTREACH"/>
        <s v="MUHLENBERG COUNTY OPPORTUNITY CENTER"/>
        <s v="DESTIN LEGIEZA MEMORIAL FUND"/>
        <s v="WELL OUTREACH INC"/>
        <s v="COMMUNITY KITCHEN"/>
        <s v="AMERICAN LUNG ASSOCIATION"/>
        <s v="COATS FOR KIDS"/>
        <s v="INTELLECTUAL DISABILITIES AGENCY OF THE NEW RIVER VALLEY"/>
        <s v="HERITAGE HOME SCHOLARS"/>
        <s v="GIRLS INC OF JOHNSON CITY"/>
        <s v="COMMUNITY WORX"/>
        <s v="WBKR CHRISTMAS WISH"/>
        <s v="HISTORIC RIPPAVILLA HOUSE"/>
        <s v="CASA OF MIDWEST KY"/>
        <s v="PERRYVILLE CITY OF"/>
        <s v="HOLY PURSUITS DREAM FOUNDATION"/>
        <s v="MEDICAL CENTER HEALTH SYSTEM FOUNDATION"/>
        <s v="GIRLS INC OF KINGSPORT"/>
        <s v="JIMMY ALLEN GOLF SCRAMBLE"/>
        <s v="MOORE ELEMENTARY SCHOOL"/>
        <s v="SUMMIT BASEBALL DUG OUT CLUB"/>
        <s v="FRIENDS OF FOOTHILLS"/>
        <s v="GATEWAY OUTREACH"/>
        <s v="OWENSBORO HEALTH FOUNDATION"/>
        <s v="BALLAD HEALTH FOUNDATION"/>
        <s v="COMMUNITY CLINIC OF SHELBYVILLE"/>
        <s v="OPERATION PRIDE"/>
        <s v="PULASKI FIRE DEPARTMENT"/>
        <s v="REELFOOT RURAL MINISTRIES"/>
        <s v="RURAL RETREAT TOWN OF"/>
        <s v="JOHN PITTARD ELEMENTARY"/>
        <s v="AARON MCNELL HOUSE"/>
        <s v="ALLENDALE ELEMENTARY SCHOOL PTO"/>
        <s v="BG WC WELFARE CENTER"/>
        <s v="BLUEGRASS COMMUNITY ACTION AGENCY"/>
        <s v="CHAPMANS RETREAT ELEMENTARY SCHOOL PTO"/>
        <s v="CHURCHES UNITED IN CHRIST HELP MINISTRY"/>
        <s v="FAMILY SERVICES ASSOCIATION"/>
        <s v="HELP OFFICE OWENSBORO"/>
        <s v="HERITAGE ELEMENTARY SCHOOL PTO"/>
        <s v="LIGHT CENTER"/>
        <s v="MCCRACKEN COUNTY SCHOOLS"/>
        <s v="NEXT STEP MINISTRIES"/>
        <s v="PADUCAH CITY SCHOOLS"/>
        <s v="PADUCAH COOPERATIVE MINISTRY"/>
        <s v="THOMPSONS STATION ELEMENTARY SCHOOL PTO"/>
        <s v="BRISTOL FAITH IN ACTION"/>
        <s v="GOOD NEIGHBORS OF BLOUNT COUNTY"/>
        <s v="HARVEST SHARE FOOD PANTRY"/>
        <s v="HELPING HANDS MINISTRY"/>
        <s v="MOUNTAIN COMMUNITY ACTION PLAN"/>
        <s v="NEW RIVER COMMUNITY ACTION AGENCY"/>
        <s v="MARSHALL COUNTY"/>
        <s v="SPRING STATION MIDDLE SCHOOL"/>
        <s v="CAVERNA INDEPENDENT SCHOOLS"/>
        <s v="Bates, Thomas R (Ryan)"/>
        <s v="BHS BLAZE BASEBALL"/>
        <s v="OAKLAND MIDDLE SCHOOL"/>
        <s v="RADIO STATION WAKM AM 950"/>
        <s v="CENTRAL CITY TOURIST AND CONVENTION COMMISSION"/>
        <s v="INDEPENDENCE HIGH SCHOOL"/>
        <s v="Reece, Ronnie E (Ronnie)"/>
        <s v="WASHINGTON COUNTY LITTLE LEAGUE"/>
        <s v="SORGHO FIRE DEPARTMENT"/>
        <s v="BARRON RIVER AREA SAFE SPACE"/>
        <s v="WEST KY FELLOWSHIP OF CHRISTIAN ATHLETES"/>
        <s v="EDENWOOD GREENWOOD CEMETERY"/>
        <s v="ALLEGRA MARKETING PRINT MAIL"/>
        <s v="FOUNDATION FOR DAVIESS COUNTY PUBLIC SCHOOLS"/>
        <s v="KENTUCKY MIDDLE SCHOOL FOOTBALL ASSOCIATION"/>
        <s v="ST JOSEPHS INDIAN SCHOOL"/>
        <s v="ST JUDE CHILDRENS HOSPITAL"/>
        <s v="MCLEAN COUNTY PUBLIC LIBRARY"/>
        <s v="FRIENDS OF L AND N DEPOT INC"/>
        <s v="JAMES K POLK MEMORIAL"/>
        <s v="SMYTH COUNTY SHERRIFF CALENDAR"/>
        <s v="PENNYRILE RC AND D AREA COUNCIL INC"/>
        <s v="PLEASANT HOPE WOMENS MINISTRIES"/>
        <s v="GRAND RIVERS TOURISM"/>
        <s v="CASA OF SOUTH CENTRAL KENTUCKY"/>
        <s v="431 HOUSE MINISTRIES"/>
        <s v="ST JOSEPH SCHOOL"/>
        <s v="URSULINE ACADEMY SCHOLARSHIP FUND"/>
        <s v="ROTARY CLUB"/>
        <s v="LINEBAUGH LIBRARY FOUNDATION"/>
        <s v="MAIN STREET MURFREESBORO"/>
        <s v="SPRING HILL MIDDLE SCHOOL BASEBALL"/>
        <s v="OWENSBORO BLACK EXPO"/>
        <s v="TENNESSEE HURRICANES"/>
        <s v="ALVATON ELEMENTARY PTO"/>
        <s v="CITY OF CAVE CITY"/>
        <s v="REFUGE CENTER FOR COUNSELING THE"/>
        <s v="FRIDAY AFTER 5 INC"/>
        <s v="MAURY COUNTY SHERRIFFS RODEO"/>
        <s v="CHRISTIAN COUNTY PUBLIC SCHOOLS"/>
        <s v="SOUTH UNION SHAKER HILLS"/>
        <s v="VIRGINIA VETERAN FAMILY SERVICES"/>
        <s v="MOTLOW COLLEGE FOUNDATION"/>
        <s v="GREENE COUNTY SCHOOLS FOUNDATION"/>
        <s v="BRISTOL VIRGINIA PUBLIC SCHOOLS"/>
        <s v="LOUISVILLE ELITE BASEBAL"/>
        <s v="AMERICAN SOCIETY OF CIVIL ENGINEERS"/>
        <s v="BOWLING GREEN PARKS AND RECREATION"/>
        <s v="LIVERMORE ENHANCEMENT FOUNDATION INC"/>
        <s v="UHA GOLF COMMITTEE"/>
        <s v="HOPKINSVILLE ART GUILD"/>
        <s v="FRANKLIN SIMPSON ALUMNI ASSOCIATION"/>
        <s v="LIVERMORE BAPTIST CHURCH"/>
        <s v="Ferguson, Matthew C (Matt)"/>
        <s v="DSAMT"/>
        <s v="HOPKINSVILLE PARKS AND RECREATION"/>
        <s v="BOYLE COUNTY QUARTERBACK CLUB INC"/>
        <s v="BLOUNT MEMORIAL FOUNDATION"/>
        <s v="DAWSON SPRINGS"/>
        <s v="ALPS ADULT DAY SERVICES"/>
        <s v="WEBSTER COUNTY"/>
        <s v="OWENSBORO EASTERN CAL RIPKEN"/>
        <s v="AMERICAN LEGION BASEBALL POST 9"/>
        <s v="BRIM FOOD DRIVE"/>
        <s v="PENNYRILE AREA"/>
        <s v="OFFICER MOATS FOUNDATION"/>
        <s v="WKU FOUNDATION INC"/>
        <s v="STEWARTS CRREEK HIGH"/>
        <s v="DC BLAST"/>
        <s v="RADFORD PUBLIC LIBRARY"/>
        <s v="PADUCAH FIRE DEPARTMENT"/>
        <s v="GOODNIGHT MEMORIAL"/>
        <s v="FRANKTOWN OPEN HEARTS"/>
        <s v="WASHINGTON COUNTY"/>
        <s v="CENTER OF HOPE"/>
        <s v="HOPKINS COUNTY BOARD OF EDUCATION"/>
        <s v="CROSS ROADS INC"/>
        <s v="CHRISTIAN FOOD BANK OF HOPKINS COUNTY INC"/>
        <s v="MEGANS MOBILE GROCERY"/>
        <s v="HELPING HANDS FOOD BANK"/>
        <s v="CRITTENDEN COUNTY FOOD BANK"/>
        <s v="SERENITY CENTER"/>
        <s v="MARTHAS VINEYARD FOOD BANK"/>
        <s v="OHIO COUNTY"/>
        <s v="BACKPACK KIDS DANVILLE"/>
        <s v="CARING FOR KIDS FOUNDATION"/>
        <s v="WARREN COUNTY"/>
        <s v="CAMPBELLSVILLE INDEPENDENT SCHOOL BRD"/>
        <s v="BARREN COUNTY BOARD OF EDUCATION"/>
        <s v="HART SCHOOL DISTRICT"/>
        <s v="FEEDING SOUTHWEST VIRGINIA"/>
        <s v="FREDONIA KY CITY OF"/>
        <s v="TORNADO LEAGUE FOOTBALL"/>
        <s v="OPERATION STAND DOWN TENNESSEE"/>
        <s v="HELPING HANDS OF HUMPHREYS COUNTY"/>
        <s v="CALVERT CITY LIONS FOUNDATION"/>
        <s v="CHRISTIAN COUNTY RESCUE TEAM INC"/>
        <s v="FRANKLIN SPECIAL SCHOOL DISTRICT"/>
        <s v="HENDERSON COUNTY ECONOMIC DEVELOPMENT CORPORATION"/>
        <s v="AMERICAN FOUNDATION FOR SUICIDE PREVENTION"/>
        <s v="POSSIBILITY PLACE"/>
        <s v="BRIDGES DOMESTIC VIOLENCE CENTER"/>
        <s v="LIFELINE RECOVERY CENTER"/>
        <s v="MURFREESBORO POLICE DEPARTMENT"/>
        <s v="RUTHERFORD COUNTY"/>
        <s v="LIGHTHOUSE A HEALING PLACE THE"/>
        <s v="MORRISTOWN HAMBLEN LIBRARY"/>
        <s v="SERVE AND PROTECT"/>
        <s v="BAPTIST HEALTH FOUNDATION"/>
        <s v="CHILD WATCH COUNSELING AND ADVOCACY CENTER INC"/>
        <s v="COLUMBIA CENTRAL HIGH SCHOOL"/>
        <s v="LOTUS"/>
        <s v="LAKE CUMBERLAND COMMUNITY ACTION AGENCY"/>
        <s v="VOLUNTEER HIGH SCHOOL"/>
        <s v="NEW DESTINY DOG RESCUE OF BEDFORD COUNTY"/>
        <s v="FOCUS 21ST CENTURY MINORITY"/>
        <s v="GIVING GARDEN THE"/>
        <s v="DAWSON SPRINGS YOUTH LEAGUE"/>
        <s v="CONCORD ELEMENTARY SCHOOL"/>
        <s v="BLACKMAN BLAZE BASEBALL"/>
        <s v="REBUILDING TOGETHER"/>
        <s v="ARTS OF SOUTHERN KENTUCKY"/>
        <s v="KENTUCKY GOVERNORS SCHOLARS PROGRAM FOUNDATION INC"/>
        <s v="OWENSBORO CATHOLIC LEAGUE"/>
        <s v="LEBANON FIRE DEPARTMENT"/>
        <s v="HERITAGE HIGH SCHOOL"/>
        <s v="ONE GENERATION AWAY"/>
        <s v="HELPSOMEONE INC"/>
        <s v="GARRARD COUNTY"/>
        <s v="TENNESSEE STATE FIRE MARSHALLS OFFICE"/>
        <s v="TENNESSEE ENVIRONMENTAL COUNCIL"/>
        <s v="GIDEONS INTERNATIONAL"/>
        <s v="OMNI FAMILY FOUNDATION"/>
        <s v="GIRL SCOUTS"/>
        <s v="JACK CITY FASTPITCH SOFTBALL"/>
        <s v="Reasoner, Kendra (Kendra)"/>
        <s v="AFRICAN AMERICAN MUSEUM"/>
        <s v="RURAL RESOURCES FARM AND FOOD EDUCATION CENTER"/>
        <s v="RADFORD CITY SCHOOLS"/>
        <s v="JACKSON PURCHASE FIREFIGHTERS ASSOCIATION"/>
        <s v="DOWNTOWN FRANKLIN ROTARY CLUB"/>
        <s v="CITY OF CENTRAL CITY"/>
        <s v="ANGELS FOR ASHLEY"/>
        <s v="HORN COMMUNITY CENTER"/>
        <s v="EMPOWERMENT ACADEMY"/>
        <s v="LINCOLN COUNTY PUBLIC LIBRARY"/>
        <s v="MAURY COUNTY ECONOMIC DEVELOPMENT"/>
        <s v="GREENWOOD HIGH SCHOOL"/>
        <s v="FIRST SOUTHERN NATIONAL BANK"/>
        <s v="SPRING STATION MS SIDELINE JV CHEER"/>
        <s v="FRANKLIN SIMPSON LITTLE LEAGUE"/>
        <s v="CRIMESTOPPERS"/>
        <s v="WESTERN KENTUCKY KINGS BASEBALL"/>
        <s v="LADY STORM BASKETBALL BOOSTER CLUB"/>
        <s v="BETHESDA ELEMENTARY SCHOOL"/>
        <s v="VIRGINIA WOUNDED WARRIORS PROGRAM REGION 3"/>
        <s v="HAMBLEN COUNTY"/>
        <s v="LAMPLIGHTERS INC"/>
        <s v="TODD COUNTY RESCUE SQUAD"/>
        <s v="TENNESSEANS FOR STUDENT SUCCESS"/>
        <s v="NORTON CHILDRENS HOSPITAL"/>
        <s v="FALL FEST INC"/>
        <s v="DOBYNS BENNETT HIGH SCHOOL"/>
        <s v="RADFORD UNIVERSITY FOUNDATION"/>
        <s v="VIRIDIANT"/>
        <s v="RONALD MCDONALD HOUSE CHARITIES"/>
        <s v="FOUR LEAF FRIENDS"/>
        <s v="UNIVERSITY HEIGHTS ACADEMY"/>
        <s v="FRIENDS-BUDDY WALK"/>
        <s v="HOPKINSVILLE HIGH SCHOOL"/>
        <s v="LAW ENFORCEMENT ASSISTANCE PARTNERSHIP"/>
        <s v="APPALACHIAN BANNER ACADEMY"/>
        <s v="SIEGEL MIDDLE SCHOOL"/>
        <s v="SPARTAN TIP OFF CLUB"/>
        <s v="BOWLING GREEN INTERNATIONAL FESTIVAL"/>
        <s v="MAC DADDIES"/>
        <s v="SHELBYVILLE COMMUNITY SOUP KITCHEN"/>
        <s v="BEST BUDDIES"/>
        <s v="LADY PATRIOT BASKETBALL BOOSTERS"/>
        <s v="KENTUCKY VETERANS HALL OF FAME FOUNDATION"/>
        <s v="AUBREYS SONG FOUNDATION"/>
        <s v="MARTHAS VINEYARD"/>
        <s v="DEER PARK ELEMENTARY"/>
        <s v="FRIENDS OF FRANKLIN PARKS"/>
        <s v="RCSO COMMUNITY PROJECTS GROUP"/>
        <s v="LIBERTY ELEMENTARY SCHOOL"/>
        <s v="SBC CHRISTMAS STORE"/>
        <s v="NORTH BULLITT HIGH SCHOOL"/>
        <s v="LOVE ON WHEELS"/>
        <s v="VARIOUS INCREMENTAL DOLLARS"/>
        <s v="IMAGINATION LIBRARY"/>
        <s v="BLESSED MOTHER CATHOLIC CHURCH"/>
        <s v="BHS LINE DRIVE CLUB"/>
        <s v="JODY RICHARDS ELEMENTARY SCHOOL"/>
        <s v="KY TITANS INC"/>
        <s v="WEST KENTUCKY CHAMBER ALLIANCE"/>
        <s v="DAILY TIMES"/>
        <s v="MULTI PURPOSE COMMUNITY ACTION AGENCY INC"/>
        <s v="H L NEBLETT CENTER"/>
        <s v="HOPKINSVILLE LODGE 12 FOP"/>
        <s v="MORRIS HEITHCOCK FOP LODGE 41"/>
        <s v="GREATER OWENSBORO ECONOMIC DEVELOPMENT CORP"/>
        <s v="ST LAWRENCE CATHOLIC CHURCH"/>
        <s v="KENTUCKY MUNICIPAL CLERKS ASSOCIATION"/>
        <s v="CITY OF MADISONVILLE"/>
        <s v="Bonner, Donald W (Don)"/>
        <s v="ACME PLUMBING HEATING COOLING CO INC"/>
        <s v="DEFENDERS OF FREEDOM"/>
        <s v="SMYTH COUNTY"/>
        <s v="BATTLE HOME RUN CLUB"/>
        <s v="RADFORD FAIRLAWN DAILY BREAD"/>
        <s v="CADIZ TRIGG COUNTY ECONOMIC DEVELOP COMM"/>
        <s v="Mattingly, Patrick T (Pat)"/>
        <s v="TENNGREEN LAND CONSERVANCY"/>
        <s v="BRECKINRIDGE UNITED"/>
        <s v="MUHLENBERG COUNTY"/>
        <s v="BOYLE COUNTY"/>
        <s v="CHURCH OF CHRIST"/>
        <s v="COMMUNITYWORX"/>
        <s v="Sims, Joseph (Joseph)"/>
        <s v="CRIME STOPPERS"/>
        <s v="MY SISTERS KEEPER"/>
        <s v="CASSIDYS CAUSE"/>
        <s v="SUMMIT"/>
        <s v="MUSTANGS COMP CHEER SSMS"/>
        <s v="TENNESSEE PROFESSIONAL INSPECTIONS LLC"/>
        <s v="SPECIAL KIDS INC"/>
        <s v="COLLEGE HEIGHTS FOUNDATION INC"/>
        <s v="MARYVILLE HIGH SCHOOL"/>
        <s v="THOMPSONS STATION PTO"/>
        <s v="Jones, Sean D (Sean)"/>
        <s v="PEARCE HEATING AND AIR"/>
        <s v="MAROON BAND BOOSTERS"/>
        <s v="SEBREE CHRISTIAN OUTREACH"/>
        <s v="FRIENDS OF THE LIBRARY"/>
        <s v="MONTGOMERY RIDGE INTERMEDIATE SCHOOL"/>
        <s v="AMVETS AMERICAN VETERANS"/>
        <s v="MERCY COMMUNITY HEALTHCARE"/>
        <s v="US ELITE 13U"/>
        <s v="CHILDREN OF HOPE INC"/>
        <s v="SPRING HILL FFA"/>
        <s v="ST CHARLES FOOD BANK"/>
        <s v="OWENSBORO EXPOS"/>
        <s v="RIVER CITY MISSION"/>
        <s v="LANDONS HOPE"/>
        <s v="AARON MCNEIL HOUSE"/>
        <s v="GENTRYS EDUCATION CENTER"/>
        <s v="RICHARDSVILLE ELEMENTARY"/>
        <s v="VIRGINIA BREAST CANCER FOUNDATION"/>
        <s v="GREENSBURG GREEN COUNTY"/>
        <s v="BLOUNT COUNTY"/>
        <s v="AWAKE MINISTRIES"/>
        <s v="GRASSLAND ELEMENTARY SCHOOL"/>
        <s v="STEWARTS CREEK ELEMENTARY SCHOOL"/>
        <s v="CHAPMANS RETREAT ELEMENTARY SCHOOL"/>
        <s v="OAK VIEW ELEMENTARY SCHOOL"/>
        <s v="EASTVIEW ELEMENTARY SCHOOL"/>
        <s v="BARREN RIVER AREA"/>
        <s v="INDEPENDENCE ATHLETIC COMMITTEE"/>
        <s v="EAGLETON COLLEGE AND CAREER ACADEMY"/>
        <s v="SONGWRITING WITH SOLDIERS"/>
        <s v="GREEN RIVER REGIONAL TRIAD ELDER JUSTICE COALITION"/>
        <s v="BUSINESS EDUCATION PARTNERSHIP"/>
        <s v="WESTERN KENTUCKY THUNDERCATS"/>
        <s v="RICH POND ELEMENTARY SCHOOL"/>
        <s v="CENTRAL CITY POLICE DEPARTMENT"/>
        <s v="BARREN COUNTY PARKS AND REC"/>
        <s v="WALNUT GROVE ELEMENTARY"/>
        <s v="COLUMBIA NOON ROTARY"/>
        <s v="RADFORD SHERIFF CALENDAR"/>
        <s v="MORELAND CHRISTIAN CHURCH"/>
        <s v="DANVILLE CHURCH OF GOD"/>
        <s v="OWENSBORO BOARD OF EDUCATION"/>
        <s v="INDY COMP CHEER TREASURER"/>
        <s v="SEDALIA FIRE DEPARTMENT"/>
        <s v="HOMETOWN CONNECT"/>
        <s v="TAYLOR COUNTY BOARD OF EDUCATION"/>
        <s v="BLUE GRASS COMMUNITY ACTION PARTNERSHIP"/>
        <s v="NEW RIVER COMMUNITY ACTION INC"/>
        <s v="JASON FOUNDATION"/>
        <s v="HEARTFORD HOUSE"/>
        <s v="JE Entry to correct PY Coding - per Mo Melson"/>
        <s v="CHRISTIAN COUNTY 4 H"/>
        <s v="ALPHA ALTERNATIVE"/>
        <s v="GEORGE COON PUBLIC LIBRARY"/>
        <s v="FREEDOM INTERMEDIATE SCHOOL"/>
        <s v="HOSPICE AND PALLIATIVE CARE INC"/>
        <s v="OBKY GATORS"/>
        <s v="GLADE SPRING TOWN OF"/>
        <s v="FRIENDS OF TAYLOR COUNTY PUBLIC LIBRARY"/>
        <s v="SEBREE PARK RECREATION AND EVENT COMMITTEE"/>
        <s v="LOGAN COUNTY"/>
        <s v="MOUNT CALVARY BAPTIST CHURCH"/>
        <s v="ANDERSON COUNTY SHERIFFS OFFICE"/>
        <s v="MOUNT ROGERS COMMUNITY SERVICES"/>
        <s v="George, Mai F (Mai)"/>
        <s v="Tabers, Mary B (Mary)"/>
        <s v="BARREN RIVER LAKE AND PARK CLEAN UP ORGANIZATION"/>
        <s v="DELTA WATERFOWL CYPRESS SLOUGHS CHAPTER"/>
      </sharedItems>
    </cacheField>
    <cacheField name="AMOUNT " numFmtId="0">
      <sharedItems containsString="0" containsBlank="1" containsNumber="1" minValue="-179528.72" maxValue="326000"/>
    </cacheField>
    <cacheField name="SUB-ACCOUNT" numFmtId="0">
      <sharedItems containsBlank="1" containsMixedTypes="1" containsNumber="1" containsInteger="1" minValue="0" maxValue="30740" count="31">
        <n v="30736"/>
        <n v="30703"/>
        <n v="30702"/>
        <n v="30706"/>
        <n v="30705"/>
        <n v="30713"/>
        <n v="30710"/>
        <n v="30709"/>
        <n v="30711"/>
        <s v="05417"/>
        <n v="30733"/>
        <n v="30721"/>
        <s v="05411"/>
        <s v="04040"/>
        <n v="30730"/>
        <n v="30740"/>
        <n v="0"/>
        <n v="7520"/>
        <s v="30702"/>
        <s v="30736"/>
        <s v="30710"/>
        <s v="30703"/>
        <s v="30706"/>
        <s v="30735"/>
        <s v="07520"/>
        <s v="30711"/>
        <s v="30705"/>
        <s v="30740"/>
        <s v="30709"/>
        <s v="30713"/>
        <m/>
      </sharedItems>
    </cacheField>
    <cacheField name="SUB-ACCT DESCRIPTION" numFmtId="0">
      <sharedItems containsBlank="1" count="21">
        <s v="Community Welfare"/>
        <s v="United Way Agencies"/>
        <s v="Education"/>
        <s v="Museums &amp; Arts"/>
        <s v="Health"/>
        <s v="American Red Cross"/>
        <s v="Youth Clubs &amp; Centers"/>
        <s v="Salvation Army"/>
        <s v="Heat Help Assistance Program"/>
        <s v="Club Dues - Deductible"/>
        <s v="Civic Clubs"/>
        <s v="Meals &amp; Entertainment"/>
        <s v="Community Relations &amp; Trade Shows"/>
        <s v="Use 30736 Sports Programs 4261-30730"/>
        <s v="Miscellanous Income Deductions"/>
        <e v="#N/A"/>
        <s v="Donations"/>
        <s v="Energy Assistance Program"/>
        <s v="Misc Income Deductions"/>
        <s v="ZNE Homes"/>
        <m/>
      </sharedItems>
    </cacheField>
    <cacheField name="COST CENTER " numFmtId="0">
      <sharedItems containsString="0" containsBlank="1" containsNumber="1" containsInteger="1" minValue="1508" maxValue="3537"/>
    </cacheField>
    <cacheField name="DIVISION" numFmtId="0">
      <sharedItems containsBlank="1" count="10">
        <s v="091"/>
        <s v="095"/>
        <s v="092"/>
        <s v="098"/>
        <s v="009"/>
        <s v="097"/>
        <s v="072"/>
        <s v="093"/>
        <s v="096"/>
        <m/>
      </sharedItems>
    </cacheField>
    <cacheField name="FSTC Description" numFmtId="0">
      <sharedItems containsBlank="1" count="22">
        <m/>
        <s v="FSTC - Neighbors"/>
        <s v="FSTC - Kids"/>
        <s v="FSTC - Community Heroes"/>
        <s v="FSTC - Heroes FR"/>
        <s v="FSTC - Neighbors Other"/>
        <s v="FSTC - Neighbors Food"/>
        <s v="FSTC - Kids Literacy"/>
        <s v="FSTC - Kids Other"/>
        <s v="FSTC - Heroes Vets"/>
        <s v="FSTC - Kids Food"/>
        <s v="FSTC Kids other" u="1"/>
        <s v="FSTC Heroes Vets" u="1"/>
        <s v="FSTC Neighbors other" u="1"/>
        <s v="FSTC Heroes Vet" u="1"/>
        <s v="ZNE - energy rater for VA home" u="1"/>
        <s v="FSTC Neighbors food" u="1"/>
        <s v="FSTC Kids Food" u="1"/>
        <s v="FSTC Heroes FR" u="1"/>
        <s v="" u="1"/>
        <s v="TGA Annual Meeting - silent auction" u="1"/>
        <s v="In lieu of flowers for Julie Duff's Dad" u="1"/>
      </sharedItems>
    </cacheField>
    <cacheField name="STATE" numFmtId="0">
      <sharedItems containsBlank="1" count="10">
        <s v="GENERAL OFFICE"/>
        <s v="GEORGIA"/>
        <s v="ILLINOIS"/>
        <s v="IOWA"/>
        <s v="KENTUCKY"/>
        <s v="NEMO"/>
        <s v="SEMO"/>
        <s v="TENNESSEE"/>
        <s v="VIRGINIA"/>
        <m/>
      </sharedItems>
    </cacheField>
    <cacheField name="COST CENTER DESCRIPTION" numFmtId="0">
      <sharedItems containsBlank="1" count="62">
        <s v="3304 Mid St Div Franklin Rates &amp; Regulatory Affairs"/>
        <s v="3333 Mid St Div Public Affairs"/>
        <s v="3305 Mid St Div Franklin Tech Services Administration"/>
        <s v="3537 Mid St Div Columbus-Service"/>
        <s v="3337 Mid St Div Harrisburg/Metropolis Operations"/>
        <s v="3339 Mid St Div Virden Operations"/>
        <s v="3340 Mid St Div Vandalia Operations"/>
        <s v="3345 Mid St Div ILWTN Metropolis Operations"/>
        <s v="3334 Mid St Div Keokuk Operations"/>
        <s v="2631 KY Div Madisonville West Region Administration"/>
        <s v="3351 Mid St Div Harrisburg/West Tn Sub Region"/>
        <s v="2634 KY Div Madisonville C&amp;M/Service"/>
        <s v="2635 KY Div Princeton C&amp;M/Service"/>
        <s v="2734 KY Div Bowling Green C&amp;M/Service"/>
        <s v="2638 KY Div Mayfield C&amp;M/Service"/>
        <s v="2737 KY Div Danville C&amp;M/Service"/>
        <s v="2735 KY Div Glasgow C&amp;M/Service"/>
        <s v="2736 KY Div Hopkinsville C&amp;M/Service"/>
        <s v="2637 KY Div Paducah C&amp;M/Service"/>
        <s v="3370 Mid St Div Kirksville Operations"/>
        <s v="3336 Mid St Div Hannibal Operations"/>
        <s v="3335 Mid St Div Canton Operations"/>
        <s v="3375 Mid St Div Jackson Operations"/>
        <s v="3373 Mid St Div Caruthersville Operations"/>
        <s v="3374 Mid St Div Sikeston Operations"/>
        <s v="3376 Mid St Div Malden Operations"/>
        <s v="3435 Mid St Div Greenville/Morristown Operations"/>
        <s v="3338 Mid St Div ILWTN Union City Operations"/>
        <s v="3344 Mid St Div Shelbyville Operations"/>
        <s v="3341 Mid St Div Columbia Operations"/>
        <s v="3342 Mid St Div Franklin Operations"/>
        <s v="3343 Mid St Div Murfreesboro Operations"/>
        <s v="3352 Mid St Div Central Region South Compliance"/>
        <s v="3450 Mid St Div Maryville/Morristown Subregion Administration"/>
        <s v="3301 Mid St Div Franklin Administration"/>
        <s v="3308 Mid St Div Franklin Marketing"/>
        <s v="3303 Mid St Div Franklin Human Resources"/>
        <s v="3432 Mid St Div Southeast Marketing"/>
        <s v="3534 Mid St Div Gainesville Operations"/>
        <s v="3438 Mid St Div New River North Operations"/>
        <s v="3439 Mid St Div New River South Operations"/>
        <s v="2732 KY Div Bowling Green East Region Marketing"/>
        <s v="1508 ATM-Dallas-Energy Assistance "/>
        <s v="3436 Mid St Div Johnson City Tri-Cities Operations"/>
        <s v="2750 KY Div Bowling Green Operations"/>
        <s v="2739 KY Div Shelbyville C&amp;M/Service"/>
        <s v="3331 Mid St Div Franklin Central Region Administration"/>
        <s v="3434 Mid St Div Maryville Operations"/>
        <s v="2604 KY Div Owensboro Regulatory Affairs"/>
        <s v="2703 KY Div Governmental Affairs"/>
        <s v="3535 Mid St Div Columbus Operations"/>
        <s v="2651 KY Div Owensboro Operations"/>
        <s v="2618 KY Div Safety Tech Services"/>
        <s v="3307 Mid St Div Franklin Finance"/>
        <s v="3451 Mid St Div Johnson City Tri-Cities/Gaffney Administration"/>
        <s v="2738 KY Div Campbellsville C&amp;M/Service"/>
        <s v="3315 Mid St Div Franklin Measurement &amp; Corrosion Control"/>
        <s v="3306 Mid St Div Franklin Project Engineering &amp; Maps/Records"/>
        <s v="2636 KY Div Owensboro C&amp;M/Service"/>
        <s v="2653 KMD KY Pipe Replacement"/>
        <s v="2612 KY Div Compliance"/>
        <m/>
      </sharedItems>
    </cacheField>
    <cacheField name="COST CENTER OWNER" numFmtId="0">
      <sharedItems containsBlank="1" count="41">
        <s v="Brannon Taylor"/>
        <s v="Mark Martin"/>
        <s v="Ryan Austin"/>
        <s v="Liberty Utilities"/>
        <s v="Tim Owen"/>
        <s v="Ryan Tolbert"/>
        <s v="Mike Coleman"/>
        <s v="Rusty Honeycutt"/>
        <s v="Don Bonner / Kolby Beals"/>
        <s v="Pat Mattingly / Sean Jones"/>
        <s v="Jimmy Dale Smith"/>
        <s v="Brett Lowe"/>
        <s v="Jonathan Barnett"/>
        <s v="James Robbins / Jason Griffin"/>
        <s v="Kenny Hay / Steve Steiger"/>
        <s v="Wayne Turner"/>
        <s v="Kevin Dobbs"/>
        <s v="Danny Bertotti"/>
        <s v="Julie Duff"/>
        <s v="Danny Bertotti / Bradley Benningfield"/>
        <s v="Perry Patterson"/>
        <s v="Alex House"/>
        <s v="Bradley Benningfield"/>
        <s v="Dan Alderson"/>
        <s v="John Bradley"/>
        <s v="Mike Close"/>
        <s v="Jake Basham"/>
        <s v="Craig Rice"/>
        <s v="Bobby Burrell"/>
        <s v="Vacant"/>
        <s v="Mariam Tucker"/>
        <s v="Travis Greenwood"/>
        <s v="Marcie Wessinger"/>
        <s v="Bernie Anderson"/>
        <s v="Matt Ferguson"/>
        <s v="Ryan Chastain"/>
        <s v="Jeremy Lee"/>
        <s v="Robbie Porter / Daniel Mayfield"/>
        <s v="Robert Arnold"/>
        <s v="Jimmy Cates"/>
        <m/>
      </sharedItems>
    </cacheField>
    <cacheField name="SUB REGION" numFmtId="0">
      <sharedItems containsBlank="1" count="11">
        <s v="Administration"/>
        <s v="Tech Services"/>
        <s v="Liberty Utilities"/>
        <s v="Ryan Tolbert"/>
        <s v="Mariam Tucker"/>
        <s v="Mike Close"/>
        <s v="Bernie Anderson"/>
        <s v="Brett Lowe"/>
        <s v="Marketing"/>
        <s v="Shared Service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82">
  <r>
    <d v="2009-10-08T00:00:00"/>
    <x v="0"/>
    <x v="0"/>
    <m/>
    <x v="0"/>
    <n v="20000"/>
    <x v="0"/>
    <x v="0"/>
    <n v="3304"/>
    <x v="0"/>
    <x v="0"/>
    <x v="0"/>
    <x v="0"/>
    <x v="0"/>
    <x v="0"/>
  </r>
  <r>
    <d v="2009-10-20T00:00:00"/>
    <x v="0"/>
    <x v="0"/>
    <m/>
    <x v="1"/>
    <n v="1666.67"/>
    <x v="1"/>
    <x v="1"/>
    <n v="3333"/>
    <x v="0"/>
    <x v="0"/>
    <x v="0"/>
    <x v="1"/>
    <x v="1"/>
    <x v="0"/>
  </r>
  <r>
    <d v="2009-11-05T00:00:00"/>
    <x v="1"/>
    <x v="0"/>
    <m/>
    <x v="1"/>
    <n v="2737"/>
    <x v="1"/>
    <x v="1"/>
    <n v="3333"/>
    <x v="0"/>
    <x v="0"/>
    <x v="0"/>
    <x v="1"/>
    <x v="1"/>
    <x v="0"/>
  </r>
  <r>
    <d v="2009-11-11T00:00:00"/>
    <x v="1"/>
    <x v="0"/>
    <m/>
    <x v="2"/>
    <n v="6000"/>
    <x v="0"/>
    <x v="0"/>
    <n v="3305"/>
    <x v="0"/>
    <x v="0"/>
    <x v="0"/>
    <x v="2"/>
    <x v="2"/>
    <x v="1"/>
  </r>
  <r>
    <d v="2009-11-13T00:00:00"/>
    <x v="1"/>
    <x v="0"/>
    <m/>
    <x v="1"/>
    <n v="1666.67"/>
    <x v="1"/>
    <x v="1"/>
    <n v="3333"/>
    <x v="0"/>
    <x v="0"/>
    <x v="0"/>
    <x v="1"/>
    <x v="1"/>
    <x v="0"/>
  </r>
  <r>
    <d v="2009-12-11T00:00:00"/>
    <x v="2"/>
    <x v="0"/>
    <m/>
    <x v="1"/>
    <n v="1666.67"/>
    <x v="1"/>
    <x v="1"/>
    <n v="3333"/>
    <x v="0"/>
    <x v="0"/>
    <x v="0"/>
    <x v="1"/>
    <x v="1"/>
    <x v="0"/>
  </r>
  <r>
    <d v="2010-03-09T00:00:00"/>
    <x v="3"/>
    <x v="0"/>
    <m/>
    <x v="3"/>
    <n v="500"/>
    <x v="0"/>
    <x v="0"/>
    <n v="3333"/>
    <x v="0"/>
    <x v="0"/>
    <x v="0"/>
    <x v="1"/>
    <x v="1"/>
    <x v="0"/>
  </r>
  <r>
    <d v="2010-07-20T00:00:00"/>
    <x v="4"/>
    <x v="0"/>
    <m/>
    <x v="4"/>
    <n v="50000"/>
    <x v="2"/>
    <x v="2"/>
    <n v="3333"/>
    <x v="0"/>
    <x v="0"/>
    <x v="0"/>
    <x v="1"/>
    <x v="1"/>
    <x v="0"/>
  </r>
  <r>
    <d v="2009-10-01T00:00:00"/>
    <x v="0"/>
    <x v="0"/>
    <m/>
    <x v="5"/>
    <n v="5000"/>
    <x v="0"/>
    <x v="0"/>
    <n v="3333"/>
    <x v="1"/>
    <x v="0"/>
    <x v="1"/>
    <x v="1"/>
    <x v="1"/>
    <x v="0"/>
  </r>
  <r>
    <d v="2009-10-08T00:00:00"/>
    <x v="0"/>
    <x v="0"/>
    <m/>
    <x v="6"/>
    <n v="59.95"/>
    <x v="3"/>
    <x v="3"/>
    <n v="3333"/>
    <x v="1"/>
    <x v="0"/>
    <x v="1"/>
    <x v="1"/>
    <x v="1"/>
    <x v="0"/>
  </r>
  <r>
    <d v="2009-10-22T00:00:00"/>
    <x v="0"/>
    <x v="0"/>
    <m/>
    <x v="7"/>
    <n v="500"/>
    <x v="0"/>
    <x v="0"/>
    <n v="3333"/>
    <x v="1"/>
    <x v="0"/>
    <x v="1"/>
    <x v="1"/>
    <x v="1"/>
    <x v="0"/>
  </r>
  <r>
    <d v="2009-10-23T00:00:00"/>
    <x v="0"/>
    <x v="0"/>
    <m/>
    <x v="8"/>
    <n v="500"/>
    <x v="0"/>
    <x v="0"/>
    <n v="3333"/>
    <x v="1"/>
    <x v="0"/>
    <x v="1"/>
    <x v="1"/>
    <x v="1"/>
    <x v="0"/>
  </r>
  <r>
    <d v="2009-10-26T00:00:00"/>
    <x v="0"/>
    <x v="0"/>
    <m/>
    <x v="7"/>
    <n v="1000"/>
    <x v="0"/>
    <x v="0"/>
    <n v="3333"/>
    <x v="1"/>
    <x v="0"/>
    <x v="1"/>
    <x v="1"/>
    <x v="1"/>
    <x v="0"/>
  </r>
  <r>
    <d v="2009-10-26T00:00:00"/>
    <x v="0"/>
    <x v="0"/>
    <m/>
    <x v="9"/>
    <n v="3000"/>
    <x v="0"/>
    <x v="0"/>
    <n v="3333"/>
    <x v="1"/>
    <x v="0"/>
    <x v="1"/>
    <x v="1"/>
    <x v="1"/>
    <x v="0"/>
  </r>
  <r>
    <d v="2009-10-26T00:00:00"/>
    <x v="0"/>
    <x v="0"/>
    <m/>
    <x v="10"/>
    <n v="110"/>
    <x v="0"/>
    <x v="0"/>
    <n v="3333"/>
    <x v="1"/>
    <x v="0"/>
    <x v="1"/>
    <x v="1"/>
    <x v="1"/>
    <x v="0"/>
  </r>
  <r>
    <d v="2009-11-09T00:00:00"/>
    <x v="1"/>
    <x v="0"/>
    <m/>
    <x v="1"/>
    <n v="1500"/>
    <x v="0"/>
    <x v="0"/>
    <n v="3333"/>
    <x v="1"/>
    <x v="0"/>
    <x v="1"/>
    <x v="1"/>
    <x v="1"/>
    <x v="0"/>
  </r>
  <r>
    <d v="2009-11-16T00:00:00"/>
    <x v="1"/>
    <x v="0"/>
    <m/>
    <x v="1"/>
    <n v="710"/>
    <x v="1"/>
    <x v="1"/>
    <n v="3333"/>
    <x v="1"/>
    <x v="0"/>
    <x v="1"/>
    <x v="1"/>
    <x v="1"/>
    <x v="0"/>
  </r>
  <r>
    <d v="2009-11-16T00:00:00"/>
    <x v="1"/>
    <x v="0"/>
    <m/>
    <x v="11"/>
    <n v="250"/>
    <x v="4"/>
    <x v="4"/>
    <n v="3333"/>
    <x v="1"/>
    <x v="0"/>
    <x v="1"/>
    <x v="1"/>
    <x v="1"/>
    <x v="0"/>
  </r>
  <r>
    <d v="2009-11-16T00:00:00"/>
    <x v="1"/>
    <x v="0"/>
    <m/>
    <x v="9"/>
    <n v="2500"/>
    <x v="0"/>
    <x v="0"/>
    <n v="3333"/>
    <x v="1"/>
    <x v="0"/>
    <x v="1"/>
    <x v="1"/>
    <x v="1"/>
    <x v="0"/>
  </r>
  <r>
    <d v="2009-11-16T00:00:00"/>
    <x v="1"/>
    <x v="0"/>
    <m/>
    <x v="6"/>
    <n v="59.95"/>
    <x v="0"/>
    <x v="0"/>
    <n v="3333"/>
    <x v="1"/>
    <x v="0"/>
    <x v="1"/>
    <x v="1"/>
    <x v="1"/>
    <x v="0"/>
  </r>
  <r>
    <d v="2009-11-17T00:00:00"/>
    <x v="1"/>
    <x v="0"/>
    <m/>
    <x v="6"/>
    <n v="59.95"/>
    <x v="0"/>
    <x v="0"/>
    <n v="3333"/>
    <x v="1"/>
    <x v="0"/>
    <x v="1"/>
    <x v="1"/>
    <x v="1"/>
    <x v="0"/>
  </r>
  <r>
    <d v="2009-12-01T00:00:00"/>
    <x v="2"/>
    <x v="0"/>
    <m/>
    <x v="7"/>
    <n v="875"/>
    <x v="0"/>
    <x v="0"/>
    <n v="3537"/>
    <x v="1"/>
    <x v="0"/>
    <x v="1"/>
    <x v="3"/>
    <x v="3"/>
    <x v="2"/>
  </r>
  <r>
    <d v="2009-12-04T00:00:00"/>
    <x v="2"/>
    <x v="0"/>
    <m/>
    <x v="1"/>
    <n v="8058"/>
    <x v="1"/>
    <x v="1"/>
    <n v="3333"/>
    <x v="1"/>
    <x v="0"/>
    <x v="1"/>
    <x v="1"/>
    <x v="1"/>
    <x v="0"/>
  </r>
  <r>
    <d v="2009-12-14T00:00:00"/>
    <x v="2"/>
    <x v="0"/>
    <m/>
    <x v="12"/>
    <n v="500"/>
    <x v="0"/>
    <x v="0"/>
    <n v="3333"/>
    <x v="1"/>
    <x v="0"/>
    <x v="1"/>
    <x v="1"/>
    <x v="1"/>
    <x v="0"/>
  </r>
  <r>
    <d v="2009-12-15T00:00:00"/>
    <x v="2"/>
    <x v="0"/>
    <m/>
    <x v="6"/>
    <n v="119.9"/>
    <x v="0"/>
    <x v="0"/>
    <n v="3333"/>
    <x v="1"/>
    <x v="0"/>
    <x v="1"/>
    <x v="1"/>
    <x v="1"/>
    <x v="0"/>
  </r>
  <r>
    <d v="2009-12-16T00:00:00"/>
    <x v="2"/>
    <x v="0"/>
    <m/>
    <x v="13"/>
    <n v="1000"/>
    <x v="3"/>
    <x v="3"/>
    <n v="3333"/>
    <x v="1"/>
    <x v="0"/>
    <x v="1"/>
    <x v="1"/>
    <x v="1"/>
    <x v="0"/>
  </r>
  <r>
    <d v="2009-12-16T00:00:00"/>
    <x v="2"/>
    <x v="0"/>
    <m/>
    <x v="6"/>
    <n v="59.95"/>
    <x v="0"/>
    <x v="0"/>
    <n v="3333"/>
    <x v="1"/>
    <x v="0"/>
    <x v="1"/>
    <x v="1"/>
    <x v="1"/>
    <x v="0"/>
  </r>
  <r>
    <d v="2009-12-29T00:00:00"/>
    <x v="2"/>
    <x v="0"/>
    <m/>
    <x v="14"/>
    <n v="1000"/>
    <x v="4"/>
    <x v="4"/>
    <n v="3333"/>
    <x v="1"/>
    <x v="0"/>
    <x v="1"/>
    <x v="1"/>
    <x v="1"/>
    <x v="0"/>
  </r>
  <r>
    <d v="2009-12-29T00:00:00"/>
    <x v="2"/>
    <x v="0"/>
    <m/>
    <x v="15"/>
    <n v="1350"/>
    <x v="4"/>
    <x v="4"/>
    <n v="3333"/>
    <x v="1"/>
    <x v="0"/>
    <x v="1"/>
    <x v="1"/>
    <x v="1"/>
    <x v="0"/>
  </r>
  <r>
    <d v="2010-01-29T00:00:00"/>
    <x v="5"/>
    <x v="0"/>
    <m/>
    <x v="6"/>
    <n v="59.95"/>
    <x v="0"/>
    <x v="0"/>
    <n v="3333"/>
    <x v="1"/>
    <x v="0"/>
    <x v="1"/>
    <x v="1"/>
    <x v="1"/>
    <x v="0"/>
  </r>
  <r>
    <d v="2010-01-31T00:00:00"/>
    <x v="5"/>
    <x v="0"/>
    <m/>
    <x v="16"/>
    <n v="-3000"/>
    <x v="0"/>
    <x v="0"/>
    <n v="3333"/>
    <x v="1"/>
    <x v="0"/>
    <x v="1"/>
    <x v="1"/>
    <x v="1"/>
    <x v="0"/>
  </r>
  <r>
    <d v="2010-02-01T00:00:00"/>
    <x v="6"/>
    <x v="0"/>
    <m/>
    <x v="1"/>
    <n v="2755"/>
    <x v="1"/>
    <x v="1"/>
    <n v="3333"/>
    <x v="1"/>
    <x v="0"/>
    <x v="1"/>
    <x v="1"/>
    <x v="1"/>
    <x v="0"/>
  </r>
  <r>
    <d v="2010-02-01T00:00:00"/>
    <x v="6"/>
    <x v="0"/>
    <m/>
    <x v="6"/>
    <n v="59.95"/>
    <x v="0"/>
    <x v="0"/>
    <n v="3333"/>
    <x v="1"/>
    <x v="0"/>
    <x v="1"/>
    <x v="1"/>
    <x v="1"/>
    <x v="0"/>
  </r>
  <r>
    <d v="2010-02-01T00:00:00"/>
    <x v="6"/>
    <x v="0"/>
    <m/>
    <x v="17"/>
    <n v="500"/>
    <x v="0"/>
    <x v="0"/>
    <n v="3333"/>
    <x v="1"/>
    <x v="0"/>
    <x v="1"/>
    <x v="1"/>
    <x v="1"/>
    <x v="0"/>
  </r>
  <r>
    <d v="2010-02-15T00:00:00"/>
    <x v="6"/>
    <x v="0"/>
    <m/>
    <x v="18"/>
    <n v="1000"/>
    <x v="0"/>
    <x v="0"/>
    <n v="3333"/>
    <x v="1"/>
    <x v="0"/>
    <x v="1"/>
    <x v="1"/>
    <x v="1"/>
    <x v="0"/>
  </r>
  <r>
    <d v="2010-02-16T00:00:00"/>
    <x v="6"/>
    <x v="0"/>
    <m/>
    <x v="19"/>
    <n v="5000"/>
    <x v="0"/>
    <x v="0"/>
    <n v="3333"/>
    <x v="1"/>
    <x v="0"/>
    <x v="1"/>
    <x v="1"/>
    <x v="1"/>
    <x v="0"/>
  </r>
  <r>
    <d v="2010-03-01T00:00:00"/>
    <x v="3"/>
    <x v="0"/>
    <m/>
    <x v="20"/>
    <n v="400"/>
    <x v="2"/>
    <x v="2"/>
    <n v="3333"/>
    <x v="1"/>
    <x v="0"/>
    <x v="1"/>
    <x v="1"/>
    <x v="1"/>
    <x v="0"/>
  </r>
  <r>
    <d v="2010-03-01T00:00:00"/>
    <x v="3"/>
    <x v="0"/>
    <m/>
    <x v="21"/>
    <n v="500"/>
    <x v="3"/>
    <x v="3"/>
    <n v="3333"/>
    <x v="1"/>
    <x v="0"/>
    <x v="1"/>
    <x v="1"/>
    <x v="1"/>
    <x v="0"/>
  </r>
  <r>
    <d v="2010-03-01T00:00:00"/>
    <x v="3"/>
    <x v="0"/>
    <m/>
    <x v="22"/>
    <n v="1000"/>
    <x v="0"/>
    <x v="0"/>
    <n v="3333"/>
    <x v="1"/>
    <x v="0"/>
    <x v="1"/>
    <x v="1"/>
    <x v="1"/>
    <x v="0"/>
  </r>
  <r>
    <d v="2010-03-01T00:00:00"/>
    <x v="3"/>
    <x v="0"/>
    <m/>
    <x v="23"/>
    <n v="1000"/>
    <x v="0"/>
    <x v="0"/>
    <n v="3333"/>
    <x v="1"/>
    <x v="0"/>
    <x v="1"/>
    <x v="1"/>
    <x v="1"/>
    <x v="0"/>
  </r>
  <r>
    <d v="2010-03-09T00:00:00"/>
    <x v="3"/>
    <x v="0"/>
    <m/>
    <x v="24"/>
    <n v="1000"/>
    <x v="2"/>
    <x v="2"/>
    <n v="3333"/>
    <x v="1"/>
    <x v="0"/>
    <x v="1"/>
    <x v="1"/>
    <x v="1"/>
    <x v="0"/>
  </r>
  <r>
    <d v="2010-03-09T00:00:00"/>
    <x v="3"/>
    <x v="0"/>
    <m/>
    <x v="25"/>
    <n v="200"/>
    <x v="2"/>
    <x v="2"/>
    <n v="3333"/>
    <x v="1"/>
    <x v="0"/>
    <x v="1"/>
    <x v="1"/>
    <x v="1"/>
    <x v="0"/>
  </r>
  <r>
    <d v="2010-03-09T00:00:00"/>
    <x v="3"/>
    <x v="0"/>
    <m/>
    <x v="26"/>
    <n v="500"/>
    <x v="2"/>
    <x v="2"/>
    <n v="3333"/>
    <x v="1"/>
    <x v="0"/>
    <x v="1"/>
    <x v="1"/>
    <x v="1"/>
    <x v="0"/>
  </r>
  <r>
    <d v="2010-03-09T00:00:00"/>
    <x v="3"/>
    <x v="0"/>
    <m/>
    <x v="27"/>
    <n v="1500"/>
    <x v="0"/>
    <x v="0"/>
    <n v="3333"/>
    <x v="1"/>
    <x v="0"/>
    <x v="1"/>
    <x v="1"/>
    <x v="1"/>
    <x v="0"/>
  </r>
  <r>
    <d v="2010-03-09T00:00:00"/>
    <x v="3"/>
    <x v="0"/>
    <m/>
    <x v="28"/>
    <n v="500"/>
    <x v="0"/>
    <x v="0"/>
    <n v="3333"/>
    <x v="1"/>
    <x v="0"/>
    <x v="1"/>
    <x v="1"/>
    <x v="1"/>
    <x v="0"/>
  </r>
  <r>
    <d v="2010-03-25T00:00:00"/>
    <x v="3"/>
    <x v="0"/>
    <m/>
    <x v="6"/>
    <n v="59.95"/>
    <x v="1"/>
    <x v="1"/>
    <n v="3333"/>
    <x v="1"/>
    <x v="0"/>
    <x v="1"/>
    <x v="1"/>
    <x v="1"/>
    <x v="0"/>
  </r>
  <r>
    <d v="2010-03-25T00:00:00"/>
    <x v="3"/>
    <x v="0"/>
    <m/>
    <x v="6"/>
    <n v="59.95"/>
    <x v="1"/>
    <x v="1"/>
    <n v="3333"/>
    <x v="1"/>
    <x v="0"/>
    <x v="1"/>
    <x v="1"/>
    <x v="1"/>
    <x v="0"/>
  </r>
  <r>
    <d v="2010-03-25T00:00:00"/>
    <x v="3"/>
    <x v="0"/>
    <m/>
    <x v="22"/>
    <n v="200"/>
    <x v="0"/>
    <x v="0"/>
    <n v="3333"/>
    <x v="1"/>
    <x v="0"/>
    <x v="1"/>
    <x v="1"/>
    <x v="1"/>
    <x v="0"/>
  </r>
  <r>
    <d v="2010-04-07T00:00:00"/>
    <x v="7"/>
    <x v="0"/>
    <m/>
    <x v="29"/>
    <n v="500"/>
    <x v="2"/>
    <x v="2"/>
    <n v="3333"/>
    <x v="1"/>
    <x v="0"/>
    <x v="1"/>
    <x v="1"/>
    <x v="1"/>
    <x v="0"/>
  </r>
  <r>
    <d v="2010-04-09T00:00:00"/>
    <x v="7"/>
    <x v="0"/>
    <m/>
    <x v="30"/>
    <n v="2500"/>
    <x v="2"/>
    <x v="2"/>
    <n v="3333"/>
    <x v="1"/>
    <x v="0"/>
    <x v="1"/>
    <x v="1"/>
    <x v="1"/>
    <x v="0"/>
  </r>
  <r>
    <d v="2010-04-09T00:00:00"/>
    <x v="7"/>
    <x v="0"/>
    <m/>
    <x v="22"/>
    <n v="350"/>
    <x v="2"/>
    <x v="2"/>
    <n v="3333"/>
    <x v="1"/>
    <x v="0"/>
    <x v="1"/>
    <x v="1"/>
    <x v="1"/>
    <x v="0"/>
  </r>
  <r>
    <d v="2010-04-09T00:00:00"/>
    <x v="7"/>
    <x v="0"/>
    <m/>
    <x v="31"/>
    <n v="1000"/>
    <x v="2"/>
    <x v="2"/>
    <n v="3333"/>
    <x v="1"/>
    <x v="0"/>
    <x v="1"/>
    <x v="1"/>
    <x v="1"/>
    <x v="0"/>
  </r>
  <r>
    <d v="2010-04-09T00:00:00"/>
    <x v="7"/>
    <x v="0"/>
    <m/>
    <x v="32"/>
    <n v="400"/>
    <x v="4"/>
    <x v="4"/>
    <n v="3333"/>
    <x v="1"/>
    <x v="0"/>
    <x v="1"/>
    <x v="1"/>
    <x v="1"/>
    <x v="0"/>
  </r>
  <r>
    <d v="2010-04-09T00:00:00"/>
    <x v="7"/>
    <x v="0"/>
    <m/>
    <x v="6"/>
    <n v="59.95"/>
    <x v="0"/>
    <x v="0"/>
    <n v="3333"/>
    <x v="1"/>
    <x v="0"/>
    <x v="1"/>
    <x v="1"/>
    <x v="1"/>
    <x v="0"/>
  </r>
  <r>
    <d v="2010-04-09T00:00:00"/>
    <x v="7"/>
    <x v="0"/>
    <m/>
    <x v="6"/>
    <n v="59.95"/>
    <x v="0"/>
    <x v="0"/>
    <n v="3333"/>
    <x v="1"/>
    <x v="0"/>
    <x v="1"/>
    <x v="1"/>
    <x v="1"/>
    <x v="0"/>
  </r>
  <r>
    <d v="2010-04-09T00:00:00"/>
    <x v="7"/>
    <x v="0"/>
    <m/>
    <x v="33"/>
    <n v="4.2"/>
    <x v="1"/>
    <x v="1"/>
    <n v="3333"/>
    <x v="1"/>
    <x v="0"/>
    <x v="1"/>
    <x v="1"/>
    <x v="1"/>
    <x v="0"/>
  </r>
  <r>
    <d v="2010-04-09T00:00:00"/>
    <x v="7"/>
    <x v="0"/>
    <m/>
    <x v="33"/>
    <n v="4.2"/>
    <x v="1"/>
    <x v="1"/>
    <n v="3333"/>
    <x v="1"/>
    <x v="0"/>
    <x v="1"/>
    <x v="1"/>
    <x v="1"/>
    <x v="0"/>
  </r>
  <r>
    <d v="2010-04-22T00:00:00"/>
    <x v="7"/>
    <x v="0"/>
    <m/>
    <x v="6"/>
    <n v="59.95"/>
    <x v="0"/>
    <x v="0"/>
    <n v="3333"/>
    <x v="1"/>
    <x v="0"/>
    <x v="1"/>
    <x v="1"/>
    <x v="1"/>
    <x v="0"/>
  </r>
  <r>
    <d v="2010-04-28T00:00:00"/>
    <x v="7"/>
    <x v="0"/>
    <m/>
    <x v="34"/>
    <n v="2000"/>
    <x v="0"/>
    <x v="0"/>
    <n v="3333"/>
    <x v="1"/>
    <x v="0"/>
    <x v="1"/>
    <x v="1"/>
    <x v="1"/>
    <x v="0"/>
  </r>
  <r>
    <d v="2010-04-30T00:00:00"/>
    <x v="7"/>
    <x v="0"/>
    <m/>
    <x v="33"/>
    <n v="4.2"/>
    <x v="0"/>
    <x v="0"/>
    <n v="3333"/>
    <x v="1"/>
    <x v="0"/>
    <x v="1"/>
    <x v="1"/>
    <x v="1"/>
    <x v="0"/>
  </r>
  <r>
    <d v="2010-04-30T00:00:00"/>
    <x v="7"/>
    <x v="0"/>
    <m/>
    <x v="33"/>
    <n v="4.2"/>
    <x v="0"/>
    <x v="0"/>
    <n v="3333"/>
    <x v="1"/>
    <x v="0"/>
    <x v="1"/>
    <x v="1"/>
    <x v="1"/>
    <x v="0"/>
  </r>
  <r>
    <d v="2010-05-01T00:00:00"/>
    <x v="8"/>
    <x v="0"/>
    <m/>
    <x v="6"/>
    <n v="59.95"/>
    <x v="0"/>
    <x v="0"/>
    <n v="3333"/>
    <x v="1"/>
    <x v="0"/>
    <x v="1"/>
    <x v="1"/>
    <x v="1"/>
    <x v="0"/>
  </r>
  <r>
    <d v="2010-05-18T00:00:00"/>
    <x v="8"/>
    <x v="0"/>
    <m/>
    <x v="35"/>
    <n v="100"/>
    <x v="0"/>
    <x v="0"/>
    <n v="3333"/>
    <x v="1"/>
    <x v="0"/>
    <x v="1"/>
    <x v="1"/>
    <x v="1"/>
    <x v="0"/>
  </r>
  <r>
    <d v="2010-05-19T00:00:00"/>
    <x v="8"/>
    <x v="0"/>
    <m/>
    <x v="36"/>
    <n v="500"/>
    <x v="5"/>
    <x v="5"/>
    <n v="3333"/>
    <x v="1"/>
    <x v="0"/>
    <x v="1"/>
    <x v="1"/>
    <x v="1"/>
    <x v="0"/>
  </r>
  <r>
    <d v="2010-05-19T00:00:00"/>
    <x v="8"/>
    <x v="0"/>
    <m/>
    <x v="7"/>
    <n v="1000"/>
    <x v="0"/>
    <x v="0"/>
    <n v="3333"/>
    <x v="1"/>
    <x v="0"/>
    <x v="1"/>
    <x v="1"/>
    <x v="1"/>
    <x v="0"/>
  </r>
  <r>
    <d v="2010-05-19T00:00:00"/>
    <x v="8"/>
    <x v="0"/>
    <m/>
    <x v="6"/>
    <n v="119.9"/>
    <x v="0"/>
    <x v="0"/>
    <n v="3333"/>
    <x v="1"/>
    <x v="0"/>
    <x v="1"/>
    <x v="1"/>
    <x v="1"/>
    <x v="0"/>
  </r>
  <r>
    <d v="2010-05-31T00:00:00"/>
    <x v="8"/>
    <x v="0"/>
    <m/>
    <x v="37"/>
    <n v="200"/>
    <x v="1"/>
    <x v="1"/>
    <n v="3333"/>
    <x v="1"/>
    <x v="0"/>
    <x v="1"/>
    <x v="1"/>
    <x v="1"/>
    <x v="0"/>
  </r>
  <r>
    <d v="2010-06-15T00:00:00"/>
    <x v="9"/>
    <x v="0"/>
    <m/>
    <x v="38"/>
    <n v="1250"/>
    <x v="0"/>
    <x v="0"/>
    <n v="3333"/>
    <x v="1"/>
    <x v="0"/>
    <x v="1"/>
    <x v="1"/>
    <x v="1"/>
    <x v="0"/>
  </r>
  <r>
    <d v="2010-06-15T00:00:00"/>
    <x v="9"/>
    <x v="0"/>
    <m/>
    <x v="8"/>
    <n v="250"/>
    <x v="0"/>
    <x v="0"/>
    <n v="3333"/>
    <x v="1"/>
    <x v="0"/>
    <x v="1"/>
    <x v="1"/>
    <x v="1"/>
    <x v="0"/>
  </r>
  <r>
    <d v="2010-06-15T00:00:00"/>
    <x v="9"/>
    <x v="0"/>
    <m/>
    <x v="39"/>
    <n v="1250"/>
    <x v="0"/>
    <x v="0"/>
    <n v="3333"/>
    <x v="1"/>
    <x v="0"/>
    <x v="1"/>
    <x v="1"/>
    <x v="1"/>
    <x v="0"/>
  </r>
  <r>
    <d v="2010-06-23T00:00:00"/>
    <x v="9"/>
    <x v="0"/>
    <m/>
    <x v="40"/>
    <n v="250"/>
    <x v="6"/>
    <x v="6"/>
    <n v="3333"/>
    <x v="1"/>
    <x v="0"/>
    <x v="1"/>
    <x v="1"/>
    <x v="1"/>
    <x v="0"/>
  </r>
  <r>
    <d v="2010-07-09T00:00:00"/>
    <x v="4"/>
    <x v="0"/>
    <m/>
    <x v="41"/>
    <n v="200"/>
    <x v="6"/>
    <x v="6"/>
    <n v="3333"/>
    <x v="1"/>
    <x v="0"/>
    <x v="1"/>
    <x v="1"/>
    <x v="1"/>
    <x v="0"/>
  </r>
  <r>
    <d v="2010-07-09T00:00:00"/>
    <x v="4"/>
    <x v="0"/>
    <m/>
    <x v="42"/>
    <n v="500"/>
    <x v="0"/>
    <x v="0"/>
    <n v="3333"/>
    <x v="1"/>
    <x v="0"/>
    <x v="1"/>
    <x v="1"/>
    <x v="1"/>
    <x v="0"/>
  </r>
  <r>
    <d v="2010-07-14T00:00:00"/>
    <x v="4"/>
    <x v="0"/>
    <m/>
    <x v="6"/>
    <n v="119.9"/>
    <x v="0"/>
    <x v="0"/>
    <n v="3333"/>
    <x v="1"/>
    <x v="0"/>
    <x v="1"/>
    <x v="1"/>
    <x v="1"/>
    <x v="0"/>
  </r>
  <r>
    <d v="2010-07-14T00:00:00"/>
    <x v="4"/>
    <x v="0"/>
    <m/>
    <x v="43"/>
    <n v="500"/>
    <x v="0"/>
    <x v="0"/>
    <n v="3333"/>
    <x v="1"/>
    <x v="0"/>
    <x v="1"/>
    <x v="1"/>
    <x v="1"/>
    <x v="0"/>
  </r>
  <r>
    <d v="2009-11-09T00:00:00"/>
    <x v="1"/>
    <x v="0"/>
    <m/>
    <x v="44"/>
    <n v="100"/>
    <x v="4"/>
    <x v="4"/>
    <n v="3337"/>
    <x v="2"/>
    <x v="0"/>
    <x v="2"/>
    <x v="4"/>
    <x v="3"/>
    <x v="2"/>
  </r>
  <r>
    <d v="2009-12-01T00:00:00"/>
    <x v="2"/>
    <x v="0"/>
    <m/>
    <x v="45"/>
    <n v="20.100000000000001"/>
    <x v="0"/>
    <x v="0"/>
    <n v="3339"/>
    <x v="2"/>
    <x v="0"/>
    <x v="2"/>
    <x v="5"/>
    <x v="3"/>
    <x v="2"/>
  </r>
  <r>
    <d v="2009-12-07T00:00:00"/>
    <x v="2"/>
    <x v="0"/>
    <m/>
    <x v="46"/>
    <n v="1"/>
    <x v="0"/>
    <x v="0"/>
    <n v="3333"/>
    <x v="2"/>
    <x v="0"/>
    <x v="2"/>
    <x v="1"/>
    <x v="1"/>
    <x v="0"/>
  </r>
  <r>
    <d v="2009-12-31T00:00:00"/>
    <x v="2"/>
    <x v="0"/>
    <m/>
    <x v="47"/>
    <n v="500"/>
    <x v="2"/>
    <x v="2"/>
    <n v="3339"/>
    <x v="2"/>
    <x v="0"/>
    <x v="2"/>
    <x v="5"/>
    <x v="3"/>
    <x v="2"/>
  </r>
  <r>
    <d v="2010-01-26T00:00:00"/>
    <x v="5"/>
    <x v="0"/>
    <m/>
    <x v="22"/>
    <n v="100"/>
    <x v="0"/>
    <x v="0"/>
    <n v="3340"/>
    <x v="2"/>
    <x v="0"/>
    <x v="2"/>
    <x v="6"/>
    <x v="3"/>
    <x v="2"/>
  </r>
  <r>
    <d v="2010-03-30T00:00:00"/>
    <x v="3"/>
    <x v="0"/>
    <m/>
    <x v="48"/>
    <n v="25"/>
    <x v="0"/>
    <x v="0"/>
    <n v="3340"/>
    <x v="2"/>
    <x v="0"/>
    <x v="2"/>
    <x v="6"/>
    <x v="3"/>
    <x v="2"/>
  </r>
  <r>
    <d v="2010-04-23T00:00:00"/>
    <x v="7"/>
    <x v="0"/>
    <m/>
    <x v="45"/>
    <n v="52.9"/>
    <x v="0"/>
    <x v="0"/>
    <n v="3339"/>
    <x v="2"/>
    <x v="0"/>
    <x v="2"/>
    <x v="5"/>
    <x v="3"/>
    <x v="2"/>
  </r>
  <r>
    <d v="2010-04-26T00:00:00"/>
    <x v="7"/>
    <x v="0"/>
    <m/>
    <x v="49"/>
    <n v="37.5"/>
    <x v="0"/>
    <x v="0"/>
    <n v="3339"/>
    <x v="2"/>
    <x v="0"/>
    <x v="2"/>
    <x v="5"/>
    <x v="3"/>
    <x v="2"/>
  </r>
  <r>
    <d v="2010-06-04T00:00:00"/>
    <x v="9"/>
    <x v="0"/>
    <m/>
    <x v="50"/>
    <n v="11.65"/>
    <x v="4"/>
    <x v="4"/>
    <n v="3345"/>
    <x v="2"/>
    <x v="0"/>
    <x v="2"/>
    <x v="7"/>
    <x v="3"/>
    <x v="2"/>
  </r>
  <r>
    <d v="2010-06-04T00:00:00"/>
    <x v="9"/>
    <x v="0"/>
    <m/>
    <x v="50"/>
    <n v="47.38"/>
    <x v="4"/>
    <x v="4"/>
    <n v="3345"/>
    <x v="2"/>
    <x v="0"/>
    <x v="2"/>
    <x v="7"/>
    <x v="3"/>
    <x v="2"/>
  </r>
  <r>
    <d v="2010-06-07T00:00:00"/>
    <x v="9"/>
    <x v="0"/>
    <m/>
    <x v="3"/>
    <n v="100"/>
    <x v="0"/>
    <x v="0"/>
    <n v="3337"/>
    <x v="2"/>
    <x v="0"/>
    <x v="2"/>
    <x v="4"/>
    <x v="3"/>
    <x v="2"/>
  </r>
  <r>
    <d v="2010-06-18T00:00:00"/>
    <x v="9"/>
    <x v="0"/>
    <m/>
    <x v="51"/>
    <n v="66.930000000000007"/>
    <x v="4"/>
    <x v="4"/>
    <n v="3337"/>
    <x v="2"/>
    <x v="0"/>
    <x v="2"/>
    <x v="4"/>
    <x v="3"/>
    <x v="2"/>
  </r>
  <r>
    <d v="2010-06-23T00:00:00"/>
    <x v="9"/>
    <x v="0"/>
    <m/>
    <x v="52"/>
    <n v="63.49"/>
    <x v="4"/>
    <x v="4"/>
    <n v="3337"/>
    <x v="2"/>
    <x v="0"/>
    <x v="2"/>
    <x v="4"/>
    <x v="3"/>
    <x v="2"/>
  </r>
  <r>
    <d v="2009-10-14T00:00:00"/>
    <x v="0"/>
    <x v="0"/>
    <m/>
    <x v="53"/>
    <n v="50"/>
    <x v="6"/>
    <x v="6"/>
    <n v="3334"/>
    <x v="3"/>
    <x v="0"/>
    <x v="3"/>
    <x v="8"/>
    <x v="3"/>
    <x v="2"/>
  </r>
  <r>
    <d v="2009-10-21T00:00:00"/>
    <x v="0"/>
    <x v="0"/>
    <m/>
    <x v="54"/>
    <n v="150"/>
    <x v="6"/>
    <x v="6"/>
    <n v="3334"/>
    <x v="3"/>
    <x v="0"/>
    <x v="3"/>
    <x v="8"/>
    <x v="3"/>
    <x v="2"/>
  </r>
  <r>
    <d v="2009-11-09T00:00:00"/>
    <x v="1"/>
    <x v="0"/>
    <m/>
    <x v="55"/>
    <n v="100"/>
    <x v="6"/>
    <x v="6"/>
    <n v="3334"/>
    <x v="3"/>
    <x v="0"/>
    <x v="3"/>
    <x v="8"/>
    <x v="3"/>
    <x v="2"/>
  </r>
  <r>
    <d v="2009-11-16T00:00:00"/>
    <x v="1"/>
    <x v="0"/>
    <m/>
    <x v="44"/>
    <n v="175"/>
    <x v="6"/>
    <x v="6"/>
    <n v="3334"/>
    <x v="3"/>
    <x v="0"/>
    <x v="3"/>
    <x v="8"/>
    <x v="3"/>
    <x v="2"/>
  </r>
  <r>
    <d v="2009-12-21T00:00:00"/>
    <x v="2"/>
    <x v="0"/>
    <m/>
    <x v="56"/>
    <n v="50"/>
    <x v="0"/>
    <x v="0"/>
    <n v="3334"/>
    <x v="3"/>
    <x v="0"/>
    <x v="3"/>
    <x v="8"/>
    <x v="3"/>
    <x v="2"/>
  </r>
  <r>
    <d v="2010-01-19T00:00:00"/>
    <x v="5"/>
    <x v="0"/>
    <m/>
    <x v="57"/>
    <n v="500"/>
    <x v="0"/>
    <x v="0"/>
    <n v="3333"/>
    <x v="3"/>
    <x v="0"/>
    <x v="3"/>
    <x v="1"/>
    <x v="1"/>
    <x v="0"/>
  </r>
  <r>
    <d v="2010-01-29T00:00:00"/>
    <x v="5"/>
    <x v="0"/>
    <m/>
    <x v="58"/>
    <n v="100"/>
    <x v="0"/>
    <x v="0"/>
    <n v="3334"/>
    <x v="3"/>
    <x v="0"/>
    <x v="3"/>
    <x v="8"/>
    <x v="3"/>
    <x v="2"/>
  </r>
  <r>
    <d v="2010-02-04T00:00:00"/>
    <x v="6"/>
    <x v="0"/>
    <m/>
    <x v="59"/>
    <n v="100"/>
    <x v="6"/>
    <x v="6"/>
    <n v="3334"/>
    <x v="3"/>
    <x v="0"/>
    <x v="3"/>
    <x v="8"/>
    <x v="3"/>
    <x v="2"/>
  </r>
  <r>
    <d v="2010-02-12T00:00:00"/>
    <x v="6"/>
    <x v="0"/>
    <m/>
    <x v="60"/>
    <n v="50"/>
    <x v="0"/>
    <x v="0"/>
    <n v="3333"/>
    <x v="3"/>
    <x v="0"/>
    <x v="3"/>
    <x v="1"/>
    <x v="1"/>
    <x v="0"/>
  </r>
  <r>
    <d v="2010-02-17T00:00:00"/>
    <x v="6"/>
    <x v="0"/>
    <m/>
    <x v="61"/>
    <n v="250"/>
    <x v="6"/>
    <x v="6"/>
    <n v="3333"/>
    <x v="3"/>
    <x v="0"/>
    <x v="3"/>
    <x v="1"/>
    <x v="1"/>
    <x v="0"/>
  </r>
  <r>
    <d v="2010-05-11T00:00:00"/>
    <x v="8"/>
    <x v="0"/>
    <m/>
    <x v="36"/>
    <n v="150"/>
    <x v="5"/>
    <x v="5"/>
    <n v="3334"/>
    <x v="3"/>
    <x v="0"/>
    <x v="3"/>
    <x v="8"/>
    <x v="3"/>
    <x v="2"/>
  </r>
  <r>
    <d v="2010-05-24T00:00:00"/>
    <x v="8"/>
    <x v="0"/>
    <m/>
    <x v="62"/>
    <n v="1000"/>
    <x v="6"/>
    <x v="6"/>
    <n v="3334"/>
    <x v="3"/>
    <x v="0"/>
    <x v="3"/>
    <x v="8"/>
    <x v="3"/>
    <x v="2"/>
  </r>
  <r>
    <d v="2010-07-12T00:00:00"/>
    <x v="4"/>
    <x v="0"/>
    <m/>
    <x v="63"/>
    <n v="57"/>
    <x v="0"/>
    <x v="0"/>
    <n v="3334"/>
    <x v="3"/>
    <x v="0"/>
    <x v="3"/>
    <x v="8"/>
    <x v="3"/>
    <x v="2"/>
  </r>
  <r>
    <d v="2009-10-01T00:00:00"/>
    <x v="0"/>
    <x v="0"/>
    <m/>
    <x v="1"/>
    <n v="1199.1500000000001"/>
    <x v="1"/>
    <x v="1"/>
    <n v="2631"/>
    <x v="4"/>
    <x v="0"/>
    <x v="4"/>
    <x v="9"/>
    <x v="4"/>
    <x v="0"/>
  </r>
  <r>
    <d v="2009-10-01T00:00:00"/>
    <x v="0"/>
    <x v="0"/>
    <m/>
    <x v="64"/>
    <n v="500"/>
    <x v="0"/>
    <x v="0"/>
    <n v="3351"/>
    <x v="4"/>
    <x v="0"/>
    <x v="4"/>
    <x v="10"/>
    <x v="5"/>
    <x v="3"/>
  </r>
  <r>
    <d v="2009-10-03T00:00:00"/>
    <x v="0"/>
    <x v="0"/>
    <m/>
    <x v="65"/>
    <n v="-350"/>
    <x v="0"/>
    <x v="0"/>
    <n v="2634"/>
    <x v="4"/>
    <x v="0"/>
    <x v="4"/>
    <x v="11"/>
    <x v="6"/>
    <x v="4"/>
  </r>
  <r>
    <d v="2009-10-09T00:00:00"/>
    <x v="0"/>
    <x v="0"/>
    <m/>
    <x v="66"/>
    <n v="311"/>
    <x v="0"/>
    <x v="0"/>
    <n v="3333"/>
    <x v="4"/>
    <x v="0"/>
    <x v="4"/>
    <x v="1"/>
    <x v="1"/>
    <x v="0"/>
  </r>
  <r>
    <d v="2009-10-13T00:00:00"/>
    <x v="0"/>
    <x v="0"/>
    <m/>
    <x v="67"/>
    <n v="25000"/>
    <x v="7"/>
    <x v="7"/>
    <n v="3333"/>
    <x v="4"/>
    <x v="0"/>
    <x v="4"/>
    <x v="1"/>
    <x v="1"/>
    <x v="0"/>
  </r>
  <r>
    <d v="2009-10-15T00:00:00"/>
    <x v="0"/>
    <x v="0"/>
    <m/>
    <x v="1"/>
    <n v="557.83000000000004"/>
    <x v="1"/>
    <x v="1"/>
    <n v="3333"/>
    <x v="4"/>
    <x v="0"/>
    <x v="4"/>
    <x v="1"/>
    <x v="1"/>
    <x v="0"/>
  </r>
  <r>
    <d v="2009-10-16T00:00:00"/>
    <x v="0"/>
    <x v="0"/>
    <m/>
    <x v="1"/>
    <n v="1115.6600000000001"/>
    <x v="1"/>
    <x v="1"/>
    <n v="3333"/>
    <x v="4"/>
    <x v="0"/>
    <x v="4"/>
    <x v="1"/>
    <x v="1"/>
    <x v="0"/>
  </r>
  <r>
    <d v="2009-10-19T00:00:00"/>
    <x v="0"/>
    <x v="0"/>
    <m/>
    <x v="68"/>
    <n v="2500"/>
    <x v="0"/>
    <x v="0"/>
    <n v="3333"/>
    <x v="4"/>
    <x v="0"/>
    <x v="4"/>
    <x v="1"/>
    <x v="1"/>
    <x v="0"/>
  </r>
  <r>
    <d v="2009-10-20T00:00:00"/>
    <x v="0"/>
    <x v="0"/>
    <m/>
    <x v="69"/>
    <n v="20"/>
    <x v="6"/>
    <x v="6"/>
    <n v="2635"/>
    <x v="4"/>
    <x v="0"/>
    <x v="4"/>
    <x v="12"/>
    <x v="7"/>
    <x v="4"/>
  </r>
  <r>
    <d v="2009-10-26T00:00:00"/>
    <x v="0"/>
    <x v="0"/>
    <m/>
    <x v="70"/>
    <n v="200"/>
    <x v="6"/>
    <x v="6"/>
    <n v="3333"/>
    <x v="4"/>
    <x v="0"/>
    <x v="4"/>
    <x v="1"/>
    <x v="1"/>
    <x v="0"/>
  </r>
  <r>
    <d v="2009-10-27T00:00:00"/>
    <x v="0"/>
    <x v="0"/>
    <m/>
    <x v="71"/>
    <n v="150"/>
    <x v="0"/>
    <x v="0"/>
    <n v="3333"/>
    <x v="4"/>
    <x v="0"/>
    <x v="4"/>
    <x v="1"/>
    <x v="1"/>
    <x v="0"/>
  </r>
  <r>
    <d v="2009-10-28T00:00:00"/>
    <x v="0"/>
    <x v="0"/>
    <m/>
    <x v="72"/>
    <n v="250"/>
    <x v="2"/>
    <x v="2"/>
    <n v="3333"/>
    <x v="4"/>
    <x v="0"/>
    <x v="4"/>
    <x v="1"/>
    <x v="1"/>
    <x v="0"/>
  </r>
  <r>
    <d v="2009-10-31T00:00:00"/>
    <x v="0"/>
    <x v="0"/>
    <m/>
    <x v="1"/>
    <n v="100"/>
    <x v="1"/>
    <x v="1"/>
    <n v="3333"/>
    <x v="4"/>
    <x v="0"/>
    <x v="4"/>
    <x v="1"/>
    <x v="1"/>
    <x v="0"/>
  </r>
  <r>
    <d v="2009-10-31T00:00:00"/>
    <x v="0"/>
    <x v="0"/>
    <m/>
    <x v="73"/>
    <n v="500"/>
    <x v="0"/>
    <x v="0"/>
    <n v="3333"/>
    <x v="4"/>
    <x v="0"/>
    <x v="4"/>
    <x v="1"/>
    <x v="1"/>
    <x v="0"/>
  </r>
  <r>
    <d v="2009-11-01T00:00:00"/>
    <x v="1"/>
    <x v="0"/>
    <m/>
    <x v="1"/>
    <n v="1192"/>
    <x v="1"/>
    <x v="1"/>
    <n v="2631"/>
    <x v="4"/>
    <x v="0"/>
    <x v="4"/>
    <x v="9"/>
    <x v="4"/>
    <x v="0"/>
  </r>
  <r>
    <d v="2009-11-01T00:00:00"/>
    <x v="1"/>
    <x v="0"/>
    <m/>
    <x v="74"/>
    <n v="30"/>
    <x v="0"/>
    <x v="0"/>
    <n v="2635"/>
    <x v="4"/>
    <x v="0"/>
    <x v="4"/>
    <x v="12"/>
    <x v="7"/>
    <x v="4"/>
  </r>
  <r>
    <d v="2009-11-05T00:00:00"/>
    <x v="1"/>
    <x v="0"/>
    <m/>
    <x v="75"/>
    <n v="100"/>
    <x v="2"/>
    <x v="2"/>
    <n v="3333"/>
    <x v="4"/>
    <x v="0"/>
    <x v="4"/>
    <x v="1"/>
    <x v="1"/>
    <x v="0"/>
  </r>
  <r>
    <d v="2009-11-05T00:00:00"/>
    <x v="1"/>
    <x v="0"/>
    <m/>
    <x v="76"/>
    <n v="250"/>
    <x v="2"/>
    <x v="2"/>
    <n v="3333"/>
    <x v="4"/>
    <x v="0"/>
    <x v="4"/>
    <x v="1"/>
    <x v="1"/>
    <x v="0"/>
  </r>
  <r>
    <d v="2009-11-05T00:00:00"/>
    <x v="1"/>
    <x v="0"/>
    <m/>
    <x v="77"/>
    <n v="100"/>
    <x v="4"/>
    <x v="4"/>
    <n v="3333"/>
    <x v="4"/>
    <x v="0"/>
    <x v="4"/>
    <x v="1"/>
    <x v="1"/>
    <x v="0"/>
  </r>
  <r>
    <d v="2009-11-06T00:00:00"/>
    <x v="1"/>
    <x v="0"/>
    <m/>
    <x v="78"/>
    <n v="100"/>
    <x v="0"/>
    <x v="0"/>
    <n v="3333"/>
    <x v="4"/>
    <x v="0"/>
    <x v="4"/>
    <x v="1"/>
    <x v="1"/>
    <x v="0"/>
  </r>
  <r>
    <d v="2009-11-09T00:00:00"/>
    <x v="1"/>
    <x v="0"/>
    <m/>
    <x v="79"/>
    <n v="100"/>
    <x v="6"/>
    <x v="6"/>
    <n v="3333"/>
    <x v="4"/>
    <x v="0"/>
    <x v="4"/>
    <x v="1"/>
    <x v="1"/>
    <x v="0"/>
  </r>
  <r>
    <d v="2009-11-09T00:00:00"/>
    <x v="1"/>
    <x v="0"/>
    <m/>
    <x v="80"/>
    <n v="500"/>
    <x v="0"/>
    <x v="0"/>
    <n v="3333"/>
    <x v="4"/>
    <x v="0"/>
    <x v="4"/>
    <x v="1"/>
    <x v="1"/>
    <x v="0"/>
  </r>
  <r>
    <d v="2009-11-10T00:00:00"/>
    <x v="1"/>
    <x v="0"/>
    <m/>
    <x v="81"/>
    <n v="235"/>
    <x v="2"/>
    <x v="2"/>
    <n v="3333"/>
    <x v="4"/>
    <x v="0"/>
    <x v="4"/>
    <x v="1"/>
    <x v="1"/>
    <x v="0"/>
  </r>
  <r>
    <d v="2009-11-11T00:00:00"/>
    <x v="1"/>
    <x v="0"/>
    <m/>
    <x v="82"/>
    <n v="10000"/>
    <x v="0"/>
    <x v="0"/>
    <n v="3333"/>
    <x v="4"/>
    <x v="0"/>
    <x v="4"/>
    <x v="1"/>
    <x v="1"/>
    <x v="0"/>
  </r>
  <r>
    <d v="2009-11-11T00:00:00"/>
    <x v="1"/>
    <x v="0"/>
    <m/>
    <x v="83"/>
    <n v="1000"/>
    <x v="0"/>
    <x v="0"/>
    <n v="3333"/>
    <x v="4"/>
    <x v="0"/>
    <x v="4"/>
    <x v="1"/>
    <x v="1"/>
    <x v="0"/>
  </r>
  <r>
    <d v="2009-11-13T00:00:00"/>
    <x v="1"/>
    <x v="0"/>
    <m/>
    <x v="84"/>
    <n v="2000"/>
    <x v="2"/>
    <x v="2"/>
    <n v="3333"/>
    <x v="4"/>
    <x v="0"/>
    <x v="4"/>
    <x v="1"/>
    <x v="1"/>
    <x v="0"/>
  </r>
  <r>
    <d v="2009-11-16T00:00:00"/>
    <x v="1"/>
    <x v="0"/>
    <m/>
    <x v="77"/>
    <n v="50"/>
    <x v="6"/>
    <x v="6"/>
    <n v="2635"/>
    <x v="4"/>
    <x v="0"/>
    <x v="4"/>
    <x v="12"/>
    <x v="7"/>
    <x v="4"/>
  </r>
  <r>
    <d v="2009-11-30T00:00:00"/>
    <x v="1"/>
    <x v="0"/>
    <m/>
    <x v="85"/>
    <n v="2500"/>
    <x v="2"/>
    <x v="2"/>
    <n v="3333"/>
    <x v="4"/>
    <x v="0"/>
    <x v="4"/>
    <x v="1"/>
    <x v="1"/>
    <x v="0"/>
  </r>
  <r>
    <d v="2009-11-30T00:00:00"/>
    <x v="1"/>
    <x v="0"/>
    <m/>
    <x v="86"/>
    <n v="500"/>
    <x v="0"/>
    <x v="0"/>
    <n v="3333"/>
    <x v="4"/>
    <x v="0"/>
    <x v="4"/>
    <x v="1"/>
    <x v="1"/>
    <x v="0"/>
  </r>
  <r>
    <d v="2009-12-01T00:00:00"/>
    <x v="2"/>
    <x v="0"/>
    <m/>
    <x v="1"/>
    <n v="1192"/>
    <x v="1"/>
    <x v="1"/>
    <n v="2631"/>
    <x v="4"/>
    <x v="0"/>
    <x v="4"/>
    <x v="9"/>
    <x v="4"/>
    <x v="0"/>
  </r>
  <r>
    <d v="2009-12-07T00:00:00"/>
    <x v="2"/>
    <x v="0"/>
    <m/>
    <x v="46"/>
    <n v="158"/>
    <x v="0"/>
    <x v="0"/>
    <n v="3333"/>
    <x v="4"/>
    <x v="0"/>
    <x v="4"/>
    <x v="1"/>
    <x v="1"/>
    <x v="0"/>
  </r>
  <r>
    <d v="2009-12-08T00:00:00"/>
    <x v="2"/>
    <x v="0"/>
    <m/>
    <x v="77"/>
    <n v="100"/>
    <x v="6"/>
    <x v="6"/>
    <n v="3333"/>
    <x v="4"/>
    <x v="0"/>
    <x v="4"/>
    <x v="1"/>
    <x v="1"/>
    <x v="0"/>
  </r>
  <r>
    <d v="2009-12-23T00:00:00"/>
    <x v="2"/>
    <x v="0"/>
    <m/>
    <x v="87"/>
    <n v="47.74"/>
    <x v="0"/>
    <x v="0"/>
    <n v="2734"/>
    <x v="4"/>
    <x v="0"/>
    <x v="4"/>
    <x v="13"/>
    <x v="8"/>
    <x v="5"/>
  </r>
  <r>
    <d v="2009-12-31T00:00:00"/>
    <x v="2"/>
    <x v="0"/>
    <m/>
    <x v="88"/>
    <n v="1155"/>
    <x v="2"/>
    <x v="2"/>
    <n v="3333"/>
    <x v="4"/>
    <x v="0"/>
    <x v="4"/>
    <x v="1"/>
    <x v="1"/>
    <x v="0"/>
  </r>
  <r>
    <d v="2009-12-31T00:00:00"/>
    <x v="2"/>
    <x v="0"/>
    <m/>
    <x v="89"/>
    <n v="250"/>
    <x v="4"/>
    <x v="4"/>
    <n v="3333"/>
    <x v="4"/>
    <x v="0"/>
    <x v="4"/>
    <x v="1"/>
    <x v="1"/>
    <x v="0"/>
  </r>
  <r>
    <d v="2009-12-31T00:00:00"/>
    <x v="2"/>
    <x v="0"/>
    <m/>
    <x v="90"/>
    <n v="7500"/>
    <x v="3"/>
    <x v="3"/>
    <n v="3333"/>
    <x v="4"/>
    <x v="0"/>
    <x v="4"/>
    <x v="1"/>
    <x v="1"/>
    <x v="0"/>
  </r>
  <r>
    <d v="2009-12-31T00:00:00"/>
    <x v="2"/>
    <x v="0"/>
    <m/>
    <x v="91"/>
    <n v="500"/>
    <x v="0"/>
    <x v="0"/>
    <n v="3333"/>
    <x v="4"/>
    <x v="0"/>
    <x v="4"/>
    <x v="1"/>
    <x v="1"/>
    <x v="0"/>
  </r>
  <r>
    <d v="2009-12-31T00:00:00"/>
    <x v="2"/>
    <x v="0"/>
    <m/>
    <x v="92"/>
    <n v="1000"/>
    <x v="0"/>
    <x v="0"/>
    <n v="3333"/>
    <x v="4"/>
    <x v="0"/>
    <x v="4"/>
    <x v="1"/>
    <x v="1"/>
    <x v="0"/>
  </r>
  <r>
    <d v="2010-01-08T00:00:00"/>
    <x v="5"/>
    <x v="0"/>
    <m/>
    <x v="1"/>
    <n v="1000"/>
    <x v="1"/>
    <x v="1"/>
    <n v="3333"/>
    <x v="4"/>
    <x v="0"/>
    <x v="4"/>
    <x v="1"/>
    <x v="1"/>
    <x v="0"/>
  </r>
  <r>
    <d v="2010-01-10T00:00:00"/>
    <x v="5"/>
    <x v="0"/>
    <m/>
    <x v="1"/>
    <n v="1192"/>
    <x v="1"/>
    <x v="1"/>
    <n v="2631"/>
    <x v="4"/>
    <x v="0"/>
    <x v="4"/>
    <x v="9"/>
    <x v="4"/>
    <x v="0"/>
  </r>
  <r>
    <d v="2010-01-11T00:00:00"/>
    <x v="5"/>
    <x v="0"/>
    <m/>
    <x v="68"/>
    <n v="10000"/>
    <x v="0"/>
    <x v="0"/>
    <n v="3333"/>
    <x v="4"/>
    <x v="0"/>
    <x v="4"/>
    <x v="1"/>
    <x v="1"/>
    <x v="0"/>
  </r>
  <r>
    <d v="2010-01-20T00:00:00"/>
    <x v="5"/>
    <x v="0"/>
    <m/>
    <x v="93"/>
    <n v="32.47"/>
    <x v="4"/>
    <x v="4"/>
    <n v="2734"/>
    <x v="4"/>
    <x v="0"/>
    <x v="4"/>
    <x v="13"/>
    <x v="8"/>
    <x v="5"/>
  </r>
  <r>
    <d v="2010-01-20T00:00:00"/>
    <x v="5"/>
    <x v="0"/>
    <m/>
    <x v="93"/>
    <n v="217.53"/>
    <x v="4"/>
    <x v="4"/>
    <n v="2734"/>
    <x v="4"/>
    <x v="0"/>
    <x v="4"/>
    <x v="13"/>
    <x v="8"/>
    <x v="5"/>
  </r>
  <r>
    <d v="2010-01-21T00:00:00"/>
    <x v="5"/>
    <x v="0"/>
    <m/>
    <x v="66"/>
    <n v="66"/>
    <x v="0"/>
    <x v="0"/>
    <n v="3333"/>
    <x v="4"/>
    <x v="0"/>
    <x v="4"/>
    <x v="1"/>
    <x v="1"/>
    <x v="0"/>
  </r>
  <r>
    <d v="2010-01-25T00:00:00"/>
    <x v="5"/>
    <x v="0"/>
    <m/>
    <x v="69"/>
    <n v="20"/>
    <x v="0"/>
    <x v="0"/>
    <n v="3333"/>
    <x v="4"/>
    <x v="0"/>
    <x v="4"/>
    <x v="1"/>
    <x v="1"/>
    <x v="0"/>
  </r>
  <r>
    <d v="2010-01-27T00:00:00"/>
    <x v="5"/>
    <x v="0"/>
    <m/>
    <x v="1"/>
    <n v="5014"/>
    <x v="1"/>
    <x v="1"/>
    <n v="3333"/>
    <x v="4"/>
    <x v="0"/>
    <x v="4"/>
    <x v="1"/>
    <x v="1"/>
    <x v="0"/>
  </r>
  <r>
    <d v="2010-01-27T00:00:00"/>
    <x v="5"/>
    <x v="0"/>
    <m/>
    <x v="1"/>
    <n v="300"/>
    <x v="1"/>
    <x v="1"/>
    <n v="3333"/>
    <x v="4"/>
    <x v="0"/>
    <x v="4"/>
    <x v="1"/>
    <x v="1"/>
    <x v="0"/>
  </r>
  <r>
    <d v="2010-01-27T00:00:00"/>
    <x v="5"/>
    <x v="0"/>
    <m/>
    <x v="94"/>
    <n v="6250"/>
    <x v="0"/>
    <x v="0"/>
    <n v="3333"/>
    <x v="4"/>
    <x v="0"/>
    <x v="4"/>
    <x v="1"/>
    <x v="1"/>
    <x v="0"/>
  </r>
  <r>
    <d v="2010-01-27T00:00:00"/>
    <x v="5"/>
    <x v="0"/>
    <m/>
    <x v="95"/>
    <n v="150"/>
    <x v="0"/>
    <x v="0"/>
    <n v="3333"/>
    <x v="4"/>
    <x v="0"/>
    <x v="4"/>
    <x v="1"/>
    <x v="1"/>
    <x v="0"/>
  </r>
  <r>
    <d v="2010-02-01T00:00:00"/>
    <x v="6"/>
    <x v="0"/>
    <m/>
    <x v="96"/>
    <n v="50"/>
    <x v="2"/>
    <x v="2"/>
    <n v="3333"/>
    <x v="4"/>
    <x v="0"/>
    <x v="4"/>
    <x v="1"/>
    <x v="1"/>
    <x v="0"/>
  </r>
  <r>
    <d v="2010-02-01T00:00:00"/>
    <x v="6"/>
    <x v="0"/>
    <m/>
    <x v="72"/>
    <n v="2000"/>
    <x v="2"/>
    <x v="2"/>
    <n v="3333"/>
    <x v="4"/>
    <x v="0"/>
    <x v="4"/>
    <x v="1"/>
    <x v="1"/>
    <x v="0"/>
  </r>
  <r>
    <d v="2010-02-01T00:00:00"/>
    <x v="6"/>
    <x v="0"/>
    <m/>
    <x v="72"/>
    <n v="500"/>
    <x v="2"/>
    <x v="2"/>
    <n v="3333"/>
    <x v="4"/>
    <x v="0"/>
    <x v="4"/>
    <x v="1"/>
    <x v="1"/>
    <x v="0"/>
  </r>
  <r>
    <d v="2010-02-01T00:00:00"/>
    <x v="6"/>
    <x v="0"/>
    <m/>
    <x v="1"/>
    <n v="1192"/>
    <x v="1"/>
    <x v="1"/>
    <n v="2631"/>
    <x v="4"/>
    <x v="0"/>
    <x v="4"/>
    <x v="9"/>
    <x v="4"/>
    <x v="0"/>
  </r>
  <r>
    <d v="2010-02-03T00:00:00"/>
    <x v="6"/>
    <x v="0"/>
    <m/>
    <x v="97"/>
    <n v="80"/>
    <x v="0"/>
    <x v="0"/>
    <n v="2638"/>
    <x v="4"/>
    <x v="0"/>
    <x v="4"/>
    <x v="14"/>
    <x v="9"/>
    <x v="3"/>
  </r>
  <r>
    <d v="2010-02-04T00:00:00"/>
    <x v="6"/>
    <x v="0"/>
    <m/>
    <x v="98"/>
    <n v="1000"/>
    <x v="0"/>
    <x v="0"/>
    <n v="3333"/>
    <x v="4"/>
    <x v="0"/>
    <x v="4"/>
    <x v="1"/>
    <x v="1"/>
    <x v="0"/>
  </r>
  <r>
    <d v="2010-02-04T00:00:00"/>
    <x v="6"/>
    <x v="0"/>
    <m/>
    <x v="77"/>
    <n v="500"/>
    <x v="0"/>
    <x v="0"/>
    <n v="3333"/>
    <x v="4"/>
    <x v="0"/>
    <x v="4"/>
    <x v="1"/>
    <x v="1"/>
    <x v="0"/>
  </r>
  <r>
    <d v="2010-02-09T00:00:00"/>
    <x v="6"/>
    <x v="0"/>
    <m/>
    <x v="99"/>
    <n v="200"/>
    <x v="3"/>
    <x v="3"/>
    <n v="3333"/>
    <x v="4"/>
    <x v="0"/>
    <x v="4"/>
    <x v="1"/>
    <x v="1"/>
    <x v="0"/>
  </r>
  <r>
    <d v="2010-02-09T00:00:00"/>
    <x v="6"/>
    <x v="0"/>
    <m/>
    <x v="100"/>
    <n v="250"/>
    <x v="2"/>
    <x v="2"/>
    <n v="2737"/>
    <x v="4"/>
    <x v="0"/>
    <x v="4"/>
    <x v="15"/>
    <x v="10"/>
    <x v="5"/>
  </r>
  <r>
    <d v="2010-02-15T00:00:00"/>
    <x v="6"/>
    <x v="0"/>
    <m/>
    <x v="44"/>
    <n v="400"/>
    <x v="4"/>
    <x v="4"/>
    <n v="3333"/>
    <x v="4"/>
    <x v="0"/>
    <x v="4"/>
    <x v="1"/>
    <x v="1"/>
    <x v="0"/>
  </r>
  <r>
    <d v="2010-02-15T00:00:00"/>
    <x v="6"/>
    <x v="0"/>
    <m/>
    <x v="101"/>
    <n v="50"/>
    <x v="0"/>
    <x v="0"/>
    <n v="3333"/>
    <x v="4"/>
    <x v="0"/>
    <x v="4"/>
    <x v="1"/>
    <x v="1"/>
    <x v="0"/>
  </r>
  <r>
    <d v="2010-02-17T00:00:00"/>
    <x v="6"/>
    <x v="0"/>
    <m/>
    <x v="102"/>
    <n v="100"/>
    <x v="4"/>
    <x v="4"/>
    <n v="3333"/>
    <x v="4"/>
    <x v="0"/>
    <x v="4"/>
    <x v="1"/>
    <x v="1"/>
    <x v="0"/>
  </r>
  <r>
    <d v="2010-02-18T00:00:00"/>
    <x v="6"/>
    <x v="0"/>
    <m/>
    <x v="86"/>
    <n v="500"/>
    <x v="4"/>
    <x v="4"/>
    <n v="3333"/>
    <x v="4"/>
    <x v="0"/>
    <x v="4"/>
    <x v="1"/>
    <x v="1"/>
    <x v="0"/>
  </r>
  <r>
    <d v="2010-02-23T00:00:00"/>
    <x v="6"/>
    <x v="0"/>
    <m/>
    <x v="103"/>
    <n v="425.86"/>
    <x v="0"/>
    <x v="0"/>
    <n v="3333"/>
    <x v="4"/>
    <x v="0"/>
    <x v="4"/>
    <x v="1"/>
    <x v="1"/>
    <x v="0"/>
  </r>
  <r>
    <d v="2010-02-24T00:00:00"/>
    <x v="6"/>
    <x v="0"/>
    <m/>
    <x v="61"/>
    <n v="150"/>
    <x v="0"/>
    <x v="0"/>
    <n v="3333"/>
    <x v="4"/>
    <x v="0"/>
    <x v="4"/>
    <x v="1"/>
    <x v="1"/>
    <x v="0"/>
  </r>
  <r>
    <d v="2010-02-28T00:00:00"/>
    <x v="6"/>
    <x v="0"/>
    <m/>
    <x v="104"/>
    <n v="100"/>
    <x v="2"/>
    <x v="2"/>
    <n v="2737"/>
    <x v="4"/>
    <x v="0"/>
    <x v="4"/>
    <x v="15"/>
    <x v="10"/>
    <x v="5"/>
  </r>
  <r>
    <d v="2010-03-01T00:00:00"/>
    <x v="3"/>
    <x v="0"/>
    <m/>
    <x v="1"/>
    <n v="1192"/>
    <x v="1"/>
    <x v="1"/>
    <n v="2631"/>
    <x v="4"/>
    <x v="0"/>
    <x v="4"/>
    <x v="9"/>
    <x v="4"/>
    <x v="0"/>
  </r>
  <r>
    <d v="2010-03-01T00:00:00"/>
    <x v="3"/>
    <x v="0"/>
    <m/>
    <x v="67"/>
    <n v="25000"/>
    <x v="8"/>
    <x v="8"/>
    <n v="3333"/>
    <x v="4"/>
    <x v="0"/>
    <x v="4"/>
    <x v="1"/>
    <x v="1"/>
    <x v="0"/>
  </r>
  <r>
    <d v="2010-03-04T00:00:00"/>
    <x v="3"/>
    <x v="0"/>
    <m/>
    <x v="61"/>
    <n v="150"/>
    <x v="0"/>
    <x v="0"/>
    <n v="3333"/>
    <x v="4"/>
    <x v="0"/>
    <x v="4"/>
    <x v="1"/>
    <x v="1"/>
    <x v="0"/>
  </r>
  <r>
    <d v="2010-03-04T00:00:00"/>
    <x v="3"/>
    <x v="0"/>
    <m/>
    <x v="105"/>
    <n v="2000"/>
    <x v="0"/>
    <x v="0"/>
    <n v="3333"/>
    <x v="4"/>
    <x v="0"/>
    <x v="4"/>
    <x v="1"/>
    <x v="1"/>
    <x v="0"/>
  </r>
  <r>
    <d v="2010-03-05T00:00:00"/>
    <x v="3"/>
    <x v="0"/>
    <m/>
    <x v="61"/>
    <n v="350"/>
    <x v="0"/>
    <x v="0"/>
    <n v="3333"/>
    <x v="4"/>
    <x v="0"/>
    <x v="4"/>
    <x v="1"/>
    <x v="1"/>
    <x v="0"/>
  </r>
  <r>
    <d v="2010-03-09T00:00:00"/>
    <x v="3"/>
    <x v="0"/>
    <m/>
    <x v="106"/>
    <n v="500"/>
    <x v="0"/>
    <x v="0"/>
    <n v="3333"/>
    <x v="4"/>
    <x v="0"/>
    <x v="4"/>
    <x v="1"/>
    <x v="1"/>
    <x v="0"/>
  </r>
  <r>
    <d v="2010-03-10T00:00:00"/>
    <x v="3"/>
    <x v="0"/>
    <m/>
    <x v="107"/>
    <n v="250"/>
    <x v="2"/>
    <x v="2"/>
    <n v="2737"/>
    <x v="4"/>
    <x v="0"/>
    <x v="4"/>
    <x v="15"/>
    <x v="10"/>
    <x v="5"/>
  </r>
  <r>
    <d v="2010-03-10T00:00:00"/>
    <x v="3"/>
    <x v="0"/>
    <m/>
    <x v="108"/>
    <n v="300"/>
    <x v="0"/>
    <x v="0"/>
    <n v="3333"/>
    <x v="4"/>
    <x v="0"/>
    <x v="4"/>
    <x v="1"/>
    <x v="1"/>
    <x v="0"/>
  </r>
  <r>
    <d v="2010-03-16T00:00:00"/>
    <x v="3"/>
    <x v="0"/>
    <m/>
    <x v="109"/>
    <n v="1000"/>
    <x v="6"/>
    <x v="6"/>
    <n v="3333"/>
    <x v="4"/>
    <x v="0"/>
    <x v="4"/>
    <x v="1"/>
    <x v="1"/>
    <x v="0"/>
  </r>
  <r>
    <d v="2010-03-17T00:00:00"/>
    <x v="3"/>
    <x v="0"/>
    <m/>
    <x v="110"/>
    <n v="2000"/>
    <x v="0"/>
    <x v="0"/>
    <n v="3333"/>
    <x v="4"/>
    <x v="0"/>
    <x v="4"/>
    <x v="1"/>
    <x v="1"/>
    <x v="0"/>
  </r>
  <r>
    <d v="2010-03-18T00:00:00"/>
    <x v="3"/>
    <x v="0"/>
    <m/>
    <x v="61"/>
    <n v="300"/>
    <x v="6"/>
    <x v="6"/>
    <n v="3333"/>
    <x v="4"/>
    <x v="0"/>
    <x v="4"/>
    <x v="1"/>
    <x v="1"/>
    <x v="0"/>
  </r>
  <r>
    <d v="2010-03-22T00:00:00"/>
    <x v="3"/>
    <x v="0"/>
    <m/>
    <x v="111"/>
    <n v="1000"/>
    <x v="0"/>
    <x v="0"/>
    <n v="3333"/>
    <x v="4"/>
    <x v="0"/>
    <x v="4"/>
    <x v="1"/>
    <x v="1"/>
    <x v="0"/>
  </r>
  <r>
    <d v="2010-03-23T00:00:00"/>
    <x v="3"/>
    <x v="0"/>
    <m/>
    <x v="112"/>
    <n v="348.74"/>
    <x v="4"/>
    <x v="4"/>
    <n v="2638"/>
    <x v="4"/>
    <x v="0"/>
    <x v="4"/>
    <x v="14"/>
    <x v="9"/>
    <x v="3"/>
  </r>
  <r>
    <d v="2010-03-25T00:00:00"/>
    <x v="3"/>
    <x v="0"/>
    <m/>
    <x v="61"/>
    <n v="250"/>
    <x v="2"/>
    <x v="2"/>
    <n v="2737"/>
    <x v="4"/>
    <x v="0"/>
    <x v="4"/>
    <x v="15"/>
    <x v="10"/>
    <x v="5"/>
  </r>
  <r>
    <d v="2010-03-29T00:00:00"/>
    <x v="3"/>
    <x v="0"/>
    <m/>
    <x v="113"/>
    <n v="3500"/>
    <x v="3"/>
    <x v="3"/>
    <n v="3333"/>
    <x v="4"/>
    <x v="0"/>
    <x v="4"/>
    <x v="1"/>
    <x v="1"/>
    <x v="0"/>
  </r>
  <r>
    <d v="2010-03-30T00:00:00"/>
    <x v="3"/>
    <x v="0"/>
    <m/>
    <x v="114"/>
    <n v="100"/>
    <x v="2"/>
    <x v="2"/>
    <n v="3333"/>
    <x v="4"/>
    <x v="0"/>
    <x v="4"/>
    <x v="1"/>
    <x v="1"/>
    <x v="0"/>
  </r>
  <r>
    <d v="2010-03-31T00:00:00"/>
    <x v="3"/>
    <x v="0"/>
    <m/>
    <x v="115"/>
    <n v="100"/>
    <x v="0"/>
    <x v="0"/>
    <n v="2735"/>
    <x v="4"/>
    <x v="0"/>
    <x v="4"/>
    <x v="16"/>
    <x v="11"/>
    <x v="5"/>
  </r>
  <r>
    <d v="2010-04-01T00:00:00"/>
    <x v="7"/>
    <x v="0"/>
    <m/>
    <x v="1"/>
    <n v="1192"/>
    <x v="1"/>
    <x v="1"/>
    <n v="2631"/>
    <x v="4"/>
    <x v="0"/>
    <x v="4"/>
    <x v="9"/>
    <x v="4"/>
    <x v="0"/>
  </r>
  <r>
    <d v="2010-04-07T00:00:00"/>
    <x v="7"/>
    <x v="0"/>
    <m/>
    <x v="66"/>
    <n v="465.25"/>
    <x v="0"/>
    <x v="0"/>
    <n v="3333"/>
    <x v="4"/>
    <x v="0"/>
    <x v="4"/>
    <x v="1"/>
    <x v="1"/>
    <x v="0"/>
  </r>
  <r>
    <d v="2010-04-09T00:00:00"/>
    <x v="7"/>
    <x v="0"/>
    <m/>
    <x v="22"/>
    <n v="300"/>
    <x v="0"/>
    <x v="0"/>
    <n v="3333"/>
    <x v="4"/>
    <x v="0"/>
    <x v="4"/>
    <x v="1"/>
    <x v="1"/>
    <x v="0"/>
  </r>
  <r>
    <d v="2010-04-09T00:00:00"/>
    <x v="7"/>
    <x v="0"/>
    <m/>
    <x v="102"/>
    <n v="1000"/>
    <x v="0"/>
    <x v="0"/>
    <n v="3333"/>
    <x v="4"/>
    <x v="0"/>
    <x v="4"/>
    <x v="1"/>
    <x v="1"/>
    <x v="0"/>
  </r>
  <r>
    <d v="2010-04-12T00:00:00"/>
    <x v="7"/>
    <x v="0"/>
    <m/>
    <x v="116"/>
    <n v="250"/>
    <x v="0"/>
    <x v="0"/>
    <n v="3333"/>
    <x v="4"/>
    <x v="0"/>
    <x v="4"/>
    <x v="1"/>
    <x v="1"/>
    <x v="0"/>
  </r>
  <r>
    <d v="2010-04-13T00:00:00"/>
    <x v="7"/>
    <x v="0"/>
    <m/>
    <x v="44"/>
    <n v="100"/>
    <x v="0"/>
    <x v="0"/>
    <n v="3333"/>
    <x v="4"/>
    <x v="0"/>
    <x v="4"/>
    <x v="1"/>
    <x v="1"/>
    <x v="0"/>
  </r>
  <r>
    <d v="2010-04-13T00:00:00"/>
    <x v="7"/>
    <x v="0"/>
    <m/>
    <x v="68"/>
    <n v="3000"/>
    <x v="0"/>
    <x v="0"/>
    <n v="3333"/>
    <x v="4"/>
    <x v="0"/>
    <x v="4"/>
    <x v="1"/>
    <x v="1"/>
    <x v="0"/>
  </r>
  <r>
    <d v="2010-04-14T00:00:00"/>
    <x v="7"/>
    <x v="0"/>
    <m/>
    <x v="117"/>
    <n v="100"/>
    <x v="2"/>
    <x v="2"/>
    <n v="3333"/>
    <x v="4"/>
    <x v="0"/>
    <x v="4"/>
    <x v="1"/>
    <x v="1"/>
    <x v="0"/>
  </r>
  <r>
    <d v="2010-04-15T00:00:00"/>
    <x v="7"/>
    <x v="0"/>
    <m/>
    <x v="118"/>
    <n v="100"/>
    <x v="0"/>
    <x v="0"/>
    <n v="3333"/>
    <x v="4"/>
    <x v="0"/>
    <x v="4"/>
    <x v="1"/>
    <x v="1"/>
    <x v="0"/>
  </r>
  <r>
    <d v="2010-04-22T00:00:00"/>
    <x v="7"/>
    <x v="0"/>
    <m/>
    <x v="119"/>
    <n v="500"/>
    <x v="2"/>
    <x v="2"/>
    <n v="3333"/>
    <x v="4"/>
    <x v="0"/>
    <x v="4"/>
    <x v="1"/>
    <x v="1"/>
    <x v="0"/>
  </r>
  <r>
    <d v="2010-04-23T00:00:00"/>
    <x v="7"/>
    <x v="0"/>
    <m/>
    <x v="120"/>
    <n v="500"/>
    <x v="2"/>
    <x v="2"/>
    <n v="3333"/>
    <x v="4"/>
    <x v="0"/>
    <x v="4"/>
    <x v="1"/>
    <x v="1"/>
    <x v="0"/>
  </r>
  <r>
    <d v="2010-04-23T00:00:00"/>
    <x v="7"/>
    <x v="0"/>
    <m/>
    <x v="121"/>
    <n v="598.9"/>
    <x v="0"/>
    <x v="0"/>
    <n v="3333"/>
    <x v="4"/>
    <x v="0"/>
    <x v="4"/>
    <x v="1"/>
    <x v="1"/>
    <x v="0"/>
  </r>
  <r>
    <d v="2010-04-23T00:00:00"/>
    <x v="7"/>
    <x v="0"/>
    <m/>
    <x v="122"/>
    <n v="300"/>
    <x v="0"/>
    <x v="0"/>
    <n v="3333"/>
    <x v="4"/>
    <x v="0"/>
    <x v="4"/>
    <x v="1"/>
    <x v="1"/>
    <x v="0"/>
  </r>
  <r>
    <d v="2010-04-26T00:00:00"/>
    <x v="7"/>
    <x v="0"/>
    <m/>
    <x v="123"/>
    <n v="419.45"/>
    <x v="0"/>
    <x v="0"/>
    <n v="3333"/>
    <x v="4"/>
    <x v="0"/>
    <x v="4"/>
    <x v="1"/>
    <x v="1"/>
    <x v="0"/>
  </r>
  <r>
    <d v="2010-04-28T00:00:00"/>
    <x v="7"/>
    <x v="0"/>
    <m/>
    <x v="68"/>
    <n v="3000"/>
    <x v="0"/>
    <x v="0"/>
    <n v="3333"/>
    <x v="4"/>
    <x v="0"/>
    <x v="4"/>
    <x v="1"/>
    <x v="1"/>
    <x v="0"/>
  </r>
  <r>
    <d v="2010-04-30T00:00:00"/>
    <x v="7"/>
    <x v="0"/>
    <m/>
    <x v="124"/>
    <n v="500"/>
    <x v="2"/>
    <x v="2"/>
    <n v="3333"/>
    <x v="4"/>
    <x v="0"/>
    <x v="4"/>
    <x v="1"/>
    <x v="1"/>
    <x v="0"/>
  </r>
  <r>
    <d v="2010-04-30T00:00:00"/>
    <x v="7"/>
    <x v="0"/>
    <m/>
    <x v="86"/>
    <n v="500"/>
    <x v="4"/>
    <x v="4"/>
    <n v="3333"/>
    <x v="4"/>
    <x v="0"/>
    <x v="4"/>
    <x v="1"/>
    <x v="1"/>
    <x v="0"/>
  </r>
  <r>
    <d v="2010-04-30T00:00:00"/>
    <x v="7"/>
    <x v="0"/>
    <m/>
    <x v="122"/>
    <n v="250"/>
    <x v="0"/>
    <x v="0"/>
    <n v="3333"/>
    <x v="4"/>
    <x v="0"/>
    <x v="4"/>
    <x v="1"/>
    <x v="1"/>
    <x v="0"/>
  </r>
  <r>
    <d v="2010-05-01T00:00:00"/>
    <x v="8"/>
    <x v="0"/>
    <m/>
    <x v="1"/>
    <n v="1192"/>
    <x v="1"/>
    <x v="1"/>
    <n v="2631"/>
    <x v="4"/>
    <x v="0"/>
    <x v="4"/>
    <x v="9"/>
    <x v="4"/>
    <x v="0"/>
  </r>
  <r>
    <d v="2010-05-17T00:00:00"/>
    <x v="8"/>
    <x v="0"/>
    <m/>
    <x v="36"/>
    <n v="500"/>
    <x v="5"/>
    <x v="5"/>
    <n v="3333"/>
    <x v="4"/>
    <x v="0"/>
    <x v="4"/>
    <x v="1"/>
    <x v="1"/>
    <x v="0"/>
  </r>
  <r>
    <d v="2010-05-17T00:00:00"/>
    <x v="8"/>
    <x v="0"/>
    <m/>
    <x v="66"/>
    <n v="37.1"/>
    <x v="0"/>
    <x v="0"/>
    <n v="3333"/>
    <x v="4"/>
    <x v="0"/>
    <x v="4"/>
    <x v="1"/>
    <x v="1"/>
    <x v="0"/>
  </r>
  <r>
    <d v="2010-05-17T00:00:00"/>
    <x v="8"/>
    <x v="0"/>
    <m/>
    <x v="66"/>
    <n v="229"/>
    <x v="0"/>
    <x v="0"/>
    <n v="3333"/>
    <x v="4"/>
    <x v="0"/>
    <x v="4"/>
    <x v="1"/>
    <x v="1"/>
    <x v="0"/>
  </r>
  <r>
    <d v="2010-05-17T00:00:00"/>
    <x v="8"/>
    <x v="0"/>
    <m/>
    <x v="125"/>
    <n v="250"/>
    <x v="0"/>
    <x v="0"/>
    <n v="3333"/>
    <x v="4"/>
    <x v="0"/>
    <x v="4"/>
    <x v="1"/>
    <x v="1"/>
    <x v="0"/>
  </r>
  <r>
    <d v="2010-05-18T00:00:00"/>
    <x v="8"/>
    <x v="0"/>
    <m/>
    <x v="90"/>
    <n v="600"/>
    <x v="3"/>
    <x v="3"/>
    <n v="3333"/>
    <x v="4"/>
    <x v="0"/>
    <x v="4"/>
    <x v="1"/>
    <x v="1"/>
    <x v="0"/>
  </r>
  <r>
    <d v="2010-05-20T00:00:00"/>
    <x v="8"/>
    <x v="0"/>
    <m/>
    <x v="126"/>
    <n v="500"/>
    <x v="0"/>
    <x v="0"/>
    <n v="3333"/>
    <x v="4"/>
    <x v="0"/>
    <x v="4"/>
    <x v="1"/>
    <x v="1"/>
    <x v="0"/>
  </r>
  <r>
    <d v="2010-05-20T00:00:00"/>
    <x v="8"/>
    <x v="0"/>
    <m/>
    <x v="127"/>
    <n v="500"/>
    <x v="0"/>
    <x v="0"/>
    <n v="3333"/>
    <x v="4"/>
    <x v="0"/>
    <x v="4"/>
    <x v="1"/>
    <x v="1"/>
    <x v="0"/>
  </r>
  <r>
    <d v="2010-05-24T00:00:00"/>
    <x v="8"/>
    <x v="0"/>
    <m/>
    <x v="128"/>
    <n v="162.80000000000001"/>
    <x v="4"/>
    <x v="4"/>
    <n v="3333"/>
    <x v="4"/>
    <x v="0"/>
    <x v="4"/>
    <x v="1"/>
    <x v="1"/>
    <x v="0"/>
  </r>
  <r>
    <d v="2010-05-24T00:00:00"/>
    <x v="8"/>
    <x v="0"/>
    <m/>
    <x v="128"/>
    <n v="36.47"/>
    <x v="4"/>
    <x v="4"/>
    <n v="3333"/>
    <x v="4"/>
    <x v="0"/>
    <x v="4"/>
    <x v="1"/>
    <x v="1"/>
    <x v="0"/>
  </r>
  <r>
    <d v="2010-05-24T00:00:00"/>
    <x v="8"/>
    <x v="0"/>
    <m/>
    <x v="128"/>
    <n v="96.54"/>
    <x v="4"/>
    <x v="4"/>
    <n v="3333"/>
    <x v="4"/>
    <x v="0"/>
    <x v="4"/>
    <x v="1"/>
    <x v="1"/>
    <x v="0"/>
  </r>
  <r>
    <d v="2010-05-24T00:00:00"/>
    <x v="8"/>
    <x v="0"/>
    <m/>
    <x v="129"/>
    <n v="212.93"/>
    <x v="2"/>
    <x v="2"/>
    <n v="3333"/>
    <x v="4"/>
    <x v="0"/>
    <x v="4"/>
    <x v="1"/>
    <x v="1"/>
    <x v="0"/>
  </r>
  <r>
    <d v="2010-05-24T00:00:00"/>
    <x v="8"/>
    <x v="0"/>
    <m/>
    <x v="130"/>
    <n v="16.510000000000002"/>
    <x v="0"/>
    <x v="0"/>
    <n v="3333"/>
    <x v="4"/>
    <x v="0"/>
    <x v="4"/>
    <x v="1"/>
    <x v="1"/>
    <x v="0"/>
  </r>
  <r>
    <d v="2010-05-24T00:00:00"/>
    <x v="8"/>
    <x v="0"/>
    <m/>
    <x v="131"/>
    <n v="63.08"/>
    <x v="0"/>
    <x v="0"/>
    <n v="3333"/>
    <x v="4"/>
    <x v="0"/>
    <x v="4"/>
    <x v="1"/>
    <x v="1"/>
    <x v="0"/>
  </r>
  <r>
    <d v="2010-05-24T00:00:00"/>
    <x v="8"/>
    <x v="0"/>
    <m/>
    <x v="132"/>
    <n v="239.2"/>
    <x v="0"/>
    <x v="0"/>
    <n v="3333"/>
    <x v="4"/>
    <x v="0"/>
    <x v="4"/>
    <x v="1"/>
    <x v="1"/>
    <x v="0"/>
  </r>
  <r>
    <d v="2010-05-24T00:00:00"/>
    <x v="8"/>
    <x v="0"/>
    <m/>
    <x v="133"/>
    <n v="189.83"/>
    <x v="0"/>
    <x v="0"/>
    <n v="3333"/>
    <x v="4"/>
    <x v="0"/>
    <x v="4"/>
    <x v="1"/>
    <x v="1"/>
    <x v="0"/>
  </r>
  <r>
    <d v="2010-05-24T00:00:00"/>
    <x v="8"/>
    <x v="0"/>
    <m/>
    <x v="66"/>
    <n v="21.47"/>
    <x v="0"/>
    <x v="0"/>
    <n v="3333"/>
    <x v="4"/>
    <x v="0"/>
    <x v="4"/>
    <x v="1"/>
    <x v="1"/>
    <x v="0"/>
  </r>
  <r>
    <d v="2010-05-25T00:00:00"/>
    <x v="8"/>
    <x v="0"/>
    <m/>
    <x v="134"/>
    <n v="1000"/>
    <x v="2"/>
    <x v="2"/>
    <n v="3333"/>
    <x v="4"/>
    <x v="0"/>
    <x v="4"/>
    <x v="1"/>
    <x v="1"/>
    <x v="0"/>
  </r>
  <r>
    <d v="2010-05-26T00:00:00"/>
    <x v="8"/>
    <x v="0"/>
    <m/>
    <x v="109"/>
    <n v="500"/>
    <x v="6"/>
    <x v="6"/>
    <n v="3333"/>
    <x v="4"/>
    <x v="0"/>
    <x v="4"/>
    <x v="1"/>
    <x v="1"/>
    <x v="0"/>
  </r>
  <r>
    <d v="2010-05-27T00:00:00"/>
    <x v="8"/>
    <x v="0"/>
    <m/>
    <x v="66"/>
    <n v="147.5"/>
    <x v="0"/>
    <x v="0"/>
    <n v="3333"/>
    <x v="4"/>
    <x v="0"/>
    <x v="4"/>
    <x v="1"/>
    <x v="1"/>
    <x v="0"/>
  </r>
  <r>
    <d v="2010-05-31T00:00:00"/>
    <x v="8"/>
    <x v="0"/>
    <m/>
    <x v="135"/>
    <n v="300"/>
    <x v="0"/>
    <x v="0"/>
    <n v="3333"/>
    <x v="4"/>
    <x v="0"/>
    <x v="4"/>
    <x v="1"/>
    <x v="1"/>
    <x v="0"/>
  </r>
  <r>
    <d v="2010-06-01T00:00:00"/>
    <x v="9"/>
    <x v="0"/>
    <m/>
    <x v="1"/>
    <n v="1192"/>
    <x v="1"/>
    <x v="1"/>
    <n v="2631"/>
    <x v="4"/>
    <x v="0"/>
    <x v="4"/>
    <x v="9"/>
    <x v="4"/>
    <x v="0"/>
  </r>
  <r>
    <d v="2010-06-01T00:00:00"/>
    <x v="9"/>
    <x v="0"/>
    <m/>
    <x v="136"/>
    <n v="97.04"/>
    <x v="0"/>
    <x v="0"/>
    <n v="3333"/>
    <x v="4"/>
    <x v="0"/>
    <x v="4"/>
    <x v="1"/>
    <x v="1"/>
    <x v="0"/>
  </r>
  <r>
    <d v="2010-06-04T00:00:00"/>
    <x v="9"/>
    <x v="0"/>
    <m/>
    <x v="137"/>
    <n v="75"/>
    <x v="2"/>
    <x v="2"/>
    <n v="2635"/>
    <x v="4"/>
    <x v="0"/>
    <x v="4"/>
    <x v="12"/>
    <x v="7"/>
    <x v="4"/>
  </r>
  <r>
    <d v="2010-06-04T00:00:00"/>
    <x v="9"/>
    <x v="0"/>
    <m/>
    <x v="138"/>
    <n v="47.5"/>
    <x v="2"/>
    <x v="2"/>
    <n v="2635"/>
    <x v="4"/>
    <x v="0"/>
    <x v="4"/>
    <x v="12"/>
    <x v="7"/>
    <x v="4"/>
  </r>
  <r>
    <d v="2010-06-04T00:00:00"/>
    <x v="9"/>
    <x v="0"/>
    <m/>
    <x v="139"/>
    <n v="150"/>
    <x v="0"/>
    <x v="0"/>
    <n v="3333"/>
    <x v="4"/>
    <x v="0"/>
    <x v="4"/>
    <x v="1"/>
    <x v="1"/>
    <x v="0"/>
  </r>
  <r>
    <d v="2010-06-04T00:00:00"/>
    <x v="9"/>
    <x v="0"/>
    <m/>
    <x v="50"/>
    <n v="3.72"/>
    <x v="4"/>
    <x v="4"/>
    <n v="3345"/>
    <x v="4"/>
    <x v="0"/>
    <x v="4"/>
    <x v="7"/>
    <x v="3"/>
    <x v="2"/>
  </r>
  <r>
    <d v="2010-06-04T00:00:00"/>
    <x v="9"/>
    <x v="0"/>
    <m/>
    <x v="50"/>
    <n v="15.13"/>
    <x v="4"/>
    <x v="4"/>
    <n v="3345"/>
    <x v="4"/>
    <x v="0"/>
    <x v="4"/>
    <x v="7"/>
    <x v="3"/>
    <x v="2"/>
  </r>
  <r>
    <d v="2010-06-07T00:00:00"/>
    <x v="9"/>
    <x v="0"/>
    <m/>
    <x v="44"/>
    <n v="50"/>
    <x v="4"/>
    <x v="4"/>
    <n v="3333"/>
    <x v="4"/>
    <x v="0"/>
    <x v="4"/>
    <x v="1"/>
    <x v="1"/>
    <x v="0"/>
  </r>
  <r>
    <d v="2010-06-07T00:00:00"/>
    <x v="9"/>
    <x v="0"/>
    <m/>
    <x v="140"/>
    <n v="100"/>
    <x v="0"/>
    <x v="0"/>
    <n v="3333"/>
    <x v="4"/>
    <x v="0"/>
    <x v="4"/>
    <x v="1"/>
    <x v="1"/>
    <x v="0"/>
  </r>
  <r>
    <d v="2010-06-07T00:00:00"/>
    <x v="9"/>
    <x v="0"/>
    <m/>
    <x v="141"/>
    <n v="500"/>
    <x v="0"/>
    <x v="0"/>
    <n v="3333"/>
    <x v="4"/>
    <x v="0"/>
    <x v="4"/>
    <x v="1"/>
    <x v="1"/>
    <x v="0"/>
  </r>
  <r>
    <d v="2010-06-08T00:00:00"/>
    <x v="9"/>
    <x v="0"/>
    <m/>
    <x v="142"/>
    <n v="250"/>
    <x v="0"/>
    <x v="0"/>
    <n v="3333"/>
    <x v="4"/>
    <x v="0"/>
    <x v="4"/>
    <x v="1"/>
    <x v="1"/>
    <x v="0"/>
  </r>
  <r>
    <d v="2010-06-08T00:00:00"/>
    <x v="9"/>
    <x v="0"/>
    <m/>
    <x v="143"/>
    <n v="20.010000000000002"/>
    <x v="0"/>
    <x v="0"/>
    <n v="3333"/>
    <x v="4"/>
    <x v="0"/>
    <x v="4"/>
    <x v="1"/>
    <x v="1"/>
    <x v="0"/>
  </r>
  <r>
    <d v="2010-06-08T00:00:00"/>
    <x v="9"/>
    <x v="0"/>
    <m/>
    <x v="144"/>
    <n v="500"/>
    <x v="0"/>
    <x v="0"/>
    <n v="3333"/>
    <x v="4"/>
    <x v="0"/>
    <x v="4"/>
    <x v="1"/>
    <x v="1"/>
    <x v="0"/>
  </r>
  <r>
    <d v="2010-06-08T00:00:00"/>
    <x v="9"/>
    <x v="0"/>
    <m/>
    <x v="116"/>
    <n v="250"/>
    <x v="0"/>
    <x v="0"/>
    <n v="3333"/>
    <x v="4"/>
    <x v="0"/>
    <x v="4"/>
    <x v="1"/>
    <x v="1"/>
    <x v="0"/>
  </r>
  <r>
    <d v="2010-06-10T00:00:00"/>
    <x v="9"/>
    <x v="0"/>
    <m/>
    <x v="145"/>
    <n v="381.21"/>
    <x v="0"/>
    <x v="0"/>
    <n v="3333"/>
    <x v="4"/>
    <x v="0"/>
    <x v="4"/>
    <x v="1"/>
    <x v="1"/>
    <x v="0"/>
  </r>
  <r>
    <d v="2010-06-10T00:00:00"/>
    <x v="9"/>
    <x v="0"/>
    <m/>
    <x v="146"/>
    <n v="365.41"/>
    <x v="0"/>
    <x v="0"/>
    <n v="3333"/>
    <x v="4"/>
    <x v="0"/>
    <x v="4"/>
    <x v="1"/>
    <x v="1"/>
    <x v="0"/>
  </r>
  <r>
    <d v="2010-06-10T00:00:00"/>
    <x v="9"/>
    <x v="0"/>
    <m/>
    <x v="146"/>
    <n v="249.04"/>
    <x v="0"/>
    <x v="0"/>
    <n v="3333"/>
    <x v="4"/>
    <x v="0"/>
    <x v="4"/>
    <x v="1"/>
    <x v="1"/>
    <x v="0"/>
  </r>
  <r>
    <d v="2010-06-14T00:00:00"/>
    <x v="9"/>
    <x v="0"/>
    <m/>
    <x v="147"/>
    <n v="700"/>
    <x v="0"/>
    <x v="0"/>
    <n v="3333"/>
    <x v="4"/>
    <x v="0"/>
    <x v="4"/>
    <x v="1"/>
    <x v="1"/>
    <x v="0"/>
  </r>
  <r>
    <d v="2010-06-14T00:00:00"/>
    <x v="9"/>
    <x v="0"/>
    <m/>
    <x v="143"/>
    <n v="46.11"/>
    <x v="0"/>
    <x v="0"/>
    <n v="3333"/>
    <x v="4"/>
    <x v="0"/>
    <x v="4"/>
    <x v="1"/>
    <x v="1"/>
    <x v="0"/>
  </r>
  <r>
    <d v="2010-06-15T00:00:00"/>
    <x v="9"/>
    <x v="0"/>
    <m/>
    <x v="44"/>
    <n v="500"/>
    <x v="4"/>
    <x v="4"/>
    <n v="3333"/>
    <x v="4"/>
    <x v="0"/>
    <x v="4"/>
    <x v="1"/>
    <x v="1"/>
    <x v="0"/>
  </r>
  <r>
    <d v="2010-06-15T00:00:00"/>
    <x v="9"/>
    <x v="0"/>
    <m/>
    <x v="148"/>
    <n v="120"/>
    <x v="0"/>
    <x v="0"/>
    <n v="3333"/>
    <x v="4"/>
    <x v="0"/>
    <x v="4"/>
    <x v="1"/>
    <x v="1"/>
    <x v="0"/>
  </r>
  <r>
    <d v="2010-06-16T00:00:00"/>
    <x v="9"/>
    <x v="0"/>
    <m/>
    <x v="91"/>
    <n v="1557.6"/>
    <x v="0"/>
    <x v="0"/>
    <n v="2736"/>
    <x v="4"/>
    <x v="0"/>
    <x v="4"/>
    <x v="17"/>
    <x v="5"/>
    <x v="4"/>
  </r>
  <r>
    <d v="2010-06-21T00:00:00"/>
    <x v="9"/>
    <x v="0"/>
    <m/>
    <x v="149"/>
    <n v="1500"/>
    <x v="4"/>
    <x v="4"/>
    <n v="3333"/>
    <x v="4"/>
    <x v="0"/>
    <x v="4"/>
    <x v="1"/>
    <x v="1"/>
    <x v="0"/>
  </r>
  <r>
    <d v="2010-06-23T00:00:00"/>
    <x v="9"/>
    <x v="0"/>
    <m/>
    <x v="150"/>
    <n v="100"/>
    <x v="0"/>
    <x v="0"/>
    <n v="2637"/>
    <x v="4"/>
    <x v="0"/>
    <x v="4"/>
    <x v="18"/>
    <x v="9"/>
    <x v="3"/>
  </r>
  <r>
    <d v="2010-06-23T00:00:00"/>
    <x v="9"/>
    <x v="0"/>
    <m/>
    <x v="66"/>
    <n v="164.5"/>
    <x v="0"/>
    <x v="0"/>
    <n v="3333"/>
    <x v="4"/>
    <x v="0"/>
    <x v="4"/>
    <x v="1"/>
    <x v="1"/>
    <x v="0"/>
  </r>
  <r>
    <d v="2010-06-23T00:00:00"/>
    <x v="9"/>
    <x v="0"/>
    <m/>
    <x v="66"/>
    <n v="37.9"/>
    <x v="0"/>
    <x v="0"/>
    <n v="3333"/>
    <x v="4"/>
    <x v="0"/>
    <x v="4"/>
    <x v="1"/>
    <x v="1"/>
    <x v="0"/>
  </r>
  <r>
    <d v="2010-06-24T00:00:00"/>
    <x v="9"/>
    <x v="0"/>
    <m/>
    <x v="151"/>
    <n v="350"/>
    <x v="0"/>
    <x v="0"/>
    <n v="3333"/>
    <x v="4"/>
    <x v="0"/>
    <x v="4"/>
    <x v="1"/>
    <x v="1"/>
    <x v="0"/>
  </r>
  <r>
    <d v="2010-06-24T00:00:00"/>
    <x v="9"/>
    <x v="0"/>
    <m/>
    <x v="152"/>
    <n v="500"/>
    <x v="0"/>
    <x v="0"/>
    <n v="3333"/>
    <x v="4"/>
    <x v="0"/>
    <x v="4"/>
    <x v="1"/>
    <x v="1"/>
    <x v="0"/>
  </r>
  <r>
    <d v="2010-06-30T00:00:00"/>
    <x v="9"/>
    <x v="0"/>
    <m/>
    <x v="66"/>
    <n v="227.5"/>
    <x v="2"/>
    <x v="2"/>
    <n v="3333"/>
    <x v="4"/>
    <x v="0"/>
    <x v="4"/>
    <x v="1"/>
    <x v="1"/>
    <x v="0"/>
  </r>
  <r>
    <d v="2010-06-30T00:00:00"/>
    <x v="9"/>
    <x v="0"/>
    <m/>
    <x v="153"/>
    <n v="10000"/>
    <x v="2"/>
    <x v="2"/>
    <n v="3333"/>
    <x v="4"/>
    <x v="0"/>
    <x v="4"/>
    <x v="1"/>
    <x v="1"/>
    <x v="0"/>
  </r>
  <r>
    <d v="2010-06-30T00:00:00"/>
    <x v="9"/>
    <x v="0"/>
    <m/>
    <x v="154"/>
    <n v="600"/>
    <x v="4"/>
    <x v="4"/>
    <n v="3333"/>
    <x v="4"/>
    <x v="0"/>
    <x v="4"/>
    <x v="1"/>
    <x v="1"/>
    <x v="0"/>
  </r>
  <r>
    <d v="2010-06-30T00:00:00"/>
    <x v="9"/>
    <x v="0"/>
    <m/>
    <x v="155"/>
    <n v="100"/>
    <x v="0"/>
    <x v="0"/>
    <n v="3333"/>
    <x v="4"/>
    <x v="0"/>
    <x v="4"/>
    <x v="1"/>
    <x v="1"/>
    <x v="0"/>
  </r>
  <r>
    <d v="2010-07-01T00:00:00"/>
    <x v="4"/>
    <x v="0"/>
    <m/>
    <x v="1"/>
    <n v="1192"/>
    <x v="1"/>
    <x v="1"/>
    <n v="2631"/>
    <x v="4"/>
    <x v="0"/>
    <x v="4"/>
    <x v="9"/>
    <x v="4"/>
    <x v="0"/>
  </r>
  <r>
    <d v="2010-07-07T00:00:00"/>
    <x v="4"/>
    <x v="0"/>
    <m/>
    <x v="156"/>
    <n v="50"/>
    <x v="6"/>
    <x v="6"/>
    <n v="3333"/>
    <x v="4"/>
    <x v="0"/>
    <x v="4"/>
    <x v="1"/>
    <x v="1"/>
    <x v="0"/>
  </r>
  <r>
    <d v="2010-07-07T00:00:00"/>
    <x v="4"/>
    <x v="0"/>
    <m/>
    <x v="157"/>
    <n v="5000"/>
    <x v="0"/>
    <x v="0"/>
    <n v="3333"/>
    <x v="4"/>
    <x v="0"/>
    <x v="4"/>
    <x v="1"/>
    <x v="1"/>
    <x v="0"/>
  </r>
  <r>
    <d v="2010-07-07T00:00:00"/>
    <x v="4"/>
    <x v="0"/>
    <m/>
    <x v="158"/>
    <n v="80"/>
    <x v="0"/>
    <x v="0"/>
    <n v="3333"/>
    <x v="4"/>
    <x v="0"/>
    <x v="4"/>
    <x v="1"/>
    <x v="1"/>
    <x v="0"/>
  </r>
  <r>
    <d v="2010-07-12T00:00:00"/>
    <x v="4"/>
    <x v="0"/>
    <m/>
    <x v="159"/>
    <n v="100"/>
    <x v="6"/>
    <x v="6"/>
    <n v="3333"/>
    <x v="4"/>
    <x v="0"/>
    <x v="4"/>
    <x v="1"/>
    <x v="1"/>
    <x v="0"/>
  </r>
  <r>
    <d v="2010-07-13T00:00:00"/>
    <x v="4"/>
    <x v="0"/>
    <m/>
    <x v="160"/>
    <n v="50"/>
    <x v="0"/>
    <x v="0"/>
    <n v="3333"/>
    <x v="4"/>
    <x v="0"/>
    <x v="4"/>
    <x v="1"/>
    <x v="1"/>
    <x v="0"/>
  </r>
  <r>
    <d v="2010-07-21T00:00:00"/>
    <x v="4"/>
    <x v="0"/>
    <m/>
    <x v="146"/>
    <n v="245.79"/>
    <x v="0"/>
    <x v="0"/>
    <n v="3333"/>
    <x v="4"/>
    <x v="0"/>
    <x v="4"/>
    <x v="1"/>
    <x v="1"/>
    <x v="0"/>
  </r>
  <r>
    <d v="2010-07-21T00:00:00"/>
    <x v="4"/>
    <x v="0"/>
    <m/>
    <x v="146"/>
    <n v="211.93"/>
    <x v="0"/>
    <x v="0"/>
    <n v="3333"/>
    <x v="4"/>
    <x v="0"/>
    <x v="4"/>
    <x v="1"/>
    <x v="1"/>
    <x v="0"/>
  </r>
  <r>
    <m/>
    <x v="3"/>
    <x v="0"/>
    <m/>
    <x v="67"/>
    <n v="-25000"/>
    <x v="7"/>
    <x v="7"/>
    <n v="3333"/>
    <x v="4"/>
    <x v="0"/>
    <x v="4"/>
    <x v="1"/>
    <x v="1"/>
    <x v="0"/>
  </r>
  <r>
    <d v="2009-10-31T00:00:00"/>
    <x v="0"/>
    <x v="0"/>
    <m/>
    <x v="1"/>
    <n v="750"/>
    <x v="1"/>
    <x v="1"/>
    <n v="3370"/>
    <x v="5"/>
    <x v="0"/>
    <x v="5"/>
    <x v="19"/>
    <x v="3"/>
    <x v="2"/>
  </r>
  <r>
    <d v="2009-12-09T00:00:00"/>
    <x v="2"/>
    <x v="0"/>
    <m/>
    <x v="1"/>
    <n v="525"/>
    <x v="1"/>
    <x v="1"/>
    <n v="3336"/>
    <x v="5"/>
    <x v="0"/>
    <x v="5"/>
    <x v="20"/>
    <x v="3"/>
    <x v="2"/>
  </r>
  <r>
    <d v="2009-12-09T00:00:00"/>
    <x v="2"/>
    <x v="0"/>
    <m/>
    <x v="36"/>
    <n v="200"/>
    <x v="4"/>
    <x v="4"/>
    <n v="3370"/>
    <x v="5"/>
    <x v="0"/>
    <x v="5"/>
    <x v="19"/>
    <x v="3"/>
    <x v="2"/>
  </r>
  <r>
    <d v="2009-12-09T00:00:00"/>
    <x v="2"/>
    <x v="0"/>
    <m/>
    <x v="62"/>
    <n v="125"/>
    <x v="6"/>
    <x v="6"/>
    <n v="3370"/>
    <x v="5"/>
    <x v="0"/>
    <x v="5"/>
    <x v="19"/>
    <x v="3"/>
    <x v="2"/>
  </r>
  <r>
    <d v="2009-12-14T00:00:00"/>
    <x v="2"/>
    <x v="0"/>
    <m/>
    <x v="161"/>
    <n v="1000"/>
    <x v="0"/>
    <x v="0"/>
    <n v="3370"/>
    <x v="5"/>
    <x v="0"/>
    <x v="5"/>
    <x v="19"/>
    <x v="3"/>
    <x v="2"/>
  </r>
  <r>
    <d v="2009-12-21T00:00:00"/>
    <x v="2"/>
    <x v="0"/>
    <m/>
    <x v="56"/>
    <n v="50"/>
    <x v="0"/>
    <x v="0"/>
    <n v="3335"/>
    <x v="5"/>
    <x v="0"/>
    <x v="5"/>
    <x v="21"/>
    <x v="3"/>
    <x v="2"/>
  </r>
  <r>
    <d v="2010-01-20T00:00:00"/>
    <x v="5"/>
    <x v="0"/>
    <m/>
    <x v="162"/>
    <n v="50"/>
    <x v="2"/>
    <x v="2"/>
    <n v="3370"/>
    <x v="5"/>
    <x v="0"/>
    <x v="5"/>
    <x v="19"/>
    <x v="3"/>
    <x v="2"/>
  </r>
  <r>
    <d v="2010-01-20T00:00:00"/>
    <x v="5"/>
    <x v="0"/>
    <m/>
    <x v="163"/>
    <n v="50"/>
    <x v="2"/>
    <x v="2"/>
    <n v="3370"/>
    <x v="5"/>
    <x v="0"/>
    <x v="5"/>
    <x v="19"/>
    <x v="3"/>
    <x v="2"/>
  </r>
  <r>
    <d v="2010-01-20T00:00:00"/>
    <x v="5"/>
    <x v="0"/>
    <m/>
    <x v="164"/>
    <n v="90"/>
    <x v="0"/>
    <x v="0"/>
    <n v="3370"/>
    <x v="5"/>
    <x v="0"/>
    <x v="5"/>
    <x v="19"/>
    <x v="3"/>
    <x v="2"/>
  </r>
  <r>
    <d v="2010-02-01T00:00:00"/>
    <x v="6"/>
    <x v="0"/>
    <m/>
    <x v="165"/>
    <n v="50"/>
    <x v="6"/>
    <x v="6"/>
    <n v="3335"/>
    <x v="5"/>
    <x v="0"/>
    <x v="5"/>
    <x v="21"/>
    <x v="3"/>
    <x v="2"/>
  </r>
  <r>
    <d v="2010-02-01T00:00:00"/>
    <x v="6"/>
    <x v="0"/>
    <m/>
    <x v="166"/>
    <n v="50"/>
    <x v="0"/>
    <x v="0"/>
    <n v="3335"/>
    <x v="5"/>
    <x v="0"/>
    <x v="5"/>
    <x v="21"/>
    <x v="3"/>
    <x v="2"/>
  </r>
  <r>
    <d v="2010-02-16T00:00:00"/>
    <x v="6"/>
    <x v="0"/>
    <m/>
    <x v="164"/>
    <n v="150"/>
    <x v="2"/>
    <x v="2"/>
    <n v="3336"/>
    <x v="5"/>
    <x v="0"/>
    <x v="5"/>
    <x v="20"/>
    <x v="3"/>
    <x v="2"/>
  </r>
  <r>
    <d v="2010-02-16T00:00:00"/>
    <x v="6"/>
    <x v="0"/>
    <m/>
    <x v="167"/>
    <n v="50"/>
    <x v="2"/>
    <x v="2"/>
    <n v="3370"/>
    <x v="5"/>
    <x v="0"/>
    <x v="5"/>
    <x v="19"/>
    <x v="3"/>
    <x v="2"/>
  </r>
  <r>
    <d v="2010-02-16T00:00:00"/>
    <x v="6"/>
    <x v="0"/>
    <m/>
    <x v="168"/>
    <n v="250"/>
    <x v="0"/>
    <x v="0"/>
    <n v="3336"/>
    <x v="5"/>
    <x v="0"/>
    <x v="5"/>
    <x v="20"/>
    <x v="3"/>
    <x v="2"/>
  </r>
  <r>
    <d v="2010-03-09T00:00:00"/>
    <x v="3"/>
    <x v="0"/>
    <m/>
    <x v="169"/>
    <n v="3000"/>
    <x v="2"/>
    <x v="2"/>
    <n v="3335"/>
    <x v="5"/>
    <x v="0"/>
    <x v="5"/>
    <x v="21"/>
    <x v="3"/>
    <x v="2"/>
  </r>
  <r>
    <d v="2010-03-16T00:00:00"/>
    <x v="3"/>
    <x v="0"/>
    <m/>
    <x v="170"/>
    <n v="250"/>
    <x v="6"/>
    <x v="6"/>
    <n v="3370"/>
    <x v="5"/>
    <x v="0"/>
    <x v="5"/>
    <x v="19"/>
    <x v="3"/>
    <x v="2"/>
  </r>
  <r>
    <d v="2010-05-11T00:00:00"/>
    <x v="8"/>
    <x v="0"/>
    <m/>
    <x v="36"/>
    <n v="150"/>
    <x v="5"/>
    <x v="5"/>
    <n v="3335"/>
    <x v="5"/>
    <x v="0"/>
    <x v="5"/>
    <x v="21"/>
    <x v="3"/>
    <x v="2"/>
  </r>
  <r>
    <d v="2010-05-19T00:00:00"/>
    <x v="8"/>
    <x v="0"/>
    <m/>
    <x v="171"/>
    <n v="100"/>
    <x v="2"/>
    <x v="2"/>
    <n v="3336"/>
    <x v="5"/>
    <x v="0"/>
    <x v="5"/>
    <x v="20"/>
    <x v="3"/>
    <x v="2"/>
  </r>
  <r>
    <d v="2010-05-24T00:00:00"/>
    <x v="8"/>
    <x v="0"/>
    <m/>
    <x v="61"/>
    <n v="50"/>
    <x v="6"/>
    <x v="6"/>
    <n v="3335"/>
    <x v="5"/>
    <x v="0"/>
    <x v="5"/>
    <x v="21"/>
    <x v="3"/>
    <x v="2"/>
  </r>
  <r>
    <d v="2010-05-25T00:00:00"/>
    <x v="8"/>
    <x v="0"/>
    <m/>
    <x v="117"/>
    <n v="300"/>
    <x v="0"/>
    <x v="0"/>
    <n v="3336"/>
    <x v="5"/>
    <x v="0"/>
    <x v="5"/>
    <x v="20"/>
    <x v="3"/>
    <x v="2"/>
  </r>
  <r>
    <d v="2009-12-01T00:00:00"/>
    <x v="2"/>
    <x v="0"/>
    <m/>
    <x v="172"/>
    <n v="105.38"/>
    <x v="0"/>
    <x v="0"/>
    <n v="3375"/>
    <x v="6"/>
    <x v="0"/>
    <x v="6"/>
    <x v="22"/>
    <x v="3"/>
    <x v="2"/>
  </r>
  <r>
    <d v="2010-01-10T00:00:00"/>
    <x v="5"/>
    <x v="0"/>
    <m/>
    <x v="173"/>
    <n v="25"/>
    <x v="0"/>
    <x v="0"/>
    <n v="3373"/>
    <x v="6"/>
    <x v="0"/>
    <x v="6"/>
    <x v="23"/>
    <x v="3"/>
    <x v="2"/>
  </r>
  <r>
    <d v="2010-02-08T00:00:00"/>
    <x v="6"/>
    <x v="0"/>
    <m/>
    <x v="3"/>
    <n v="10"/>
    <x v="0"/>
    <x v="0"/>
    <n v="3373"/>
    <x v="6"/>
    <x v="0"/>
    <x v="6"/>
    <x v="23"/>
    <x v="3"/>
    <x v="2"/>
  </r>
  <r>
    <d v="2010-02-24T00:00:00"/>
    <x v="6"/>
    <x v="0"/>
    <m/>
    <x v="174"/>
    <n v="225"/>
    <x v="0"/>
    <x v="0"/>
    <n v="3374"/>
    <x v="6"/>
    <x v="0"/>
    <x v="6"/>
    <x v="24"/>
    <x v="3"/>
    <x v="2"/>
  </r>
  <r>
    <d v="2010-03-18T00:00:00"/>
    <x v="3"/>
    <x v="0"/>
    <m/>
    <x v="175"/>
    <n v="50"/>
    <x v="2"/>
    <x v="2"/>
    <n v="3373"/>
    <x v="6"/>
    <x v="0"/>
    <x v="6"/>
    <x v="23"/>
    <x v="3"/>
    <x v="2"/>
  </r>
  <r>
    <d v="2010-04-06T00:00:00"/>
    <x v="7"/>
    <x v="0"/>
    <m/>
    <x v="176"/>
    <n v="100"/>
    <x v="0"/>
    <x v="0"/>
    <n v="3373"/>
    <x v="6"/>
    <x v="0"/>
    <x v="6"/>
    <x v="23"/>
    <x v="3"/>
    <x v="2"/>
  </r>
  <r>
    <d v="2010-04-20T00:00:00"/>
    <x v="7"/>
    <x v="0"/>
    <m/>
    <x v="64"/>
    <n v="100"/>
    <x v="9"/>
    <x v="9"/>
    <n v="3374"/>
    <x v="6"/>
    <x v="0"/>
    <x v="6"/>
    <x v="24"/>
    <x v="3"/>
    <x v="2"/>
  </r>
  <r>
    <d v="2010-04-21T00:00:00"/>
    <x v="7"/>
    <x v="0"/>
    <m/>
    <x v="117"/>
    <n v="100"/>
    <x v="2"/>
    <x v="2"/>
    <n v="3373"/>
    <x v="6"/>
    <x v="0"/>
    <x v="6"/>
    <x v="23"/>
    <x v="3"/>
    <x v="2"/>
  </r>
  <r>
    <d v="2010-05-24T00:00:00"/>
    <x v="8"/>
    <x v="0"/>
    <m/>
    <x v="177"/>
    <n v="1000"/>
    <x v="2"/>
    <x v="2"/>
    <n v="3373"/>
    <x v="6"/>
    <x v="0"/>
    <x v="6"/>
    <x v="23"/>
    <x v="3"/>
    <x v="2"/>
  </r>
  <r>
    <d v="2010-06-10T00:00:00"/>
    <x v="9"/>
    <x v="0"/>
    <m/>
    <x v="178"/>
    <n v="200"/>
    <x v="2"/>
    <x v="2"/>
    <n v="3376"/>
    <x v="6"/>
    <x v="0"/>
    <x v="6"/>
    <x v="25"/>
    <x v="3"/>
    <x v="2"/>
  </r>
  <r>
    <d v="2009-10-05T00:00:00"/>
    <x v="0"/>
    <x v="0"/>
    <m/>
    <x v="1"/>
    <n v="350"/>
    <x v="1"/>
    <x v="1"/>
    <n v="3435"/>
    <x v="7"/>
    <x v="0"/>
    <x v="7"/>
    <x v="26"/>
    <x v="12"/>
    <x v="6"/>
  </r>
  <r>
    <d v="2009-10-06T00:00:00"/>
    <x v="0"/>
    <x v="0"/>
    <m/>
    <x v="64"/>
    <n v="30"/>
    <x v="10"/>
    <x v="10"/>
    <n v="3333"/>
    <x v="7"/>
    <x v="0"/>
    <x v="7"/>
    <x v="1"/>
    <x v="1"/>
    <x v="0"/>
  </r>
  <r>
    <d v="2009-10-07T00:00:00"/>
    <x v="0"/>
    <x v="0"/>
    <m/>
    <x v="179"/>
    <n v="5000"/>
    <x v="2"/>
    <x v="2"/>
    <n v="3333"/>
    <x v="7"/>
    <x v="0"/>
    <x v="7"/>
    <x v="1"/>
    <x v="1"/>
    <x v="0"/>
  </r>
  <r>
    <d v="2009-10-14T00:00:00"/>
    <x v="0"/>
    <x v="0"/>
    <m/>
    <x v="180"/>
    <n v="125"/>
    <x v="11"/>
    <x v="0"/>
    <n v="3338"/>
    <x v="7"/>
    <x v="0"/>
    <x v="7"/>
    <x v="27"/>
    <x v="9"/>
    <x v="3"/>
  </r>
  <r>
    <d v="2009-10-19T00:00:00"/>
    <x v="0"/>
    <x v="0"/>
    <m/>
    <x v="22"/>
    <n v="500"/>
    <x v="0"/>
    <x v="0"/>
    <n v="3344"/>
    <x v="7"/>
    <x v="0"/>
    <x v="7"/>
    <x v="28"/>
    <x v="13"/>
    <x v="7"/>
  </r>
  <r>
    <d v="2009-10-20T00:00:00"/>
    <x v="0"/>
    <x v="0"/>
    <m/>
    <x v="181"/>
    <n v="177.5"/>
    <x v="12"/>
    <x v="11"/>
    <n v="3333"/>
    <x v="7"/>
    <x v="0"/>
    <x v="7"/>
    <x v="1"/>
    <x v="1"/>
    <x v="0"/>
  </r>
  <r>
    <d v="2009-10-23T00:00:00"/>
    <x v="0"/>
    <x v="0"/>
    <m/>
    <x v="182"/>
    <n v="19.34"/>
    <x v="0"/>
    <x v="0"/>
    <n v="3333"/>
    <x v="7"/>
    <x v="0"/>
    <x v="7"/>
    <x v="1"/>
    <x v="1"/>
    <x v="0"/>
  </r>
  <r>
    <d v="2009-10-23T00:00:00"/>
    <x v="0"/>
    <x v="0"/>
    <m/>
    <x v="182"/>
    <n v="32.6"/>
    <x v="0"/>
    <x v="0"/>
    <n v="3333"/>
    <x v="7"/>
    <x v="0"/>
    <x v="7"/>
    <x v="1"/>
    <x v="1"/>
    <x v="0"/>
  </r>
  <r>
    <d v="2009-10-23T00:00:00"/>
    <x v="0"/>
    <x v="0"/>
    <m/>
    <x v="182"/>
    <n v="201.04"/>
    <x v="0"/>
    <x v="0"/>
    <n v="3333"/>
    <x v="7"/>
    <x v="0"/>
    <x v="7"/>
    <x v="1"/>
    <x v="1"/>
    <x v="0"/>
  </r>
  <r>
    <d v="2009-10-23T00:00:00"/>
    <x v="0"/>
    <x v="0"/>
    <m/>
    <x v="182"/>
    <n v="44.74"/>
    <x v="0"/>
    <x v="0"/>
    <n v="3333"/>
    <x v="7"/>
    <x v="0"/>
    <x v="7"/>
    <x v="1"/>
    <x v="1"/>
    <x v="0"/>
  </r>
  <r>
    <d v="2009-10-23T00:00:00"/>
    <x v="0"/>
    <x v="0"/>
    <m/>
    <x v="183"/>
    <n v="94.73"/>
    <x v="0"/>
    <x v="0"/>
    <n v="3333"/>
    <x v="7"/>
    <x v="0"/>
    <x v="7"/>
    <x v="1"/>
    <x v="1"/>
    <x v="0"/>
  </r>
  <r>
    <d v="2009-10-23T00:00:00"/>
    <x v="0"/>
    <x v="0"/>
    <m/>
    <x v="184"/>
    <n v="44.95"/>
    <x v="0"/>
    <x v="0"/>
    <n v="3333"/>
    <x v="7"/>
    <x v="0"/>
    <x v="7"/>
    <x v="1"/>
    <x v="1"/>
    <x v="0"/>
  </r>
  <r>
    <d v="2009-10-23T00:00:00"/>
    <x v="0"/>
    <x v="0"/>
    <m/>
    <x v="183"/>
    <n v="58.85"/>
    <x v="0"/>
    <x v="0"/>
    <n v="3333"/>
    <x v="7"/>
    <x v="0"/>
    <x v="7"/>
    <x v="1"/>
    <x v="1"/>
    <x v="0"/>
  </r>
  <r>
    <d v="2009-10-23T00:00:00"/>
    <x v="0"/>
    <x v="0"/>
    <m/>
    <x v="185"/>
    <n v="21.66"/>
    <x v="0"/>
    <x v="0"/>
    <n v="3341"/>
    <x v="7"/>
    <x v="0"/>
    <x v="7"/>
    <x v="29"/>
    <x v="14"/>
    <x v="7"/>
  </r>
  <r>
    <d v="2009-10-23T00:00:00"/>
    <x v="0"/>
    <x v="0"/>
    <m/>
    <x v="185"/>
    <n v="21.65"/>
    <x v="0"/>
    <x v="0"/>
    <n v="3342"/>
    <x v="7"/>
    <x v="0"/>
    <x v="7"/>
    <x v="30"/>
    <x v="14"/>
    <x v="7"/>
  </r>
  <r>
    <d v="2009-10-23T00:00:00"/>
    <x v="0"/>
    <x v="0"/>
    <m/>
    <x v="185"/>
    <n v="21.66"/>
    <x v="0"/>
    <x v="0"/>
    <n v="3343"/>
    <x v="7"/>
    <x v="0"/>
    <x v="7"/>
    <x v="31"/>
    <x v="13"/>
    <x v="7"/>
  </r>
  <r>
    <d v="2009-10-23T00:00:00"/>
    <x v="0"/>
    <x v="0"/>
    <m/>
    <x v="185"/>
    <n v="21.66"/>
    <x v="0"/>
    <x v="0"/>
    <n v="3344"/>
    <x v="7"/>
    <x v="0"/>
    <x v="7"/>
    <x v="28"/>
    <x v="13"/>
    <x v="7"/>
  </r>
  <r>
    <d v="2009-10-23T00:00:00"/>
    <x v="0"/>
    <x v="0"/>
    <m/>
    <x v="185"/>
    <n v="21.65"/>
    <x v="0"/>
    <x v="0"/>
    <n v="3352"/>
    <x v="7"/>
    <x v="0"/>
    <x v="7"/>
    <x v="32"/>
    <x v="15"/>
    <x v="7"/>
  </r>
  <r>
    <d v="2009-10-28T00:00:00"/>
    <x v="0"/>
    <x v="0"/>
    <m/>
    <x v="1"/>
    <n v="-350"/>
    <x v="1"/>
    <x v="1"/>
    <n v="3435"/>
    <x v="7"/>
    <x v="0"/>
    <x v="7"/>
    <x v="26"/>
    <x v="12"/>
    <x v="6"/>
  </r>
  <r>
    <d v="2009-10-29T00:00:00"/>
    <x v="0"/>
    <x v="0"/>
    <m/>
    <x v="186"/>
    <n v="30.99"/>
    <x v="0"/>
    <x v="0"/>
    <n v="3333"/>
    <x v="7"/>
    <x v="0"/>
    <x v="7"/>
    <x v="1"/>
    <x v="1"/>
    <x v="0"/>
  </r>
  <r>
    <d v="2009-11-01T00:00:00"/>
    <x v="1"/>
    <x v="0"/>
    <m/>
    <x v="187"/>
    <n v="64.58"/>
    <x v="0"/>
    <x v="0"/>
    <n v="3333"/>
    <x v="7"/>
    <x v="0"/>
    <x v="7"/>
    <x v="1"/>
    <x v="1"/>
    <x v="0"/>
  </r>
  <r>
    <d v="2009-11-01T00:00:00"/>
    <x v="1"/>
    <x v="0"/>
    <m/>
    <x v="187"/>
    <n v="27.29"/>
    <x v="0"/>
    <x v="0"/>
    <n v="3333"/>
    <x v="7"/>
    <x v="0"/>
    <x v="7"/>
    <x v="1"/>
    <x v="1"/>
    <x v="0"/>
  </r>
  <r>
    <d v="2009-11-01T00:00:00"/>
    <x v="1"/>
    <x v="0"/>
    <m/>
    <x v="188"/>
    <n v="65.55"/>
    <x v="0"/>
    <x v="0"/>
    <n v="3333"/>
    <x v="7"/>
    <x v="0"/>
    <x v="7"/>
    <x v="1"/>
    <x v="1"/>
    <x v="0"/>
  </r>
  <r>
    <d v="2009-11-01T00:00:00"/>
    <x v="1"/>
    <x v="0"/>
    <m/>
    <x v="188"/>
    <n v="93.22"/>
    <x v="0"/>
    <x v="0"/>
    <n v="3333"/>
    <x v="7"/>
    <x v="0"/>
    <x v="7"/>
    <x v="1"/>
    <x v="1"/>
    <x v="0"/>
  </r>
  <r>
    <d v="2009-11-01T00:00:00"/>
    <x v="1"/>
    <x v="0"/>
    <m/>
    <x v="188"/>
    <n v="50"/>
    <x v="0"/>
    <x v="0"/>
    <n v="3333"/>
    <x v="7"/>
    <x v="0"/>
    <x v="7"/>
    <x v="1"/>
    <x v="1"/>
    <x v="0"/>
  </r>
  <r>
    <d v="2009-11-01T00:00:00"/>
    <x v="1"/>
    <x v="0"/>
    <m/>
    <x v="188"/>
    <n v="101.56"/>
    <x v="0"/>
    <x v="0"/>
    <n v="3333"/>
    <x v="7"/>
    <x v="0"/>
    <x v="7"/>
    <x v="1"/>
    <x v="1"/>
    <x v="0"/>
  </r>
  <r>
    <d v="2009-11-01T00:00:00"/>
    <x v="1"/>
    <x v="0"/>
    <m/>
    <x v="189"/>
    <n v="500"/>
    <x v="0"/>
    <x v="0"/>
    <n v="3333"/>
    <x v="7"/>
    <x v="0"/>
    <x v="7"/>
    <x v="1"/>
    <x v="1"/>
    <x v="0"/>
  </r>
  <r>
    <d v="2009-11-01T00:00:00"/>
    <x v="1"/>
    <x v="0"/>
    <m/>
    <x v="190"/>
    <n v="25.25"/>
    <x v="0"/>
    <x v="0"/>
    <n v="3333"/>
    <x v="7"/>
    <x v="0"/>
    <x v="7"/>
    <x v="1"/>
    <x v="1"/>
    <x v="0"/>
  </r>
  <r>
    <d v="2009-11-01T00:00:00"/>
    <x v="1"/>
    <x v="0"/>
    <m/>
    <x v="188"/>
    <n v="97.34"/>
    <x v="12"/>
    <x v="11"/>
    <n v="3333"/>
    <x v="7"/>
    <x v="0"/>
    <x v="7"/>
    <x v="1"/>
    <x v="1"/>
    <x v="0"/>
  </r>
  <r>
    <d v="2009-11-01T00:00:00"/>
    <x v="1"/>
    <x v="0"/>
    <m/>
    <x v="190"/>
    <n v="54.25"/>
    <x v="12"/>
    <x v="11"/>
    <n v="3333"/>
    <x v="7"/>
    <x v="0"/>
    <x v="7"/>
    <x v="1"/>
    <x v="1"/>
    <x v="0"/>
  </r>
  <r>
    <d v="2009-11-01T00:00:00"/>
    <x v="1"/>
    <x v="0"/>
    <m/>
    <x v="190"/>
    <n v="426.08"/>
    <x v="12"/>
    <x v="11"/>
    <n v="3333"/>
    <x v="7"/>
    <x v="0"/>
    <x v="7"/>
    <x v="1"/>
    <x v="1"/>
    <x v="0"/>
  </r>
  <r>
    <d v="2009-11-06T00:00:00"/>
    <x v="1"/>
    <x v="0"/>
    <m/>
    <x v="117"/>
    <n v="200"/>
    <x v="0"/>
    <x v="0"/>
    <n v="3333"/>
    <x v="7"/>
    <x v="0"/>
    <x v="7"/>
    <x v="1"/>
    <x v="1"/>
    <x v="0"/>
  </r>
  <r>
    <d v="2009-11-12T00:00:00"/>
    <x v="1"/>
    <x v="0"/>
    <m/>
    <x v="191"/>
    <n v="320"/>
    <x v="0"/>
    <x v="0"/>
    <n v="3342"/>
    <x v="7"/>
    <x v="0"/>
    <x v="7"/>
    <x v="30"/>
    <x v="14"/>
    <x v="7"/>
  </r>
  <r>
    <d v="2009-11-13T00:00:00"/>
    <x v="1"/>
    <x v="0"/>
    <m/>
    <x v="192"/>
    <n v="195.21"/>
    <x v="0"/>
    <x v="0"/>
    <n v="3342"/>
    <x v="7"/>
    <x v="0"/>
    <x v="7"/>
    <x v="30"/>
    <x v="14"/>
    <x v="7"/>
  </r>
  <r>
    <d v="2009-11-13T00:00:00"/>
    <x v="1"/>
    <x v="0"/>
    <m/>
    <x v="192"/>
    <n v="106.96"/>
    <x v="0"/>
    <x v="0"/>
    <n v="3450"/>
    <x v="7"/>
    <x v="0"/>
    <x v="7"/>
    <x v="33"/>
    <x v="15"/>
    <x v="7"/>
  </r>
  <r>
    <d v="2009-11-24T00:00:00"/>
    <x v="1"/>
    <x v="0"/>
    <m/>
    <x v="193"/>
    <n v="2500"/>
    <x v="0"/>
    <x v="0"/>
    <n v="3333"/>
    <x v="7"/>
    <x v="0"/>
    <x v="7"/>
    <x v="1"/>
    <x v="1"/>
    <x v="0"/>
  </r>
  <r>
    <d v="2009-12-01T00:00:00"/>
    <x v="2"/>
    <x v="0"/>
    <m/>
    <x v="1"/>
    <n v="8783.16"/>
    <x v="1"/>
    <x v="1"/>
    <n v="3333"/>
    <x v="7"/>
    <x v="0"/>
    <x v="7"/>
    <x v="1"/>
    <x v="1"/>
    <x v="0"/>
  </r>
  <r>
    <d v="2009-12-01T00:00:00"/>
    <x v="2"/>
    <x v="0"/>
    <m/>
    <x v="183"/>
    <n v="14.21"/>
    <x v="0"/>
    <x v="0"/>
    <n v="3333"/>
    <x v="7"/>
    <x v="0"/>
    <x v="7"/>
    <x v="1"/>
    <x v="1"/>
    <x v="0"/>
  </r>
  <r>
    <d v="2009-12-01T00:00:00"/>
    <x v="2"/>
    <x v="0"/>
    <m/>
    <x v="183"/>
    <n v="24.69"/>
    <x v="0"/>
    <x v="0"/>
    <n v="3333"/>
    <x v="7"/>
    <x v="0"/>
    <x v="7"/>
    <x v="1"/>
    <x v="1"/>
    <x v="0"/>
  </r>
  <r>
    <d v="2009-12-01T00:00:00"/>
    <x v="2"/>
    <x v="0"/>
    <m/>
    <x v="182"/>
    <n v="103.11"/>
    <x v="0"/>
    <x v="0"/>
    <n v="3333"/>
    <x v="7"/>
    <x v="0"/>
    <x v="7"/>
    <x v="1"/>
    <x v="1"/>
    <x v="0"/>
  </r>
  <r>
    <d v="2009-12-01T00:00:00"/>
    <x v="2"/>
    <x v="0"/>
    <m/>
    <x v="182"/>
    <n v="166.36"/>
    <x v="0"/>
    <x v="0"/>
    <n v="3333"/>
    <x v="7"/>
    <x v="0"/>
    <x v="7"/>
    <x v="1"/>
    <x v="1"/>
    <x v="0"/>
  </r>
  <r>
    <d v="2009-12-01T00:00:00"/>
    <x v="2"/>
    <x v="0"/>
    <m/>
    <x v="187"/>
    <n v="79.989999999999995"/>
    <x v="0"/>
    <x v="0"/>
    <n v="3333"/>
    <x v="7"/>
    <x v="0"/>
    <x v="7"/>
    <x v="1"/>
    <x v="1"/>
    <x v="0"/>
  </r>
  <r>
    <d v="2009-12-01T00:00:00"/>
    <x v="2"/>
    <x v="0"/>
    <m/>
    <x v="187"/>
    <n v="424.24"/>
    <x v="0"/>
    <x v="0"/>
    <n v="3333"/>
    <x v="7"/>
    <x v="0"/>
    <x v="7"/>
    <x v="1"/>
    <x v="1"/>
    <x v="0"/>
  </r>
  <r>
    <d v="2009-12-09T00:00:00"/>
    <x v="2"/>
    <x v="0"/>
    <m/>
    <x v="64"/>
    <n v="50"/>
    <x v="1"/>
    <x v="1"/>
    <n v="3333"/>
    <x v="7"/>
    <x v="0"/>
    <x v="7"/>
    <x v="1"/>
    <x v="1"/>
    <x v="0"/>
  </r>
  <r>
    <d v="2009-12-09T00:00:00"/>
    <x v="2"/>
    <x v="0"/>
    <m/>
    <x v="194"/>
    <n v="844.53"/>
    <x v="0"/>
    <x v="0"/>
    <n v="3333"/>
    <x v="7"/>
    <x v="0"/>
    <x v="7"/>
    <x v="1"/>
    <x v="1"/>
    <x v="0"/>
  </r>
  <r>
    <d v="2009-12-10T00:00:00"/>
    <x v="2"/>
    <x v="0"/>
    <m/>
    <x v="195"/>
    <n v="25"/>
    <x v="1"/>
    <x v="1"/>
    <n v="3333"/>
    <x v="7"/>
    <x v="0"/>
    <x v="7"/>
    <x v="1"/>
    <x v="1"/>
    <x v="0"/>
  </r>
  <r>
    <d v="2009-12-10T00:00:00"/>
    <x v="2"/>
    <x v="0"/>
    <m/>
    <x v="195"/>
    <n v="29.95"/>
    <x v="1"/>
    <x v="1"/>
    <n v="3333"/>
    <x v="7"/>
    <x v="0"/>
    <x v="7"/>
    <x v="1"/>
    <x v="1"/>
    <x v="0"/>
  </r>
  <r>
    <d v="2009-12-14T00:00:00"/>
    <x v="2"/>
    <x v="0"/>
    <m/>
    <x v="196"/>
    <n v="300"/>
    <x v="0"/>
    <x v="0"/>
    <n v="3333"/>
    <x v="7"/>
    <x v="0"/>
    <x v="7"/>
    <x v="1"/>
    <x v="1"/>
    <x v="0"/>
  </r>
  <r>
    <d v="2009-12-23T00:00:00"/>
    <x v="2"/>
    <x v="0"/>
    <m/>
    <x v="183"/>
    <n v="134.99"/>
    <x v="0"/>
    <x v="0"/>
    <n v="3333"/>
    <x v="7"/>
    <x v="0"/>
    <x v="7"/>
    <x v="1"/>
    <x v="1"/>
    <x v="0"/>
  </r>
  <r>
    <d v="2009-12-23T00:00:00"/>
    <x v="2"/>
    <x v="0"/>
    <m/>
    <x v="183"/>
    <n v="4.58"/>
    <x v="0"/>
    <x v="0"/>
    <n v="3333"/>
    <x v="7"/>
    <x v="0"/>
    <x v="7"/>
    <x v="1"/>
    <x v="1"/>
    <x v="0"/>
  </r>
  <r>
    <d v="2009-12-29T00:00:00"/>
    <x v="2"/>
    <x v="0"/>
    <m/>
    <x v="186"/>
    <n v="60.5"/>
    <x v="0"/>
    <x v="0"/>
    <n v="3333"/>
    <x v="7"/>
    <x v="0"/>
    <x v="7"/>
    <x v="1"/>
    <x v="1"/>
    <x v="0"/>
  </r>
  <r>
    <d v="2009-12-31T00:00:00"/>
    <x v="2"/>
    <x v="0"/>
    <m/>
    <x v="197"/>
    <n v="5000"/>
    <x v="0"/>
    <x v="0"/>
    <n v="3333"/>
    <x v="7"/>
    <x v="0"/>
    <x v="7"/>
    <x v="1"/>
    <x v="1"/>
    <x v="0"/>
  </r>
  <r>
    <d v="2010-01-01T00:00:00"/>
    <x v="5"/>
    <x v="0"/>
    <m/>
    <x v="189"/>
    <n v="2275"/>
    <x v="0"/>
    <x v="0"/>
    <n v="3333"/>
    <x v="7"/>
    <x v="0"/>
    <x v="7"/>
    <x v="1"/>
    <x v="1"/>
    <x v="0"/>
  </r>
  <r>
    <d v="2010-01-07T00:00:00"/>
    <x v="5"/>
    <x v="0"/>
    <m/>
    <x v="197"/>
    <n v="5000"/>
    <x v="0"/>
    <x v="0"/>
    <n v="3333"/>
    <x v="7"/>
    <x v="0"/>
    <x v="7"/>
    <x v="1"/>
    <x v="1"/>
    <x v="0"/>
  </r>
  <r>
    <d v="2010-01-08T00:00:00"/>
    <x v="5"/>
    <x v="0"/>
    <m/>
    <x v="1"/>
    <n v="450"/>
    <x v="1"/>
    <x v="1"/>
    <n v="3435"/>
    <x v="7"/>
    <x v="0"/>
    <x v="7"/>
    <x v="26"/>
    <x v="12"/>
    <x v="6"/>
  </r>
  <r>
    <d v="2010-01-08T00:00:00"/>
    <x v="5"/>
    <x v="0"/>
    <m/>
    <x v="198"/>
    <n v="60"/>
    <x v="0"/>
    <x v="0"/>
    <n v="3338"/>
    <x v="7"/>
    <x v="0"/>
    <x v="7"/>
    <x v="27"/>
    <x v="9"/>
    <x v="3"/>
  </r>
  <r>
    <d v="2010-01-08T00:00:00"/>
    <x v="5"/>
    <x v="0"/>
    <m/>
    <x v="198"/>
    <n v="60.67"/>
    <x v="0"/>
    <x v="0"/>
    <n v="3338"/>
    <x v="7"/>
    <x v="0"/>
    <x v="7"/>
    <x v="27"/>
    <x v="9"/>
    <x v="3"/>
  </r>
  <r>
    <d v="2010-01-26T00:00:00"/>
    <x v="5"/>
    <x v="0"/>
    <m/>
    <x v="199"/>
    <n v="100"/>
    <x v="0"/>
    <x v="0"/>
    <n v="3333"/>
    <x v="7"/>
    <x v="0"/>
    <x v="7"/>
    <x v="1"/>
    <x v="1"/>
    <x v="0"/>
  </r>
  <r>
    <d v="2010-01-31T00:00:00"/>
    <x v="5"/>
    <x v="0"/>
    <m/>
    <x v="16"/>
    <n v="-5000"/>
    <x v="0"/>
    <x v="0"/>
    <n v="3333"/>
    <x v="7"/>
    <x v="0"/>
    <x v="7"/>
    <x v="1"/>
    <x v="1"/>
    <x v="0"/>
  </r>
  <r>
    <d v="2010-02-01T00:00:00"/>
    <x v="6"/>
    <x v="0"/>
    <m/>
    <x v="200"/>
    <n v="3000"/>
    <x v="0"/>
    <x v="0"/>
    <n v="3301"/>
    <x v="7"/>
    <x v="0"/>
    <x v="7"/>
    <x v="34"/>
    <x v="16"/>
    <x v="0"/>
  </r>
  <r>
    <d v="2010-02-09T00:00:00"/>
    <x v="6"/>
    <x v="0"/>
    <m/>
    <x v="164"/>
    <n v="250"/>
    <x v="1"/>
    <x v="1"/>
    <n v="3333"/>
    <x v="7"/>
    <x v="0"/>
    <x v="7"/>
    <x v="1"/>
    <x v="1"/>
    <x v="0"/>
  </r>
  <r>
    <d v="2010-02-11T00:00:00"/>
    <x v="6"/>
    <x v="0"/>
    <m/>
    <x v="201"/>
    <n v="250"/>
    <x v="6"/>
    <x v="6"/>
    <n v="3338"/>
    <x v="7"/>
    <x v="0"/>
    <x v="7"/>
    <x v="27"/>
    <x v="9"/>
    <x v="3"/>
  </r>
  <r>
    <d v="2010-02-15T00:00:00"/>
    <x v="6"/>
    <x v="0"/>
    <m/>
    <x v="202"/>
    <n v="1500"/>
    <x v="0"/>
    <x v="0"/>
    <n v="3333"/>
    <x v="7"/>
    <x v="0"/>
    <x v="7"/>
    <x v="1"/>
    <x v="1"/>
    <x v="0"/>
  </r>
  <r>
    <d v="2010-03-04T00:00:00"/>
    <x v="3"/>
    <x v="0"/>
    <m/>
    <x v="1"/>
    <n v="100"/>
    <x v="1"/>
    <x v="1"/>
    <n v="3343"/>
    <x v="7"/>
    <x v="0"/>
    <x v="7"/>
    <x v="31"/>
    <x v="13"/>
    <x v="7"/>
  </r>
  <r>
    <d v="2010-03-09T00:00:00"/>
    <x v="3"/>
    <x v="0"/>
    <m/>
    <x v="203"/>
    <n v="2000"/>
    <x v="0"/>
    <x v="0"/>
    <n v="3301"/>
    <x v="7"/>
    <x v="0"/>
    <x v="7"/>
    <x v="34"/>
    <x v="16"/>
    <x v="0"/>
  </r>
  <r>
    <d v="2010-03-17T00:00:00"/>
    <x v="3"/>
    <x v="0"/>
    <m/>
    <x v="1"/>
    <n v="5491.03"/>
    <x v="1"/>
    <x v="1"/>
    <n v="3333"/>
    <x v="7"/>
    <x v="0"/>
    <x v="7"/>
    <x v="1"/>
    <x v="1"/>
    <x v="0"/>
  </r>
  <r>
    <d v="2010-03-18T00:00:00"/>
    <x v="3"/>
    <x v="0"/>
    <m/>
    <x v="204"/>
    <n v="2500"/>
    <x v="0"/>
    <x v="0"/>
    <n v="3333"/>
    <x v="7"/>
    <x v="0"/>
    <x v="7"/>
    <x v="1"/>
    <x v="1"/>
    <x v="0"/>
  </r>
  <r>
    <d v="2010-03-22T00:00:00"/>
    <x v="3"/>
    <x v="0"/>
    <m/>
    <x v="205"/>
    <n v="150"/>
    <x v="0"/>
    <x v="0"/>
    <n v="3338"/>
    <x v="7"/>
    <x v="0"/>
    <x v="7"/>
    <x v="27"/>
    <x v="9"/>
    <x v="3"/>
  </r>
  <r>
    <d v="2010-03-23T00:00:00"/>
    <x v="3"/>
    <x v="0"/>
    <m/>
    <x v="3"/>
    <n v="1449"/>
    <x v="0"/>
    <x v="0"/>
    <n v="3333"/>
    <x v="7"/>
    <x v="0"/>
    <x v="7"/>
    <x v="1"/>
    <x v="1"/>
    <x v="0"/>
  </r>
  <r>
    <d v="2010-03-31T00:00:00"/>
    <x v="3"/>
    <x v="0"/>
    <m/>
    <x v="206"/>
    <n v="250"/>
    <x v="0"/>
    <x v="0"/>
    <n v="3333"/>
    <x v="7"/>
    <x v="0"/>
    <x v="7"/>
    <x v="1"/>
    <x v="1"/>
    <x v="0"/>
  </r>
  <r>
    <d v="2010-03-31T00:00:00"/>
    <x v="3"/>
    <x v="0"/>
    <m/>
    <x v="207"/>
    <n v="1500"/>
    <x v="0"/>
    <x v="0"/>
    <n v="3338"/>
    <x v="7"/>
    <x v="0"/>
    <x v="7"/>
    <x v="27"/>
    <x v="9"/>
    <x v="3"/>
  </r>
  <r>
    <d v="2010-04-10T00:00:00"/>
    <x v="7"/>
    <x v="0"/>
    <m/>
    <x v="208"/>
    <n v="500"/>
    <x v="13"/>
    <x v="12"/>
    <n v="3343"/>
    <x v="7"/>
    <x v="0"/>
    <x v="7"/>
    <x v="31"/>
    <x v="13"/>
    <x v="7"/>
  </r>
  <r>
    <d v="2010-04-14T00:00:00"/>
    <x v="7"/>
    <x v="0"/>
    <m/>
    <x v="1"/>
    <n v="1830.33"/>
    <x v="1"/>
    <x v="1"/>
    <n v="3333"/>
    <x v="7"/>
    <x v="0"/>
    <x v="7"/>
    <x v="1"/>
    <x v="1"/>
    <x v="0"/>
  </r>
  <r>
    <d v="2010-04-15T00:00:00"/>
    <x v="7"/>
    <x v="0"/>
    <m/>
    <x v="1"/>
    <n v="5075.88"/>
    <x v="1"/>
    <x v="1"/>
    <n v="3333"/>
    <x v="7"/>
    <x v="0"/>
    <x v="7"/>
    <x v="1"/>
    <x v="1"/>
    <x v="0"/>
  </r>
  <r>
    <d v="2010-04-23T00:00:00"/>
    <x v="7"/>
    <x v="0"/>
    <m/>
    <x v="209"/>
    <n v="199.93"/>
    <x v="4"/>
    <x v="4"/>
    <n v="3343"/>
    <x v="7"/>
    <x v="0"/>
    <x v="7"/>
    <x v="31"/>
    <x v="13"/>
    <x v="7"/>
  </r>
  <r>
    <d v="2010-04-23T00:00:00"/>
    <x v="7"/>
    <x v="0"/>
    <m/>
    <x v="209"/>
    <n v="74.760000000000005"/>
    <x v="4"/>
    <x v="4"/>
    <n v="3343"/>
    <x v="7"/>
    <x v="0"/>
    <x v="7"/>
    <x v="31"/>
    <x v="13"/>
    <x v="7"/>
  </r>
  <r>
    <d v="2010-04-23T00:00:00"/>
    <x v="7"/>
    <x v="0"/>
    <m/>
    <x v="210"/>
    <n v="23.36"/>
    <x v="0"/>
    <x v="0"/>
    <n v="3333"/>
    <x v="7"/>
    <x v="0"/>
    <x v="7"/>
    <x v="1"/>
    <x v="1"/>
    <x v="0"/>
  </r>
  <r>
    <d v="2010-04-28T00:00:00"/>
    <x v="7"/>
    <x v="0"/>
    <m/>
    <x v="211"/>
    <n v="319"/>
    <x v="1"/>
    <x v="1"/>
    <n v="3308"/>
    <x v="7"/>
    <x v="0"/>
    <x v="7"/>
    <x v="35"/>
    <x v="17"/>
    <x v="8"/>
  </r>
  <r>
    <d v="2010-04-28T00:00:00"/>
    <x v="7"/>
    <x v="0"/>
    <m/>
    <x v="180"/>
    <n v="125"/>
    <x v="0"/>
    <x v="0"/>
    <n v="3338"/>
    <x v="7"/>
    <x v="0"/>
    <x v="7"/>
    <x v="27"/>
    <x v="9"/>
    <x v="3"/>
  </r>
  <r>
    <d v="2010-04-29T00:00:00"/>
    <x v="7"/>
    <x v="0"/>
    <m/>
    <x v="212"/>
    <n v="210"/>
    <x v="6"/>
    <x v="6"/>
    <n v="3308"/>
    <x v="7"/>
    <x v="0"/>
    <x v="7"/>
    <x v="35"/>
    <x v="17"/>
    <x v="8"/>
  </r>
  <r>
    <d v="2010-05-01T00:00:00"/>
    <x v="8"/>
    <x v="0"/>
    <m/>
    <x v="196"/>
    <n v="450"/>
    <x v="0"/>
    <x v="0"/>
    <n v="3303"/>
    <x v="7"/>
    <x v="0"/>
    <x v="7"/>
    <x v="36"/>
    <x v="18"/>
    <x v="0"/>
  </r>
  <r>
    <d v="2010-05-01T00:00:00"/>
    <x v="8"/>
    <x v="0"/>
    <m/>
    <x v="196"/>
    <n v="-450"/>
    <x v="0"/>
    <x v="0"/>
    <n v="3303"/>
    <x v="7"/>
    <x v="0"/>
    <x v="7"/>
    <x v="36"/>
    <x v="18"/>
    <x v="0"/>
  </r>
  <r>
    <d v="2010-05-01T00:00:00"/>
    <x v="8"/>
    <x v="0"/>
    <m/>
    <x v="196"/>
    <n v="40"/>
    <x v="0"/>
    <x v="0"/>
    <n v="3303"/>
    <x v="7"/>
    <x v="0"/>
    <x v="7"/>
    <x v="36"/>
    <x v="18"/>
    <x v="0"/>
  </r>
  <r>
    <d v="2010-05-01T00:00:00"/>
    <x v="8"/>
    <x v="0"/>
    <m/>
    <x v="196"/>
    <n v="300"/>
    <x v="0"/>
    <x v="0"/>
    <n v="3303"/>
    <x v="7"/>
    <x v="0"/>
    <x v="7"/>
    <x v="36"/>
    <x v="18"/>
    <x v="0"/>
  </r>
  <r>
    <d v="2010-05-12T00:00:00"/>
    <x v="8"/>
    <x v="0"/>
    <m/>
    <x v="213"/>
    <n v="250"/>
    <x v="0"/>
    <x v="0"/>
    <n v="3303"/>
    <x v="7"/>
    <x v="0"/>
    <x v="7"/>
    <x v="36"/>
    <x v="18"/>
    <x v="0"/>
  </r>
  <r>
    <d v="2010-05-13T00:00:00"/>
    <x v="8"/>
    <x v="0"/>
    <m/>
    <x v="214"/>
    <n v="300"/>
    <x v="2"/>
    <x v="2"/>
    <n v="3333"/>
    <x v="7"/>
    <x v="0"/>
    <x v="7"/>
    <x v="1"/>
    <x v="1"/>
    <x v="0"/>
  </r>
  <r>
    <d v="2010-05-14T00:00:00"/>
    <x v="8"/>
    <x v="0"/>
    <m/>
    <x v="1"/>
    <n v="1830.33"/>
    <x v="1"/>
    <x v="1"/>
    <n v="3333"/>
    <x v="7"/>
    <x v="0"/>
    <x v="7"/>
    <x v="1"/>
    <x v="1"/>
    <x v="0"/>
  </r>
  <r>
    <d v="2010-05-20T00:00:00"/>
    <x v="8"/>
    <x v="0"/>
    <m/>
    <x v="3"/>
    <n v="100"/>
    <x v="6"/>
    <x v="6"/>
    <n v="3338"/>
    <x v="7"/>
    <x v="0"/>
    <x v="7"/>
    <x v="27"/>
    <x v="9"/>
    <x v="3"/>
  </r>
  <r>
    <d v="2010-06-09T00:00:00"/>
    <x v="9"/>
    <x v="0"/>
    <m/>
    <x v="203"/>
    <n v="450"/>
    <x v="0"/>
    <x v="0"/>
    <n v="3301"/>
    <x v="7"/>
    <x v="0"/>
    <x v="7"/>
    <x v="34"/>
    <x v="16"/>
    <x v="0"/>
  </r>
  <r>
    <d v="2010-06-09T00:00:00"/>
    <x v="9"/>
    <x v="0"/>
    <m/>
    <x v="198"/>
    <n v="65.17"/>
    <x v="0"/>
    <x v="0"/>
    <n v="3338"/>
    <x v="7"/>
    <x v="0"/>
    <x v="7"/>
    <x v="27"/>
    <x v="9"/>
    <x v="3"/>
  </r>
  <r>
    <d v="2010-06-09T00:00:00"/>
    <x v="9"/>
    <x v="0"/>
    <m/>
    <x v="198"/>
    <n v="64.5"/>
    <x v="0"/>
    <x v="0"/>
    <n v="3338"/>
    <x v="7"/>
    <x v="0"/>
    <x v="7"/>
    <x v="27"/>
    <x v="9"/>
    <x v="3"/>
  </r>
  <r>
    <d v="2010-06-10T00:00:00"/>
    <x v="9"/>
    <x v="0"/>
    <m/>
    <x v="215"/>
    <n v="500"/>
    <x v="0"/>
    <x v="0"/>
    <n v="3301"/>
    <x v="7"/>
    <x v="0"/>
    <x v="7"/>
    <x v="34"/>
    <x v="16"/>
    <x v="0"/>
  </r>
  <r>
    <d v="2010-06-15T00:00:00"/>
    <x v="9"/>
    <x v="0"/>
    <m/>
    <x v="1"/>
    <n v="500"/>
    <x v="1"/>
    <x v="1"/>
    <n v="3333"/>
    <x v="7"/>
    <x v="0"/>
    <x v="7"/>
    <x v="1"/>
    <x v="1"/>
    <x v="0"/>
  </r>
  <r>
    <d v="2010-06-15T00:00:00"/>
    <x v="9"/>
    <x v="0"/>
    <m/>
    <x v="216"/>
    <n v="250"/>
    <x v="0"/>
    <x v="0"/>
    <n v="3333"/>
    <x v="7"/>
    <x v="0"/>
    <x v="7"/>
    <x v="1"/>
    <x v="1"/>
    <x v="0"/>
  </r>
  <r>
    <d v="2010-06-16T00:00:00"/>
    <x v="9"/>
    <x v="0"/>
    <m/>
    <x v="1"/>
    <n v="1830.33"/>
    <x v="1"/>
    <x v="1"/>
    <n v="3333"/>
    <x v="7"/>
    <x v="0"/>
    <x v="7"/>
    <x v="1"/>
    <x v="1"/>
    <x v="0"/>
  </r>
  <r>
    <d v="2010-06-23T00:00:00"/>
    <x v="9"/>
    <x v="0"/>
    <m/>
    <x v="217"/>
    <n v="146.75"/>
    <x v="0"/>
    <x v="0"/>
    <n v="3333"/>
    <x v="7"/>
    <x v="0"/>
    <x v="7"/>
    <x v="1"/>
    <x v="1"/>
    <x v="0"/>
  </r>
  <r>
    <d v="2010-06-24T00:00:00"/>
    <x v="9"/>
    <x v="0"/>
    <m/>
    <x v="218"/>
    <n v="500"/>
    <x v="0"/>
    <x v="0"/>
    <n v="3333"/>
    <x v="7"/>
    <x v="0"/>
    <x v="7"/>
    <x v="1"/>
    <x v="1"/>
    <x v="0"/>
  </r>
  <r>
    <d v="2010-06-24T00:00:00"/>
    <x v="9"/>
    <x v="0"/>
    <m/>
    <x v="219"/>
    <n v="500"/>
    <x v="0"/>
    <x v="0"/>
    <n v="3338"/>
    <x v="7"/>
    <x v="0"/>
    <x v="7"/>
    <x v="27"/>
    <x v="9"/>
    <x v="3"/>
  </r>
  <r>
    <d v="2010-07-01T00:00:00"/>
    <x v="4"/>
    <x v="0"/>
    <m/>
    <x v="22"/>
    <n v="150"/>
    <x v="0"/>
    <x v="0"/>
    <n v="3333"/>
    <x v="7"/>
    <x v="0"/>
    <x v="7"/>
    <x v="1"/>
    <x v="1"/>
    <x v="0"/>
  </r>
  <r>
    <d v="2010-07-08T00:00:00"/>
    <x v="4"/>
    <x v="0"/>
    <m/>
    <x v="220"/>
    <n v="3000"/>
    <x v="0"/>
    <x v="0"/>
    <n v="3333"/>
    <x v="7"/>
    <x v="0"/>
    <x v="7"/>
    <x v="1"/>
    <x v="1"/>
    <x v="0"/>
  </r>
  <r>
    <d v="2010-07-12T00:00:00"/>
    <x v="4"/>
    <x v="0"/>
    <m/>
    <x v="221"/>
    <n v="2500"/>
    <x v="0"/>
    <x v="0"/>
    <n v="3333"/>
    <x v="7"/>
    <x v="0"/>
    <x v="7"/>
    <x v="1"/>
    <x v="1"/>
    <x v="0"/>
  </r>
  <r>
    <d v="2010-07-15T00:00:00"/>
    <x v="4"/>
    <x v="0"/>
    <m/>
    <x v="1"/>
    <n v="1830.33"/>
    <x v="1"/>
    <x v="1"/>
    <n v="3333"/>
    <x v="7"/>
    <x v="0"/>
    <x v="7"/>
    <x v="1"/>
    <x v="1"/>
    <x v="0"/>
  </r>
  <r>
    <d v="2010-07-20T00:00:00"/>
    <x v="4"/>
    <x v="0"/>
    <m/>
    <x v="192"/>
    <n v="64.48"/>
    <x v="0"/>
    <x v="0"/>
    <n v="3342"/>
    <x v="7"/>
    <x v="0"/>
    <x v="7"/>
    <x v="30"/>
    <x v="14"/>
    <x v="7"/>
  </r>
  <r>
    <d v="2010-07-23T00:00:00"/>
    <x v="4"/>
    <x v="0"/>
    <m/>
    <x v="222"/>
    <n v="258.45999999999998"/>
    <x v="0"/>
    <x v="0"/>
    <n v="3333"/>
    <x v="7"/>
    <x v="0"/>
    <x v="7"/>
    <x v="1"/>
    <x v="1"/>
    <x v="0"/>
  </r>
  <r>
    <d v="2010-07-23T00:00:00"/>
    <x v="4"/>
    <x v="0"/>
    <m/>
    <x v="223"/>
    <n v="30.69"/>
    <x v="0"/>
    <x v="0"/>
    <n v="3333"/>
    <x v="7"/>
    <x v="0"/>
    <x v="7"/>
    <x v="1"/>
    <x v="1"/>
    <x v="0"/>
  </r>
  <r>
    <d v="2010-07-23T00:00:00"/>
    <x v="4"/>
    <x v="0"/>
    <m/>
    <x v="224"/>
    <n v="59.91"/>
    <x v="0"/>
    <x v="0"/>
    <n v="3333"/>
    <x v="7"/>
    <x v="0"/>
    <x v="7"/>
    <x v="1"/>
    <x v="1"/>
    <x v="0"/>
  </r>
  <r>
    <d v="2010-07-23T00:00:00"/>
    <x v="4"/>
    <x v="0"/>
    <m/>
    <x v="225"/>
    <n v="17.579999999999998"/>
    <x v="0"/>
    <x v="0"/>
    <n v="3333"/>
    <x v="7"/>
    <x v="0"/>
    <x v="7"/>
    <x v="1"/>
    <x v="1"/>
    <x v="0"/>
  </r>
  <r>
    <d v="2009-10-21T00:00:00"/>
    <x v="0"/>
    <x v="0"/>
    <m/>
    <x v="226"/>
    <n v="62.02"/>
    <x v="4"/>
    <x v="4"/>
    <n v="3333"/>
    <x v="8"/>
    <x v="0"/>
    <x v="8"/>
    <x v="1"/>
    <x v="1"/>
    <x v="0"/>
  </r>
  <r>
    <d v="2009-10-21T00:00:00"/>
    <x v="0"/>
    <x v="0"/>
    <m/>
    <x v="226"/>
    <n v="393.16"/>
    <x v="4"/>
    <x v="4"/>
    <n v="3333"/>
    <x v="8"/>
    <x v="0"/>
    <x v="8"/>
    <x v="1"/>
    <x v="1"/>
    <x v="0"/>
  </r>
  <r>
    <d v="2009-10-21T00:00:00"/>
    <x v="0"/>
    <x v="0"/>
    <m/>
    <x v="227"/>
    <n v="45.51"/>
    <x v="0"/>
    <x v="0"/>
    <n v="3333"/>
    <x v="8"/>
    <x v="0"/>
    <x v="8"/>
    <x v="1"/>
    <x v="1"/>
    <x v="0"/>
  </r>
  <r>
    <d v="2009-10-21T00:00:00"/>
    <x v="0"/>
    <x v="0"/>
    <m/>
    <x v="227"/>
    <n v="45.51"/>
    <x v="0"/>
    <x v="0"/>
    <n v="3333"/>
    <x v="8"/>
    <x v="0"/>
    <x v="8"/>
    <x v="1"/>
    <x v="1"/>
    <x v="0"/>
  </r>
  <r>
    <d v="2009-10-23T00:00:00"/>
    <x v="0"/>
    <x v="0"/>
    <m/>
    <x v="228"/>
    <n v="81.02"/>
    <x v="4"/>
    <x v="4"/>
    <n v="3333"/>
    <x v="8"/>
    <x v="0"/>
    <x v="8"/>
    <x v="1"/>
    <x v="1"/>
    <x v="0"/>
  </r>
  <r>
    <d v="2009-11-01T00:00:00"/>
    <x v="1"/>
    <x v="0"/>
    <m/>
    <x v="229"/>
    <n v="86.69"/>
    <x v="0"/>
    <x v="0"/>
    <n v="3333"/>
    <x v="8"/>
    <x v="0"/>
    <x v="8"/>
    <x v="1"/>
    <x v="1"/>
    <x v="0"/>
  </r>
  <r>
    <d v="2009-11-18T00:00:00"/>
    <x v="1"/>
    <x v="0"/>
    <m/>
    <x v="230"/>
    <n v="100"/>
    <x v="0"/>
    <x v="0"/>
    <n v="3333"/>
    <x v="8"/>
    <x v="0"/>
    <x v="8"/>
    <x v="1"/>
    <x v="1"/>
    <x v="0"/>
  </r>
  <r>
    <d v="2010-01-28T00:00:00"/>
    <x v="5"/>
    <x v="0"/>
    <m/>
    <x v="231"/>
    <n v="500"/>
    <x v="0"/>
    <x v="0"/>
    <n v="3333"/>
    <x v="8"/>
    <x v="0"/>
    <x v="8"/>
    <x v="1"/>
    <x v="1"/>
    <x v="0"/>
  </r>
  <r>
    <d v="2010-07-15T00:00:00"/>
    <x v="4"/>
    <x v="0"/>
    <m/>
    <x v="232"/>
    <n v="825"/>
    <x v="0"/>
    <x v="0"/>
    <n v="3333"/>
    <x v="8"/>
    <x v="0"/>
    <x v="8"/>
    <x v="1"/>
    <x v="1"/>
    <x v="0"/>
  </r>
  <r>
    <d v="2010-07-16T00:00:00"/>
    <x v="4"/>
    <x v="0"/>
    <m/>
    <x v="233"/>
    <n v="1000"/>
    <x v="0"/>
    <x v="0"/>
    <n v="3333"/>
    <x v="8"/>
    <x v="0"/>
    <x v="8"/>
    <x v="1"/>
    <x v="1"/>
    <x v="0"/>
  </r>
  <r>
    <d v="2010-07-29T00:00:00"/>
    <x v="4"/>
    <x v="0"/>
    <m/>
    <x v="234"/>
    <n v="100"/>
    <x v="6"/>
    <x v="6"/>
    <n v="3334"/>
    <x v="3"/>
    <x v="0"/>
    <x v="3"/>
    <x v="8"/>
    <x v="3"/>
    <x v="2"/>
  </r>
  <r>
    <d v="2010-07-31T00:00:00"/>
    <x v="4"/>
    <x v="0"/>
    <m/>
    <x v="235"/>
    <n v="200"/>
    <x v="4"/>
    <x v="4"/>
    <n v="3333"/>
    <x v="4"/>
    <x v="0"/>
    <x v="4"/>
    <x v="1"/>
    <x v="1"/>
    <x v="0"/>
  </r>
  <r>
    <d v="2010-07-31T00:00:00"/>
    <x v="4"/>
    <x v="0"/>
    <m/>
    <x v="216"/>
    <n v="250"/>
    <x v="0"/>
    <x v="0"/>
    <n v="3333"/>
    <x v="4"/>
    <x v="0"/>
    <x v="4"/>
    <x v="1"/>
    <x v="1"/>
    <x v="0"/>
  </r>
  <r>
    <d v="2010-07-28T00:00:00"/>
    <x v="4"/>
    <x v="0"/>
    <m/>
    <x v="236"/>
    <n v="100"/>
    <x v="0"/>
    <x v="0"/>
    <n v="3340"/>
    <x v="2"/>
    <x v="0"/>
    <x v="2"/>
    <x v="6"/>
    <x v="3"/>
    <x v="2"/>
  </r>
  <r>
    <d v="2010-07-27T00:00:00"/>
    <x v="4"/>
    <x v="0"/>
    <m/>
    <x v="5"/>
    <n v="5000"/>
    <x v="0"/>
    <x v="0"/>
    <n v="3333"/>
    <x v="7"/>
    <x v="0"/>
    <x v="7"/>
    <x v="1"/>
    <x v="1"/>
    <x v="0"/>
  </r>
  <r>
    <d v="2010-07-30T00:00:00"/>
    <x v="4"/>
    <x v="0"/>
    <m/>
    <x v="237"/>
    <n v="500"/>
    <x v="0"/>
    <x v="0"/>
    <n v="3333"/>
    <x v="7"/>
    <x v="0"/>
    <x v="7"/>
    <x v="1"/>
    <x v="1"/>
    <x v="0"/>
  </r>
  <r>
    <d v="2010-07-30T00:00:00"/>
    <x v="4"/>
    <x v="0"/>
    <m/>
    <x v="207"/>
    <n v="450"/>
    <x v="0"/>
    <x v="0"/>
    <n v="3338"/>
    <x v="7"/>
    <x v="0"/>
    <x v="7"/>
    <x v="27"/>
    <x v="9"/>
    <x v="3"/>
  </r>
  <r>
    <d v="2010-07-31T00:00:00"/>
    <x v="4"/>
    <x v="0"/>
    <m/>
    <x v="238"/>
    <n v="150"/>
    <x v="0"/>
    <x v="0"/>
    <n v="3334"/>
    <x v="3"/>
    <x v="0"/>
    <x v="3"/>
    <x v="8"/>
    <x v="3"/>
    <x v="2"/>
  </r>
  <r>
    <d v="2010-07-31T00:00:00"/>
    <x v="4"/>
    <x v="0"/>
    <m/>
    <x v="164"/>
    <n v="112"/>
    <x v="2"/>
    <x v="2"/>
    <n v="3334"/>
    <x v="3"/>
    <x v="0"/>
    <x v="3"/>
    <x v="8"/>
    <x v="3"/>
    <x v="2"/>
  </r>
  <r>
    <d v="2010-08-26T00:00:00"/>
    <x v="10"/>
    <x v="0"/>
    <m/>
    <x v="239"/>
    <n v="2000"/>
    <x v="2"/>
    <x v="2"/>
    <n v="3333"/>
    <x v="4"/>
    <x v="0"/>
    <x v="4"/>
    <x v="1"/>
    <x v="1"/>
    <x v="0"/>
  </r>
  <r>
    <d v="2010-08-09T00:00:00"/>
    <x v="10"/>
    <x v="0"/>
    <m/>
    <x v="66"/>
    <n v="193"/>
    <x v="3"/>
    <x v="3"/>
    <n v="3333"/>
    <x v="4"/>
    <x v="0"/>
    <x v="4"/>
    <x v="1"/>
    <x v="1"/>
    <x v="0"/>
  </r>
  <r>
    <d v="2010-08-25T00:00:00"/>
    <x v="10"/>
    <x v="0"/>
    <m/>
    <x v="67"/>
    <n v="5000"/>
    <x v="7"/>
    <x v="7"/>
    <n v="3333"/>
    <x v="4"/>
    <x v="0"/>
    <x v="4"/>
    <x v="1"/>
    <x v="1"/>
    <x v="0"/>
  </r>
  <r>
    <d v="2010-08-17T00:00:00"/>
    <x v="10"/>
    <x v="0"/>
    <m/>
    <x v="62"/>
    <n v="2000"/>
    <x v="6"/>
    <x v="6"/>
    <n v="3333"/>
    <x v="4"/>
    <x v="0"/>
    <x v="4"/>
    <x v="1"/>
    <x v="1"/>
    <x v="0"/>
  </r>
  <r>
    <d v="2010-08-01T00:00:00"/>
    <x v="10"/>
    <x v="0"/>
    <m/>
    <x v="1"/>
    <n v="1192"/>
    <x v="1"/>
    <x v="1"/>
    <n v="2631"/>
    <x v="4"/>
    <x v="0"/>
    <x v="4"/>
    <x v="9"/>
    <x v="4"/>
    <x v="0"/>
  </r>
  <r>
    <d v="2010-08-19T00:00:00"/>
    <x v="10"/>
    <x v="0"/>
    <m/>
    <x v="1"/>
    <n v="1830.33"/>
    <x v="1"/>
    <x v="1"/>
    <n v="3333"/>
    <x v="7"/>
    <x v="0"/>
    <x v="7"/>
    <x v="1"/>
    <x v="1"/>
    <x v="0"/>
  </r>
  <r>
    <d v="2010-08-19T00:00:00"/>
    <x v="10"/>
    <x v="0"/>
    <m/>
    <x v="190"/>
    <n v="348.51"/>
    <x v="1"/>
    <x v="1"/>
    <n v="3341"/>
    <x v="7"/>
    <x v="0"/>
    <x v="7"/>
    <x v="29"/>
    <x v="14"/>
    <x v="7"/>
  </r>
  <r>
    <d v="2010-08-13T00:00:00"/>
    <x v="10"/>
    <x v="0"/>
    <m/>
    <x v="1"/>
    <n v="2500"/>
    <x v="1"/>
    <x v="1"/>
    <n v="3336"/>
    <x v="5"/>
    <x v="0"/>
    <x v="5"/>
    <x v="20"/>
    <x v="3"/>
    <x v="2"/>
  </r>
  <r>
    <d v="2010-08-03T00:00:00"/>
    <x v="10"/>
    <x v="0"/>
    <m/>
    <x v="240"/>
    <n v="50"/>
    <x v="0"/>
    <x v="0"/>
    <n v="3336"/>
    <x v="5"/>
    <x v="0"/>
    <x v="5"/>
    <x v="20"/>
    <x v="3"/>
    <x v="2"/>
  </r>
  <r>
    <d v="2010-08-26T00:00:00"/>
    <x v="10"/>
    <x v="0"/>
    <m/>
    <x v="24"/>
    <n v="250"/>
    <x v="0"/>
    <x v="0"/>
    <n v="3333"/>
    <x v="1"/>
    <x v="0"/>
    <x v="1"/>
    <x v="1"/>
    <x v="1"/>
    <x v="0"/>
  </r>
  <r>
    <d v="2010-08-27T00:00:00"/>
    <x v="10"/>
    <x v="0"/>
    <m/>
    <x v="241"/>
    <n v="250"/>
    <x v="0"/>
    <x v="0"/>
    <n v="3333"/>
    <x v="1"/>
    <x v="0"/>
    <x v="1"/>
    <x v="1"/>
    <x v="1"/>
    <x v="0"/>
  </r>
  <r>
    <d v="2010-08-11T00:00:00"/>
    <x v="10"/>
    <x v="0"/>
    <m/>
    <x v="242"/>
    <n v="300"/>
    <x v="0"/>
    <x v="0"/>
    <n v="3333"/>
    <x v="1"/>
    <x v="0"/>
    <x v="1"/>
    <x v="1"/>
    <x v="1"/>
    <x v="0"/>
  </r>
  <r>
    <d v="2010-08-27T00:00:00"/>
    <x v="10"/>
    <x v="0"/>
    <m/>
    <x v="243"/>
    <n v="100.32"/>
    <x v="0"/>
    <x v="0"/>
    <n v="3333"/>
    <x v="1"/>
    <x v="0"/>
    <x v="1"/>
    <x v="1"/>
    <x v="1"/>
    <x v="0"/>
  </r>
  <r>
    <d v="2010-08-25T00:00:00"/>
    <x v="10"/>
    <x v="0"/>
    <m/>
    <x v="3"/>
    <n v="35"/>
    <x v="0"/>
    <x v="0"/>
    <n v="3334"/>
    <x v="3"/>
    <x v="0"/>
    <x v="3"/>
    <x v="8"/>
    <x v="3"/>
    <x v="2"/>
  </r>
  <r>
    <d v="2010-08-13T00:00:00"/>
    <x v="10"/>
    <x v="0"/>
    <m/>
    <x v="196"/>
    <n v="250"/>
    <x v="0"/>
    <x v="0"/>
    <n v="3333"/>
    <x v="7"/>
    <x v="0"/>
    <x v="7"/>
    <x v="1"/>
    <x v="1"/>
    <x v="0"/>
  </r>
  <r>
    <d v="2010-08-24T00:00:00"/>
    <x v="10"/>
    <x v="0"/>
    <m/>
    <x v="193"/>
    <n v="2500"/>
    <x v="0"/>
    <x v="0"/>
    <n v="3333"/>
    <x v="7"/>
    <x v="0"/>
    <x v="7"/>
    <x v="1"/>
    <x v="1"/>
    <x v="0"/>
  </r>
  <r>
    <d v="2010-08-13T00:00:00"/>
    <x v="10"/>
    <x v="0"/>
    <m/>
    <x v="196"/>
    <n v="250"/>
    <x v="0"/>
    <x v="0"/>
    <n v="3341"/>
    <x v="7"/>
    <x v="0"/>
    <x v="7"/>
    <x v="29"/>
    <x v="14"/>
    <x v="7"/>
  </r>
  <r>
    <d v="2010-08-19T00:00:00"/>
    <x v="10"/>
    <x v="0"/>
    <m/>
    <x v="190"/>
    <n v="291.14999999999998"/>
    <x v="0"/>
    <x v="0"/>
    <n v="3341"/>
    <x v="7"/>
    <x v="0"/>
    <x v="7"/>
    <x v="29"/>
    <x v="14"/>
    <x v="7"/>
  </r>
  <r>
    <d v="2010-08-06T00:00:00"/>
    <x v="10"/>
    <x v="0"/>
    <m/>
    <x v="244"/>
    <n v="100"/>
    <x v="0"/>
    <x v="0"/>
    <n v="3432"/>
    <x v="7"/>
    <x v="0"/>
    <x v="7"/>
    <x v="37"/>
    <x v="19"/>
    <x v="8"/>
  </r>
  <r>
    <d v="2010-08-23T00:00:00"/>
    <x v="10"/>
    <x v="0"/>
    <m/>
    <x v="245"/>
    <n v="567.83000000000004"/>
    <x v="0"/>
    <x v="0"/>
    <n v="2734"/>
    <x v="4"/>
    <x v="0"/>
    <x v="4"/>
    <x v="13"/>
    <x v="8"/>
    <x v="5"/>
  </r>
  <r>
    <d v="2010-08-27T00:00:00"/>
    <x v="10"/>
    <x v="0"/>
    <m/>
    <x v="245"/>
    <n v="1126.98"/>
    <x v="0"/>
    <x v="0"/>
    <n v="2734"/>
    <x v="4"/>
    <x v="0"/>
    <x v="4"/>
    <x v="13"/>
    <x v="8"/>
    <x v="5"/>
  </r>
  <r>
    <d v="2010-08-27T00:00:00"/>
    <x v="10"/>
    <x v="0"/>
    <m/>
    <x v="245"/>
    <n v="75"/>
    <x v="0"/>
    <x v="0"/>
    <n v="2734"/>
    <x v="4"/>
    <x v="0"/>
    <x v="4"/>
    <x v="13"/>
    <x v="8"/>
    <x v="5"/>
  </r>
  <r>
    <d v="2010-08-12T00:00:00"/>
    <x v="10"/>
    <x v="0"/>
    <m/>
    <x v="44"/>
    <n v="100"/>
    <x v="0"/>
    <x v="0"/>
    <n v="3333"/>
    <x v="4"/>
    <x v="0"/>
    <x v="4"/>
    <x v="1"/>
    <x v="1"/>
    <x v="0"/>
  </r>
  <r>
    <d v="2010-08-23T00:00:00"/>
    <x v="10"/>
    <x v="0"/>
    <m/>
    <x v="246"/>
    <n v="44.28"/>
    <x v="0"/>
    <x v="0"/>
    <n v="3333"/>
    <x v="4"/>
    <x v="0"/>
    <x v="4"/>
    <x v="1"/>
    <x v="1"/>
    <x v="0"/>
  </r>
  <r>
    <d v="2010-08-23T00:00:00"/>
    <x v="10"/>
    <x v="0"/>
    <m/>
    <x v="247"/>
    <n v="7.41"/>
    <x v="0"/>
    <x v="0"/>
    <n v="3333"/>
    <x v="4"/>
    <x v="0"/>
    <x v="4"/>
    <x v="1"/>
    <x v="1"/>
    <x v="0"/>
  </r>
  <r>
    <d v="2010-08-23T00:00:00"/>
    <x v="10"/>
    <x v="0"/>
    <m/>
    <x v="248"/>
    <n v="36.68"/>
    <x v="0"/>
    <x v="0"/>
    <n v="3333"/>
    <x v="4"/>
    <x v="0"/>
    <x v="4"/>
    <x v="1"/>
    <x v="1"/>
    <x v="0"/>
  </r>
  <r>
    <d v="2010-08-27T00:00:00"/>
    <x v="10"/>
    <x v="0"/>
    <m/>
    <x v="249"/>
    <n v="500"/>
    <x v="0"/>
    <x v="0"/>
    <n v="3333"/>
    <x v="4"/>
    <x v="0"/>
    <x v="4"/>
    <x v="1"/>
    <x v="1"/>
    <x v="0"/>
  </r>
  <r>
    <d v="2010-08-30T00:00:00"/>
    <x v="10"/>
    <x v="0"/>
    <m/>
    <x v="22"/>
    <n v="250"/>
    <x v="0"/>
    <x v="0"/>
    <n v="3333"/>
    <x v="4"/>
    <x v="0"/>
    <x v="4"/>
    <x v="1"/>
    <x v="1"/>
    <x v="0"/>
  </r>
  <r>
    <d v="2010-08-19T00:00:00"/>
    <x v="10"/>
    <x v="0"/>
    <m/>
    <x v="250"/>
    <n v="2500"/>
    <x v="0"/>
    <x v="0"/>
    <n v="3333"/>
    <x v="4"/>
    <x v="0"/>
    <x v="4"/>
    <x v="1"/>
    <x v="1"/>
    <x v="0"/>
  </r>
  <r>
    <d v="2010-08-04T00:00:00"/>
    <x v="10"/>
    <x v="0"/>
    <m/>
    <x v="71"/>
    <n v="100"/>
    <x v="0"/>
    <x v="0"/>
    <n v="3333"/>
    <x v="4"/>
    <x v="0"/>
    <x v="4"/>
    <x v="1"/>
    <x v="1"/>
    <x v="0"/>
  </r>
  <r>
    <d v="2010-08-09T00:00:00"/>
    <x v="10"/>
    <x v="0"/>
    <m/>
    <x v="251"/>
    <n v="1000"/>
    <x v="0"/>
    <x v="0"/>
    <n v="3333"/>
    <x v="4"/>
    <x v="0"/>
    <x v="4"/>
    <x v="1"/>
    <x v="1"/>
    <x v="0"/>
  </r>
  <r>
    <d v="2010-08-19T00:00:00"/>
    <x v="10"/>
    <x v="0"/>
    <m/>
    <x v="252"/>
    <n v="100"/>
    <x v="0"/>
    <x v="0"/>
    <n v="3333"/>
    <x v="4"/>
    <x v="0"/>
    <x v="4"/>
    <x v="1"/>
    <x v="1"/>
    <x v="0"/>
  </r>
  <r>
    <d v="2010-08-11T00:00:00"/>
    <x v="10"/>
    <x v="0"/>
    <m/>
    <x v="253"/>
    <n v="250"/>
    <x v="0"/>
    <x v="0"/>
    <n v="3333"/>
    <x v="4"/>
    <x v="0"/>
    <x v="4"/>
    <x v="1"/>
    <x v="1"/>
    <x v="0"/>
  </r>
  <r>
    <d v="2010-08-19T00:00:00"/>
    <x v="10"/>
    <x v="0"/>
    <m/>
    <x v="146"/>
    <n v="138.68"/>
    <x v="0"/>
    <x v="0"/>
    <n v="3333"/>
    <x v="4"/>
    <x v="0"/>
    <x v="4"/>
    <x v="1"/>
    <x v="1"/>
    <x v="0"/>
  </r>
  <r>
    <d v="2010-08-25T00:00:00"/>
    <x v="10"/>
    <x v="0"/>
    <m/>
    <x v="254"/>
    <n v="50"/>
    <x v="2"/>
    <x v="2"/>
    <n v="3370"/>
    <x v="5"/>
    <x v="0"/>
    <x v="5"/>
    <x v="19"/>
    <x v="3"/>
    <x v="2"/>
  </r>
  <r>
    <d v="2010-08-31T00:00:00"/>
    <x v="10"/>
    <x v="0"/>
    <m/>
    <x v="54"/>
    <n v="150"/>
    <x v="6"/>
    <x v="6"/>
    <n v="3334"/>
    <x v="3"/>
    <x v="0"/>
    <x v="3"/>
    <x v="8"/>
    <x v="3"/>
    <x v="2"/>
  </r>
  <r>
    <d v="2010-08-31T00:00:00"/>
    <x v="10"/>
    <x v="0"/>
    <m/>
    <x v="255"/>
    <n v="250"/>
    <x v="0"/>
    <x v="0"/>
    <n v="3334"/>
    <x v="3"/>
    <x v="0"/>
    <x v="3"/>
    <x v="8"/>
    <x v="3"/>
    <x v="2"/>
  </r>
  <r>
    <d v="2010-08-31T00:00:00"/>
    <x v="10"/>
    <x v="0"/>
    <m/>
    <x v="256"/>
    <n v="50"/>
    <x v="0"/>
    <x v="0"/>
    <n v="3334"/>
    <x v="3"/>
    <x v="0"/>
    <x v="3"/>
    <x v="8"/>
    <x v="3"/>
    <x v="2"/>
  </r>
  <r>
    <d v="2010-08-31T00:00:00"/>
    <x v="10"/>
    <x v="0"/>
    <m/>
    <x v="257"/>
    <n v="501"/>
    <x v="0"/>
    <x v="0"/>
    <n v="3534"/>
    <x v="1"/>
    <x v="0"/>
    <x v="1"/>
    <x v="38"/>
    <x v="3"/>
    <x v="2"/>
  </r>
  <r>
    <d v="2010-09-28T00:00:00"/>
    <x v="11"/>
    <x v="0"/>
    <m/>
    <x v="258"/>
    <n v="2500"/>
    <x v="2"/>
    <x v="2"/>
    <n v="3333"/>
    <x v="4"/>
    <x v="0"/>
    <x v="4"/>
    <x v="1"/>
    <x v="1"/>
    <x v="0"/>
  </r>
  <r>
    <d v="2010-09-30T00:00:00"/>
    <x v="11"/>
    <x v="0"/>
    <m/>
    <x v="259"/>
    <n v="100"/>
    <x v="2"/>
    <x v="2"/>
    <n v="3370"/>
    <x v="5"/>
    <x v="0"/>
    <x v="5"/>
    <x v="19"/>
    <x v="3"/>
    <x v="2"/>
  </r>
  <r>
    <d v="2010-09-29T00:00:00"/>
    <x v="11"/>
    <x v="0"/>
    <m/>
    <x v="260"/>
    <n v="30"/>
    <x v="2"/>
    <x v="2"/>
    <n v="3370"/>
    <x v="5"/>
    <x v="0"/>
    <x v="5"/>
    <x v="19"/>
    <x v="3"/>
    <x v="2"/>
  </r>
  <r>
    <d v="2010-09-29T00:00:00"/>
    <x v="11"/>
    <x v="0"/>
    <m/>
    <x v="261"/>
    <n v="500"/>
    <x v="2"/>
    <x v="2"/>
    <n v="3370"/>
    <x v="5"/>
    <x v="0"/>
    <x v="5"/>
    <x v="19"/>
    <x v="3"/>
    <x v="2"/>
  </r>
  <r>
    <d v="2010-09-01T00:00:00"/>
    <x v="11"/>
    <x v="0"/>
    <m/>
    <x v="1"/>
    <n v="1192"/>
    <x v="1"/>
    <x v="1"/>
    <n v="2631"/>
    <x v="4"/>
    <x v="0"/>
    <x v="4"/>
    <x v="9"/>
    <x v="4"/>
    <x v="0"/>
  </r>
  <r>
    <d v="2010-09-15T00:00:00"/>
    <x v="11"/>
    <x v="0"/>
    <m/>
    <x v="1"/>
    <n v="1830.33"/>
    <x v="1"/>
    <x v="1"/>
    <n v="3333"/>
    <x v="7"/>
    <x v="0"/>
    <x v="7"/>
    <x v="1"/>
    <x v="1"/>
    <x v="0"/>
  </r>
  <r>
    <d v="2010-09-22T00:00:00"/>
    <x v="11"/>
    <x v="0"/>
    <m/>
    <x v="1"/>
    <n v="200"/>
    <x v="1"/>
    <x v="1"/>
    <n v="3333"/>
    <x v="1"/>
    <x v="0"/>
    <x v="1"/>
    <x v="1"/>
    <x v="1"/>
    <x v="0"/>
  </r>
  <r>
    <d v="2010-09-08T00:00:00"/>
    <x v="11"/>
    <x v="0"/>
    <m/>
    <x v="262"/>
    <n v="100"/>
    <x v="6"/>
    <x v="6"/>
    <n v="3333"/>
    <x v="4"/>
    <x v="0"/>
    <x v="4"/>
    <x v="1"/>
    <x v="1"/>
    <x v="0"/>
  </r>
  <r>
    <d v="2010-09-07T00:00:00"/>
    <x v="11"/>
    <x v="0"/>
    <m/>
    <x v="174"/>
    <n v="250"/>
    <x v="6"/>
    <x v="6"/>
    <n v="3333"/>
    <x v="4"/>
    <x v="0"/>
    <x v="4"/>
    <x v="1"/>
    <x v="1"/>
    <x v="0"/>
  </r>
  <r>
    <d v="2010-09-01T00:00:00"/>
    <x v="11"/>
    <x v="0"/>
    <m/>
    <x v="211"/>
    <n v="40"/>
    <x v="6"/>
    <x v="6"/>
    <n v="3375"/>
    <x v="6"/>
    <x v="0"/>
    <x v="6"/>
    <x v="22"/>
    <x v="3"/>
    <x v="2"/>
  </r>
  <r>
    <d v="2010-09-30T00:00:00"/>
    <x v="11"/>
    <x v="0"/>
    <m/>
    <x v="115"/>
    <n v="79.42"/>
    <x v="0"/>
    <x v="0"/>
    <n v="2735"/>
    <x v="4"/>
    <x v="0"/>
    <x v="4"/>
    <x v="16"/>
    <x v="11"/>
    <x v="5"/>
  </r>
  <r>
    <d v="2010-09-01T00:00:00"/>
    <x v="11"/>
    <x v="0"/>
    <m/>
    <x v="91"/>
    <n v="-1557.6"/>
    <x v="0"/>
    <x v="0"/>
    <n v="2736"/>
    <x v="4"/>
    <x v="0"/>
    <x v="4"/>
    <x v="17"/>
    <x v="5"/>
    <x v="4"/>
  </r>
  <r>
    <d v="2010-09-23T00:00:00"/>
    <x v="11"/>
    <x v="0"/>
    <m/>
    <x v="263"/>
    <n v="14.81"/>
    <x v="0"/>
    <x v="0"/>
    <n v="3333"/>
    <x v="4"/>
    <x v="0"/>
    <x v="4"/>
    <x v="1"/>
    <x v="1"/>
    <x v="0"/>
  </r>
  <r>
    <d v="2010-09-23T00:00:00"/>
    <x v="11"/>
    <x v="0"/>
    <m/>
    <x v="263"/>
    <n v="271.88"/>
    <x v="0"/>
    <x v="0"/>
    <n v="3333"/>
    <x v="4"/>
    <x v="0"/>
    <x v="4"/>
    <x v="1"/>
    <x v="1"/>
    <x v="0"/>
  </r>
  <r>
    <d v="2010-09-23T00:00:00"/>
    <x v="11"/>
    <x v="0"/>
    <m/>
    <x v="264"/>
    <n v="14.81"/>
    <x v="0"/>
    <x v="0"/>
    <n v="3333"/>
    <x v="4"/>
    <x v="0"/>
    <x v="4"/>
    <x v="1"/>
    <x v="1"/>
    <x v="0"/>
  </r>
  <r>
    <d v="2010-09-23T00:00:00"/>
    <x v="11"/>
    <x v="0"/>
    <m/>
    <x v="265"/>
    <n v="353.69"/>
    <x v="0"/>
    <x v="0"/>
    <n v="3333"/>
    <x v="4"/>
    <x v="0"/>
    <x v="4"/>
    <x v="1"/>
    <x v="1"/>
    <x v="0"/>
  </r>
  <r>
    <d v="2010-09-23T00:00:00"/>
    <x v="11"/>
    <x v="0"/>
    <m/>
    <x v="266"/>
    <n v="455.8"/>
    <x v="0"/>
    <x v="0"/>
    <n v="3333"/>
    <x v="4"/>
    <x v="0"/>
    <x v="4"/>
    <x v="1"/>
    <x v="1"/>
    <x v="0"/>
  </r>
  <r>
    <d v="2010-09-23T00:00:00"/>
    <x v="11"/>
    <x v="0"/>
    <m/>
    <x v="267"/>
    <n v="163.9"/>
    <x v="0"/>
    <x v="0"/>
    <n v="3333"/>
    <x v="4"/>
    <x v="0"/>
    <x v="4"/>
    <x v="1"/>
    <x v="1"/>
    <x v="0"/>
  </r>
  <r>
    <d v="2010-09-23T00:00:00"/>
    <x v="11"/>
    <x v="0"/>
    <m/>
    <x v="267"/>
    <n v="284.83"/>
    <x v="0"/>
    <x v="0"/>
    <n v="3333"/>
    <x v="4"/>
    <x v="0"/>
    <x v="4"/>
    <x v="1"/>
    <x v="1"/>
    <x v="0"/>
  </r>
  <r>
    <d v="2010-09-23T00:00:00"/>
    <x v="11"/>
    <x v="0"/>
    <m/>
    <x v="267"/>
    <n v="20.71"/>
    <x v="0"/>
    <x v="0"/>
    <n v="3333"/>
    <x v="4"/>
    <x v="0"/>
    <x v="4"/>
    <x v="1"/>
    <x v="1"/>
    <x v="0"/>
  </r>
  <r>
    <d v="2010-09-08T00:00:00"/>
    <x v="11"/>
    <x v="0"/>
    <m/>
    <x v="268"/>
    <n v="100"/>
    <x v="0"/>
    <x v="0"/>
    <n v="3333"/>
    <x v="4"/>
    <x v="0"/>
    <x v="4"/>
    <x v="1"/>
    <x v="1"/>
    <x v="0"/>
  </r>
  <r>
    <d v="2010-09-09T00:00:00"/>
    <x v="11"/>
    <x v="0"/>
    <m/>
    <x v="269"/>
    <n v="26.5"/>
    <x v="0"/>
    <x v="0"/>
    <n v="3333"/>
    <x v="4"/>
    <x v="0"/>
    <x v="4"/>
    <x v="1"/>
    <x v="1"/>
    <x v="0"/>
  </r>
  <r>
    <d v="2010-09-20T00:00:00"/>
    <x v="11"/>
    <x v="0"/>
    <m/>
    <x v="22"/>
    <n v="250"/>
    <x v="0"/>
    <x v="0"/>
    <n v="3333"/>
    <x v="4"/>
    <x v="0"/>
    <x v="4"/>
    <x v="1"/>
    <x v="1"/>
    <x v="0"/>
  </r>
  <r>
    <d v="2010-09-15T00:00:00"/>
    <x v="11"/>
    <x v="0"/>
    <m/>
    <x v="66"/>
    <n v="96.5"/>
    <x v="0"/>
    <x v="0"/>
    <n v="3333"/>
    <x v="4"/>
    <x v="0"/>
    <x v="4"/>
    <x v="1"/>
    <x v="1"/>
    <x v="0"/>
  </r>
  <r>
    <d v="2010-09-18T00:00:00"/>
    <x v="11"/>
    <x v="0"/>
    <m/>
    <x v="66"/>
    <n v="325"/>
    <x v="0"/>
    <x v="0"/>
    <n v="3333"/>
    <x v="4"/>
    <x v="0"/>
    <x v="4"/>
    <x v="1"/>
    <x v="1"/>
    <x v="0"/>
  </r>
  <r>
    <d v="2010-09-17T00:00:00"/>
    <x v="11"/>
    <x v="0"/>
    <m/>
    <x v="270"/>
    <n v="500"/>
    <x v="0"/>
    <x v="0"/>
    <n v="3333"/>
    <x v="4"/>
    <x v="0"/>
    <x v="4"/>
    <x v="1"/>
    <x v="1"/>
    <x v="0"/>
  </r>
  <r>
    <d v="2010-09-07T00:00:00"/>
    <x v="11"/>
    <x v="0"/>
    <m/>
    <x v="271"/>
    <n v="250"/>
    <x v="0"/>
    <x v="0"/>
    <n v="3333"/>
    <x v="4"/>
    <x v="0"/>
    <x v="4"/>
    <x v="1"/>
    <x v="1"/>
    <x v="0"/>
  </r>
  <r>
    <d v="2010-09-23T00:00:00"/>
    <x v="11"/>
    <x v="0"/>
    <m/>
    <x v="129"/>
    <n v="147.53"/>
    <x v="0"/>
    <x v="0"/>
    <n v="3337"/>
    <x v="2"/>
    <x v="0"/>
    <x v="2"/>
    <x v="4"/>
    <x v="3"/>
    <x v="2"/>
  </r>
  <r>
    <d v="2010-09-23T00:00:00"/>
    <x v="11"/>
    <x v="0"/>
    <m/>
    <x v="272"/>
    <n v="422.3"/>
    <x v="0"/>
    <x v="0"/>
    <n v="3337"/>
    <x v="2"/>
    <x v="0"/>
    <x v="2"/>
    <x v="4"/>
    <x v="3"/>
    <x v="2"/>
  </r>
  <r>
    <d v="2010-09-14T00:00:00"/>
    <x v="11"/>
    <x v="0"/>
    <m/>
    <x v="44"/>
    <n v="1965"/>
    <x v="0"/>
    <x v="0"/>
    <n v="3333"/>
    <x v="7"/>
    <x v="0"/>
    <x v="7"/>
    <x v="1"/>
    <x v="1"/>
    <x v="0"/>
  </r>
  <r>
    <d v="2010-09-23T00:00:00"/>
    <x v="11"/>
    <x v="0"/>
    <m/>
    <x v="273"/>
    <n v="206.07"/>
    <x v="0"/>
    <x v="0"/>
    <n v="3333"/>
    <x v="7"/>
    <x v="0"/>
    <x v="7"/>
    <x v="1"/>
    <x v="1"/>
    <x v="0"/>
  </r>
  <r>
    <d v="2010-09-27T00:00:00"/>
    <x v="11"/>
    <x v="0"/>
    <m/>
    <x v="274"/>
    <n v="192.5"/>
    <x v="0"/>
    <x v="0"/>
    <n v="3333"/>
    <x v="7"/>
    <x v="0"/>
    <x v="7"/>
    <x v="1"/>
    <x v="1"/>
    <x v="0"/>
  </r>
  <r>
    <d v="2010-09-13T00:00:00"/>
    <x v="11"/>
    <x v="0"/>
    <m/>
    <x v="190"/>
    <n v="91.37"/>
    <x v="0"/>
    <x v="0"/>
    <n v="3341"/>
    <x v="7"/>
    <x v="0"/>
    <x v="7"/>
    <x v="29"/>
    <x v="14"/>
    <x v="7"/>
  </r>
  <r>
    <d v="2010-09-13T00:00:00"/>
    <x v="11"/>
    <x v="0"/>
    <m/>
    <x v="190"/>
    <n v="432.73"/>
    <x v="0"/>
    <x v="0"/>
    <n v="3341"/>
    <x v="7"/>
    <x v="0"/>
    <x v="7"/>
    <x v="29"/>
    <x v="14"/>
    <x v="7"/>
  </r>
  <r>
    <d v="2010-09-13T00:00:00"/>
    <x v="11"/>
    <x v="0"/>
    <m/>
    <x v="190"/>
    <n v="24.95"/>
    <x v="0"/>
    <x v="0"/>
    <n v="3341"/>
    <x v="7"/>
    <x v="0"/>
    <x v="7"/>
    <x v="29"/>
    <x v="14"/>
    <x v="7"/>
  </r>
  <r>
    <d v="2010-09-08T00:00:00"/>
    <x v="11"/>
    <x v="0"/>
    <m/>
    <x v="275"/>
    <n v="150"/>
    <x v="0"/>
    <x v="0"/>
    <n v="3435"/>
    <x v="7"/>
    <x v="0"/>
    <x v="7"/>
    <x v="26"/>
    <x v="12"/>
    <x v="6"/>
  </r>
  <r>
    <d v="2010-09-23T00:00:00"/>
    <x v="11"/>
    <x v="0"/>
    <m/>
    <x v="276"/>
    <n v="100"/>
    <x v="0"/>
    <x v="0"/>
    <n v="3435"/>
    <x v="7"/>
    <x v="0"/>
    <x v="7"/>
    <x v="26"/>
    <x v="12"/>
    <x v="6"/>
  </r>
  <r>
    <d v="2010-09-27T00:00:00"/>
    <x v="11"/>
    <x v="0"/>
    <m/>
    <x v="274"/>
    <n v="82.5"/>
    <x v="0"/>
    <x v="0"/>
    <n v="3333"/>
    <x v="8"/>
    <x v="0"/>
    <x v="8"/>
    <x v="1"/>
    <x v="1"/>
    <x v="0"/>
  </r>
  <r>
    <d v="2010-09-07T00:00:00"/>
    <x v="11"/>
    <x v="0"/>
    <m/>
    <x v="277"/>
    <n v="250"/>
    <x v="0"/>
    <x v="0"/>
    <n v="3333"/>
    <x v="8"/>
    <x v="0"/>
    <x v="8"/>
    <x v="1"/>
    <x v="1"/>
    <x v="0"/>
  </r>
  <r>
    <d v="2010-09-25T00:00:00"/>
    <x v="11"/>
    <x v="0"/>
    <m/>
    <x v="232"/>
    <n v="1450"/>
    <x v="0"/>
    <x v="0"/>
    <n v="3333"/>
    <x v="8"/>
    <x v="0"/>
    <x v="8"/>
    <x v="1"/>
    <x v="1"/>
    <x v="0"/>
  </r>
  <r>
    <d v="2010-09-01T00:00:00"/>
    <x v="11"/>
    <x v="0"/>
    <m/>
    <x v="278"/>
    <n v="2500"/>
    <x v="0"/>
    <x v="0"/>
    <n v="3438"/>
    <x v="8"/>
    <x v="0"/>
    <x v="8"/>
    <x v="39"/>
    <x v="20"/>
    <x v="6"/>
  </r>
  <r>
    <d v="2010-09-29T00:00:00"/>
    <x v="11"/>
    <x v="0"/>
    <m/>
    <x v="279"/>
    <n v="375"/>
    <x v="0"/>
    <x v="0"/>
    <n v="3333"/>
    <x v="3"/>
    <x v="0"/>
    <x v="3"/>
    <x v="1"/>
    <x v="1"/>
    <x v="0"/>
  </r>
  <r>
    <d v="2010-09-27T00:00:00"/>
    <x v="11"/>
    <x v="0"/>
    <m/>
    <x v="274"/>
    <n v="275"/>
    <x v="0"/>
    <x v="0"/>
    <n v="3333"/>
    <x v="1"/>
    <x v="0"/>
    <x v="1"/>
    <x v="1"/>
    <x v="1"/>
    <x v="0"/>
  </r>
  <r>
    <d v="2010-09-09T00:00:00"/>
    <x v="11"/>
    <x v="0"/>
    <m/>
    <x v="6"/>
    <n v="59.95"/>
    <x v="0"/>
    <x v="0"/>
    <n v="3333"/>
    <x v="1"/>
    <x v="0"/>
    <x v="1"/>
    <x v="1"/>
    <x v="1"/>
    <x v="0"/>
  </r>
  <r>
    <d v="2010-09-18T00:00:00"/>
    <x v="11"/>
    <x v="0"/>
    <m/>
    <x v="280"/>
    <n v="500"/>
    <x v="0"/>
    <x v="0"/>
    <n v="3333"/>
    <x v="1"/>
    <x v="0"/>
    <x v="1"/>
    <x v="1"/>
    <x v="1"/>
    <x v="0"/>
  </r>
  <r>
    <d v="2010-09-20T00:00:00"/>
    <x v="11"/>
    <x v="0"/>
    <m/>
    <x v="281"/>
    <n v="500"/>
    <x v="0"/>
    <x v="0"/>
    <n v="3333"/>
    <x v="1"/>
    <x v="0"/>
    <x v="1"/>
    <x v="1"/>
    <x v="1"/>
    <x v="0"/>
  </r>
  <r>
    <d v="2010-09-18T00:00:00"/>
    <x v="11"/>
    <x v="0"/>
    <m/>
    <x v="18"/>
    <n v="100"/>
    <x v="0"/>
    <x v="0"/>
    <n v="3333"/>
    <x v="1"/>
    <x v="0"/>
    <x v="1"/>
    <x v="1"/>
    <x v="1"/>
    <x v="0"/>
  </r>
  <r>
    <d v="2010-09-30T00:00:00"/>
    <x v="11"/>
    <x v="0"/>
    <m/>
    <x v="282"/>
    <n v="-100"/>
    <x v="0"/>
    <x v="0"/>
    <n v="3333"/>
    <x v="6"/>
    <x v="0"/>
    <x v="6"/>
    <x v="1"/>
    <x v="1"/>
    <x v="0"/>
  </r>
  <r>
    <d v="2010-09-30T00:00:00"/>
    <x v="11"/>
    <x v="0"/>
    <m/>
    <x v="282"/>
    <n v="-1000"/>
    <x v="2"/>
    <x v="2"/>
    <n v="3333"/>
    <x v="8"/>
    <x v="0"/>
    <x v="8"/>
    <x v="1"/>
    <x v="1"/>
    <x v="0"/>
  </r>
  <r>
    <d v="2010-09-30T00:00:00"/>
    <x v="11"/>
    <x v="0"/>
    <m/>
    <x v="282"/>
    <n v="-100"/>
    <x v="2"/>
    <x v="2"/>
    <n v="3301"/>
    <x v="4"/>
    <x v="0"/>
    <x v="4"/>
    <x v="34"/>
    <x v="16"/>
    <x v="0"/>
  </r>
  <r>
    <d v="2010-10-21T00:00:00"/>
    <x v="12"/>
    <x v="1"/>
    <m/>
    <x v="84"/>
    <n v="2000"/>
    <x v="2"/>
    <x v="2"/>
    <n v="3333"/>
    <x v="4"/>
    <x v="0"/>
    <x v="4"/>
    <x v="1"/>
    <x v="1"/>
    <x v="0"/>
  </r>
  <r>
    <d v="2010-10-19T00:00:00"/>
    <x v="12"/>
    <x v="1"/>
    <m/>
    <x v="283"/>
    <n v="1000"/>
    <x v="2"/>
    <x v="2"/>
    <n v="3333"/>
    <x v="4"/>
    <x v="0"/>
    <x v="4"/>
    <x v="1"/>
    <x v="1"/>
    <x v="0"/>
  </r>
  <r>
    <d v="2010-10-19T00:00:00"/>
    <x v="12"/>
    <x v="1"/>
    <m/>
    <x v="85"/>
    <n v="2500"/>
    <x v="2"/>
    <x v="2"/>
    <n v="3333"/>
    <x v="4"/>
    <x v="0"/>
    <x v="4"/>
    <x v="1"/>
    <x v="1"/>
    <x v="0"/>
  </r>
  <r>
    <d v="2010-10-19T00:00:00"/>
    <x v="12"/>
    <x v="1"/>
    <m/>
    <x v="88"/>
    <n v="1155"/>
    <x v="2"/>
    <x v="2"/>
    <n v="3333"/>
    <x v="4"/>
    <x v="0"/>
    <x v="4"/>
    <x v="1"/>
    <x v="1"/>
    <x v="0"/>
  </r>
  <r>
    <d v="2010-10-19T00:00:00"/>
    <x v="12"/>
    <x v="1"/>
    <m/>
    <x v="76"/>
    <n v="250"/>
    <x v="2"/>
    <x v="2"/>
    <n v="3333"/>
    <x v="4"/>
    <x v="0"/>
    <x v="4"/>
    <x v="1"/>
    <x v="1"/>
    <x v="0"/>
  </r>
  <r>
    <d v="2010-10-18T00:00:00"/>
    <x v="12"/>
    <x v="1"/>
    <m/>
    <x v="284"/>
    <n v="200"/>
    <x v="2"/>
    <x v="2"/>
    <n v="3333"/>
    <x v="1"/>
    <x v="0"/>
    <x v="1"/>
    <x v="1"/>
    <x v="1"/>
    <x v="0"/>
  </r>
  <r>
    <d v="2010-10-07T00:00:00"/>
    <x v="12"/>
    <x v="1"/>
    <m/>
    <x v="1"/>
    <n v="500"/>
    <x v="1"/>
    <x v="1"/>
    <n v="3333"/>
    <x v="7"/>
    <x v="0"/>
    <x v="7"/>
    <x v="1"/>
    <x v="1"/>
    <x v="0"/>
  </r>
  <r>
    <d v="2010-10-13T00:00:00"/>
    <x v="12"/>
    <x v="1"/>
    <m/>
    <x v="1"/>
    <n v="1830.33"/>
    <x v="1"/>
    <x v="1"/>
    <n v="3333"/>
    <x v="7"/>
    <x v="0"/>
    <x v="7"/>
    <x v="1"/>
    <x v="1"/>
    <x v="0"/>
  </r>
  <r>
    <d v="2010-10-18T00:00:00"/>
    <x v="12"/>
    <x v="1"/>
    <m/>
    <x v="1"/>
    <n v="9828.2800000000007"/>
    <x v="1"/>
    <x v="1"/>
    <n v="3333"/>
    <x v="7"/>
    <x v="0"/>
    <x v="7"/>
    <x v="1"/>
    <x v="1"/>
    <x v="0"/>
  </r>
  <r>
    <d v="2010-10-29T00:00:00"/>
    <x v="12"/>
    <x v="1"/>
    <m/>
    <x v="190"/>
    <n v="28.75"/>
    <x v="1"/>
    <x v="1"/>
    <n v="3336"/>
    <x v="7"/>
    <x v="0"/>
    <x v="7"/>
    <x v="20"/>
    <x v="3"/>
    <x v="2"/>
  </r>
  <r>
    <d v="2010-10-29T00:00:00"/>
    <x v="12"/>
    <x v="1"/>
    <m/>
    <x v="190"/>
    <n v="50.5"/>
    <x v="1"/>
    <x v="1"/>
    <n v="3336"/>
    <x v="7"/>
    <x v="0"/>
    <x v="7"/>
    <x v="20"/>
    <x v="3"/>
    <x v="2"/>
  </r>
  <r>
    <d v="2010-10-19T00:00:00"/>
    <x v="12"/>
    <x v="1"/>
    <m/>
    <x v="86"/>
    <n v="500"/>
    <x v="4"/>
    <x v="4"/>
    <n v="3333"/>
    <x v="4"/>
    <x v="0"/>
    <x v="4"/>
    <x v="1"/>
    <x v="1"/>
    <x v="0"/>
  </r>
  <r>
    <d v="2010-10-31T00:00:00"/>
    <x v="12"/>
    <x v="1"/>
    <m/>
    <x v="79"/>
    <n v="100"/>
    <x v="3"/>
    <x v="3"/>
    <n v="3333"/>
    <x v="4"/>
    <x v="0"/>
    <x v="4"/>
    <x v="1"/>
    <x v="1"/>
    <x v="0"/>
  </r>
  <r>
    <d v="2010-10-19T00:00:00"/>
    <x v="12"/>
    <x v="1"/>
    <m/>
    <x v="70"/>
    <n v="200"/>
    <x v="6"/>
    <x v="6"/>
    <n v="3333"/>
    <x v="4"/>
    <x v="0"/>
    <x v="4"/>
    <x v="1"/>
    <x v="1"/>
    <x v="0"/>
  </r>
  <r>
    <d v="2010-10-31T00:00:00"/>
    <x v="12"/>
    <x v="1"/>
    <m/>
    <x v="282"/>
    <n v="-25"/>
    <x v="6"/>
    <x v="6"/>
    <n v="3374"/>
    <x v="6"/>
    <x v="0"/>
    <x v="6"/>
    <x v="24"/>
    <x v="3"/>
    <x v="2"/>
  </r>
  <r>
    <d v="2010-10-18T00:00:00"/>
    <x v="12"/>
    <x v="1"/>
    <m/>
    <x v="67"/>
    <n v="17000"/>
    <x v="8"/>
    <x v="8"/>
    <n v="3333"/>
    <x v="4"/>
    <x v="0"/>
    <x v="4"/>
    <x v="1"/>
    <x v="1"/>
    <x v="0"/>
  </r>
  <r>
    <d v="2010-10-25T00:00:00"/>
    <x v="12"/>
    <x v="1"/>
    <m/>
    <x v="263"/>
    <n v="304.94"/>
    <x v="0"/>
    <x v="0"/>
    <n v="3333"/>
    <x v="4"/>
    <x v="0"/>
    <x v="4"/>
    <x v="1"/>
    <x v="1"/>
    <x v="0"/>
  </r>
  <r>
    <d v="2010-10-25T00:00:00"/>
    <x v="12"/>
    <x v="1"/>
    <m/>
    <x v="263"/>
    <n v="5.27"/>
    <x v="0"/>
    <x v="0"/>
    <n v="3333"/>
    <x v="4"/>
    <x v="0"/>
    <x v="4"/>
    <x v="1"/>
    <x v="1"/>
    <x v="0"/>
  </r>
  <r>
    <d v="2010-10-25T00:00:00"/>
    <x v="12"/>
    <x v="1"/>
    <m/>
    <x v="266"/>
    <n v="118.65"/>
    <x v="0"/>
    <x v="0"/>
    <n v="3333"/>
    <x v="4"/>
    <x v="0"/>
    <x v="4"/>
    <x v="1"/>
    <x v="1"/>
    <x v="0"/>
  </r>
  <r>
    <d v="2010-10-25T00:00:00"/>
    <x v="12"/>
    <x v="1"/>
    <m/>
    <x v="267"/>
    <n v="-105.21"/>
    <x v="0"/>
    <x v="0"/>
    <n v="3333"/>
    <x v="4"/>
    <x v="0"/>
    <x v="4"/>
    <x v="1"/>
    <x v="1"/>
    <x v="0"/>
  </r>
  <r>
    <d v="2010-10-25T00:00:00"/>
    <x v="12"/>
    <x v="1"/>
    <m/>
    <x v="267"/>
    <n v="106.49"/>
    <x v="0"/>
    <x v="0"/>
    <n v="3333"/>
    <x v="4"/>
    <x v="0"/>
    <x v="4"/>
    <x v="1"/>
    <x v="1"/>
    <x v="0"/>
  </r>
  <r>
    <d v="2010-10-19T00:00:00"/>
    <x v="12"/>
    <x v="1"/>
    <m/>
    <x v="73"/>
    <n v="500"/>
    <x v="0"/>
    <x v="0"/>
    <n v="3333"/>
    <x v="4"/>
    <x v="0"/>
    <x v="4"/>
    <x v="1"/>
    <x v="1"/>
    <x v="0"/>
  </r>
  <r>
    <d v="2010-10-25T00:00:00"/>
    <x v="12"/>
    <x v="1"/>
    <m/>
    <x v="285"/>
    <n v="110.7"/>
    <x v="0"/>
    <x v="0"/>
    <n v="3333"/>
    <x v="7"/>
    <x v="0"/>
    <x v="7"/>
    <x v="1"/>
    <x v="1"/>
    <x v="0"/>
  </r>
  <r>
    <d v="2010-10-25T00:00:00"/>
    <x v="12"/>
    <x v="1"/>
    <m/>
    <x v="286"/>
    <n v="158.26"/>
    <x v="0"/>
    <x v="0"/>
    <n v="3333"/>
    <x v="7"/>
    <x v="0"/>
    <x v="7"/>
    <x v="1"/>
    <x v="1"/>
    <x v="0"/>
  </r>
  <r>
    <d v="2010-10-12T00:00:00"/>
    <x v="12"/>
    <x v="1"/>
    <m/>
    <x v="287"/>
    <n v="1500"/>
    <x v="0"/>
    <x v="0"/>
    <n v="3333"/>
    <x v="7"/>
    <x v="0"/>
    <x v="7"/>
    <x v="1"/>
    <x v="1"/>
    <x v="0"/>
  </r>
  <r>
    <d v="2010-10-11T00:00:00"/>
    <x v="12"/>
    <x v="1"/>
    <m/>
    <x v="198"/>
    <n v="350.67"/>
    <x v="0"/>
    <x v="0"/>
    <n v="3338"/>
    <x v="7"/>
    <x v="0"/>
    <x v="7"/>
    <x v="27"/>
    <x v="9"/>
    <x v="3"/>
  </r>
  <r>
    <d v="2010-10-25T00:00:00"/>
    <x v="12"/>
    <x v="1"/>
    <m/>
    <x v="288"/>
    <n v="161.68"/>
    <x v="0"/>
    <x v="0"/>
    <n v="3438"/>
    <x v="8"/>
    <x v="0"/>
    <x v="8"/>
    <x v="39"/>
    <x v="20"/>
    <x v="6"/>
  </r>
  <r>
    <d v="2010-10-14T00:00:00"/>
    <x v="12"/>
    <x v="1"/>
    <m/>
    <x v="227"/>
    <n v="7.43"/>
    <x v="0"/>
    <x v="0"/>
    <n v="3438"/>
    <x v="8"/>
    <x v="0"/>
    <x v="8"/>
    <x v="39"/>
    <x v="20"/>
    <x v="6"/>
  </r>
  <r>
    <d v="2010-10-14T00:00:00"/>
    <x v="12"/>
    <x v="1"/>
    <m/>
    <x v="227"/>
    <n v="19.64"/>
    <x v="0"/>
    <x v="0"/>
    <n v="3438"/>
    <x v="8"/>
    <x v="0"/>
    <x v="8"/>
    <x v="39"/>
    <x v="20"/>
    <x v="6"/>
  </r>
  <r>
    <d v="2010-10-14T00:00:00"/>
    <x v="12"/>
    <x v="1"/>
    <m/>
    <x v="227"/>
    <n v="28.37"/>
    <x v="0"/>
    <x v="0"/>
    <n v="3438"/>
    <x v="8"/>
    <x v="0"/>
    <x v="8"/>
    <x v="39"/>
    <x v="20"/>
    <x v="6"/>
  </r>
  <r>
    <d v="2010-10-14T00:00:00"/>
    <x v="12"/>
    <x v="1"/>
    <m/>
    <x v="227"/>
    <n v="58.81"/>
    <x v="0"/>
    <x v="0"/>
    <n v="3438"/>
    <x v="8"/>
    <x v="0"/>
    <x v="8"/>
    <x v="39"/>
    <x v="20"/>
    <x v="6"/>
  </r>
  <r>
    <d v="2010-10-14T00:00:00"/>
    <x v="12"/>
    <x v="1"/>
    <m/>
    <x v="227"/>
    <n v="6.3"/>
    <x v="0"/>
    <x v="0"/>
    <n v="3438"/>
    <x v="8"/>
    <x v="0"/>
    <x v="8"/>
    <x v="39"/>
    <x v="20"/>
    <x v="6"/>
  </r>
  <r>
    <d v="2010-10-14T00:00:00"/>
    <x v="12"/>
    <x v="1"/>
    <m/>
    <x v="227"/>
    <n v="88.91"/>
    <x v="0"/>
    <x v="0"/>
    <n v="3438"/>
    <x v="8"/>
    <x v="0"/>
    <x v="8"/>
    <x v="39"/>
    <x v="20"/>
    <x v="6"/>
  </r>
  <r>
    <d v="2010-10-08T00:00:00"/>
    <x v="12"/>
    <x v="1"/>
    <m/>
    <x v="22"/>
    <n v="250"/>
    <x v="0"/>
    <x v="0"/>
    <n v="3333"/>
    <x v="1"/>
    <x v="0"/>
    <x v="1"/>
    <x v="1"/>
    <x v="1"/>
    <x v="0"/>
  </r>
  <r>
    <d v="2010-11-01T00:00:00"/>
    <x v="13"/>
    <x v="1"/>
    <m/>
    <x v="179"/>
    <n v="10000"/>
    <x v="2"/>
    <x v="2"/>
    <n v="3333"/>
    <x v="1"/>
    <x v="0"/>
    <x v="1"/>
    <x v="1"/>
    <x v="1"/>
    <x v="0"/>
  </r>
  <r>
    <d v="2010-11-29T00:00:00"/>
    <x v="13"/>
    <x v="1"/>
    <m/>
    <x v="113"/>
    <n v="5000"/>
    <x v="3"/>
    <x v="3"/>
    <n v="3333"/>
    <x v="4"/>
    <x v="0"/>
    <x v="4"/>
    <x v="1"/>
    <x v="1"/>
    <x v="0"/>
  </r>
  <r>
    <d v="2010-11-23T00:00:00"/>
    <x v="13"/>
    <x v="1"/>
    <m/>
    <x v="44"/>
    <n v="100"/>
    <x v="4"/>
    <x v="4"/>
    <n v="3337"/>
    <x v="2"/>
    <x v="0"/>
    <x v="2"/>
    <x v="4"/>
    <x v="3"/>
    <x v="2"/>
  </r>
  <r>
    <d v="2010-11-23T00:00:00"/>
    <x v="13"/>
    <x v="1"/>
    <m/>
    <x v="289"/>
    <n v="131.09"/>
    <x v="4"/>
    <x v="4"/>
    <n v="3375"/>
    <x v="6"/>
    <x v="0"/>
    <x v="6"/>
    <x v="22"/>
    <x v="3"/>
    <x v="2"/>
  </r>
  <r>
    <d v="2010-11-15T00:00:00"/>
    <x v="13"/>
    <x v="1"/>
    <m/>
    <x v="1"/>
    <n v="300"/>
    <x v="1"/>
    <x v="1"/>
    <n v="3333"/>
    <x v="4"/>
    <x v="0"/>
    <x v="4"/>
    <x v="1"/>
    <x v="1"/>
    <x v="0"/>
  </r>
  <r>
    <d v="2010-11-18T00:00:00"/>
    <x v="13"/>
    <x v="1"/>
    <m/>
    <x v="1"/>
    <n v="1830.33"/>
    <x v="1"/>
    <x v="1"/>
    <n v="3333"/>
    <x v="7"/>
    <x v="0"/>
    <x v="7"/>
    <x v="1"/>
    <x v="1"/>
    <x v="0"/>
  </r>
  <r>
    <d v="2010-11-15T00:00:00"/>
    <x v="13"/>
    <x v="1"/>
    <m/>
    <x v="1"/>
    <n v="750"/>
    <x v="1"/>
    <x v="1"/>
    <n v="3370"/>
    <x v="5"/>
    <x v="0"/>
    <x v="5"/>
    <x v="19"/>
    <x v="3"/>
    <x v="2"/>
  </r>
  <r>
    <d v="2010-11-01T00:00:00"/>
    <x v="13"/>
    <x v="1"/>
    <m/>
    <x v="2"/>
    <n v="6000"/>
    <x v="0"/>
    <x v="0"/>
    <n v="3305"/>
    <x v="0"/>
    <x v="0"/>
    <x v="0"/>
    <x v="2"/>
    <x v="2"/>
    <x v="1"/>
  </r>
  <r>
    <d v="2010-11-01T00:00:00"/>
    <x v="13"/>
    <x v="1"/>
    <m/>
    <x v="7"/>
    <n v="1000"/>
    <x v="0"/>
    <x v="0"/>
    <n v="3333"/>
    <x v="1"/>
    <x v="0"/>
    <x v="1"/>
    <x v="1"/>
    <x v="1"/>
    <x v="0"/>
  </r>
  <r>
    <d v="2010-11-01T00:00:00"/>
    <x v="13"/>
    <x v="1"/>
    <m/>
    <x v="6"/>
    <n v="59.95"/>
    <x v="0"/>
    <x v="0"/>
    <n v="3333"/>
    <x v="1"/>
    <x v="0"/>
    <x v="1"/>
    <x v="1"/>
    <x v="1"/>
    <x v="0"/>
  </r>
  <r>
    <d v="2010-11-08T00:00:00"/>
    <x v="13"/>
    <x v="1"/>
    <m/>
    <x v="6"/>
    <n v="119.9"/>
    <x v="0"/>
    <x v="0"/>
    <n v="3333"/>
    <x v="1"/>
    <x v="0"/>
    <x v="1"/>
    <x v="1"/>
    <x v="1"/>
    <x v="0"/>
  </r>
  <r>
    <d v="2010-11-01T00:00:00"/>
    <x v="13"/>
    <x v="1"/>
    <m/>
    <x v="1"/>
    <n v="2127.84"/>
    <x v="1"/>
    <x v="1"/>
    <n v="3333"/>
    <x v="7"/>
    <x v="0"/>
    <x v="7"/>
    <x v="1"/>
    <x v="1"/>
    <x v="0"/>
  </r>
  <r>
    <d v="2010-11-01T00:00:00"/>
    <x v="13"/>
    <x v="1"/>
    <m/>
    <x v="1"/>
    <n v="100"/>
    <x v="0"/>
    <x v="0"/>
    <n v="3438"/>
    <x v="8"/>
    <x v="0"/>
    <x v="8"/>
    <x v="39"/>
    <x v="20"/>
    <x v="6"/>
  </r>
  <r>
    <d v="2010-11-23T00:00:00"/>
    <x v="13"/>
    <x v="1"/>
    <m/>
    <x v="224"/>
    <n v="-21.85"/>
    <x v="0"/>
    <x v="0"/>
    <n v="3333"/>
    <x v="7"/>
    <x v="0"/>
    <x v="7"/>
    <x v="1"/>
    <x v="1"/>
    <x v="0"/>
  </r>
  <r>
    <d v="2010-11-16T00:00:00"/>
    <x v="13"/>
    <x v="1"/>
    <m/>
    <x v="290"/>
    <n v="794.86"/>
    <x v="0"/>
    <x v="0"/>
    <n v="3333"/>
    <x v="7"/>
    <x v="0"/>
    <x v="7"/>
    <x v="1"/>
    <x v="1"/>
    <x v="0"/>
  </r>
  <r>
    <d v="2010-11-04T00:00:00"/>
    <x v="13"/>
    <x v="1"/>
    <m/>
    <x v="291"/>
    <n v="25"/>
    <x v="0"/>
    <x v="0"/>
    <n v="3333"/>
    <x v="7"/>
    <x v="0"/>
    <x v="7"/>
    <x v="1"/>
    <x v="1"/>
    <x v="0"/>
  </r>
  <r>
    <d v="2010-11-04T00:00:00"/>
    <x v="13"/>
    <x v="1"/>
    <m/>
    <x v="22"/>
    <n v="500"/>
    <x v="0"/>
    <x v="0"/>
    <n v="3344"/>
    <x v="7"/>
    <x v="0"/>
    <x v="7"/>
    <x v="28"/>
    <x v="13"/>
    <x v="7"/>
  </r>
  <r>
    <d v="2010-11-11T00:00:00"/>
    <x v="13"/>
    <x v="1"/>
    <m/>
    <x v="82"/>
    <n v="10000"/>
    <x v="0"/>
    <x v="0"/>
    <n v="3333"/>
    <x v="4"/>
    <x v="0"/>
    <x v="4"/>
    <x v="1"/>
    <x v="1"/>
    <x v="0"/>
  </r>
  <r>
    <d v="2010-11-11T00:00:00"/>
    <x v="13"/>
    <x v="1"/>
    <m/>
    <x v="292"/>
    <n v="100"/>
    <x v="0"/>
    <x v="0"/>
    <n v="3333"/>
    <x v="4"/>
    <x v="0"/>
    <x v="4"/>
    <x v="1"/>
    <x v="1"/>
    <x v="0"/>
  </r>
  <r>
    <d v="2010-11-11T00:00:00"/>
    <x v="13"/>
    <x v="1"/>
    <m/>
    <x v="293"/>
    <n v="250"/>
    <x v="0"/>
    <x v="0"/>
    <n v="3333"/>
    <x v="4"/>
    <x v="0"/>
    <x v="4"/>
    <x v="1"/>
    <x v="1"/>
    <x v="0"/>
  </r>
  <r>
    <d v="2010-11-11T00:00:00"/>
    <x v="13"/>
    <x v="1"/>
    <m/>
    <x v="294"/>
    <n v="200"/>
    <x v="0"/>
    <x v="0"/>
    <n v="3333"/>
    <x v="4"/>
    <x v="0"/>
    <x v="4"/>
    <x v="1"/>
    <x v="1"/>
    <x v="0"/>
  </r>
  <r>
    <d v="2010-11-05T00:00:00"/>
    <x v="13"/>
    <x v="1"/>
    <m/>
    <x v="91"/>
    <n v="500"/>
    <x v="0"/>
    <x v="0"/>
    <n v="3333"/>
    <x v="4"/>
    <x v="0"/>
    <x v="4"/>
    <x v="1"/>
    <x v="1"/>
    <x v="0"/>
  </r>
  <r>
    <d v="2010-11-29T00:00:00"/>
    <x v="13"/>
    <x v="1"/>
    <m/>
    <x v="101"/>
    <n v="500"/>
    <x v="0"/>
    <x v="0"/>
    <n v="3333"/>
    <x v="4"/>
    <x v="0"/>
    <x v="4"/>
    <x v="1"/>
    <x v="1"/>
    <x v="0"/>
  </r>
  <r>
    <d v="2010-11-04T00:00:00"/>
    <x v="13"/>
    <x v="1"/>
    <m/>
    <x v="295"/>
    <n v="1000"/>
    <x v="0"/>
    <x v="0"/>
    <n v="3333"/>
    <x v="4"/>
    <x v="0"/>
    <x v="4"/>
    <x v="1"/>
    <x v="1"/>
    <x v="0"/>
  </r>
  <r>
    <d v="2010-11-30T00:00:00"/>
    <x v="13"/>
    <x v="1"/>
    <m/>
    <x v="163"/>
    <n v="25"/>
    <x v="2"/>
    <x v="2"/>
    <n v="3370"/>
    <x v="5"/>
    <x v="0"/>
    <x v="5"/>
    <x v="19"/>
    <x v="3"/>
    <x v="2"/>
  </r>
  <r>
    <d v="2010-11-30T00:00:00"/>
    <x v="13"/>
    <x v="1"/>
    <m/>
    <x v="1"/>
    <n v="1450"/>
    <x v="1"/>
    <x v="1"/>
    <n v="3333"/>
    <x v="1"/>
    <x v="0"/>
    <x v="1"/>
    <x v="1"/>
    <x v="1"/>
    <x v="0"/>
  </r>
  <r>
    <d v="2010-12-10T00:00:00"/>
    <x v="14"/>
    <x v="1"/>
    <m/>
    <x v="81"/>
    <n v="235"/>
    <x v="2"/>
    <x v="2"/>
    <n v="3333"/>
    <x v="4"/>
    <x v="0"/>
    <x v="4"/>
    <x v="1"/>
    <x v="1"/>
    <x v="0"/>
  </r>
  <r>
    <d v="2010-12-10T00:00:00"/>
    <x v="14"/>
    <x v="1"/>
    <m/>
    <x v="296"/>
    <n v="250"/>
    <x v="2"/>
    <x v="2"/>
    <n v="3333"/>
    <x v="4"/>
    <x v="0"/>
    <x v="4"/>
    <x v="1"/>
    <x v="1"/>
    <x v="0"/>
  </r>
  <r>
    <d v="2010-12-09T00:00:00"/>
    <x v="14"/>
    <x v="1"/>
    <m/>
    <x v="72"/>
    <n v="500"/>
    <x v="2"/>
    <x v="2"/>
    <n v="3333"/>
    <x v="4"/>
    <x v="0"/>
    <x v="4"/>
    <x v="1"/>
    <x v="1"/>
    <x v="0"/>
  </r>
  <r>
    <d v="2010-12-09T00:00:00"/>
    <x v="14"/>
    <x v="1"/>
    <m/>
    <x v="72"/>
    <n v="2000"/>
    <x v="2"/>
    <x v="2"/>
    <n v="3333"/>
    <x v="4"/>
    <x v="0"/>
    <x v="4"/>
    <x v="1"/>
    <x v="1"/>
    <x v="0"/>
  </r>
  <r>
    <d v="2010-12-01T00:00:00"/>
    <x v="14"/>
    <x v="1"/>
    <m/>
    <x v="179"/>
    <n v="10000"/>
    <x v="2"/>
    <x v="2"/>
    <n v="3333"/>
    <x v="7"/>
    <x v="0"/>
    <x v="7"/>
    <x v="1"/>
    <x v="1"/>
    <x v="0"/>
  </r>
  <r>
    <d v="2010-12-28T00:00:00"/>
    <x v="14"/>
    <x v="1"/>
    <m/>
    <x v="232"/>
    <n v="750"/>
    <x v="2"/>
    <x v="2"/>
    <n v="3333"/>
    <x v="8"/>
    <x v="0"/>
    <x v="8"/>
    <x v="1"/>
    <x v="1"/>
    <x v="0"/>
  </r>
  <r>
    <d v="2010-12-14T00:00:00"/>
    <x v="14"/>
    <x v="1"/>
    <m/>
    <x v="1"/>
    <n v="1830.33"/>
    <x v="1"/>
    <x v="1"/>
    <n v="3333"/>
    <x v="7"/>
    <x v="0"/>
    <x v="7"/>
    <x v="1"/>
    <x v="1"/>
    <x v="0"/>
  </r>
  <r>
    <d v="2010-12-07T00:00:00"/>
    <x v="14"/>
    <x v="1"/>
    <m/>
    <x v="1"/>
    <n v="350"/>
    <x v="1"/>
    <x v="1"/>
    <n v="3435"/>
    <x v="7"/>
    <x v="0"/>
    <x v="7"/>
    <x v="26"/>
    <x v="12"/>
    <x v="6"/>
  </r>
  <r>
    <d v="2010-12-09T00:00:00"/>
    <x v="14"/>
    <x v="1"/>
    <m/>
    <x v="1"/>
    <n v="450"/>
    <x v="1"/>
    <x v="1"/>
    <n v="3435"/>
    <x v="7"/>
    <x v="0"/>
    <x v="7"/>
    <x v="26"/>
    <x v="12"/>
    <x v="6"/>
  </r>
  <r>
    <d v="2010-12-13T00:00:00"/>
    <x v="14"/>
    <x v="1"/>
    <m/>
    <x v="77"/>
    <n v="50"/>
    <x v="4"/>
    <x v="4"/>
    <n v="3333"/>
    <x v="4"/>
    <x v="0"/>
    <x v="4"/>
    <x v="1"/>
    <x v="1"/>
    <x v="0"/>
  </r>
  <r>
    <d v="2010-12-08T00:00:00"/>
    <x v="14"/>
    <x v="1"/>
    <m/>
    <x v="36"/>
    <n v="250"/>
    <x v="4"/>
    <x v="4"/>
    <n v="3370"/>
    <x v="5"/>
    <x v="0"/>
    <x v="5"/>
    <x v="19"/>
    <x v="3"/>
    <x v="2"/>
  </r>
  <r>
    <d v="2010-12-07T00:00:00"/>
    <x v="14"/>
    <x v="1"/>
    <m/>
    <x v="297"/>
    <n v="75"/>
    <x v="6"/>
    <x v="6"/>
    <n v="3439"/>
    <x v="8"/>
    <x v="0"/>
    <x v="8"/>
    <x v="40"/>
    <x v="21"/>
    <x v="6"/>
  </r>
  <r>
    <d v="2010-12-14T00:00:00"/>
    <x v="14"/>
    <x v="1"/>
    <m/>
    <x v="36"/>
    <n v="100"/>
    <x v="5"/>
    <x v="5"/>
    <n v="3333"/>
    <x v="4"/>
    <x v="0"/>
    <x v="4"/>
    <x v="1"/>
    <x v="1"/>
    <x v="0"/>
  </r>
  <r>
    <d v="2010-12-23T00:00:00"/>
    <x v="14"/>
    <x v="1"/>
    <m/>
    <x v="298"/>
    <n v="50"/>
    <x v="0"/>
    <x v="0"/>
    <n v="2732"/>
    <x v="4"/>
    <x v="0"/>
    <x v="4"/>
    <x v="41"/>
    <x v="22"/>
    <x v="8"/>
  </r>
  <r>
    <d v="2010-12-13T00:00:00"/>
    <x v="14"/>
    <x v="1"/>
    <m/>
    <x v="80"/>
    <n v="500"/>
    <x v="0"/>
    <x v="0"/>
    <n v="3333"/>
    <x v="4"/>
    <x v="0"/>
    <x v="4"/>
    <x v="1"/>
    <x v="1"/>
    <x v="0"/>
  </r>
  <r>
    <d v="2010-12-10T00:00:00"/>
    <x v="14"/>
    <x v="1"/>
    <m/>
    <x v="71"/>
    <n v="150"/>
    <x v="0"/>
    <x v="0"/>
    <n v="3333"/>
    <x v="4"/>
    <x v="0"/>
    <x v="4"/>
    <x v="1"/>
    <x v="1"/>
    <x v="0"/>
  </r>
  <r>
    <d v="2010-12-06T00:00:00"/>
    <x v="14"/>
    <x v="1"/>
    <m/>
    <x v="68"/>
    <n v="10000"/>
    <x v="0"/>
    <x v="0"/>
    <n v="3333"/>
    <x v="4"/>
    <x v="0"/>
    <x v="4"/>
    <x v="1"/>
    <x v="1"/>
    <x v="0"/>
  </r>
  <r>
    <d v="2010-12-13T00:00:00"/>
    <x v="14"/>
    <x v="1"/>
    <m/>
    <x v="299"/>
    <n v="1000"/>
    <x v="0"/>
    <x v="0"/>
    <n v="3333"/>
    <x v="4"/>
    <x v="0"/>
    <x v="4"/>
    <x v="1"/>
    <x v="1"/>
    <x v="0"/>
  </r>
  <r>
    <d v="2010-12-11T00:00:00"/>
    <x v="14"/>
    <x v="1"/>
    <m/>
    <x v="83"/>
    <n v="1000"/>
    <x v="0"/>
    <x v="0"/>
    <n v="3333"/>
    <x v="4"/>
    <x v="0"/>
    <x v="4"/>
    <x v="1"/>
    <x v="1"/>
    <x v="0"/>
  </r>
  <r>
    <d v="2010-12-20T00:00:00"/>
    <x v="14"/>
    <x v="1"/>
    <m/>
    <x v="22"/>
    <n v="50"/>
    <x v="0"/>
    <x v="0"/>
    <n v="3339"/>
    <x v="2"/>
    <x v="0"/>
    <x v="2"/>
    <x v="5"/>
    <x v="3"/>
    <x v="2"/>
  </r>
  <r>
    <d v="2010-12-23T00:00:00"/>
    <x v="14"/>
    <x v="1"/>
    <m/>
    <x v="300"/>
    <n v="32.76"/>
    <x v="0"/>
    <x v="0"/>
    <n v="3333"/>
    <x v="7"/>
    <x v="0"/>
    <x v="7"/>
    <x v="1"/>
    <x v="1"/>
    <x v="0"/>
  </r>
  <r>
    <d v="2010-12-06T00:00:00"/>
    <x v="14"/>
    <x v="1"/>
    <m/>
    <x v="197"/>
    <n v="7500"/>
    <x v="0"/>
    <x v="0"/>
    <n v="3333"/>
    <x v="7"/>
    <x v="0"/>
    <x v="7"/>
    <x v="1"/>
    <x v="1"/>
    <x v="0"/>
  </r>
  <r>
    <d v="2010-02-21T00:00:00"/>
    <x v="14"/>
    <x v="1"/>
    <m/>
    <x v="301"/>
    <n v="100"/>
    <x v="0"/>
    <x v="0"/>
    <n v="3333"/>
    <x v="7"/>
    <x v="0"/>
    <x v="7"/>
    <x v="1"/>
    <x v="1"/>
    <x v="0"/>
  </r>
  <r>
    <d v="2010-12-01T00:00:00"/>
    <x v="14"/>
    <x v="1"/>
    <m/>
    <x v="302"/>
    <n v="1000"/>
    <x v="0"/>
    <x v="0"/>
    <n v="3333"/>
    <x v="8"/>
    <x v="0"/>
    <x v="8"/>
    <x v="1"/>
    <x v="1"/>
    <x v="0"/>
  </r>
  <r>
    <d v="2010-12-01T00:00:00"/>
    <x v="14"/>
    <x v="1"/>
    <m/>
    <x v="303"/>
    <n v="150"/>
    <x v="0"/>
    <x v="0"/>
    <n v="3333"/>
    <x v="1"/>
    <x v="0"/>
    <x v="1"/>
    <x v="1"/>
    <x v="1"/>
    <x v="0"/>
  </r>
  <r>
    <d v="2010-12-07T00:00:00"/>
    <x v="14"/>
    <x v="1"/>
    <m/>
    <x v="304"/>
    <n v="50"/>
    <x v="0"/>
    <x v="0"/>
    <n v="3370"/>
    <x v="5"/>
    <x v="0"/>
    <x v="5"/>
    <x v="19"/>
    <x v="3"/>
    <x v="2"/>
  </r>
  <r>
    <d v="2010-12-01T00:00:00"/>
    <x v="14"/>
    <x v="1"/>
    <m/>
    <x v="179"/>
    <n v="-10000"/>
    <x v="2"/>
    <x v="2"/>
    <n v="3333"/>
    <x v="1"/>
    <x v="0"/>
    <x v="1"/>
    <x v="1"/>
    <x v="1"/>
    <x v="0"/>
  </r>
  <r>
    <d v="2010-12-01T00:00:00"/>
    <x v="14"/>
    <x v="1"/>
    <m/>
    <x v="305"/>
    <n v="1000"/>
    <x v="2"/>
    <x v="2"/>
    <n v="3333"/>
    <x v="1"/>
    <x v="0"/>
    <x v="1"/>
    <x v="1"/>
    <x v="1"/>
    <x v="0"/>
  </r>
  <r>
    <d v="2011-01-07T00:00:00"/>
    <x v="15"/>
    <x v="1"/>
    <m/>
    <x v="306"/>
    <n v="100"/>
    <x v="13"/>
    <x v="12"/>
    <n v="3343"/>
    <x v="7"/>
    <x v="0"/>
    <x v="7"/>
    <x v="31"/>
    <x v="13"/>
    <x v="7"/>
  </r>
  <r>
    <d v="2011-01-08T00:00:00"/>
    <x v="15"/>
    <x v="1"/>
    <m/>
    <x v="307"/>
    <n v="100"/>
    <x v="2"/>
    <x v="2"/>
    <n v="3333"/>
    <x v="4"/>
    <x v="0"/>
    <x v="4"/>
    <x v="1"/>
    <x v="1"/>
    <x v="0"/>
  </r>
  <r>
    <d v="2011-01-14T00:00:00"/>
    <x v="15"/>
    <x v="1"/>
    <m/>
    <x v="117"/>
    <n v="50"/>
    <x v="2"/>
    <x v="2"/>
    <n v="3333"/>
    <x v="4"/>
    <x v="0"/>
    <x v="4"/>
    <x v="1"/>
    <x v="1"/>
    <x v="0"/>
  </r>
  <r>
    <d v="2011-01-06T00:00:00"/>
    <x v="15"/>
    <x v="1"/>
    <m/>
    <x v="308"/>
    <n v="25"/>
    <x v="2"/>
    <x v="2"/>
    <n v="3370"/>
    <x v="5"/>
    <x v="0"/>
    <x v="5"/>
    <x v="19"/>
    <x v="3"/>
    <x v="2"/>
  </r>
  <r>
    <d v="2011-01-25T00:00:00"/>
    <x v="15"/>
    <x v="1"/>
    <m/>
    <x v="1"/>
    <n v="300"/>
    <x v="1"/>
    <x v="1"/>
    <n v="2734"/>
    <x v="4"/>
    <x v="0"/>
    <x v="4"/>
    <x v="13"/>
    <x v="8"/>
    <x v="5"/>
  </r>
  <r>
    <d v="2011-01-01T00:00:00"/>
    <x v="15"/>
    <x v="1"/>
    <m/>
    <x v="1"/>
    <n v="1000"/>
    <x v="1"/>
    <x v="1"/>
    <n v="3333"/>
    <x v="4"/>
    <x v="0"/>
    <x v="4"/>
    <x v="1"/>
    <x v="1"/>
    <x v="0"/>
  </r>
  <r>
    <d v="2011-01-05T00:00:00"/>
    <x v="15"/>
    <x v="1"/>
    <m/>
    <x v="1"/>
    <n v="1452"/>
    <x v="1"/>
    <x v="1"/>
    <n v="3333"/>
    <x v="4"/>
    <x v="0"/>
    <x v="4"/>
    <x v="1"/>
    <x v="1"/>
    <x v="0"/>
  </r>
  <r>
    <d v="2011-01-08T00:00:00"/>
    <x v="15"/>
    <x v="1"/>
    <m/>
    <x v="1"/>
    <n v="1000"/>
    <x v="1"/>
    <x v="1"/>
    <n v="3333"/>
    <x v="4"/>
    <x v="0"/>
    <x v="4"/>
    <x v="1"/>
    <x v="1"/>
    <x v="0"/>
  </r>
  <r>
    <d v="2011-01-12T00:00:00"/>
    <x v="15"/>
    <x v="1"/>
    <m/>
    <x v="1"/>
    <n v="6497.98"/>
    <x v="1"/>
    <x v="1"/>
    <n v="3333"/>
    <x v="4"/>
    <x v="0"/>
    <x v="4"/>
    <x v="1"/>
    <x v="1"/>
    <x v="0"/>
  </r>
  <r>
    <d v="2011-01-21T00:00:00"/>
    <x v="15"/>
    <x v="1"/>
    <m/>
    <x v="1"/>
    <n v="1089"/>
    <x v="1"/>
    <x v="1"/>
    <n v="3333"/>
    <x v="4"/>
    <x v="0"/>
    <x v="4"/>
    <x v="1"/>
    <x v="1"/>
    <x v="0"/>
  </r>
  <r>
    <d v="2011-01-01T00:00:00"/>
    <x v="15"/>
    <x v="1"/>
    <m/>
    <x v="67"/>
    <n v="500"/>
    <x v="1"/>
    <x v="1"/>
    <n v="3333"/>
    <x v="7"/>
    <x v="0"/>
    <x v="7"/>
    <x v="1"/>
    <x v="1"/>
    <x v="0"/>
  </r>
  <r>
    <d v="2011-01-07T00:00:00"/>
    <x v="15"/>
    <x v="1"/>
    <m/>
    <x v="1"/>
    <n v="2381"/>
    <x v="1"/>
    <x v="1"/>
    <n v="3333"/>
    <x v="7"/>
    <x v="0"/>
    <x v="7"/>
    <x v="1"/>
    <x v="1"/>
    <x v="0"/>
  </r>
  <r>
    <d v="2011-01-21T00:00:00"/>
    <x v="15"/>
    <x v="1"/>
    <m/>
    <x v="309"/>
    <n v="250"/>
    <x v="1"/>
    <x v="1"/>
    <n v="3333"/>
    <x v="1"/>
    <x v="0"/>
    <x v="1"/>
    <x v="1"/>
    <x v="1"/>
    <x v="0"/>
  </r>
  <r>
    <d v="2011-01-11T00:00:00"/>
    <x v="15"/>
    <x v="1"/>
    <m/>
    <x v="1"/>
    <n v="8000"/>
    <x v="1"/>
    <x v="1"/>
    <n v="3333"/>
    <x v="1"/>
    <x v="0"/>
    <x v="1"/>
    <x v="1"/>
    <x v="1"/>
    <x v="0"/>
  </r>
  <r>
    <d v="2011-01-28T00:00:00"/>
    <x v="15"/>
    <x v="1"/>
    <m/>
    <x v="92"/>
    <n v="1000"/>
    <x v="4"/>
    <x v="4"/>
    <n v="3333"/>
    <x v="4"/>
    <x v="0"/>
    <x v="4"/>
    <x v="1"/>
    <x v="1"/>
    <x v="0"/>
  </r>
  <r>
    <d v="2011-01-14T00:00:00"/>
    <x v="15"/>
    <x v="1"/>
    <m/>
    <x v="44"/>
    <n v="150"/>
    <x v="4"/>
    <x v="4"/>
    <n v="3334"/>
    <x v="3"/>
    <x v="0"/>
    <x v="3"/>
    <x v="8"/>
    <x v="3"/>
    <x v="2"/>
  </r>
  <r>
    <d v="2011-01-21T00:00:00"/>
    <x v="15"/>
    <x v="1"/>
    <m/>
    <x v="310"/>
    <n v="250"/>
    <x v="4"/>
    <x v="4"/>
    <n v="3333"/>
    <x v="1"/>
    <x v="0"/>
    <x v="1"/>
    <x v="1"/>
    <x v="1"/>
    <x v="0"/>
  </r>
  <r>
    <d v="2011-01-21T00:00:00"/>
    <x v="15"/>
    <x v="1"/>
    <m/>
    <x v="280"/>
    <n v="500"/>
    <x v="3"/>
    <x v="3"/>
    <n v="3333"/>
    <x v="1"/>
    <x v="0"/>
    <x v="1"/>
    <x v="1"/>
    <x v="1"/>
    <x v="0"/>
  </r>
  <r>
    <d v="2011-01-28T00:00:00"/>
    <x v="15"/>
    <x v="1"/>
    <m/>
    <x v="113"/>
    <n v="5000"/>
    <x v="3"/>
    <x v="3"/>
    <n v="3333"/>
    <x v="4"/>
    <x v="0"/>
    <x v="4"/>
    <x v="1"/>
    <x v="1"/>
    <x v="0"/>
  </r>
  <r>
    <d v="2011-01-31T00:00:00"/>
    <x v="15"/>
    <x v="1"/>
    <m/>
    <x v="311"/>
    <n v="-5000"/>
    <x v="3"/>
    <x v="3"/>
    <n v="3333"/>
    <x v="4"/>
    <x v="0"/>
    <x v="4"/>
    <x v="1"/>
    <x v="1"/>
    <x v="0"/>
  </r>
  <r>
    <d v="2011-01-12T00:00:00"/>
    <x v="15"/>
    <x v="1"/>
    <m/>
    <x v="312"/>
    <n v="100"/>
    <x v="7"/>
    <x v="7"/>
    <n v="3374"/>
    <x v="6"/>
    <x v="0"/>
    <x v="6"/>
    <x v="24"/>
    <x v="3"/>
    <x v="2"/>
  </r>
  <r>
    <d v="2011-01-21T00:00:00"/>
    <x v="15"/>
    <x v="1"/>
    <m/>
    <x v="6"/>
    <n v="119.9"/>
    <x v="6"/>
    <x v="6"/>
    <n v="3333"/>
    <x v="1"/>
    <x v="0"/>
    <x v="1"/>
    <x v="1"/>
    <x v="1"/>
    <x v="0"/>
  </r>
  <r>
    <d v="2011-01-12T00:00:00"/>
    <x v="15"/>
    <x v="1"/>
    <m/>
    <x v="62"/>
    <n v="500"/>
    <x v="6"/>
    <x v="6"/>
    <n v="3374"/>
    <x v="6"/>
    <x v="0"/>
    <x v="6"/>
    <x v="24"/>
    <x v="3"/>
    <x v="2"/>
  </r>
  <r>
    <d v="2011-01-24T00:00:00"/>
    <x v="15"/>
    <x v="1"/>
    <m/>
    <x v="313"/>
    <n v="80.25"/>
    <x v="5"/>
    <x v="5"/>
    <n v="3334"/>
    <x v="3"/>
    <x v="0"/>
    <x v="3"/>
    <x v="8"/>
    <x v="3"/>
    <x v="2"/>
  </r>
  <r>
    <d v="2011-01-13T00:00:00"/>
    <x v="15"/>
    <x v="1"/>
    <m/>
    <x v="89"/>
    <n v="250"/>
    <x v="0"/>
    <x v="0"/>
    <n v="3333"/>
    <x v="4"/>
    <x v="0"/>
    <x v="4"/>
    <x v="1"/>
    <x v="1"/>
    <x v="0"/>
  </r>
  <r>
    <d v="2011-01-31T00:00:00"/>
    <x v="15"/>
    <x v="1"/>
    <m/>
    <x v="72"/>
    <n v="250"/>
    <x v="0"/>
    <x v="0"/>
    <n v="2734"/>
    <x v="4"/>
    <x v="0"/>
    <x v="4"/>
    <x v="13"/>
    <x v="8"/>
    <x v="5"/>
  </r>
  <r>
    <d v="2011-01-31T00:00:00"/>
    <x v="15"/>
    <x v="1"/>
    <m/>
    <x v="64"/>
    <n v="48"/>
    <x v="0"/>
    <x v="0"/>
    <n v="2734"/>
    <x v="4"/>
    <x v="0"/>
    <x v="4"/>
    <x v="13"/>
    <x v="8"/>
    <x v="5"/>
  </r>
  <r>
    <d v="2011-01-27T00:00:00"/>
    <x v="15"/>
    <x v="1"/>
    <m/>
    <x v="314"/>
    <n v="1250"/>
    <x v="0"/>
    <x v="0"/>
    <n v="3333"/>
    <x v="4"/>
    <x v="0"/>
    <x v="4"/>
    <x v="1"/>
    <x v="1"/>
    <x v="0"/>
  </r>
  <r>
    <d v="2011-01-07T00:00:00"/>
    <x v="15"/>
    <x v="1"/>
    <m/>
    <x v="315"/>
    <n v="100"/>
    <x v="0"/>
    <x v="0"/>
    <n v="3333"/>
    <x v="4"/>
    <x v="0"/>
    <x v="4"/>
    <x v="1"/>
    <x v="1"/>
    <x v="0"/>
  </r>
  <r>
    <d v="2011-01-07T00:00:00"/>
    <x v="15"/>
    <x v="1"/>
    <m/>
    <x v="295"/>
    <n v="-1000"/>
    <x v="0"/>
    <x v="0"/>
    <n v="3333"/>
    <x v="4"/>
    <x v="0"/>
    <x v="4"/>
    <x v="1"/>
    <x v="1"/>
    <x v="0"/>
  </r>
  <r>
    <d v="2011-01-24T00:00:00"/>
    <x v="15"/>
    <x v="1"/>
    <m/>
    <x v="316"/>
    <n v="74.03"/>
    <x v="0"/>
    <x v="0"/>
    <n v="3337"/>
    <x v="2"/>
    <x v="0"/>
    <x v="2"/>
    <x v="4"/>
    <x v="3"/>
    <x v="2"/>
  </r>
  <r>
    <d v="2011-01-07T00:00:00"/>
    <x v="15"/>
    <x v="1"/>
    <m/>
    <x v="317"/>
    <n v="2275"/>
    <x v="0"/>
    <x v="0"/>
    <n v="3333"/>
    <x v="7"/>
    <x v="0"/>
    <x v="7"/>
    <x v="1"/>
    <x v="1"/>
    <x v="0"/>
  </r>
  <r>
    <d v="2011-01-01T00:00:00"/>
    <x v="15"/>
    <x v="1"/>
    <m/>
    <x v="192"/>
    <n v="930.6"/>
    <x v="0"/>
    <x v="0"/>
    <n v="3333"/>
    <x v="7"/>
    <x v="0"/>
    <x v="7"/>
    <x v="1"/>
    <x v="1"/>
    <x v="0"/>
  </r>
  <r>
    <d v="2011-01-24T00:00:00"/>
    <x v="15"/>
    <x v="1"/>
    <m/>
    <x v="64"/>
    <n v="50"/>
    <x v="0"/>
    <x v="0"/>
    <n v="3334"/>
    <x v="3"/>
    <x v="0"/>
    <x v="3"/>
    <x v="8"/>
    <x v="3"/>
    <x v="2"/>
  </r>
  <r>
    <d v="2011-01-24T00:00:00"/>
    <x v="15"/>
    <x v="1"/>
    <m/>
    <x v="58"/>
    <n v="100"/>
    <x v="0"/>
    <x v="0"/>
    <n v="3334"/>
    <x v="3"/>
    <x v="0"/>
    <x v="3"/>
    <x v="8"/>
    <x v="3"/>
    <x v="2"/>
  </r>
  <r>
    <d v="2011-01-12T00:00:00"/>
    <x v="15"/>
    <x v="1"/>
    <m/>
    <x v="14"/>
    <n v="1000"/>
    <x v="0"/>
    <x v="0"/>
    <n v="3333"/>
    <x v="1"/>
    <x v="0"/>
    <x v="1"/>
    <x v="1"/>
    <x v="1"/>
    <x v="0"/>
  </r>
  <r>
    <d v="2011-01-21T00:00:00"/>
    <x v="15"/>
    <x v="1"/>
    <m/>
    <x v="27"/>
    <n v="250"/>
    <x v="0"/>
    <x v="0"/>
    <n v="3333"/>
    <x v="1"/>
    <x v="0"/>
    <x v="1"/>
    <x v="1"/>
    <x v="1"/>
    <x v="0"/>
  </r>
  <r>
    <d v="2011-01-06T00:00:00"/>
    <x v="15"/>
    <x v="1"/>
    <m/>
    <x v="318"/>
    <n v="66.790000000000006"/>
    <x v="0"/>
    <x v="0"/>
    <n v="3374"/>
    <x v="6"/>
    <x v="0"/>
    <x v="6"/>
    <x v="24"/>
    <x v="3"/>
    <x v="2"/>
  </r>
  <r>
    <d v="2011-01-06T00:00:00"/>
    <x v="15"/>
    <x v="1"/>
    <m/>
    <x v="318"/>
    <n v="45.62"/>
    <x v="0"/>
    <x v="0"/>
    <n v="3374"/>
    <x v="6"/>
    <x v="0"/>
    <x v="6"/>
    <x v="24"/>
    <x v="3"/>
    <x v="2"/>
  </r>
  <r>
    <d v="2011-01-06T00:00:00"/>
    <x v="15"/>
    <x v="1"/>
    <m/>
    <x v="318"/>
    <n v="18.36"/>
    <x v="0"/>
    <x v="0"/>
    <n v="3374"/>
    <x v="6"/>
    <x v="0"/>
    <x v="6"/>
    <x v="24"/>
    <x v="3"/>
    <x v="2"/>
  </r>
  <r>
    <d v="2011-01-06T00:00:00"/>
    <x v="15"/>
    <x v="1"/>
    <m/>
    <x v="318"/>
    <n v="24.83"/>
    <x v="0"/>
    <x v="0"/>
    <n v="3374"/>
    <x v="6"/>
    <x v="0"/>
    <x v="6"/>
    <x v="24"/>
    <x v="3"/>
    <x v="2"/>
  </r>
  <r>
    <d v="2011-01-12T00:00:00"/>
    <x v="15"/>
    <x v="1"/>
    <m/>
    <x v="319"/>
    <n v="100"/>
    <x v="0"/>
    <x v="0"/>
    <n v="3374"/>
    <x v="6"/>
    <x v="0"/>
    <x v="6"/>
    <x v="24"/>
    <x v="3"/>
    <x v="2"/>
  </r>
  <r>
    <d v="2011-01-24T00:00:00"/>
    <x v="15"/>
    <x v="1"/>
    <m/>
    <x v="64"/>
    <n v="50"/>
    <x v="0"/>
    <x v="0"/>
    <n v="3335"/>
    <x v="5"/>
    <x v="0"/>
    <x v="5"/>
    <x v="21"/>
    <x v="3"/>
    <x v="2"/>
  </r>
  <r>
    <d v="2011-01-01T00:00:00"/>
    <x v="15"/>
    <x v="1"/>
    <m/>
    <x v="320"/>
    <n v="1000"/>
    <x v="0"/>
    <x v="0"/>
    <n v="3370"/>
    <x v="5"/>
    <x v="0"/>
    <x v="5"/>
    <x v="19"/>
    <x v="3"/>
    <x v="2"/>
  </r>
  <r>
    <d v="2011-02-24T00:00:00"/>
    <x v="16"/>
    <x v="1"/>
    <m/>
    <x v="321"/>
    <n v="350"/>
    <x v="9"/>
    <x v="9"/>
    <n v="3374"/>
    <x v="6"/>
    <x v="0"/>
    <x v="6"/>
    <x v="24"/>
    <x v="3"/>
    <x v="2"/>
  </r>
  <r>
    <d v="2011-02-10T00:00:00"/>
    <x v="16"/>
    <x v="1"/>
    <m/>
    <x v="44"/>
    <n v="500"/>
    <x v="2"/>
    <x v="2"/>
    <n v="3375"/>
    <x v="6"/>
    <x v="0"/>
    <x v="6"/>
    <x v="22"/>
    <x v="3"/>
    <x v="2"/>
  </r>
  <r>
    <d v="2011-02-11T00:00:00"/>
    <x v="16"/>
    <x v="1"/>
    <m/>
    <x v="322"/>
    <n v="1000"/>
    <x v="2"/>
    <x v="2"/>
    <n v="3333"/>
    <x v="4"/>
    <x v="0"/>
    <x v="4"/>
    <x v="1"/>
    <x v="1"/>
    <x v="0"/>
  </r>
  <r>
    <d v="2011-02-21T00:00:00"/>
    <x v="16"/>
    <x v="1"/>
    <m/>
    <x v="26"/>
    <n v="500"/>
    <x v="2"/>
    <x v="2"/>
    <n v="3333"/>
    <x v="1"/>
    <x v="0"/>
    <x v="1"/>
    <x v="1"/>
    <x v="1"/>
    <x v="0"/>
  </r>
  <r>
    <d v="2011-02-08T00:00:00"/>
    <x v="16"/>
    <x v="1"/>
    <m/>
    <x v="101"/>
    <n v="250"/>
    <x v="4"/>
    <x v="4"/>
    <n v="3333"/>
    <x v="1"/>
    <x v="0"/>
    <x v="1"/>
    <x v="1"/>
    <x v="1"/>
    <x v="0"/>
  </r>
  <r>
    <d v="2011-02-05T00:00:00"/>
    <x v="16"/>
    <x v="1"/>
    <m/>
    <x v="86"/>
    <n v="500"/>
    <x v="4"/>
    <x v="4"/>
    <n v="3333"/>
    <x v="4"/>
    <x v="0"/>
    <x v="4"/>
    <x v="1"/>
    <x v="1"/>
    <x v="0"/>
  </r>
  <r>
    <d v="2011-02-21T00:00:00"/>
    <x v="16"/>
    <x v="1"/>
    <m/>
    <x v="102"/>
    <n v="100"/>
    <x v="4"/>
    <x v="4"/>
    <n v="3333"/>
    <x v="4"/>
    <x v="0"/>
    <x v="4"/>
    <x v="1"/>
    <x v="1"/>
    <x v="0"/>
  </r>
  <r>
    <d v="2011-02-10T00:00:00"/>
    <x v="16"/>
    <x v="1"/>
    <m/>
    <x v="109"/>
    <n v="1000"/>
    <x v="6"/>
    <x v="6"/>
    <n v="3333"/>
    <x v="4"/>
    <x v="0"/>
    <x v="4"/>
    <x v="1"/>
    <x v="1"/>
    <x v="0"/>
  </r>
  <r>
    <d v="2011-02-28T00:00:00"/>
    <x v="16"/>
    <x v="1"/>
    <m/>
    <x v="62"/>
    <n v="2000"/>
    <x v="6"/>
    <x v="6"/>
    <n v="3333"/>
    <x v="4"/>
    <x v="0"/>
    <x v="4"/>
    <x v="1"/>
    <x v="1"/>
    <x v="0"/>
  </r>
  <r>
    <d v="2011-02-25T00:00:00"/>
    <x v="16"/>
    <x v="1"/>
    <m/>
    <x v="61"/>
    <n v="500"/>
    <x v="6"/>
    <x v="6"/>
    <n v="3333"/>
    <x v="1"/>
    <x v="0"/>
    <x v="1"/>
    <x v="1"/>
    <x v="1"/>
    <x v="0"/>
  </r>
  <r>
    <d v="2011-02-28T00:00:00"/>
    <x v="16"/>
    <x v="1"/>
    <m/>
    <x v="36"/>
    <n v="75"/>
    <x v="5"/>
    <x v="5"/>
    <n v="3334"/>
    <x v="3"/>
    <x v="0"/>
    <x v="3"/>
    <x v="8"/>
    <x v="3"/>
    <x v="2"/>
  </r>
  <r>
    <d v="2011-02-28T00:00:00"/>
    <x v="16"/>
    <x v="1"/>
    <m/>
    <x v="36"/>
    <n v="75"/>
    <x v="5"/>
    <x v="5"/>
    <n v="3334"/>
    <x v="3"/>
    <x v="0"/>
    <x v="3"/>
    <x v="8"/>
    <x v="3"/>
    <x v="2"/>
  </r>
  <r>
    <d v="2011-02-08T00:00:00"/>
    <x v="16"/>
    <x v="1"/>
    <m/>
    <x v="323"/>
    <n v="250"/>
    <x v="1"/>
    <x v="1"/>
    <n v="3333"/>
    <x v="1"/>
    <x v="0"/>
    <x v="1"/>
    <x v="1"/>
    <x v="1"/>
    <x v="0"/>
  </r>
  <r>
    <d v="2011-02-08T00:00:00"/>
    <x v="16"/>
    <x v="1"/>
    <m/>
    <x v="324"/>
    <n v="250"/>
    <x v="1"/>
    <x v="1"/>
    <n v="3333"/>
    <x v="1"/>
    <x v="0"/>
    <x v="1"/>
    <x v="1"/>
    <x v="1"/>
    <x v="0"/>
  </r>
  <r>
    <d v="2011-02-28T00:00:00"/>
    <x v="16"/>
    <x v="1"/>
    <m/>
    <x v="1"/>
    <n v="-1000"/>
    <x v="1"/>
    <x v="1"/>
    <n v="3333"/>
    <x v="4"/>
    <x v="0"/>
    <x v="4"/>
    <x v="1"/>
    <x v="1"/>
    <x v="0"/>
  </r>
  <r>
    <d v="2011-02-08T00:00:00"/>
    <x v="16"/>
    <x v="1"/>
    <m/>
    <x v="166"/>
    <n v="50"/>
    <x v="0"/>
    <x v="0"/>
    <n v="3335"/>
    <x v="5"/>
    <x v="0"/>
    <x v="5"/>
    <x v="21"/>
    <x v="3"/>
    <x v="2"/>
  </r>
  <r>
    <d v="2011-02-21T00:00:00"/>
    <x v="16"/>
    <x v="1"/>
    <m/>
    <x v="325"/>
    <n v="25"/>
    <x v="0"/>
    <x v="0"/>
    <n v="3334"/>
    <x v="3"/>
    <x v="0"/>
    <x v="3"/>
    <x v="8"/>
    <x v="3"/>
    <x v="2"/>
  </r>
  <r>
    <d v="2011-02-23T00:00:00"/>
    <x v="16"/>
    <x v="1"/>
    <m/>
    <x v="22"/>
    <n v="500"/>
    <x v="0"/>
    <x v="0"/>
    <n v="3333"/>
    <x v="1"/>
    <x v="0"/>
    <x v="1"/>
    <x v="1"/>
    <x v="1"/>
    <x v="0"/>
  </r>
  <r>
    <d v="2011-02-23T00:00:00"/>
    <x v="16"/>
    <x v="1"/>
    <m/>
    <x v="28"/>
    <n v="500"/>
    <x v="0"/>
    <x v="0"/>
    <n v="3333"/>
    <x v="1"/>
    <x v="0"/>
    <x v="1"/>
    <x v="1"/>
    <x v="1"/>
    <x v="0"/>
  </r>
  <r>
    <d v="2011-02-23T00:00:00"/>
    <x v="16"/>
    <x v="1"/>
    <m/>
    <x v="326"/>
    <n v="400"/>
    <x v="0"/>
    <x v="0"/>
    <n v="3337"/>
    <x v="2"/>
    <x v="0"/>
    <x v="2"/>
    <x v="4"/>
    <x v="3"/>
    <x v="2"/>
  </r>
  <r>
    <d v="2011-02-28T00:00:00"/>
    <x v="16"/>
    <x v="1"/>
    <m/>
    <x v="327"/>
    <n v="1000"/>
    <x v="0"/>
    <x v="0"/>
    <n v="3333"/>
    <x v="4"/>
    <x v="0"/>
    <x v="4"/>
    <x v="1"/>
    <x v="1"/>
    <x v="0"/>
  </r>
  <r>
    <d v="2011-02-28T00:00:00"/>
    <x v="16"/>
    <x v="1"/>
    <m/>
    <x v="44"/>
    <n v="100"/>
    <x v="0"/>
    <x v="0"/>
    <n v="3333"/>
    <x v="4"/>
    <x v="0"/>
    <x v="4"/>
    <x v="1"/>
    <x v="1"/>
    <x v="0"/>
  </r>
  <r>
    <d v="2011-02-25T00:00:00"/>
    <x v="16"/>
    <x v="1"/>
    <m/>
    <x v="61"/>
    <n v="150"/>
    <x v="0"/>
    <x v="0"/>
    <n v="3333"/>
    <x v="4"/>
    <x v="0"/>
    <x v="4"/>
    <x v="1"/>
    <x v="1"/>
    <x v="0"/>
  </r>
  <r>
    <d v="2011-02-17T00:00:00"/>
    <x v="16"/>
    <x v="1"/>
    <m/>
    <x v="94"/>
    <n v="3000"/>
    <x v="0"/>
    <x v="0"/>
    <n v="3333"/>
    <x v="4"/>
    <x v="0"/>
    <x v="4"/>
    <x v="1"/>
    <x v="1"/>
    <x v="0"/>
  </r>
  <r>
    <d v="2011-02-15T00:00:00"/>
    <x v="16"/>
    <x v="1"/>
    <m/>
    <x v="328"/>
    <n v="100"/>
    <x v="0"/>
    <x v="0"/>
    <n v="3333"/>
    <x v="4"/>
    <x v="0"/>
    <x v="4"/>
    <x v="1"/>
    <x v="1"/>
    <x v="0"/>
  </r>
  <r>
    <d v="2011-02-08T00:00:00"/>
    <x v="16"/>
    <x v="1"/>
    <m/>
    <x v="208"/>
    <n v="250"/>
    <x v="0"/>
    <x v="0"/>
    <n v="3333"/>
    <x v="4"/>
    <x v="0"/>
    <x v="4"/>
    <x v="1"/>
    <x v="1"/>
    <x v="0"/>
  </r>
  <r>
    <d v="2011-02-21T00:00:00"/>
    <x v="16"/>
    <x v="1"/>
    <m/>
    <x v="329"/>
    <n v="200"/>
    <x v="0"/>
    <x v="0"/>
    <n v="3333"/>
    <x v="4"/>
    <x v="0"/>
    <x v="4"/>
    <x v="1"/>
    <x v="1"/>
    <x v="0"/>
  </r>
  <r>
    <d v="2011-02-07T00:00:00"/>
    <x v="16"/>
    <x v="1"/>
    <m/>
    <x v="77"/>
    <n v="500"/>
    <x v="0"/>
    <x v="0"/>
    <n v="3333"/>
    <x v="4"/>
    <x v="0"/>
    <x v="4"/>
    <x v="1"/>
    <x v="1"/>
    <x v="0"/>
  </r>
  <r>
    <d v="2011-02-14T00:00:00"/>
    <x v="16"/>
    <x v="1"/>
    <m/>
    <x v="200"/>
    <n v="3000"/>
    <x v="0"/>
    <x v="0"/>
    <n v="3301"/>
    <x v="7"/>
    <x v="0"/>
    <x v="7"/>
    <x v="34"/>
    <x v="16"/>
    <x v="0"/>
  </r>
  <r>
    <d v="2011-02-25T00:00:00"/>
    <x v="16"/>
    <x v="1"/>
    <m/>
    <x v="330"/>
    <n v="300"/>
    <x v="0"/>
    <x v="0"/>
    <n v="3303"/>
    <x v="7"/>
    <x v="0"/>
    <x v="7"/>
    <x v="36"/>
    <x v="18"/>
    <x v="0"/>
  </r>
  <r>
    <d v="2011-02-25T00:00:00"/>
    <x v="16"/>
    <x v="1"/>
    <m/>
    <x v="330"/>
    <n v="125"/>
    <x v="0"/>
    <x v="0"/>
    <n v="3303"/>
    <x v="7"/>
    <x v="0"/>
    <x v="7"/>
    <x v="36"/>
    <x v="18"/>
    <x v="0"/>
  </r>
  <r>
    <d v="2011-02-17T00:00:00"/>
    <x v="16"/>
    <x v="1"/>
    <m/>
    <x v="215"/>
    <n v="200"/>
    <x v="0"/>
    <x v="0"/>
    <n v="3342"/>
    <x v="7"/>
    <x v="0"/>
    <x v="7"/>
    <x v="30"/>
    <x v="14"/>
    <x v="7"/>
  </r>
  <r>
    <d v="2011-03-24T00:00:00"/>
    <x v="17"/>
    <x v="1"/>
    <m/>
    <x v="104"/>
    <n v="100"/>
    <x v="2"/>
    <x v="2"/>
    <n v="3333"/>
    <x v="4"/>
    <x v="0"/>
    <x v="4"/>
    <x v="1"/>
    <x v="1"/>
    <x v="0"/>
  </r>
  <r>
    <d v="2011-03-22T00:00:00"/>
    <x v="17"/>
    <x v="1"/>
    <m/>
    <x v="301"/>
    <n v="250"/>
    <x v="13"/>
    <x v="12"/>
    <n v="3343"/>
    <x v="7"/>
    <x v="0"/>
    <x v="7"/>
    <x v="31"/>
    <x v="13"/>
    <x v="7"/>
  </r>
  <r>
    <d v="2011-03-10T00:00:00"/>
    <x v="17"/>
    <x v="1"/>
    <m/>
    <x v="24"/>
    <n v="1000"/>
    <x v="2"/>
    <x v="2"/>
    <n v="3333"/>
    <x v="1"/>
    <x v="0"/>
    <x v="1"/>
    <x v="1"/>
    <x v="1"/>
    <x v="0"/>
  </r>
  <r>
    <d v="2011-03-08T00:00:00"/>
    <x v="17"/>
    <x v="1"/>
    <m/>
    <x v="31"/>
    <n v="1000"/>
    <x v="2"/>
    <x v="2"/>
    <n v="3333"/>
    <x v="1"/>
    <x v="0"/>
    <x v="1"/>
    <x v="1"/>
    <x v="1"/>
    <x v="0"/>
  </r>
  <r>
    <d v="2011-03-28T00:00:00"/>
    <x v="17"/>
    <x v="1"/>
    <m/>
    <x v="29"/>
    <n v="500"/>
    <x v="2"/>
    <x v="2"/>
    <n v="3333"/>
    <x v="1"/>
    <x v="0"/>
    <x v="1"/>
    <x v="1"/>
    <x v="1"/>
    <x v="0"/>
  </r>
  <r>
    <d v="2011-03-09T00:00:00"/>
    <x v="17"/>
    <x v="1"/>
    <m/>
    <x v="1"/>
    <n v="120"/>
    <x v="1"/>
    <x v="1"/>
    <n v="3333"/>
    <x v="4"/>
    <x v="0"/>
    <x v="4"/>
    <x v="1"/>
    <x v="1"/>
    <x v="0"/>
  </r>
  <r>
    <d v="2011-03-31T00:00:00"/>
    <x v="17"/>
    <x v="1"/>
    <m/>
    <x v="1"/>
    <n v="1500"/>
    <x v="1"/>
    <x v="1"/>
    <n v="3333"/>
    <x v="7"/>
    <x v="0"/>
    <x v="7"/>
    <x v="1"/>
    <x v="1"/>
    <x v="0"/>
  </r>
  <r>
    <d v="2011-03-08T00:00:00"/>
    <x v="17"/>
    <x v="1"/>
    <m/>
    <x v="201"/>
    <n v="250"/>
    <x v="6"/>
    <x v="6"/>
    <n v="3338"/>
    <x v="7"/>
    <x v="0"/>
    <x v="7"/>
    <x v="27"/>
    <x v="9"/>
    <x v="3"/>
  </r>
  <r>
    <d v="2011-03-10T00:00:00"/>
    <x v="17"/>
    <x v="1"/>
    <m/>
    <x v="61"/>
    <n v="250"/>
    <x v="6"/>
    <x v="6"/>
    <n v="3333"/>
    <x v="4"/>
    <x v="0"/>
    <x v="4"/>
    <x v="1"/>
    <x v="1"/>
    <x v="0"/>
  </r>
  <r>
    <d v="2011-03-22T00:00:00"/>
    <x v="17"/>
    <x v="1"/>
    <m/>
    <x v="40"/>
    <n v="250"/>
    <x v="6"/>
    <x v="6"/>
    <n v="3333"/>
    <x v="1"/>
    <x v="0"/>
    <x v="1"/>
    <x v="1"/>
    <x v="1"/>
    <x v="0"/>
  </r>
  <r>
    <d v="2011-03-09T00:00:00"/>
    <x v="17"/>
    <x v="1"/>
    <m/>
    <x v="24"/>
    <n v="250"/>
    <x v="6"/>
    <x v="6"/>
    <n v="3333"/>
    <x v="1"/>
    <x v="0"/>
    <x v="1"/>
    <x v="1"/>
    <x v="1"/>
    <x v="0"/>
  </r>
  <r>
    <d v="2011-03-16T00:00:00"/>
    <x v="17"/>
    <x v="1"/>
    <m/>
    <x v="62"/>
    <n v="250"/>
    <x v="6"/>
    <x v="6"/>
    <n v="3370"/>
    <x v="5"/>
    <x v="0"/>
    <x v="5"/>
    <x v="19"/>
    <x v="3"/>
    <x v="2"/>
  </r>
  <r>
    <d v="2011-03-10T00:00:00"/>
    <x v="17"/>
    <x v="1"/>
    <m/>
    <x v="331"/>
    <n v="1000"/>
    <x v="8"/>
    <x v="8"/>
    <n v="1508"/>
    <x v="0"/>
    <x v="0"/>
    <x v="0"/>
    <x v="42"/>
    <x v="23"/>
    <x v="9"/>
  </r>
  <r>
    <d v="2011-03-10T00:00:00"/>
    <x v="17"/>
    <x v="1"/>
    <m/>
    <x v="332"/>
    <n v="1000"/>
    <x v="8"/>
    <x v="8"/>
    <n v="1508"/>
    <x v="0"/>
    <x v="0"/>
    <x v="0"/>
    <x v="42"/>
    <x v="23"/>
    <x v="9"/>
  </r>
  <r>
    <d v="2011-03-11T00:00:00"/>
    <x v="17"/>
    <x v="1"/>
    <m/>
    <x v="333"/>
    <n v="3000"/>
    <x v="8"/>
    <x v="8"/>
    <n v="1508"/>
    <x v="0"/>
    <x v="0"/>
    <x v="0"/>
    <x v="42"/>
    <x v="23"/>
    <x v="9"/>
  </r>
  <r>
    <d v="2011-03-10T00:00:00"/>
    <x v="17"/>
    <x v="1"/>
    <m/>
    <x v="334"/>
    <n v="1000"/>
    <x v="8"/>
    <x v="8"/>
    <n v="1508"/>
    <x v="0"/>
    <x v="0"/>
    <x v="0"/>
    <x v="42"/>
    <x v="23"/>
    <x v="9"/>
  </r>
  <r>
    <d v="2011-03-10T00:00:00"/>
    <x v="17"/>
    <x v="1"/>
    <m/>
    <x v="335"/>
    <n v="1000"/>
    <x v="8"/>
    <x v="8"/>
    <n v="1508"/>
    <x v="0"/>
    <x v="0"/>
    <x v="0"/>
    <x v="42"/>
    <x v="23"/>
    <x v="9"/>
  </r>
  <r>
    <d v="2011-03-10T00:00:00"/>
    <x v="17"/>
    <x v="1"/>
    <m/>
    <x v="336"/>
    <n v="19000"/>
    <x v="8"/>
    <x v="8"/>
    <n v="1508"/>
    <x v="0"/>
    <x v="0"/>
    <x v="0"/>
    <x v="42"/>
    <x v="23"/>
    <x v="9"/>
  </r>
  <r>
    <d v="2011-03-11T00:00:00"/>
    <x v="17"/>
    <x v="1"/>
    <m/>
    <x v="337"/>
    <n v="1000"/>
    <x v="8"/>
    <x v="8"/>
    <n v="1508"/>
    <x v="0"/>
    <x v="0"/>
    <x v="0"/>
    <x v="42"/>
    <x v="23"/>
    <x v="9"/>
  </r>
  <r>
    <d v="2011-03-10T00:00:00"/>
    <x v="17"/>
    <x v="1"/>
    <m/>
    <x v="338"/>
    <n v="1000"/>
    <x v="8"/>
    <x v="8"/>
    <n v="1508"/>
    <x v="0"/>
    <x v="0"/>
    <x v="0"/>
    <x v="42"/>
    <x v="23"/>
    <x v="9"/>
  </r>
  <r>
    <d v="2011-03-14T00:00:00"/>
    <x v="17"/>
    <x v="1"/>
    <m/>
    <x v="338"/>
    <n v="1000"/>
    <x v="8"/>
    <x v="8"/>
    <n v="1508"/>
    <x v="0"/>
    <x v="0"/>
    <x v="0"/>
    <x v="42"/>
    <x v="23"/>
    <x v="9"/>
  </r>
  <r>
    <d v="2011-03-10T00:00:00"/>
    <x v="17"/>
    <x v="1"/>
    <m/>
    <x v="339"/>
    <n v="7000"/>
    <x v="8"/>
    <x v="8"/>
    <n v="1508"/>
    <x v="0"/>
    <x v="0"/>
    <x v="0"/>
    <x v="42"/>
    <x v="23"/>
    <x v="9"/>
  </r>
  <r>
    <d v="2011-03-10T00:00:00"/>
    <x v="17"/>
    <x v="1"/>
    <m/>
    <x v="0"/>
    <n v="1000"/>
    <x v="8"/>
    <x v="8"/>
    <n v="1508"/>
    <x v="0"/>
    <x v="0"/>
    <x v="0"/>
    <x v="42"/>
    <x v="23"/>
    <x v="9"/>
  </r>
  <r>
    <d v="2011-03-10T00:00:00"/>
    <x v="17"/>
    <x v="1"/>
    <m/>
    <x v="340"/>
    <n v="1000"/>
    <x v="8"/>
    <x v="8"/>
    <n v="1508"/>
    <x v="0"/>
    <x v="0"/>
    <x v="0"/>
    <x v="42"/>
    <x v="23"/>
    <x v="9"/>
  </r>
  <r>
    <d v="2011-03-10T00:00:00"/>
    <x v="17"/>
    <x v="1"/>
    <m/>
    <x v="341"/>
    <n v="4800"/>
    <x v="8"/>
    <x v="8"/>
    <n v="1508"/>
    <x v="0"/>
    <x v="0"/>
    <x v="0"/>
    <x v="42"/>
    <x v="23"/>
    <x v="9"/>
  </r>
  <r>
    <d v="2011-03-10T00:00:00"/>
    <x v="17"/>
    <x v="1"/>
    <m/>
    <x v="342"/>
    <n v="3000"/>
    <x v="8"/>
    <x v="8"/>
    <n v="1508"/>
    <x v="0"/>
    <x v="0"/>
    <x v="0"/>
    <x v="42"/>
    <x v="23"/>
    <x v="9"/>
  </r>
  <r>
    <d v="2011-03-10T00:00:00"/>
    <x v="17"/>
    <x v="1"/>
    <m/>
    <x v="343"/>
    <n v="1000"/>
    <x v="8"/>
    <x v="8"/>
    <n v="1508"/>
    <x v="0"/>
    <x v="0"/>
    <x v="0"/>
    <x v="42"/>
    <x v="23"/>
    <x v="9"/>
  </r>
  <r>
    <d v="2011-03-10T00:00:00"/>
    <x v="17"/>
    <x v="1"/>
    <m/>
    <x v="67"/>
    <n v="8000"/>
    <x v="8"/>
    <x v="8"/>
    <n v="1508"/>
    <x v="0"/>
    <x v="0"/>
    <x v="0"/>
    <x v="42"/>
    <x v="23"/>
    <x v="9"/>
  </r>
  <r>
    <d v="2011-03-10T00:00:00"/>
    <x v="17"/>
    <x v="1"/>
    <m/>
    <x v="344"/>
    <n v="1000"/>
    <x v="8"/>
    <x v="8"/>
    <n v="1508"/>
    <x v="0"/>
    <x v="0"/>
    <x v="0"/>
    <x v="42"/>
    <x v="23"/>
    <x v="9"/>
  </r>
  <r>
    <d v="2011-03-10T00:00:00"/>
    <x v="17"/>
    <x v="1"/>
    <m/>
    <x v="345"/>
    <n v="1200"/>
    <x v="8"/>
    <x v="8"/>
    <n v="1508"/>
    <x v="0"/>
    <x v="0"/>
    <x v="0"/>
    <x v="42"/>
    <x v="23"/>
    <x v="9"/>
  </r>
  <r>
    <d v="2011-03-10T00:00:00"/>
    <x v="17"/>
    <x v="1"/>
    <m/>
    <x v="346"/>
    <n v="1000"/>
    <x v="8"/>
    <x v="8"/>
    <n v="1508"/>
    <x v="0"/>
    <x v="0"/>
    <x v="0"/>
    <x v="42"/>
    <x v="23"/>
    <x v="9"/>
  </r>
  <r>
    <d v="2011-03-31T00:00:00"/>
    <x v="17"/>
    <x v="1"/>
    <m/>
    <x v="347"/>
    <n v="300"/>
    <x v="0"/>
    <x v="0"/>
    <n v="2734"/>
    <x v="4"/>
    <x v="0"/>
    <x v="4"/>
    <x v="13"/>
    <x v="8"/>
    <x v="5"/>
  </r>
  <r>
    <d v="2011-03-07T00:00:00"/>
    <x v="17"/>
    <x v="1"/>
    <m/>
    <x v="22"/>
    <n v="500"/>
    <x v="0"/>
    <x v="0"/>
    <n v="3333"/>
    <x v="4"/>
    <x v="0"/>
    <x v="4"/>
    <x v="1"/>
    <x v="1"/>
    <x v="0"/>
  </r>
  <r>
    <d v="2011-03-10T00:00:00"/>
    <x v="17"/>
    <x v="1"/>
    <m/>
    <x v="72"/>
    <n v="50"/>
    <x v="0"/>
    <x v="0"/>
    <n v="3333"/>
    <x v="4"/>
    <x v="0"/>
    <x v="4"/>
    <x v="1"/>
    <x v="1"/>
    <x v="0"/>
  </r>
  <r>
    <d v="2011-03-23T00:00:00"/>
    <x v="17"/>
    <x v="1"/>
    <m/>
    <x v="348"/>
    <n v="1000"/>
    <x v="0"/>
    <x v="0"/>
    <n v="3333"/>
    <x v="4"/>
    <x v="0"/>
    <x v="4"/>
    <x v="1"/>
    <x v="1"/>
    <x v="0"/>
  </r>
  <r>
    <d v="2011-03-10T00:00:00"/>
    <x v="17"/>
    <x v="1"/>
    <m/>
    <x v="349"/>
    <n v="300"/>
    <x v="0"/>
    <x v="0"/>
    <n v="3333"/>
    <x v="4"/>
    <x v="0"/>
    <x v="4"/>
    <x v="1"/>
    <x v="1"/>
    <x v="0"/>
  </r>
  <r>
    <d v="2011-03-22T00:00:00"/>
    <x v="17"/>
    <x v="1"/>
    <m/>
    <x v="350"/>
    <n v="200"/>
    <x v="0"/>
    <x v="0"/>
    <n v="3333"/>
    <x v="4"/>
    <x v="0"/>
    <x v="4"/>
    <x v="1"/>
    <x v="1"/>
    <x v="0"/>
  </r>
  <r>
    <d v="2011-03-18T00:00:00"/>
    <x v="17"/>
    <x v="1"/>
    <m/>
    <x v="351"/>
    <n v="100"/>
    <x v="0"/>
    <x v="0"/>
    <n v="3333"/>
    <x v="4"/>
    <x v="0"/>
    <x v="4"/>
    <x v="1"/>
    <x v="1"/>
    <x v="0"/>
  </r>
  <r>
    <d v="2011-03-10T00:00:00"/>
    <x v="17"/>
    <x v="1"/>
    <m/>
    <x v="352"/>
    <n v="300"/>
    <x v="0"/>
    <x v="0"/>
    <n v="3333"/>
    <x v="4"/>
    <x v="0"/>
    <x v="4"/>
    <x v="1"/>
    <x v="1"/>
    <x v="0"/>
  </r>
  <r>
    <d v="2011-03-15T00:00:00"/>
    <x v="17"/>
    <x v="1"/>
    <m/>
    <x v="271"/>
    <n v="500"/>
    <x v="0"/>
    <x v="0"/>
    <n v="3333"/>
    <x v="4"/>
    <x v="0"/>
    <x v="4"/>
    <x v="1"/>
    <x v="1"/>
    <x v="0"/>
  </r>
  <r>
    <d v="2011-03-14T00:00:00"/>
    <x v="17"/>
    <x v="1"/>
    <m/>
    <x v="22"/>
    <n v="100"/>
    <x v="0"/>
    <x v="0"/>
    <n v="3340"/>
    <x v="2"/>
    <x v="0"/>
    <x v="2"/>
    <x v="6"/>
    <x v="3"/>
    <x v="2"/>
  </r>
  <r>
    <d v="2011-03-30T00:00:00"/>
    <x v="17"/>
    <x v="1"/>
    <m/>
    <x v="353"/>
    <n v="25"/>
    <x v="0"/>
    <x v="0"/>
    <n v="3340"/>
    <x v="2"/>
    <x v="0"/>
    <x v="2"/>
    <x v="6"/>
    <x v="3"/>
    <x v="2"/>
  </r>
  <r>
    <d v="2011-03-08T00:00:00"/>
    <x v="17"/>
    <x v="1"/>
    <m/>
    <x v="203"/>
    <n v="2500"/>
    <x v="0"/>
    <x v="0"/>
    <n v="3301"/>
    <x v="7"/>
    <x v="0"/>
    <x v="7"/>
    <x v="34"/>
    <x v="16"/>
    <x v="0"/>
  </r>
  <r>
    <d v="2011-03-01T00:00:00"/>
    <x v="17"/>
    <x v="1"/>
    <m/>
    <x v="354"/>
    <n v="127.31"/>
    <x v="0"/>
    <x v="0"/>
    <n v="3303"/>
    <x v="7"/>
    <x v="0"/>
    <x v="7"/>
    <x v="36"/>
    <x v="18"/>
    <x v="0"/>
  </r>
  <r>
    <d v="2011-03-11T00:00:00"/>
    <x v="17"/>
    <x v="1"/>
    <m/>
    <x v="216"/>
    <n v="250"/>
    <x v="0"/>
    <x v="0"/>
    <n v="3333"/>
    <x v="7"/>
    <x v="0"/>
    <x v="7"/>
    <x v="1"/>
    <x v="1"/>
    <x v="0"/>
  </r>
  <r>
    <d v="2011-03-16T00:00:00"/>
    <x v="17"/>
    <x v="1"/>
    <m/>
    <x v="3"/>
    <n v="2464.5"/>
    <x v="0"/>
    <x v="0"/>
    <n v="3333"/>
    <x v="7"/>
    <x v="0"/>
    <x v="7"/>
    <x v="1"/>
    <x v="1"/>
    <x v="0"/>
  </r>
  <r>
    <d v="2011-03-15T00:00:00"/>
    <x v="17"/>
    <x v="1"/>
    <m/>
    <x v="192"/>
    <n v="598.41999999999996"/>
    <x v="0"/>
    <x v="0"/>
    <n v="3333"/>
    <x v="7"/>
    <x v="0"/>
    <x v="7"/>
    <x v="1"/>
    <x v="1"/>
    <x v="0"/>
  </r>
  <r>
    <d v="2011-03-14T00:00:00"/>
    <x v="17"/>
    <x v="1"/>
    <m/>
    <x v="355"/>
    <n v="1500"/>
    <x v="0"/>
    <x v="0"/>
    <n v="3333"/>
    <x v="7"/>
    <x v="0"/>
    <x v="7"/>
    <x v="1"/>
    <x v="1"/>
    <x v="0"/>
  </r>
  <r>
    <d v="2011-03-31T00:00:00"/>
    <x v="17"/>
    <x v="1"/>
    <m/>
    <x v="356"/>
    <n v="200"/>
    <x v="0"/>
    <x v="0"/>
    <n v="3338"/>
    <x v="7"/>
    <x v="0"/>
    <x v="7"/>
    <x v="27"/>
    <x v="9"/>
    <x v="3"/>
  </r>
  <r>
    <d v="2011-03-24T00:00:00"/>
    <x v="17"/>
    <x v="1"/>
    <m/>
    <x v="22"/>
    <n v="75"/>
    <x v="0"/>
    <x v="0"/>
    <n v="3344"/>
    <x v="7"/>
    <x v="0"/>
    <x v="7"/>
    <x v="28"/>
    <x v="13"/>
    <x v="7"/>
  </r>
  <r>
    <d v="2011-03-08T00:00:00"/>
    <x v="17"/>
    <x v="1"/>
    <m/>
    <x v="8"/>
    <n v="1000"/>
    <x v="0"/>
    <x v="0"/>
    <n v="3333"/>
    <x v="1"/>
    <x v="0"/>
    <x v="1"/>
    <x v="1"/>
    <x v="1"/>
    <x v="0"/>
  </r>
  <r>
    <d v="2011-03-08T00:00:00"/>
    <x v="17"/>
    <x v="1"/>
    <m/>
    <x v="17"/>
    <n v="250"/>
    <x v="0"/>
    <x v="0"/>
    <n v="3333"/>
    <x v="1"/>
    <x v="0"/>
    <x v="1"/>
    <x v="1"/>
    <x v="1"/>
    <x v="0"/>
  </r>
  <r>
    <d v="2011-03-01T00:00:00"/>
    <x v="17"/>
    <x v="1"/>
    <m/>
    <x v="357"/>
    <n v="25"/>
    <x v="0"/>
    <x v="0"/>
    <n v="3370"/>
    <x v="5"/>
    <x v="0"/>
    <x v="5"/>
    <x v="19"/>
    <x v="3"/>
    <x v="2"/>
  </r>
  <r>
    <d v="2011-03-30T00:00:00"/>
    <x v="17"/>
    <x v="1"/>
    <m/>
    <x v="358"/>
    <n v="25"/>
    <x v="2"/>
    <x v="2"/>
    <n v="3370"/>
    <x v="5"/>
    <x v="0"/>
    <x v="5"/>
    <x v="19"/>
    <x v="3"/>
    <x v="2"/>
  </r>
  <r>
    <d v="2011-03-31T00:00:00"/>
    <x v="17"/>
    <x v="1"/>
    <m/>
    <x v="359"/>
    <n v="50"/>
    <x v="6"/>
    <x v="6"/>
    <n v="3334"/>
    <x v="3"/>
    <x v="0"/>
    <x v="3"/>
    <x v="8"/>
    <x v="3"/>
    <x v="2"/>
  </r>
  <r>
    <d v="2011-03-31T00:00:00"/>
    <x v="17"/>
    <x v="1"/>
    <m/>
    <x v="44"/>
    <n v="1000"/>
    <x v="0"/>
    <x v="0"/>
    <n v="3333"/>
    <x v="4"/>
    <x v="0"/>
    <x v="4"/>
    <x v="1"/>
    <x v="1"/>
    <x v="0"/>
  </r>
  <r>
    <d v="2011-04-19T00:00:00"/>
    <x v="18"/>
    <x v="1"/>
    <m/>
    <x v="1"/>
    <n v="600"/>
    <x v="1"/>
    <x v="1"/>
    <n v="3336"/>
    <x v="5"/>
    <x v="0"/>
    <x v="5"/>
    <x v="20"/>
    <x v="3"/>
    <x v="2"/>
  </r>
  <r>
    <d v="2011-04-29T00:00:00"/>
    <x v="18"/>
    <x v="1"/>
    <m/>
    <x v="36"/>
    <n v="1000"/>
    <x v="4"/>
    <x v="4"/>
    <n v="3435"/>
    <x v="7"/>
    <x v="0"/>
    <x v="7"/>
    <x v="26"/>
    <x v="12"/>
    <x v="6"/>
  </r>
  <r>
    <d v="2011-04-30T00:00:00"/>
    <x v="18"/>
    <x v="1"/>
    <m/>
    <x v="36"/>
    <n v="500"/>
    <x v="4"/>
    <x v="4"/>
    <n v="3436"/>
    <x v="7"/>
    <x v="0"/>
    <x v="7"/>
    <x v="43"/>
    <x v="24"/>
    <x v="6"/>
  </r>
  <r>
    <d v="2011-04-30T00:00:00"/>
    <x v="18"/>
    <x v="1"/>
    <m/>
    <x v="36"/>
    <n v="500"/>
    <x v="4"/>
    <x v="4"/>
    <n v="3439"/>
    <x v="7"/>
    <x v="0"/>
    <x v="7"/>
    <x v="40"/>
    <x v="21"/>
    <x v="6"/>
  </r>
  <r>
    <d v="2011-04-20T00:00:00"/>
    <x v="18"/>
    <x v="1"/>
    <m/>
    <x v="44"/>
    <n v="250"/>
    <x v="4"/>
    <x v="4"/>
    <n v="3336"/>
    <x v="5"/>
    <x v="0"/>
    <x v="5"/>
    <x v="20"/>
    <x v="3"/>
    <x v="2"/>
  </r>
  <r>
    <d v="2011-04-12T00:00:00"/>
    <x v="18"/>
    <x v="1"/>
    <m/>
    <x v="360"/>
    <n v="100"/>
    <x v="7"/>
    <x v="7"/>
    <n v="3333"/>
    <x v="4"/>
    <x v="0"/>
    <x v="4"/>
    <x v="1"/>
    <x v="1"/>
    <x v="0"/>
  </r>
  <r>
    <d v="2011-04-19T00:00:00"/>
    <x v="18"/>
    <x v="1"/>
    <m/>
    <x v="61"/>
    <n v="300"/>
    <x v="6"/>
    <x v="6"/>
    <n v="3333"/>
    <x v="4"/>
    <x v="0"/>
    <x v="4"/>
    <x v="1"/>
    <x v="1"/>
    <x v="0"/>
  </r>
  <r>
    <d v="2011-04-28T00:00:00"/>
    <x v="18"/>
    <x v="1"/>
    <m/>
    <x v="109"/>
    <n v="1000"/>
    <x v="6"/>
    <x v="6"/>
    <n v="3333"/>
    <x v="4"/>
    <x v="0"/>
    <x v="4"/>
    <x v="1"/>
    <x v="1"/>
    <x v="0"/>
  </r>
  <r>
    <d v="2011-04-06T00:00:00"/>
    <x v="18"/>
    <x v="1"/>
    <m/>
    <x v="361"/>
    <n v="250"/>
    <x v="6"/>
    <x v="6"/>
    <n v="3333"/>
    <x v="4"/>
    <x v="0"/>
    <x v="4"/>
    <x v="1"/>
    <x v="1"/>
    <x v="0"/>
  </r>
  <r>
    <d v="2011-04-07T00:00:00"/>
    <x v="18"/>
    <x v="1"/>
    <m/>
    <x v="40"/>
    <n v="325"/>
    <x v="6"/>
    <x v="6"/>
    <n v="3333"/>
    <x v="7"/>
    <x v="0"/>
    <x v="7"/>
    <x v="1"/>
    <x v="1"/>
    <x v="0"/>
  </r>
  <r>
    <d v="2011-04-15T00:00:00"/>
    <x v="18"/>
    <x v="1"/>
    <m/>
    <x v="37"/>
    <n v="250"/>
    <x v="6"/>
    <x v="6"/>
    <n v="3333"/>
    <x v="1"/>
    <x v="0"/>
    <x v="1"/>
    <x v="1"/>
    <x v="1"/>
    <x v="0"/>
  </r>
  <r>
    <d v="2011-04-14T00:00:00"/>
    <x v="18"/>
    <x v="1"/>
    <m/>
    <x v="72"/>
    <n v="250"/>
    <x v="6"/>
    <x v="6"/>
    <n v="3333"/>
    <x v="1"/>
    <x v="0"/>
    <x v="1"/>
    <x v="1"/>
    <x v="1"/>
    <x v="0"/>
  </r>
  <r>
    <d v="2011-04-12T00:00:00"/>
    <x v="18"/>
    <x v="1"/>
    <m/>
    <x v="36"/>
    <n v="1000"/>
    <x v="5"/>
    <x v="5"/>
    <n v="3333"/>
    <x v="4"/>
    <x v="0"/>
    <x v="4"/>
    <x v="1"/>
    <x v="1"/>
    <x v="0"/>
  </r>
  <r>
    <d v="2011-04-30T00:00:00"/>
    <x v="18"/>
    <x v="1"/>
    <m/>
    <x v="36"/>
    <n v="6000"/>
    <x v="5"/>
    <x v="5"/>
    <n v="3333"/>
    <x v="4"/>
    <x v="0"/>
    <x v="4"/>
    <x v="1"/>
    <x v="1"/>
    <x v="0"/>
  </r>
  <r>
    <d v="2011-04-13T00:00:00"/>
    <x v="18"/>
    <x v="1"/>
    <m/>
    <x v="44"/>
    <n v="500"/>
    <x v="0"/>
    <x v="0"/>
    <n v="3333"/>
    <x v="4"/>
    <x v="0"/>
    <x v="4"/>
    <x v="1"/>
    <x v="1"/>
    <x v="0"/>
  </r>
  <r>
    <d v="2011-04-28T00:00:00"/>
    <x v="18"/>
    <x v="1"/>
    <m/>
    <x v="362"/>
    <n v="500"/>
    <x v="0"/>
    <x v="0"/>
    <n v="3333"/>
    <x v="4"/>
    <x v="0"/>
    <x v="4"/>
    <x v="1"/>
    <x v="1"/>
    <x v="0"/>
  </r>
  <r>
    <d v="2011-04-18T00:00:00"/>
    <x v="18"/>
    <x v="1"/>
    <m/>
    <x v="363"/>
    <n v="500"/>
    <x v="0"/>
    <x v="0"/>
    <n v="3333"/>
    <x v="4"/>
    <x v="0"/>
    <x v="4"/>
    <x v="1"/>
    <x v="1"/>
    <x v="0"/>
  </r>
  <r>
    <d v="2011-04-13T00:00:00"/>
    <x v="18"/>
    <x v="1"/>
    <m/>
    <x v="147"/>
    <n v="500"/>
    <x v="0"/>
    <x v="0"/>
    <n v="3333"/>
    <x v="4"/>
    <x v="0"/>
    <x v="4"/>
    <x v="1"/>
    <x v="1"/>
    <x v="0"/>
  </r>
  <r>
    <d v="2011-04-13T00:00:00"/>
    <x v="18"/>
    <x v="1"/>
    <m/>
    <x v="250"/>
    <n v="2500"/>
    <x v="0"/>
    <x v="0"/>
    <n v="3333"/>
    <x v="4"/>
    <x v="0"/>
    <x v="4"/>
    <x v="1"/>
    <x v="1"/>
    <x v="0"/>
  </r>
  <r>
    <d v="2011-04-20T00:00:00"/>
    <x v="18"/>
    <x v="1"/>
    <m/>
    <x v="364"/>
    <n v="300"/>
    <x v="0"/>
    <x v="0"/>
    <n v="3333"/>
    <x v="4"/>
    <x v="0"/>
    <x v="4"/>
    <x v="1"/>
    <x v="1"/>
    <x v="0"/>
  </r>
  <r>
    <d v="2011-04-19T00:00:00"/>
    <x v="18"/>
    <x v="1"/>
    <m/>
    <x v="365"/>
    <n v="200"/>
    <x v="0"/>
    <x v="0"/>
    <n v="3333"/>
    <x v="4"/>
    <x v="0"/>
    <x v="4"/>
    <x v="1"/>
    <x v="1"/>
    <x v="0"/>
  </r>
  <r>
    <d v="2011-04-25T00:00:00"/>
    <x v="18"/>
    <x v="1"/>
    <m/>
    <x v="366"/>
    <n v="86.39"/>
    <x v="0"/>
    <x v="0"/>
    <n v="3339"/>
    <x v="2"/>
    <x v="0"/>
    <x v="2"/>
    <x v="5"/>
    <x v="3"/>
    <x v="2"/>
  </r>
  <r>
    <d v="2011-04-20T00:00:00"/>
    <x v="18"/>
    <x v="1"/>
    <m/>
    <x v="367"/>
    <n v="400"/>
    <x v="0"/>
    <x v="0"/>
    <n v="3333"/>
    <x v="7"/>
    <x v="0"/>
    <x v="7"/>
    <x v="1"/>
    <x v="1"/>
    <x v="0"/>
  </r>
  <r>
    <d v="2011-04-29T00:00:00"/>
    <x v="18"/>
    <x v="1"/>
    <m/>
    <x v="71"/>
    <n v="600"/>
    <x v="0"/>
    <x v="0"/>
    <n v="3333"/>
    <x v="7"/>
    <x v="0"/>
    <x v="7"/>
    <x v="1"/>
    <x v="1"/>
    <x v="0"/>
  </r>
  <r>
    <d v="2011-04-19T00:00:00"/>
    <x v="18"/>
    <x v="1"/>
    <m/>
    <x v="368"/>
    <n v="150"/>
    <x v="0"/>
    <x v="0"/>
    <n v="3333"/>
    <x v="7"/>
    <x v="0"/>
    <x v="7"/>
    <x v="1"/>
    <x v="1"/>
    <x v="0"/>
  </r>
  <r>
    <d v="2011-04-25T00:00:00"/>
    <x v="18"/>
    <x v="1"/>
    <m/>
    <x v="22"/>
    <n v="300"/>
    <x v="0"/>
    <x v="0"/>
    <n v="3344"/>
    <x v="7"/>
    <x v="0"/>
    <x v="7"/>
    <x v="28"/>
    <x v="13"/>
    <x v="7"/>
  </r>
  <r>
    <d v="2011-04-25T00:00:00"/>
    <x v="18"/>
    <x v="1"/>
    <m/>
    <x v="369"/>
    <n v="171.09"/>
    <x v="0"/>
    <x v="0"/>
    <n v="3438"/>
    <x v="8"/>
    <x v="0"/>
    <x v="8"/>
    <x v="39"/>
    <x v="20"/>
    <x v="6"/>
  </r>
  <r>
    <d v="2011-04-25T00:00:00"/>
    <x v="18"/>
    <x v="1"/>
    <m/>
    <x v="370"/>
    <n v="22.58"/>
    <x v="0"/>
    <x v="0"/>
    <n v="3438"/>
    <x v="8"/>
    <x v="0"/>
    <x v="8"/>
    <x v="39"/>
    <x v="20"/>
    <x v="6"/>
  </r>
  <r>
    <d v="2011-04-25T00:00:00"/>
    <x v="18"/>
    <x v="1"/>
    <m/>
    <x v="371"/>
    <n v="63.96"/>
    <x v="0"/>
    <x v="0"/>
    <n v="3438"/>
    <x v="8"/>
    <x v="0"/>
    <x v="8"/>
    <x v="39"/>
    <x v="20"/>
    <x v="6"/>
  </r>
  <r>
    <d v="2011-04-25T00:00:00"/>
    <x v="18"/>
    <x v="1"/>
    <m/>
    <x v="372"/>
    <n v="12.28"/>
    <x v="0"/>
    <x v="0"/>
    <n v="3438"/>
    <x v="8"/>
    <x v="0"/>
    <x v="8"/>
    <x v="39"/>
    <x v="20"/>
    <x v="6"/>
  </r>
  <r>
    <d v="2011-04-12T00:00:00"/>
    <x v="18"/>
    <x v="1"/>
    <m/>
    <x v="373"/>
    <n v="138.1"/>
    <x v="0"/>
    <x v="0"/>
    <n v="3438"/>
    <x v="8"/>
    <x v="0"/>
    <x v="8"/>
    <x v="39"/>
    <x v="20"/>
    <x v="6"/>
  </r>
  <r>
    <d v="2011-04-12T00:00:00"/>
    <x v="18"/>
    <x v="1"/>
    <m/>
    <x v="373"/>
    <n v="7.35"/>
    <x v="0"/>
    <x v="0"/>
    <n v="3438"/>
    <x v="8"/>
    <x v="0"/>
    <x v="8"/>
    <x v="39"/>
    <x v="20"/>
    <x v="6"/>
  </r>
  <r>
    <d v="2011-04-12T00:00:00"/>
    <x v="18"/>
    <x v="1"/>
    <m/>
    <x v="226"/>
    <n v="103.03"/>
    <x v="0"/>
    <x v="0"/>
    <n v="3438"/>
    <x v="8"/>
    <x v="0"/>
    <x v="8"/>
    <x v="39"/>
    <x v="20"/>
    <x v="6"/>
  </r>
  <r>
    <d v="2011-04-12T00:00:00"/>
    <x v="18"/>
    <x v="1"/>
    <m/>
    <x v="226"/>
    <n v="363.69"/>
    <x v="0"/>
    <x v="0"/>
    <n v="3438"/>
    <x v="8"/>
    <x v="0"/>
    <x v="8"/>
    <x v="39"/>
    <x v="20"/>
    <x v="6"/>
  </r>
  <r>
    <d v="2011-04-25T00:00:00"/>
    <x v="18"/>
    <x v="1"/>
    <m/>
    <x v="374"/>
    <n v="64.2"/>
    <x v="0"/>
    <x v="0"/>
    <n v="3334"/>
    <x v="3"/>
    <x v="0"/>
    <x v="3"/>
    <x v="8"/>
    <x v="3"/>
    <x v="2"/>
  </r>
  <r>
    <d v="2011-04-08T00:00:00"/>
    <x v="18"/>
    <x v="1"/>
    <m/>
    <x v="6"/>
    <n v="59.95"/>
    <x v="0"/>
    <x v="0"/>
    <n v="3333"/>
    <x v="1"/>
    <x v="0"/>
    <x v="1"/>
    <x v="1"/>
    <x v="1"/>
    <x v="0"/>
  </r>
  <r>
    <d v="2011-04-13T00:00:00"/>
    <x v="18"/>
    <x v="1"/>
    <m/>
    <x v="375"/>
    <n v="250"/>
    <x v="0"/>
    <x v="0"/>
    <n v="3333"/>
    <x v="1"/>
    <x v="0"/>
    <x v="1"/>
    <x v="1"/>
    <x v="1"/>
    <x v="0"/>
  </r>
  <r>
    <d v="2011-04-21T00:00:00"/>
    <x v="18"/>
    <x v="1"/>
    <m/>
    <x v="42"/>
    <n v="500"/>
    <x v="0"/>
    <x v="0"/>
    <n v="3333"/>
    <x v="1"/>
    <x v="0"/>
    <x v="1"/>
    <x v="1"/>
    <x v="1"/>
    <x v="0"/>
  </r>
  <r>
    <d v="2011-04-12T00:00:00"/>
    <x v="18"/>
    <x v="1"/>
    <m/>
    <x v="376"/>
    <n v="150"/>
    <x v="0"/>
    <x v="0"/>
    <n v="3376"/>
    <x v="6"/>
    <x v="0"/>
    <x v="6"/>
    <x v="25"/>
    <x v="3"/>
    <x v="2"/>
  </r>
  <r>
    <d v="2011-04-21T00:00:00"/>
    <x v="18"/>
    <x v="1"/>
    <m/>
    <x v="377"/>
    <n v="50"/>
    <x v="0"/>
    <x v="0"/>
    <n v="3335"/>
    <x v="5"/>
    <x v="0"/>
    <x v="5"/>
    <x v="21"/>
    <x v="3"/>
    <x v="2"/>
  </r>
  <r>
    <d v="2011-04-19T00:00:00"/>
    <x v="18"/>
    <x v="1"/>
    <m/>
    <x v="3"/>
    <n v="50"/>
    <x v="0"/>
    <x v="0"/>
    <n v="3336"/>
    <x v="5"/>
    <x v="0"/>
    <x v="5"/>
    <x v="20"/>
    <x v="3"/>
    <x v="2"/>
  </r>
  <r>
    <d v="2011-04-25T00:00:00"/>
    <x v="18"/>
    <x v="1"/>
    <m/>
    <x v="378"/>
    <n v="305.08"/>
    <x v="0"/>
    <x v="0"/>
    <n v="3370"/>
    <x v="5"/>
    <x v="0"/>
    <x v="5"/>
    <x v="19"/>
    <x v="3"/>
    <x v="2"/>
  </r>
  <r>
    <d v="2011-05-23T00:00:00"/>
    <x v="19"/>
    <x v="1"/>
    <m/>
    <x v="239"/>
    <n v="1000"/>
    <x v="2"/>
    <x v="2"/>
    <n v="3333"/>
    <x v="4"/>
    <x v="0"/>
    <x v="4"/>
    <x v="1"/>
    <x v="1"/>
    <x v="0"/>
  </r>
  <r>
    <d v="2011-05-23T00:00:00"/>
    <x v="19"/>
    <x v="1"/>
    <m/>
    <x v="153"/>
    <n v="150"/>
    <x v="2"/>
    <x v="2"/>
    <n v="3333"/>
    <x v="4"/>
    <x v="0"/>
    <x v="4"/>
    <x v="1"/>
    <x v="1"/>
    <x v="0"/>
  </r>
  <r>
    <d v="2011-05-27T00:00:00"/>
    <x v="19"/>
    <x v="1"/>
    <m/>
    <x v="153"/>
    <n v="10000"/>
    <x v="2"/>
    <x v="2"/>
    <n v="3333"/>
    <x v="4"/>
    <x v="0"/>
    <x v="4"/>
    <x v="1"/>
    <x v="1"/>
    <x v="0"/>
  </r>
  <r>
    <d v="2011-05-09T00:00:00"/>
    <x v="19"/>
    <x v="1"/>
    <m/>
    <x v="379"/>
    <n v="5000"/>
    <x v="2"/>
    <x v="2"/>
    <n v="3370"/>
    <x v="5"/>
    <x v="0"/>
    <x v="5"/>
    <x v="19"/>
    <x v="3"/>
    <x v="2"/>
  </r>
  <r>
    <d v="2011-05-13T00:00:00"/>
    <x v="19"/>
    <x v="1"/>
    <m/>
    <x v="1"/>
    <n v="1764"/>
    <x v="1"/>
    <x v="1"/>
    <n v="3333"/>
    <x v="4"/>
    <x v="0"/>
    <x v="4"/>
    <x v="1"/>
    <x v="1"/>
    <x v="0"/>
  </r>
  <r>
    <d v="2011-05-11T00:00:00"/>
    <x v="19"/>
    <x v="1"/>
    <m/>
    <x v="1"/>
    <n v="2128.1"/>
    <x v="1"/>
    <x v="1"/>
    <n v="3333"/>
    <x v="7"/>
    <x v="0"/>
    <x v="7"/>
    <x v="1"/>
    <x v="1"/>
    <x v="0"/>
  </r>
  <r>
    <d v="2011-05-11T00:00:00"/>
    <x v="19"/>
    <x v="1"/>
    <m/>
    <x v="1"/>
    <n v="22519.42"/>
    <x v="1"/>
    <x v="1"/>
    <n v="3333"/>
    <x v="7"/>
    <x v="0"/>
    <x v="7"/>
    <x v="1"/>
    <x v="1"/>
    <x v="0"/>
  </r>
  <r>
    <d v="2011-05-11T00:00:00"/>
    <x v="19"/>
    <x v="1"/>
    <m/>
    <x v="1"/>
    <n v="830"/>
    <x v="1"/>
    <x v="1"/>
    <n v="3333"/>
    <x v="8"/>
    <x v="0"/>
    <x v="8"/>
    <x v="1"/>
    <x v="1"/>
    <x v="0"/>
  </r>
  <r>
    <d v="2011-05-06T00:00:00"/>
    <x v="19"/>
    <x v="1"/>
    <m/>
    <x v="380"/>
    <n v="500"/>
    <x v="4"/>
    <x v="4"/>
    <n v="3333"/>
    <x v="4"/>
    <x v="0"/>
    <x v="4"/>
    <x v="1"/>
    <x v="1"/>
    <x v="0"/>
  </r>
  <r>
    <d v="2011-05-06T00:00:00"/>
    <x v="19"/>
    <x v="1"/>
    <m/>
    <x v="44"/>
    <n v="250"/>
    <x v="4"/>
    <x v="4"/>
    <n v="3333"/>
    <x v="7"/>
    <x v="0"/>
    <x v="7"/>
    <x v="1"/>
    <x v="1"/>
    <x v="0"/>
  </r>
  <r>
    <d v="2011-05-12T00:00:00"/>
    <x v="19"/>
    <x v="1"/>
    <m/>
    <x v="36"/>
    <n v="1000"/>
    <x v="4"/>
    <x v="4"/>
    <n v="3439"/>
    <x v="8"/>
    <x v="0"/>
    <x v="8"/>
    <x v="40"/>
    <x v="21"/>
    <x v="6"/>
  </r>
  <r>
    <d v="2011-05-16T00:00:00"/>
    <x v="19"/>
    <x v="1"/>
    <m/>
    <x v="381"/>
    <n v="12.5"/>
    <x v="6"/>
    <x v="6"/>
    <n v="3334"/>
    <x v="3"/>
    <x v="0"/>
    <x v="3"/>
    <x v="8"/>
    <x v="3"/>
    <x v="2"/>
  </r>
  <r>
    <d v="2011-05-16T00:00:00"/>
    <x v="19"/>
    <x v="1"/>
    <m/>
    <x v="381"/>
    <n v="12.5"/>
    <x v="6"/>
    <x v="6"/>
    <n v="3334"/>
    <x v="5"/>
    <x v="0"/>
    <x v="5"/>
    <x v="8"/>
    <x v="3"/>
    <x v="2"/>
  </r>
  <r>
    <d v="2011-05-17T00:00:00"/>
    <x v="19"/>
    <x v="1"/>
    <m/>
    <x v="382"/>
    <n v="100"/>
    <x v="6"/>
    <x v="6"/>
    <n v="3335"/>
    <x v="5"/>
    <x v="0"/>
    <x v="5"/>
    <x v="21"/>
    <x v="3"/>
    <x v="2"/>
  </r>
  <r>
    <d v="2011-05-06T00:00:00"/>
    <x v="19"/>
    <x v="1"/>
    <m/>
    <x v="36"/>
    <n v="500"/>
    <x v="5"/>
    <x v="5"/>
    <n v="3333"/>
    <x v="4"/>
    <x v="0"/>
    <x v="4"/>
    <x v="1"/>
    <x v="1"/>
    <x v="0"/>
  </r>
  <r>
    <d v="2011-05-24T00:00:00"/>
    <x v="19"/>
    <x v="1"/>
    <m/>
    <x v="36"/>
    <n v="500"/>
    <x v="5"/>
    <x v="5"/>
    <n v="3333"/>
    <x v="1"/>
    <x v="0"/>
    <x v="1"/>
    <x v="1"/>
    <x v="1"/>
    <x v="0"/>
  </r>
  <r>
    <d v="2011-05-19T00:00:00"/>
    <x v="19"/>
    <x v="1"/>
    <m/>
    <x v="383"/>
    <n v="490"/>
    <x v="0"/>
    <x v="0"/>
    <n v="2734"/>
    <x v="4"/>
    <x v="0"/>
    <x v="4"/>
    <x v="13"/>
    <x v="8"/>
    <x v="5"/>
  </r>
  <r>
    <d v="2011-05-16T00:00:00"/>
    <x v="19"/>
    <x v="1"/>
    <m/>
    <x v="86"/>
    <n v="500"/>
    <x v="0"/>
    <x v="0"/>
    <n v="3333"/>
    <x v="4"/>
    <x v="0"/>
    <x v="4"/>
    <x v="1"/>
    <x v="1"/>
    <x v="0"/>
  </r>
  <r>
    <d v="2011-05-16T00:00:00"/>
    <x v="19"/>
    <x v="1"/>
    <m/>
    <x v="22"/>
    <n v="500"/>
    <x v="0"/>
    <x v="0"/>
    <n v="3333"/>
    <x v="4"/>
    <x v="0"/>
    <x v="4"/>
    <x v="1"/>
    <x v="1"/>
    <x v="0"/>
  </r>
  <r>
    <d v="2011-05-16T00:00:00"/>
    <x v="19"/>
    <x v="1"/>
    <m/>
    <x v="125"/>
    <n v="250"/>
    <x v="0"/>
    <x v="0"/>
    <n v="3333"/>
    <x v="4"/>
    <x v="0"/>
    <x v="4"/>
    <x v="1"/>
    <x v="1"/>
    <x v="0"/>
  </r>
  <r>
    <d v="2011-05-11T00:00:00"/>
    <x v="19"/>
    <x v="1"/>
    <m/>
    <x v="384"/>
    <n v="250"/>
    <x v="0"/>
    <x v="0"/>
    <n v="3333"/>
    <x v="4"/>
    <x v="0"/>
    <x v="4"/>
    <x v="1"/>
    <x v="1"/>
    <x v="0"/>
  </r>
  <r>
    <d v="2011-05-24T00:00:00"/>
    <x v="19"/>
    <x v="1"/>
    <m/>
    <x v="385"/>
    <n v="500"/>
    <x v="0"/>
    <x v="0"/>
    <n v="3333"/>
    <x v="4"/>
    <x v="0"/>
    <x v="4"/>
    <x v="1"/>
    <x v="1"/>
    <x v="0"/>
  </r>
  <r>
    <d v="2011-05-16T00:00:00"/>
    <x v="19"/>
    <x v="1"/>
    <m/>
    <x v="386"/>
    <n v="250"/>
    <x v="0"/>
    <x v="0"/>
    <n v="3333"/>
    <x v="4"/>
    <x v="0"/>
    <x v="4"/>
    <x v="1"/>
    <x v="1"/>
    <x v="0"/>
  </r>
  <r>
    <d v="2011-05-17T00:00:00"/>
    <x v="19"/>
    <x v="1"/>
    <m/>
    <x v="387"/>
    <n v="500"/>
    <x v="0"/>
    <x v="0"/>
    <n v="3333"/>
    <x v="4"/>
    <x v="0"/>
    <x v="4"/>
    <x v="1"/>
    <x v="1"/>
    <x v="0"/>
  </r>
  <r>
    <d v="2011-05-27T00:00:00"/>
    <x v="19"/>
    <x v="1"/>
    <m/>
    <x v="388"/>
    <n v="250"/>
    <x v="0"/>
    <x v="0"/>
    <n v="3333"/>
    <x v="4"/>
    <x v="0"/>
    <x v="4"/>
    <x v="1"/>
    <x v="1"/>
    <x v="0"/>
  </r>
  <r>
    <d v="2011-05-06T00:00:00"/>
    <x v="19"/>
    <x v="1"/>
    <m/>
    <x v="389"/>
    <n v="250"/>
    <x v="0"/>
    <x v="0"/>
    <n v="3333"/>
    <x v="4"/>
    <x v="0"/>
    <x v="4"/>
    <x v="1"/>
    <x v="1"/>
    <x v="0"/>
  </r>
  <r>
    <d v="2011-05-01T00:00:00"/>
    <x v="19"/>
    <x v="1"/>
    <m/>
    <x v="108"/>
    <n v="300"/>
    <x v="0"/>
    <x v="0"/>
    <n v="3333"/>
    <x v="4"/>
    <x v="0"/>
    <x v="4"/>
    <x v="1"/>
    <x v="1"/>
    <x v="0"/>
  </r>
  <r>
    <d v="2011-05-30T00:00:00"/>
    <x v="19"/>
    <x v="1"/>
    <m/>
    <x v="141"/>
    <n v="1500"/>
    <x v="0"/>
    <x v="0"/>
    <n v="3333"/>
    <x v="4"/>
    <x v="0"/>
    <x v="4"/>
    <x v="1"/>
    <x v="1"/>
    <x v="0"/>
  </r>
  <r>
    <d v="2011-05-23T00:00:00"/>
    <x v="19"/>
    <x v="1"/>
    <m/>
    <x v="390"/>
    <n v="57.88"/>
    <x v="0"/>
    <x v="0"/>
    <n v="3339"/>
    <x v="2"/>
    <x v="0"/>
    <x v="2"/>
    <x v="5"/>
    <x v="3"/>
    <x v="2"/>
  </r>
  <r>
    <d v="2011-05-13T00:00:00"/>
    <x v="19"/>
    <x v="1"/>
    <m/>
    <x v="22"/>
    <n v="37.5"/>
    <x v="0"/>
    <x v="0"/>
    <n v="3339"/>
    <x v="2"/>
    <x v="0"/>
    <x v="2"/>
    <x v="5"/>
    <x v="3"/>
    <x v="2"/>
  </r>
  <r>
    <d v="2011-05-23T00:00:00"/>
    <x v="19"/>
    <x v="1"/>
    <m/>
    <x v="391"/>
    <n v="50"/>
    <x v="0"/>
    <x v="0"/>
    <n v="3340"/>
    <x v="2"/>
    <x v="0"/>
    <x v="2"/>
    <x v="6"/>
    <x v="3"/>
    <x v="2"/>
  </r>
  <r>
    <d v="2011-05-11T00:00:00"/>
    <x v="19"/>
    <x v="1"/>
    <m/>
    <x v="22"/>
    <n v="50"/>
    <x v="0"/>
    <x v="0"/>
    <n v="3340"/>
    <x v="2"/>
    <x v="0"/>
    <x v="2"/>
    <x v="6"/>
    <x v="3"/>
    <x v="2"/>
  </r>
  <r>
    <d v="2011-05-16T00:00:00"/>
    <x v="19"/>
    <x v="1"/>
    <m/>
    <x v="44"/>
    <n v="500"/>
    <x v="0"/>
    <x v="0"/>
    <n v="3333"/>
    <x v="7"/>
    <x v="0"/>
    <x v="7"/>
    <x v="1"/>
    <x v="1"/>
    <x v="0"/>
  </r>
  <r>
    <d v="2011-05-24T00:00:00"/>
    <x v="19"/>
    <x v="1"/>
    <m/>
    <x v="77"/>
    <n v="250"/>
    <x v="0"/>
    <x v="0"/>
    <n v="3333"/>
    <x v="7"/>
    <x v="0"/>
    <x v="7"/>
    <x v="1"/>
    <x v="1"/>
    <x v="0"/>
  </r>
  <r>
    <d v="2011-05-30T00:00:00"/>
    <x v="19"/>
    <x v="1"/>
    <m/>
    <x v="221"/>
    <n v="2500"/>
    <x v="0"/>
    <x v="0"/>
    <n v="3333"/>
    <x v="7"/>
    <x v="0"/>
    <x v="7"/>
    <x v="1"/>
    <x v="1"/>
    <x v="0"/>
  </r>
  <r>
    <d v="2011-05-16T00:00:00"/>
    <x v="19"/>
    <x v="1"/>
    <m/>
    <x v="22"/>
    <n v="500"/>
    <x v="0"/>
    <x v="0"/>
    <n v="3333"/>
    <x v="1"/>
    <x v="0"/>
    <x v="1"/>
    <x v="1"/>
    <x v="1"/>
    <x v="0"/>
  </r>
  <r>
    <d v="2011-05-16T00:00:00"/>
    <x v="19"/>
    <x v="1"/>
    <m/>
    <x v="6"/>
    <n v="59.95"/>
    <x v="0"/>
    <x v="0"/>
    <n v="3333"/>
    <x v="1"/>
    <x v="0"/>
    <x v="1"/>
    <x v="1"/>
    <x v="1"/>
    <x v="0"/>
  </r>
  <r>
    <d v="2011-05-17T00:00:00"/>
    <x v="19"/>
    <x v="1"/>
    <m/>
    <x v="18"/>
    <n v="650"/>
    <x v="0"/>
    <x v="0"/>
    <n v="3333"/>
    <x v="1"/>
    <x v="0"/>
    <x v="1"/>
    <x v="1"/>
    <x v="1"/>
    <x v="0"/>
  </r>
  <r>
    <d v="2011-05-19T00:00:00"/>
    <x v="19"/>
    <x v="1"/>
    <m/>
    <x v="392"/>
    <n v="300"/>
    <x v="0"/>
    <x v="0"/>
    <n v="3333"/>
    <x v="3"/>
    <x v="0"/>
    <x v="3"/>
    <x v="1"/>
    <x v="1"/>
    <x v="0"/>
  </r>
  <r>
    <d v="2011-05-06T00:00:00"/>
    <x v="19"/>
    <x v="1"/>
    <m/>
    <x v="393"/>
    <n v="50"/>
    <x v="0"/>
    <x v="0"/>
    <n v="3335"/>
    <x v="5"/>
    <x v="0"/>
    <x v="5"/>
    <x v="21"/>
    <x v="3"/>
    <x v="2"/>
  </r>
  <r>
    <d v="2011-05-27T00:00:00"/>
    <x v="19"/>
    <x v="1"/>
    <m/>
    <x v="394"/>
    <n v="100"/>
    <x v="3"/>
    <x v="3"/>
    <n v="3370"/>
    <x v="5"/>
    <x v="0"/>
    <x v="5"/>
    <x v="19"/>
    <x v="3"/>
    <x v="2"/>
  </r>
  <r>
    <d v="2011-06-06T00:00:00"/>
    <x v="20"/>
    <x v="1"/>
    <m/>
    <x v="138"/>
    <n v="47.5"/>
    <x v="2"/>
    <x v="2"/>
    <n v="2635"/>
    <x v="4"/>
    <x v="0"/>
    <x v="4"/>
    <x v="12"/>
    <x v="7"/>
    <x v="4"/>
  </r>
  <r>
    <d v="2011-06-13T00:00:00"/>
    <x v="20"/>
    <x v="1"/>
    <m/>
    <x v="72"/>
    <n v="200"/>
    <x v="2"/>
    <x v="2"/>
    <n v="3333"/>
    <x v="4"/>
    <x v="0"/>
    <x v="4"/>
    <x v="1"/>
    <x v="1"/>
    <x v="0"/>
  </r>
  <r>
    <d v="2011-06-07T00:00:00"/>
    <x v="20"/>
    <x v="1"/>
    <m/>
    <x v="134"/>
    <n v="1000"/>
    <x v="2"/>
    <x v="2"/>
    <n v="3333"/>
    <x v="4"/>
    <x v="0"/>
    <x v="4"/>
    <x v="1"/>
    <x v="1"/>
    <x v="0"/>
  </r>
  <r>
    <d v="2011-06-07T00:00:00"/>
    <x v="20"/>
    <x v="1"/>
    <m/>
    <x v="395"/>
    <n v="100"/>
    <x v="2"/>
    <x v="2"/>
    <n v="3333"/>
    <x v="4"/>
    <x v="0"/>
    <x v="4"/>
    <x v="1"/>
    <x v="1"/>
    <x v="0"/>
  </r>
  <r>
    <d v="2011-06-02T00:00:00"/>
    <x v="20"/>
    <x v="1"/>
    <m/>
    <x v="396"/>
    <n v="250"/>
    <x v="2"/>
    <x v="2"/>
    <n v="3333"/>
    <x v="4"/>
    <x v="0"/>
    <x v="4"/>
    <x v="1"/>
    <x v="1"/>
    <x v="0"/>
  </r>
  <r>
    <d v="2011-06-10T00:00:00"/>
    <x v="20"/>
    <x v="1"/>
    <m/>
    <x v="397"/>
    <n v="2000"/>
    <x v="2"/>
    <x v="2"/>
    <n v="3333"/>
    <x v="7"/>
    <x v="0"/>
    <x v="7"/>
    <x v="1"/>
    <x v="1"/>
    <x v="0"/>
  </r>
  <r>
    <d v="2011-06-10T00:00:00"/>
    <x v="20"/>
    <x v="1"/>
    <m/>
    <x v="24"/>
    <n v="500"/>
    <x v="2"/>
    <x v="2"/>
    <n v="3333"/>
    <x v="1"/>
    <x v="0"/>
    <x v="1"/>
    <x v="1"/>
    <x v="1"/>
    <x v="0"/>
  </r>
  <r>
    <d v="2011-06-20T00:00:00"/>
    <x v="20"/>
    <x v="1"/>
    <m/>
    <x v="398"/>
    <n v="25"/>
    <x v="2"/>
    <x v="2"/>
    <n v="3370"/>
    <x v="5"/>
    <x v="0"/>
    <x v="5"/>
    <x v="19"/>
    <x v="3"/>
    <x v="2"/>
  </r>
  <r>
    <d v="2011-06-30T00:00:00"/>
    <x v="20"/>
    <x v="1"/>
    <m/>
    <x v="4"/>
    <n v="10000"/>
    <x v="2"/>
    <x v="2"/>
    <n v="3333"/>
    <x v="0"/>
    <x v="0"/>
    <x v="0"/>
    <x v="1"/>
    <x v="1"/>
    <x v="0"/>
  </r>
  <r>
    <d v="2011-06-06T00:00:00"/>
    <x v="20"/>
    <x v="1"/>
    <m/>
    <x v="44"/>
    <n v="500"/>
    <x v="4"/>
    <x v="4"/>
    <n v="3333"/>
    <x v="4"/>
    <x v="0"/>
    <x v="4"/>
    <x v="1"/>
    <x v="1"/>
    <x v="0"/>
  </r>
  <r>
    <d v="2011-06-23T00:00:00"/>
    <x v="20"/>
    <x v="1"/>
    <m/>
    <x v="129"/>
    <n v="40.659999999999997"/>
    <x v="4"/>
    <x v="4"/>
    <n v="3337"/>
    <x v="2"/>
    <x v="0"/>
    <x v="2"/>
    <x v="4"/>
    <x v="3"/>
    <x v="2"/>
  </r>
  <r>
    <d v="2011-06-13T00:00:00"/>
    <x v="20"/>
    <x v="1"/>
    <m/>
    <x v="399"/>
    <n v="334"/>
    <x v="4"/>
    <x v="4"/>
    <n v="3337"/>
    <x v="2"/>
    <x v="0"/>
    <x v="2"/>
    <x v="4"/>
    <x v="3"/>
    <x v="2"/>
  </r>
  <r>
    <d v="2011-06-03T00:00:00"/>
    <x v="20"/>
    <x v="1"/>
    <m/>
    <x v="400"/>
    <n v="100"/>
    <x v="4"/>
    <x v="4"/>
    <n v="3337"/>
    <x v="2"/>
    <x v="0"/>
    <x v="2"/>
    <x v="4"/>
    <x v="3"/>
    <x v="2"/>
  </r>
  <r>
    <d v="2011-06-23T00:00:00"/>
    <x v="20"/>
    <x v="1"/>
    <m/>
    <x v="51"/>
    <n v="150.22999999999999"/>
    <x v="4"/>
    <x v="4"/>
    <n v="3337"/>
    <x v="2"/>
    <x v="0"/>
    <x v="2"/>
    <x v="4"/>
    <x v="3"/>
    <x v="2"/>
  </r>
  <r>
    <d v="2011-06-06T00:00:00"/>
    <x v="20"/>
    <x v="1"/>
    <m/>
    <x v="401"/>
    <n v="100"/>
    <x v="4"/>
    <x v="4"/>
    <n v="3333"/>
    <x v="8"/>
    <x v="0"/>
    <x v="8"/>
    <x v="1"/>
    <x v="1"/>
    <x v="0"/>
  </r>
  <r>
    <d v="2011-06-03T00:00:00"/>
    <x v="20"/>
    <x v="1"/>
    <m/>
    <x v="402"/>
    <n v="2500"/>
    <x v="3"/>
    <x v="3"/>
    <n v="3333"/>
    <x v="4"/>
    <x v="0"/>
    <x v="4"/>
    <x v="1"/>
    <x v="1"/>
    <x v="0"/>
  </r>
  <r>
    <d v="2011-06-28T00:00:00"/>
    <x v="20"/>
    <x v="1"/>
    <m/>
    <x v="403"/>
    <n v="7500"/>
    <x v="3"/>
    <x v="3"/>
    <n v="3333"/>
    <x v="4"/>
    <x v="0"/>
    <x v="4"/>
    <x v="1"/>
    <x v="1"/>
    <x v="0"/>
  </r>
  <r>
    <d v="2011-06-29T00:00:00"/>
    <x v="20"/>
    <x v="1"/>
    <m/>
    <x v="61"/>
    <n v="200"/>
    <x v="6"/>
    <x v="6"/>
    <n v="2734"/>
    <x v="4"/>
    <x v="0"/>
    <x v="4"/>
    <x v="13"/>
    <x v="8"/>
    <x v="5"/>
  </r>
  <r>
    <d v="2011-06-07T00:00:00"/>
    <x v="20"/>
    <x v="1"/>
    <m/>
    <x v="61"/>
    <n v="250"/>
    <x v="6"/>
    <x v="6"/>
    <n v="3333"/>
    <x v="3"/>
    <x v="0"/>
    <x v="3"/>
    <x v="1"/>
    <x v="1"/>
    <x v="0"/>
  </r>
  <r>
    <d v="2011-06-07T00:00:00"/>
    <x v="20"/>
    <x v="1"/>
    <m/>
    <x v="61"/>
    <n v="50"/>
    <x v="6"/>
    <x v="6"/>
    <n v="3334"/>
    <x v="3"/>
    <x v="0"/>
    <x v="3"/>
    <x v="8"/>
    <x v="3"/>
    <x v="2"/>
  </r>
  <r>
    <d v="2011-06-20T00:00:00"/>
    <x v="20"/>
    <x v="1"/>
    <m/>
    <x v="36"/>
    <n v="250"/>
    <x v="5"/>
    <x v="5"/>
    <n v="3333"/>
    <x v="7"/>
    <x v="0"/>
    <x v="7"/>
    <x v="1"/>
    <x v="1"/>
    <x v="0"/>
  </r>
  <r>
    <d v="2011-06-07T00:00:00"/>
    <x v="20"/>
    <x v="1"/>
    <m/>
    <x v="36"/>
    <n v="300"/>
    <x v="5"/>
    <x v="5"/>
    <n v="3334"/>
    <x v="3"/>
    <x v="0"/>
    <x v="3"/>
    <x v="8"/>
    <x v="3"/>
    <x v="2"/>
  </r>
  <r>
    <d v="2011-06-13T00:00:00"/>
    <x v="20"/>
    <x v="1"/>
    <m/>
    <x v="216"/>
    <n v="100"/>
    <x v="0"/>
    <x v="0"/>
    <n v="3336"/>
    <x v="5"/>
    <x v="0"/>
    <x v="5"/>
    <x v="20"/>
    <x v="3"/>
    <x v="2"/>
  </r>
  <r>
    <d v="2011-06-01T00:00:00"/>
    <x v="20"/>
    <x v="1"/>
    <m/>
    <x v="404"/>
    <n v="200"/>
    <x v="0"/>
    <x v="0"/>
    <n v="3336"/>
    <x v="5"/>
    <x v="0"/>
    <x v="5"/>
    <x v="20"/>
    <x v="3"/>
    <x v="2"/>
  </r>
  <r>
    <d v="2011-06-14T00:00:00"/>
    <x v="20"/>
    <x v="1"/>
    <m/>
    <x v="351"/>
    <n v="250"/>
    <x v="0"/>
    <x v="0"/>
    <n v="3375"/>
    <x v="6"/>
    <x v="0"/>
    <x v="6"/>
    <x v="22"/>
    <x v="3"/>
    <x v="2"/>
  </r>
  <r>
    <d v="2011-06-10T00:00:00"/>
    <x v="20"/>
    <x v="1"/>
    <m/>
    <x v="22"/>
    <n v="500"/>
    <x v="0"/>
    <x v="0"/>
    <n v="3333"/>
    <x v="1"/>
    <x v="0"/>
    <x v="1"/>
    <x v="1"/>
    <x v="1"/>
    <x v="0"/>
  </r>
  <r>
    <d v="2011-06-13T00:00:00"/>
    <x v="20"/>
    <x v="1"/>
    <m/>
    <x v="22"/>
    <n v="1000"/>
    <x v="0"/>
    <x v="0"/>
    <n v="3333"/>
    <x v="1"/>
    <x v="0"/>
    <x v="1"/>
    <x v="1"/>
    <x v="1"/>
    <x v="0"/>
  </r>
  <r>
    <d v="2011-06-13T00:00:00"/>
    <x v="20"/>
    <x v="1"/>
    <m/>
    <x v="381"/>
    <n v="78.66"/>
    <x v="0"/>
    <x v="0"/>
    <n v="3334"/>
    <x v="3"/>
    <x v="0"/>
    <x v="3"/>
    <x v="8"/>
    <x v="3"/>
    <x v="2"/>
  </r>
  <r>
    <d v="2011-06-10T00:00:00"/>
    <x v="20"/>
    <x v="1"/>
    <m/>
    <x v="405"/>
    <n v="100"/>
    <x v="0"/>
    <x v="0"/>
    <n v="3438"/>
    <x v="8"/>
    <x v="0"/>
    <x v="8"/>
    <x v="39"/>
    <x v="20"/>
    <x v="6"/>
  </r>
  <r>
    <d v="2011-06-09T00:00:00"/>
    <x v="20"/>
    <x v="1"/>
    <m/>
    <x v="231"/>
    <n v="500"/>
    <x v="0"/>
    <x v="0"/>
    <n v="3439"/>
    <x v="8"/>
    <x v="0"/>
    <x v="8"/>
    <x v="40"/>
    <x v="21"/>
    <x v="6"/>
  </r>
  <r>
    <d v="2011-06-15T00:00:00"/>
    <x v="20"/>
    <x v="1"/>
    <m/>
    <x v="213"/>
    <n v="250"/>
    <x v="0"/>
    <x v="0"/>
    <n v="3333"/>
    <x v="7"/>
    <x v="0"/>
    <x v="7"/>
    <x v="1"/>
    <x v="1"/>
    <x v="0"/>
  </r>
  <r>
    <d v="2011-06-15T00:00:00"/>
    <x v="20"/>
    <x v="1"/>
    <m/>
    <x v="287"/>
    <n v="1500"/>
    <x v="0"/>
    <x v="0"/>
    <n v="3333"/>
    <x v="7"/>
    <x v="0"/>
    <x v="7"/>
    <x v="1"/>
    <x v="1"/>
    <x v="0"/>
  </r>
  <r>
    <d v="2011-06-06T00:00:00"/>
    <x v="20"/>
    <x v="1"/>
    <m/>
    <x v="219"/>
    <n v="500"/>
    <x v="0"/>
    <x v="0"/>
    <n v="3338"/>
    <x v="7"/>
    <x v="0"/>
    <x v="7"/>
    <x v="27"/>
    <x v="9"/>
    <x v="3"/>
  </r>
  <r>
    <d v="2011-06-02T00:00:00"/>
    <x v="20"/>
    <x v="1"/>
    <m/>
    <x v="22"/>
    <n v="37.5"/>
    <x v="0"/>
    <x v="0"/>
    <n v="3339"/>
    <x v="2"/>
    <x v="0"/>
    <x v="2"/>
    <x v="5"/>
    <x v="3"/>
    <x v="2"/>
  </r>
  <r>
    <d v="2011-06-16T00:00:00"/>
    <x v="20"/>
    <x v="1"/>
    <m/>
    <x v="64"/>
    <n v="200"/>
    <x v="0"/>
    <x v="0"/>
    <n v="3340"/>
    <x v="2"/>
    <x v="0"/>
    <x v="2"/>
    <x v="6"/>
    <x v="3"/>
    <x v="2"/>
  </r>
  <r>
    <d v="2011-06-03T00:00:00"/>
    <x v="20"/>
    <x v="1"/>
    <m/>
    <x v="383"/>
    <n v="-490"/>
    <x v="0"/>
    <x v="0"/>
    <n v="2734"/>
    <x v="4"/>
    <x v="0"/>
    <x v="4"/>
    <x v="13"/>
    <x v="8"/>
    <x v="5"/>
  </r>
  <r>
    <d v="2011-06-23T00:00:00"/>
    <x v="20"/>
    <x v="1"/>
    <m/>
    <x v="406"/>
    <n v="330.31"/>
    <x v="0"/>
    <x v="0"/>
    <n v="2750"/>
    <x v="4"/>
    <x v="0"/>
    <x v="4"/>
    <x v="44"/>
    <x v="25"/>
    <x v="5"/>
  </r>
  <r>
    <d v="2011-06-13T00:00:00"/>
    <x v="20"/>
    <x v="1"/>
    <m/>
    <x v="235"/>
    <n v="200"/>
    <x v="0"/>
    <x v="0"/>
    <n v="3333"/>
    <x v="4"/>
    <x v="0"/>
    <x v="4"/>
    <x v="1"/>
    <x v="1"/>
    <x v="0"/>
  </r>
  <r>
    <d v="2011-06-01T00:00:00"/>
    <x v="20"/>
    <x v="1"/>
    <m/>
    <x v="68"/>
    <n v="3000"/>
    <x v="0"/>
    <x v="0"/>
    <n v="3333"/>
    <x v="4"/>
    <x v="0"/>
    <x v="4"/>
    <x v="1"/>
    <x v="1"/>
    <x v="0"/>
  </r>
  <r>
    <d v="2011-06-15T00:00:00"/>
    <x v="20"/>
    <x v="1"/>
    <m/>
    <x v="407"/>
    <n v="250"/>
    <x v="0"/>
    <x v="0"/>
    <n v="3333"/>
    <x v="4"/>
    <x v="0"/>
    <x v="4"/>
    <x v="1"/>
    <x v="1"/>
    <x v="0"/>
  </r>
  <r>
    <d v="2011-06-07T00:00:00"/>
    <x v="20"/>
    <x v="1"/>
    <m/>
    <x v="154"/>
    <n v="500"/>
    <x v="0"/>
    <x v="0"/>
    <n v="3333"/>
    <x v="4"/>
    <x v="0"/>
    <x v="4"/>
    <x v="1"/>
    <x v="1"/>
    <x v="0"/>
  </r>
  <r>
    <d v="2011-06-10T00:00:00"/>
    <x v="20"/>
    <x v="1"/>
    <m/>
    <x v="1"/>
    <n v="-1764"/>
    <x v="1"/>
    <x v="1"/>
    <n v="3333"/>
    <x v="4"/>
    <x v="0"/>
    <x v="4"/>
    <x v="1"/>
    <x v="1"/>
    <x v="0"/>
  </r>
  <r>
    <d v="2011-07-21T00:00:00"/>
    <x v="21"/>
    <x v="1"/>
    <m/>
    <x v="408"/>
    <n v="100"/>
    <x v="2"/>
    <x v="2"/>
    <n v="3333"/>
    <x v="4"/>
    <x v="0"/>
    <x v="4"/>
    <x v="1"/>
    <x v="1"/>
    <x v="0"/>
  </r>
  <r>
    <d v="2011-07-25T00:00:00"/>
    <x v="21"/>
    <x v="1"/>
    <m/>
    <x v="409"/>
    <n v="100"/>
    <x v="2"/>
    <x v="2"/>
    <n v="3333"/>
    <x v="4"/>
    <x v="0"/>
    <x v="4"/>
    <x v="1"/>
    <x v="1"/>
    <x v="0"/>
  </r>
  <r>
    <d v="2011-07-08T00:00:00"/>
    <x v="21"/>
    <x v="1"/>
    <m/>
    <x v="30"/>
    <n v="2500"/>
    <x v="2"/>
    <x v="2"/>
    <n v="3333"/>
    <x v="1"/>
    <x v="0"/>
    <x v="1"/>
    <x v="1"/>
    <x v="1"/>
    <x v="0"/>
  </r>
  <r>
    <d v="2011-07-07T00:00:00"/>
    <x v="21"/>
    <x v="1"/>
    <m/>
    <x v="169"/>
    <n v="3000"/>
    <x v="2"/>
    <x v="2"/>
    <n v="3335"/>
    <x v="5"/>
    <x v="0"/>
    <x v="5"/>
    <x v="21"/>
    <x v="3"/>
    <x v="2"/>
  </r>
  <r>
    <d v="2011-07-01T00:00:00"/>
    <x v="21"/>
    <x v="1"/>
    <m/>
    <x v="1"/>
    <n v="450"/>
    <x v="1"/>
    <x v="1"/>
    <n v="3333"/>
    <x v="7"/>
    <x v="0"/>
    <x v="7"/>
    <x v="1"/>
    <x v="1"/>
    <x v="0"/>
  </r>
  <r>
    <d v="2011-07-19T00:00:00"/>
    <x v="21"/>
    <x v="1"/>
    <m/>
    <x v="190"/>
    <n v="232.34"/>
    <x v="1"/>
    <x v="1"/>
    <n v="3341"/>
    <x v="7"/>
    <x v="0"/>
    <x v="7"/>
    <x v="29"/>
    <x v="14"/>
    <x v="7"/>
  </r>
  <r>
    <d v="2011-07-25T00:00:00"/>
    <x v="21"/>
    <x v="1"/>
    <m/>
    <x v="410"/>
    <n v="21.68"/>
    <x v="1"/>
    <x v="1"/>
    <n v="3344"/>
    <x v="7"/>
    <x v="0"/>
    <x v="7"/>
    <x v="28"/>
    <x v="13"/>
    <x v="7"/>
  </r>
  <r>
    <d v="2011-07-06T00:00:00"/>
    <x v="21"/>
    <x v="1"/>
    <m/>
    <x v="411"/>
    <n v="31.14"/>
    <x v="4"/>
    <x v="4"/>
    <n v="3337"/>
    <x v="2"/>
    <x v="0"/>
    <x v="2"/>
    <x v="4"/>
    <x v="3"/>
    <x v="2"/>
  </r>
  <r>
    <d v="2011-07-06T00:00:00"/>
    <x v="21"/>
    <x v="1"/>
    <m/>
    <x v="411"/>
    <n v="13.13"/>
    <x v="4"/>
    <x v="4"/>
    <n v="3337"/>
    <x v="2"/>
    <x v="0"/>
    <x v="2"/>
    <x v="4"/>
    <x v="3"/>
    <x v="2"/>
  </r>
  <r>
    <d v="2011-07-07T00:00:00"/>
    <x v="21"/>
    <x v="1"/>
    <m/>
    <x v="412"/>
    <n v="134.30000000000001"/>
    <x v="4"/>
    <x v="4"/>
    <n v="3337"/>
    <x v="2"/>
    <x v="0"/>
    <x v="2"/>
    <x v="4"/>
    <x v="3"/>
    <x v="2"/>
  </r>
  <r>
    <d v="2011-07-20T00:00:00"/>
    <x v="21"/>
    <x v="1"/>
    <m/>
    <x v="44"/>
    <n v="150"/>
    <x v="4"/>
    <x v="4"/>
    <n v="3334"/>
    <x v="3"/>
    <x v="0"/>
    <x v="3"/>
    <x v="8"/>
    <x v="3"/>
    <x v="2"/>
  </r>
  <r>
    <d v="2011-07-08T00:00:00"/>
    <x v="21"/>
    <x v="1"/>
    <m/>
    <x v="39"/>
    <n v="1500"/>
    <x v="3"/>
    <x v="3"/>
    <n v="3333"/>
    <x v="1"/>
    <x v="0"/>
    <x v="1"/>
    <x v="1"/>
    <x v="1"/>
    <x v="0"/>
  </r>
  <r>
    <d v="2011-07-14T00:00:00"/>
    <x v="21"/>
    <x v="1"/>
    <m/>
    <x v="413"/>
    <n v="200"/>
    <x v="6"/>
    <x v="6"/>
    <n v="3333"/>
    <x v="7"/>
    <x v="0"/>
    <x v="7"/>
    <x v="1"/>
    <x v="1"/>
    <x v="0"/>
  </r>
  <r>
    <d v="2011-07-21T00:00:00"/>
    <x v="21"/>
    <x v="1"/>
    <m/>
    <x v="70"/>
    <n v="250"/>
    <x v="6"/>
    <x v="6"/>
    <n v="3333"/>
    <x v="4"/>
    <x v="0"/>
    <x v="4"/>
    <x v="1"/>
    <x v="1"/>
    <x v="0"/>
  </r>
  <r>
    <d v="2011-07-25T00:00:00"/>
    <x v="21"/>
    <x v="1"/>
    <m/>
    <x v="414"/>
    <n v="32.69"/>
    <x v="0"/>
    <x v="0"/>
    <n v="3338"/>
    <x v="7"/>
    <x v="0"/>
    <x v="7"/>
    <x v="27"/>
    <x v="9"/>
    <x v="3"/>
  </r>
  <r>
    <d v="2011-07-01T00:00:00"/>
    <x v="21"/>
    <x v="1"/>
    <m/>
    <x v="275"/>
    <n v="180"/>
    <x v="0"/>
    <x v="0"/>
    <n v="3435"/>
    <x v="7"/>
    <x v="0"/>
    <x v="7"/>
    <x v="26"/>
    <x v="12"/>
    <x v="6"/>
  </r>
  <r>
    <d v="2011-07-31T00:00:00"/>
    <x v="21"/>
    <x v="1"/>
    <m/>
    <x v="415"/>
    <n v="240"/>
    <x v="0"/>
    <x v="0"/>
    <n v="2739"/>
    <x v="4"/>
    <x v="0"/>
    <x v="4"/>
    <x v="45"/>
    <x v="26"/>
    <x v="5"/>
  </r>
  <r>
    <d v="2011-07-13T00:00:00"/>
    <x v="21"/>
    <x v="1"/>
    <m/>
    <x v="249"/>
    <n v="500"/>
    <x v="0"/>
    <x v="0"/>
    <n v="3333"/>
    <x v="4"/>
    <x v="0"/>
    <x v="4"/>
    <x v="1"/>
    <x v="1"/>
    <x v="0"/>
  </r>
  <r>
    <d v="2011-07-01T00:00:00"/>
    <x v="21"/>
    <x v="1"/>
    <m/>
    <x v="98"/>
    <n v="250"/>
    <x v="0"/>
    <x v="0"/>
    <n v="3333"/>
    <x v="4"/>
    <x v="0"/>
    <x v="4"/>
    <x v="1"/>
    <x v="1"/>
    <x v="0"/>
  </r>
  <r>
    <d v="2011-07-12T00:00:00"/>
    <x v="21"/>
    <x v="1"/>
    <m/>
    <x v="73"/>
    <n v="1000"/>
    <x v="0"/>
    <x v="0"/>
    <n v="3333"/>
    <x v="4"/>
    <x v="0"/>
    <x v="4"/>
    <x v="1"/>
    <x v="1"/>
    <x v="0"/>
  </r>
  <r>
    <d v="2011-07-08T00:00:00"/>
    <x v="21"/>
    <x v="1"/>
    <m/>
    <x v="146"/>
    <n v="239.25"/>
    <x v="0"/>
    <x v="0"/>
    <n v="3333"/>
    <x v="4"/>
    <x v="0"/>
    <x v="4"/>
    <x v="1"/>
    <x v="1"/>
    <x v="0"/>
  </r>
  <r>
    <d v="2011-07-18T00:00:00"/>
    <x v="21"/>
    <x v="1"/>
    <m/>
    <x v="302"/>
    <n v="1250"/>
    <x v="0"/>
    <x v="0"/>
    <n v="3333"/>
    <x v="8"/>
    <x v="0"/>
    <x v="8"/>
    <x v="1"/>
    <x v="1"/>
    <x v="0"/>
  </r>
  <r>
    <d v="2011-07-20T00:00:00"/>
    <x v="21"/>
    <x v="1"/>
    <m/>
    <x v="22"/>
    <n v="500"/>
    <x v="0"/>
    <x v="0"/>
    <n v="3333"/>
    <x v="1"/>
    <x v="0"/>
    <x v="1"/>
    <x v="1"/>
    <x v="1"/>
    <x v="0"/>
  </r>
  <r>
    <d v="2011-07-20T00:00:00"/>
    <x v="21"/>
    <x v="1"/>
    <m/>
    <x v="6"/>
    <n v="59.95"/>
    <x v="0"/>
    <x v="0"/>
    <n v="3333"/>
    <x v="1"/>
    <x v="0"/>
    <x v="1"/>
    <x v="1"/>
    <x v="1"/>
    <x v="0"/>
  </r>
  <r>
    <d v="2011-07-29T00:00:00"/>
    <x v="21"/>
    <x v="1"/>
    <m/>
    <x v="28"/>
    <n v="500"/>
    <x v="0"/>
    <x v="0"/>
    <n v="3333"/>
    <x v="1"/>
    <x v="0"/>
    <x v="1"/>
    <x v="1"/>
    <x v="1"/>
    <x v="0"/>
  </r>
  <r>
    <d v="2011-07-13T00:00:00"/>
    <x v="21"/>
    <x v="1"/>
    <m/>
    <x v="416"/>
    <n v="50"/>
    <x v="0"/>
    <x v="0"/>
    <n v="3335"/>
    <x v="5"/>
    <x v="0"/>
    <x v="5"/>
    <x v="21"/>
    <x v="3"/>
    <x v="2"/>
  </r>
  <r>
    <d v="2011-07-25T00:00:00"/>
    <x v="21"/>
    <x v="1"/>
    <m/>
    <x v="417"/>
    <n v="304"/>
    <x v="0"/>
    <x v="0"/>
    <n v="3370"/>
    <x v="5"/>
    <x v="0"/>
    <x v="5"/>
    <x v="19"/>
    <x v="3"/>
    <x v="2"/>
  </r>
  <r>
    <d v="2011-07-06T00:00:00"/>
    <x v="21"/>
    <x v="1"/>
    <m/>
    <x v="418"/>
    <n v="327.69"/>
    <x v="0"/>
    <x v="0"/>
    <n v="3370"/>
    <x v="5"/>
    <x v="0"/>
    <x v="5"/>
    <x v="19"/>
    <x v="3"/>
    <x v="2"/>
  </r>
  <r>
    <d v="2011-07-25T00:00:00"/>
    <x v="21"/>
    <x v="1"/>
    <m/>
    <x v="419"/>
    <n v="245"/>
    <x v="0"/>
    <x v="0"/>
    <n v="3331"/>
    <x v="0"/>
    <x v="0"/>
    <x v="0"/>
    <x v="46"/>
    <x v="27"/>
    <x v="0"/>
  </r>
  <r>
    <d v="2011-07-31T00:00:00"/>
    <x v="21"/>
    <x v="1"/>
    <m/>
    <x v="399"/>
    <n v="20.88"/>
    <x v="4"/>
    <x v="4"/>
    <n v="3337"/>
    <x v="2"/>
    <x v="0"/>
    <x v="2"/>
    <x v="4"/>
    <x v="3"/>
    <x v="2"/>
  </r>
  <r>
    <d v="2011-08-01T00:00:00"/>
    <x v="22"/>
    <x v="1"/>
    <m/>
    <x v="22"/>
    <n v="100"/>
    <x v="0"/>
    <x v="0"/>
    <n v="3333"/>
    <x v="4"/>
    <x v="0"/>
    <x v="4"/>
    <x v="1"/>
    <x v="1"/>
    <x v="0"/>
  </r>
  <r>
    <d v="2011-08-10T00:00:00"/>
    <x v="22"/>
    <x v="1"/>
    <m/>
    <x v="420"/>
    <n v="250"/>
    <x v="0"/>
    <x v="0"/>
    <n v="3333"/>
    <x v="4"/>
    <x v="0"/>
    <x v="4"/>
    <x v="1"/>
    <x v="1"/>
    <x v="0"/>
  </r>
  <r>
    <d v="2011-08-01T00:00:00"/>
    <x v="22"/>
    <x v="1"/>
    <m/>
    <x v="251"/>
    <n v="1000"/>
    <x v="0"/>
    <x v="0"/>
    <n v="3333"/>
    <x v="4"/>
    <x v="0"/>
    <x v="4"/>
    <x v="1"/>
    <x v="1"/>
    <x v="0"/>
  </r>
  <r>
    <d v="2011-08-01T00:00:00"/>
    <x v="22"/>
    <x v="1"/>
    <m/>
    <x v="421"/>
    <n v="250"/>
    <x v="0"/>
    <x v="0"/>
    <n v="3333"/>
    <x v="4"/>
    <x v="0"/>
    <x v="4"/>
    <x v="1"/>
    <x v="1"/>
    <x v="0"/>
  </r>
  <r>
    <d v="2011-08-25T00:00:00"/>
    <x v="22"/>
    <x v="1"/>
    <m/>
    <x v="77"/>
    <n v="100"/>
    <x v="0"/>
    <x v="0"/>
    <n v="3333"/>
    <x v="4"/>
    <x v="0"/>
    <x v="4"/>
    <x v="1"/>
    <x v="1"/>
    <x v="0"/>
  </r>
  <r>
    <d v="2011-08-31T00:00:00"/>
    <x v="22"/>
    <x v="1"/>
    <m/>
    <x v="197"/>
    <n v="7500"/>
    <x v="0"/>
    <x v="0"/>
    <n v="3333"/>
    <x v="7"/>
    <x v="0"/>
    <x v="7"/>
    <x v="1"/>
    <x v="1"/>
    <x v="0"/>
  </r>
  <r>
    <d v="2011-08-22T00:00:00"/>
    <x v="22"/>
    <x v="1"/>
    <m/>
    <x v="422"/>
    <n v="520"/>
    <x v="0"/>
    <x v="0"/>
    <n v="3333"/>
    <x v="8"/>
    <x v="0"/>
    <x v="8"/>
    <x v="1"/>
    <x v="1"/>
    <x v="0"/>
  </r>
  <r>
    <d v="2011-08-17T00:00:00"/>
    <x v="22"/>
    <x v="1"/>
    <m/>
    <x v="233"/>
    <n v="1000"/>
    <x v="0"/>
    <x v="0"/>
    <n v="3333"/>
    <x v="8"/>
    <x v="0"/>
    <x v="8"/>
    <x v="1"/>
    <x v="1"/>
    <x v="0"/>
  </r>
  <r>
    <d v="2011-08-11T00:00:00"/>
    <x v="22"/>
    <x v="1"/>
    <m/>
    <x v="22"/>
    <n v="1950"/>
    <x v="0"/>
    <x v="0"/>
    <n v="3333"/>
    <x v="1"/>
    <x v="0"/>
    <x v="1"/>
    <x v="1"/>
    <x v="1"/>
    <x v="0"/>
  </r>
  <r>
    <d v="2011-08-05T00:00:00"/>
    <x v="22"/>
    <x v="1"/>
    <m/>
    <x v="423"/>
    <n v="150"/>
    <x v="0"/>
    <x v="0"/>
    <n v="3370"/>
    <x v="5"/>
    <x v="0"/>
    <x v="5"/>
    <x v="19"/>
    <x v="3"/>
    <x v="2"/>
  </r>
  <r>
    <d v="2011-08-15T00:00:00"/>
    <x v="22"/>
    <x v="1"/>
    <m/>
    <x v="194"/>
    <n v="988.93"/>
    <x v="6"/>
    <x v="6"/>
    <n v="3333"/>
    <x v="7"/>
    <x v="0"/>
    <x v="7"/>
    <x v="1"/>
    <x v="1"/>
    <x v="0"/>
  </r>
  <r>
    <d v="2011-08-26T00:00:00"/>
    <x v="22"/>
    <x v="1"/>
    <m/>
    <x v="54"/>
    <n v="150"/>
    <x v="6"/>
    <x v="6"/>
    <n v="3334"/>
    <x v="3"/>
    <x v="0"/>
    <x v="3"/>
    <x v="8"/>
    <x v="3"/>
    <x v="2"/>
  </r>
  <r>
    <d v="2011-08-30T00:00:00"/>
    <x v="22"/>
    <x v="1"/>
    <m/>
    <x v="90"/>
    <n v="7500"/>
    <x v="3"/>
    <x v="3"/>
    <n v="3333"/>
    <x v="4"/>
    <x v="0"/>
    <x v="4"/>
    <x v="1"/>
    <x v="1"/>
    <x v="0"/>
  </r>
  <r>
    <d v="2011-08-19T00:00:00"/>
    <x v="22"/>
    <x v="1"/>
    <m/>
    <x v="113"/>
    <n v="10000"/>
    <x v="3"/>
    <x v="3"/>
    <n v="3333"/>
    <x v="4"/>
    <x v="0"/>
    <x v="4"/>
    <x v="1"/>
    <x v="1"/>
    <x v="0"/>
  </r>
  <r>
    <d v="2011-08-16T00:00:00"/>
    <x v="22"/>
    <x v="1"/>
    <m/>
    <x v="77"/>
    <n v="100"/>
    <x v="4"/>
    <x v="4"/>
    <n v="2735"/>
    <x v="4"/>
    <x v="0"/>
    <x v="4"/>
    <x v="16"/>
    <x v="11"/>
    <x v="5"/>
  </r>
  <r>
    <d v="2011-08-09T00:00:00"/>
    <x v="22"/>
    <x v="1"/>
    <m/>
    <x v="44"/>
    <n v="1920"/>
    <x v="4"/>
    <x v="4"/>
    <n v="3333"/>
    <x v="7"/>
    <x v="0"/>
    <x v="7"/>
    <x v="1"/>
    <x v="1"/>
    <x v="0"/>
  </r>
  <r>
    <d v="2011-08-25T00:00:00"/>
    <x v="22"/>
    <x v="1"/>
    <m/>
    <x v="3"/>
    <n v="35"/>
    <x v="4"/>
    <x v="4"/>
    <n v="3334"/>
    <x v="3"/>
    <x v="0"/>
    <x v="3"/>
    <x v="8"/>
    <x v="3"/>
    <x v="2"/>
  </r>
  <r>
    <d v="2011-08-11T00:00:00"/>
    <x v="22"/>
    <x v="1"/>
    <m/>
    <x v="1"/>
    <n v="16177.24"/>
    <x v="1"/>
    <x v="1"/>
    <n v="3333"/>
    <x v="4"/>
    <x v="0"/>
    <x v="4"/>
    <x v="1"/>
    <x v="1"/>
    <x v="0"/>
  </r>
  <r>
    <d v="2011-08-08T00:00:00"/>
    <x v="22"/>
    <x v="1"/>
    <m/>
    <x v="158"/>
    <n v="80"/>
    <x v="2"/>
    <x v="2"/>
    <n v="3333"/>
    <x v="4"/>
    <x v="0"/>
    <x v="4"/>
    <x v="1"/>
    <x v="1"/>
    <x v="0"/>
  </r>
  <r>
    <d v="2011-08-17T00:00:00"/>
    <x v="22"/>
    <x v="1"/>
    <m/>
    <x v="424"/>
    <n v="600"/>
    <x v="2"/>
    <x v="2"/>
    <n v="3333"/>
    <x v="4"/>
    <x v="0"/>
    <x v="4"/>
    <x v="1"/>
    <x v="1"/>
    <x v="0"/>
  </r>
  <r>
    <d v="2011-08-31T00:00:00"/>
    <x v="22"/>
    <x v="1"/>
    <m/>
    <x v="425"/>
    <n v="100"/>
    <x v="2"/>
    <x v="2"/>
    <n v="3333"/>
    <x v="4"/>
    <x v="0"/>
    <x v="4"/>
    <x v="1"/>
    <x v="1"/>
    <x v="0"/>
  </r>
  <r>
    <d v="2011-08-25T00:00:00"/>
    <x v="22"/>
    <x v="1"/>
    <m/>
    <x v="426"/>
    <n v="150"/>
    <x v="2"/>
    <x v="2"/>
    <n v="3333"/>
    <x v="2"/>
    <x v="0"/>
    <x v="2"/>
    <x v="1"/>
    <x v="1"/>
    <x v="0"/>
  </r>
  <r>
    <d v="2011-08-12T00:00:00"/>
    <x v="22"/>
    <x v="1"/>
    <m/>
    <x v="207"/>
    <n v="1000"/>
    <x v="2"/>
    <x v="2"/>
    <n v="3333"/>
    <x v="7"/>
    <x v="0"/>
    <x v="7"/>
    <x v="1"/>
    <x v="1"/>
    <x v="0"/>
  </r>
  <r>
    <d v="2011-08-29T00:00:00"/>
    <x v="22"/>
    <x v="1"/>
    <m/>
    <x v="6"/>
    <n v="59.95"/>
    <x v="4"/>
    <x v="4"/>
    <n v="3333"/>
    <x v="1"/>
    <x v="0"/>
    <x v="1"/>
    <x v="1"/>
    <x v="1"/>
    <x v="0"/>
  </r>
  <r>
    <d v="2011-09-16T00:00:00"/>
    <x v="23"/>
    <x v="1"/>
    <m/>
    <x v="427"/>
    <n v="-250"/>
    <x v="2"/>
    <x v="2"/>
    <n v="2634"/>
    <x v="4"/>
    <x v="0"/>
    <x v="4"/>
    <x v="11"/>
    <x v="6"/>
    <x v="4"/>
  </r>
  <r>
    <d v="2011-09-28T00:00:00"/>
    <x v="23"/>
    <x v="1"/>
    <m/>
    <x v="36"/>
    <n v="100"/>
    <x v="2"/>
    <x v="2"/>
    <n v="3333"/>
    <x v="4"/>
    <x v="0"/>
    <x v="4"/>
    <x v="1"/>
    <x v="1"/>
    <x v="0"/>
  </r>
  <r>
    <d v="2011-09-28T00:00:00"/>
    <x v="23"/>
    <x v="1"/>
    <m/>
    <x v="428"/>
    <n v="200"/>
    <x v="2"/>
    <x v="2"/>
    <n v="3333"/>
    <x v="4"/>
    <x v="0"/>
    <x v="4"/>
    <x v="1"/>
    <x v="1"/>
    <x v="0"/>
  </r>
  <r>
    <d v="2011-09-01T00:00:00"/>
    <x v="23"/>
    <x v="1"/>
    <m/>
    <x v="277"/>
    <n v="250"/>
    <x v="2"/>
    <x v="2"/>
    <n v="3438"/>
    <x v="8"/>
    <x v="0"/>
    <x v="8"/>
    <x v="39"/>
    <x v="20"/>
    <x v="6"/>
  </r>
  <r>
    <d v="2011-09-20T00:00:00"/>
    <x v="23"/>
    <x v="1"/>
    <m/>
    <x v="429"/>
    <n v="100"/>
    <x v="2"/>
    <x v="2"/>
    <n v="3376"/>
    <x v="6"/>
    <x v="0"/>
    <x v="6"/>
    <x v="25"/>
    <x v="3"/>
    <x v="2"/>
  </r>
  <r>
    <d v="2011-09-21T00:00:00"/>
    <x v="23"/>
    <x v="1"/>
    <m/>
    <x v="260"/>
    <n v="30"/>
    <x v="2"/>
    <x v="2"/>
    <n v="3370"/>
    <x v="5"/>
    <x v="0"/>
    <x v="5"/>
    <x v="19"/>
    <x v="3"/>
    <x v="2"/>
  </r>
  <r>
    <d v="2011-09-14T00:00:00"/>
    <x v="23"/>
    <x v="1"/>
    <m/>
    <x v="430"/>
    <n v="100"/>
    <x v="4"/>
    <x v="4"/>
    <n v="3334"/>
    <x v="3"/>
    <x v="0"/>
    <x v="3"/>
    <x v="8"/>
    <x v="3"/>
    <x v="2"/>
  </r>
  <r>
    <d v="2011-09-22T00:00:00"/>
    <x v="23"/>
    <x v="1"/>
    <m/>
    <x v="36"/>
    <n v="500"/>
    <x v="5"/>
    <x v="5"/>
    <n v="3333"/>
    <x v="1"/>
    <x v="0"/>
    <x v="1"/>
    <x v="1"/>
    <x v="1"/>
    <x v="0"/>
  </r>
  <r>
    <d v="2011-09-16T00:00:00"/>
    <x v="23"/>
    <x v="1"/>
    <m/>
    <x v="431"/>
    <n v="70"/>
    <x v="0"/>
    <x v="0"/>
    <n v="3374"/>
    <x v="6"/>
    <x v="0"/>
    <x v="6"/>
    <x v="24"/>
    <x v="3"/>
    <x v="2"/>
  </r>
  <r>
    <d v="2011-09-12T00:00:00"/>
    <x v="23"/>
    <x v="1"/>
    <m/>
    <x v="432"/>
    <n v="2500"/>
    <x v="0"/>
    <x v="0"/>
    <n v="3374"/>
    <x v="6"/>
    <x v="0"/>
    <x v="6"/>
    <x v="24"/>
    <x v="3"/>
    <x v="2"/>
  </r>
  <r>
    <d v="2011-09-26T00:00:00"/>
    <x v="23"/>
    <x v="1"/>
    <m/>
    <x v="22"/>
    <n v="15000"/>
    <x v="0"/>
    <x v="0"/>
    <n v="3333"/>
    <x v="1"/>
    <x v="0"/>
    <x v="1"/>
    <x v="1"/>
    <x v="1"/>
    <x v="0"/>
  </r>
  <r>
    <d v="2011-09-26T00:00:00"/>
    <x v="23"/>
    <x v="1"/>
    <m/>
    <x v="6"/>
    <n v="119.9"/>
    <x v="0"/>
    <x v="0"/>
    <n v="3333"/>
    <x v="1"/>
    <x v="0"/>
    <x v="1"/>
    <x v="1"/>
    <x v="1"/>
    <x v="0"/>
  </r>
  <r>
    <d v="2011-09-30T00:00:00"/>
    <x v="23"/>
    <x v="1"/>
    <m/>
    <x v="433"/>
    <n v="100"/>
    <x v="0"/>
    <x v="0"/>
    <n v="3333"/>
    <x v="7"/>
    <x v="0"/>
    <x v="7"/>
    <x v="1"/>
    <x v="1"/>
    <x v="0"/>
  </r>
  <r>
    <d v="2011-09-26T00:00:00"/>
    <x v="23"/>
    <x v="1"/>
    <m/>
    <x v="268"/>
    <n v="100"/>
    <x v="0"/>
    <x v="0"/>
    <n v="3333"/>
    <x v="4"/>
    <x v="0"/>
    <x v="4"/>
    <x v="1"/>
    <x v="1"/>
    <x v="0"/>
  </r>
  <r>
    <d v="2011-09-12T00:00:00"/>
    <x v="23"/>
    <x v="1"/>
    <m/>
    <x v="22"/>
    <n v="600"/>
    <x v="0"/>
    <x v="0"/>
    <n v="3333"/>
    <x v="4"/>
    <x v="0"/>
    <x v="4"/>
    <x v="1"/>
    <x v="1"/>
    <x v="0"/>
  </r>
  <r>
    <d v="2011-09-22T00:00:00"/>
    <x v="23"/>
    <x v="1"/>
    <m/>
    <x v="434"/>
    <n v="200"/>
    <x v="0"/>
    <x v="0"/>
    <n v="3333"/>
    <x v="4"/>
    <x v="0"/>
    <x v="4"/>
    <x v="1"/>
    <x v="1"/>
    <x v="0"/>
  </r>
  <r>
    <d v="2011-09-30T00:00:00"/>
    <x v="23"/>
    <x v="1"/>
    <m/>
    <x v="435"/>
    <n v="100"/>
    <x v="0"/>
    <x v="0"/>
    <n v="3333"/>
    <x v="4"/>
    <x v="0"/>
    <x v="4"/>
    <x v="1"/>
    <x v="1"/>
    <x v="0"/>
  </r>
  <r>
    <d v="2011-09-22T00:00:00"/>
    <x v="23"/>
    <x v="1"/>
    <m/>
    <x v="436"/>
    <n v="2500"/>
    <x v="0"/>
    <x v="0"/>
    <n v="3333"/>
    <x v="4"/>
    <x v="0"/>
    <x v="4"/>
    <x v="1"/>
    <x v="1"/>
    <x v="0"/>
  </r>
  <r>
    <d v="2011-09-02T00:00:00"/>
    <x v="23"/>
    <x v="1"/>
    <m/>
    <x v="437"/>
    <n v="255.55"/>
    <x v="0"/>
    <x v="0"/>
    <n v="2750"/>
    <x v="4"/>
    <x v="0"/>
    <x v="4"/>
    <x v="44"/>
    <x v="25"/>
    <x v="5"/>
  </r>
  <r>
    <d v="2011-09-02T00:00:00"/>
    <x v="23"/>
    <x v="1"/>
    <m/>
    <x v="437"/>
    <n v="200"/>
    <x v="0"/>
    <x v="0"/>
    <n v="2750"/>
    <x v="4"/>
    <x v="0"/>
    <x v="4"/>
    <x v="44"/>
    <x v="25"/>
    <x v="5"/>
  </r>
  <r>
    <d v="2011-09-02T00:00:00"/>
    <x v="23"/>
    <x v="1"/>
    <m/>
    <x v="437"/>
    <n v="40"/>
    <x v="0"/>
    <x v="0"/>
    <n v="2750"/>
    <x v="4"/>
    <x v="0"/>
    <x v="4"/>
    <x v="44"/>
    <x v="25"/>
    <x v="5"/>
  </r>
  <r>
    <d v="2011-10-07T00:00:00"/>
    <x v="24"/>
    <x v="2"/>
    <m/>
    <x v="438"/>
    <n v="1000"/>
    <x v="0"/>
    <x v="0"/>
    <n v="3333"/>
    <x v="4"/>
    <x v="0"/>
    <x v="4"/>
    <x v="1"/>
    <x v="1"/>
    <x v="0"/>
  </r>
  <r>
    <d v="2011-10-20T00:00:00"/>
    <x v="24"/>
    <x v="2"/>
    <m/>
    <x v="84"/>
    <n v="2000"/>
    <x v="0"/>
    <x v="0"/>
    <n v="3333"/>
    <x v="4"/>
    <x v="0"/>
    <x v="4"/>
    <x v="1"/>
    <x v="1"/>
    <x v="0"/>
  </r>
  <r>
    <d v="2011-10-20T00:00:00"/>
    <x v="24"/>
    <x v="2"/>
    <m/>
    <x v="71"/>
    <n v="150"/>
    <x v="0"/>
    <x v="0"/>
    <n v="3333"/>
    <x v="4"/>
    <x v="0"/>
    <x v="4"/>
    <x v="1"/>
    <x v="1"/>
    <x v="0"/>
  </r>
  <r>
    <d v="2011-10-06T00:00:00"/>
    <x v="24"/>
    <x v="2"/>
    <m/>
    <x v="164"/>
    <n v="175"/>
    <x v="0"/>
    <x v="0"/>
    <n v="3333"/>
    <x v="4"/>
    <x v="0"/>
    <x v="4"/>
    <x v="1"/>
    <x v="1"/>
    <x v="0"/>
  </r>
  <r>
    <d v="2011-10-20T00:00:00"/>
    <x v="24"/>
    <x v="2"/>
    <m/>
    <x v="83"/>
    <n v="1000"/>
    <x v="0"/>
    <x v="0"/>
    <n v="3333"/>
    <x v="4"/>
    <x v="0"/>
    <x v="4"/>
    <x v="1"/>
    <x v="1"/>
    <x v="0"/>
  </r>
  <r>
    <d v="2011-10-06T00:00:00"/>
    <x v="24"/>
    <x v="2"/>
    <m/>
    <x v="5"/>
    <n v="5000"/>
    <x v="0"/>
    <x v="0"/>
    <n v="3333"/>
    <x v="7"/>
    <x v="0"/>
    <x v="7"/>
    <x v="1"/>
    <x v="1"/>
    <x v="0"/>
  </r>
  <r>
    <d v="2011-10-18T00:00:00"/>
    <x v="24"/>
    <x v="2"/>
    <m/>
    <x v="439"/>
    <n v="400"/>
    <x v="0"/>
    <x v="0"/>
    <n v="3333"/>
    <x v="7"/>
    <x v="0"/>
    <x v="7"/>
    <x v="1"/>
    <x v="1"/>
    <x v="0"/>
  </r>
  <r>
    <d v="2011-10-19T00:00:00"/>
    <x v="24"/>
    <x v="2"/>
    <m/>
    <x v="287"/>
    <n v="1500"/>
    <x v="0"/>
    <x v="0"/>
    <n v="3338"/>
    <x v="7"/>
    <x v="0"/>
    <x v="7"/>
    <x v="27"/>
    <x v="9"/>
    <x v="3"/>
  </r>
  <r>
    <d v="2011-10-24T00:00:00"/>
    <x v="24"/>
    <x v="2"/>
    <m/>
    <x v="440"/>
    <n v="387.69"/>
    <x v="0"/>
    <x v="0"/>
    <n v="3341"/>
    <x v="7"/>
    <x v="0"/>
    <x v="7"/>
    <x v="29"/>
    <x v="14"/>
    <x v="7"/>
  </r>
  <r>
    <d v="2011-10-01T00:00:00"/>
    <x v="24"/>
    <x v="2"/>
    <m/>
    <x v="441"/>
    <n v="50"/>
    <x v="0"/>
    <x v="0"/>
    <n v="3341"/>
    <x v="7"/>
    <x v="0"/>
    <x v="7"/>
    <x v="29"/>
    <x v="14"/>
    <x v="7"/>
  </r>
  <r>
    <d v="2011-10-19T00:00:00"/>
    <x v="24"/>
    <x v="2"/>
    <m/>
    <x v="22"/>
    <n v="500"/>
    <x v="0"/>
    <x v="0"/>
    <n v="3344"/>
    <x v="7"/>
    <x v="0"/>
    <x v="7"/>
    <x v="28"/>
    <x v="13"/>
    <x v="7"/>
  </r>
  <r>
    <d v="2011-10-12T00:00:00"/>
    <x v="24"/>
    <x v="2"/>
    <m/>
    <x v="8"/>
    <n v="500"/>
    <x v="0"/>
    <x v="0"/>
    <n v="3333"/>
    <x v="1"/>
    <x v="0"/>
    <x v="1"/>
    <x v="1"/>
    <x v="1"/>
    <x v="0"/>
  </r>
  <r>
    <d v="2011-10-24T00:00:00"/>
    <x v="24"/>
    <x v="2"/>
    <m/>
    <x v="442"/>
    <n v="273.74"/>
    <x v="0"/>
    <x v="0"/>
    <n v="3374"/>
    <x v="6"/>
    <x v="0"/>
    <x v="6"/>
    <x v="24"/>
    <x v="3"/>
    <x v="2"/>
  </r>
  <r>
    <d v="2011-10-24T00:00:00"/>
    <x v="24"/>
    <x v="2"/>
    <m/>
    <x v="443"/>
    <n v="70.930000000000007"/>
    <x v="0"/>
    <x v="0"/>
    <n v="3376"/>
    <x v="6"/>
    <x v="0"/>
    <x v="6"/>
    <x v="25"/>
    <x v="3"/>
    <x v="2"/>
  </r>
  <r>
    <d v="2011-10-07T00:00:00"/>
    <x v="24"/>
    <x v="2"/>
    <m/>
    <x v="444"/>
    <n v="250"/>
    <x v="2"/>
    <x v="2"/>
    <n v="2737"/>
    <x v="4"/>
    <x v="0"/>
    <x v="4"/>
    <x v="15"/>
    <x v="10"/>
    <x v="5"/>
  </r>
  <r>
    <d v="2011-10-20T00:00:00"/>
    <x v="24"/>
    <x v="2"/>
    <m/>
    <x v="283"/>
    <n v="1500"/>
    <x v="2"/>
    <x v="2"/>
    <n v="3333"/>
    <x v="4"/>
    <x v="0"/>
    <x v="4"/>
    <x v="1"/>
    <x v="1"/>
    <x v="0"/>
  </r>
  <r>
    <d v="2011-10-05T00:00:00"/>
    <x v="24"/>
    <x v="2"/>
    <m/>
    <x v="85"/>
    <n v="2500"/>
    <x v="2"/>
    <x v="2"/>
    <n v="3333"/>
    <x v="4"/>
    <x v="0"/>
    <x v="4"/>
    <x v="1"/>
    <x v="1"/>
    <x v="0"/>
  </r>
  <r>
    <d v="2011-10-06T00:00:00"/>
    <x v="24"/>
    <x v="2"/>
    <m/>
    <x v="72"/>
    <n v="2500"/>
    <x v="2"/>
    <x v="2"/>
    <n v="3333"/>
    <x v="4"/>
    <x v="0"/>
    <x v="4"/>
    <x v="1"/>
    <x v="1"/>
    <x v="0"/>
  </r>
  <r>
    <d v="2011-10-05T00:00:00"/>
    <x v="24"/>
    <x v="2"/>
    <m/>
    <x v="88"/>
    <n v="1500"/>
    <x v="2"/>
    <x v="2"/>
    <n v="3333"/>
    <x v="4"/>
    <x v="0"/>
    <x v="4"/>
    <x v="1"/>
    <x v="1"/>
    <x v="0"/>
  </r>
  <r>
    <d v="2011-10-24T00:00:00"/>
    <x v="24"/>
    <x v="2"/>
    <m/>
    <x v="322"/>
    <n v="1000"/>
    <x v="2"/>
    <x v="2"/>
    <n v="3333"/>
    <x v="4"/>
    <x v="0"/>
    <x v="4"/>
    <x v="1"/>
    <x v="1"/>
    <x v="0"/>
  </r>
  <r>
    <d v="2011-10-19T00:00:00"/>
    <x v="24"/>
    <x v="2"/>
    <m/>
    <x v="445"/>
    <n v="10500"/>
    <x v="2"/>
    <x v="2"/>
    <n v="3333"/>
    <x v="8"/>
    <x v="0"/>
    <x v="8"/>
    <x v="1"/>
    <x v="1"/>
    <x v="0"/>
  </r>
  <r>
    <d v="2011-10-26T00:00:00"/>
    <x v="24"/>
    <x v="2"/>
    <m/>
    <x v="446"/>
    <n v="244.52"/>
    <x v="2"/>
    <x v="2"/>
    <n v="3333"/>
    <x v="1"/>
    <x v="0"/>
    <x v="1"/>
    <x v="1"/>
    <x v="1"/>
    <x v="0"/>
  </r>
  <r>
    <d v="2011-10-26T00:00:00"/>
    <x v="24"/>
    <x v="2"/>
    <m/>
    <x v="1"/>
    <n v="952.94"/>
    <x v="1"/>
    <x v="1"/>
    <n v="3333"/>
    <x v="4"/>
    <x v="0"/>
    <x v="4"/>
    <x v="1"/>
    <x v="1"/>
    <x v="0"/>
  </r>
  <r>
    <d v="2011-10-18T00:00:00"/>
    <x v="24"/>
    <x v="2"/>
    <m/>
    <x v="192"/>
    <n v="74.599999999999994"/>
    <x v="1"/>
    <x v="1"/>
    <n v="3333"/>
    <x v="7"/>
    <x v="0"/>
    <x v="7"/>
    <x v="1"/>
    <x v="1"/>
    <x v="0"/>
  </r>
  <r>
    <d v="2011-10-07T00:00:00"/>
    <x v="24"/>
    <x v="2"/>
    <m/>
    <x v="44"/>
    <n v="100"/>
    <x v="4"/>
    <x v="4"/>
    <n v="3337"/>
    <x v="2"/>
    <x v="0"/>
    <x v="2"/>
    <x v="4"/>
    <x v="3"/>
    <x v="2"/>
  </r>
  <r>
    <d v="2011-10-24T00:00:00"/>
    <x v="24"/>
    <x v="2"/>
    <m/>
    <x v="3"/>
    <n v="100"/>
    <x v="6"/>
    <x v="6"/>
    <n v="3337"/>
    <x v="2"/>
    <x v="0"/>
    <x v="2"/>
    <x v="4"/>
    <x v="3"/>
    <x v="2"/>
  </r>
  <r>
    <d v="2011-10-31T00:00:00"/>
    <x v="24"/>
    <x v="2"/>
    <m/>
    <x v="447"/>
    <n v="100"/>
    <x v="6"/>
    <x v="6"/>
    <n v="3370"/>
    <x v="5"/>
    <x v="0"/>
    <x v="5"/>
    <x v="19"/>
    <x v="3"/>
    <x v="2"/>
  </r>
  <r>
    <d v="2011-10-24T00:00:00"/>
    <x v="24"/>
    <x v="2"/>
    <m/>
    <x v="448"/>
    <n v="43.2"/>
    <x v="5"/>
    <x v="5"/>
    <n v="3334"/>
    <x v="3"/>
    <x v="0"/>
    <x v="3"/>
    <x v="8"/>
    <x v="3"/>
    <x v="2"/>
  </r>
  <r>
    <d v="2011-10-24T00:00:00"/>
    <x v="24"/>
    <x v="2"/>
    <m/>
    <x v="67"/>
    <n v="16000"/>
    <x v="8"/>
    <x v="8"/>
    <n v="3333"/>
    <x v="4"/>
    <x v="0"/>
    <x v="4"/>
    <x v="1"/>
    <x v="1"/>
    <x v="0"/>
  </r>
  <r>
    <m/>
    <x v="24"/>
    <x v="2"/>
    <m/>
    <x v="449"/>
    <n v="20.99"/>
    <x v="0"/>
    <x v="0"/>
    <n v="3333"/>
    <x v="1"/>
    <x v="0"/>
    <x v="1"/>
    <x v="1"/>
    <x v="1"/>
    <x v="0"/>
  </r>
  <r>
    <m/>
    <x v="24"/>
    <x v="2"/>
    <m/>
    <x v="449"/>
    <n v="4.2"/>
    <x v="4"/>
    <x v="4"/>
    <n v="3333"/>
    <x v="1"/>
    <x v="0"/>
    <x v="1"/>
    <x v="1"/>
    <x v="1"/>
    <x v="0"/>
  </r>
  <r>
    <m/>
    <x v="24"/>
    <x v="2"/>
    <m/>
    <x v="449"/>
    <n v="8.39"/>
    <x v="6"/>
    <x v="6"/>
    <n v="3333"/>
    <x v="1"/>
    <x v="0"/>
    <x v="1"/>
    <x v="1"/>
    <x v="1"/>
    <x v="0"/>
  </r>
  <r>
    <d v="2011-09-22T00:00:00"/>
    <x v="25"/>
    <x v="2"/>
    <n v="1544"/>
    <x v="22"/>
    <n v="500"/>
    <x v="0"/>
    <x v="0"/>
    <n v="3333"/>
    <x v="4"/>
    <x v="0"/>
    <x v="4"/>
    <x v="1"/>
    <x v="1"/>
    <x v="0"/>
  </r>
  <r>
    <d v="2011-10-21T00:00:00"/>
    <x v="25"/>
    <x v="2"/>
    <s v="INV102111"/>
    <x v="324"/>
    <n v="250"/>
    <x v="6"/>
    <x v="6"/>
    <n v="3333"/>
    <x v="1"/>
    <x v="0"/>
    <x v="1"/>
    <x v="1"/>
    <x v="1"/>
    <x v="0"/>
  </r>
  <r>
    <d v="2011-11-01T00:00:00"/>
    <x v="25"/>
    <x v="2"/>
    <s v="INV110111"/>
    <x v="450"/>
    <n v="350"/>
    <x v="3"/>
    <x v="3"/>
    <n v="3333"/>
    <x v="4"/>
    <x v="0"/>
    <x v="4"/>
    <x v="1"/>
    <x v="1"/>
    <x v="0"/>
  </r>
  <r>
    <d v="2011-11-01T00:00:00"/>
    <x v="25"/>
    <x v="2"/>
    <s v="C112490"/>
    <x v="451"/>
    <n v="489"/>
    <x v="0"/>
    <x v="0"/>
    <n v="3333"/>
    <x v="7"/>
    <x v="0"/>
    <x v="7"/>
    <x v="1"/>
    <x v="1"/>
    <x v="0"/>
  </r>
  <r>
    <d v="2011-11-01T00:00:00"/>
    <x v="25"/>
    <x v="2"/>
    <n v="110"/>
    <x v="432"/>
    <n v="2500"/>
    <x v="0"/>
    <x v="0"/>
    <n v="3374"/>
    <x v="6"/>
    <x v="0"/>
    <x v="6"/>
    <x v="24"/>
    <x v="3"/>
    <x v="2"/>
  </r>
  <r>
    <d v="2011-11-01T00:00:00"/>
    <x v="25"/>
    <x v="2"/>
    <s v="INV110111"/>
    <x v="164"/>
    <n v="350"/>
    <x v="0"/>
    <x v="0"/>
    <n v="3333"/>
    <x v="4"/>
    <x v="0"/>
    <x v="4"/>
    <x v="1"/>
    <x v="1"/>
    <x v="0"/>
  </r>
  <r>
    <d v="2011-11-03T00:00:00"/>
    <x v="25"/>
    <x v="2"/>
    <n v="1592"/>
    <x v="22"/>
    <n v="60"/>
    <x v="0"/>
    <x v="0"/>
    <n v="3341"/>
    <x v="7"/>
    <x v="0"/>
    <x v="7"/>
    <x v="29"/>
    <x v="14"/>
    <x v="7"/>
  </r>
  <r>
    <d v="2011-11-07T00:00:00"/>
    <x v="25"/>
    <x v="2"/>
    <s v="CHE110711"/>
    <x v="80"/>
    <n v="1000"/>
    <x v="0"/>
    <x v="0"/>
    <n v="3333"/>
    <x v="4"/>
    <x v="0"/>
    <x v="4"/>
    <x v="1"/>
    <x v="1"/>
    <x v="0"/>
  </r>
  <r>
    <d v="2011-11-09T00:00:00"/>
    <x v="25"/>
    <x v="2"/>
    <s v="CHE110911"/>
    <x v="452"/>
    <n v="500"/>
    <x v="0"/>
    <x v="0"/>
    <n v="3438"/>
    <x v="8"/>
    <x v="0"/>
    <x v="8"/>
    <x v="39"/>
    <x v="20"/>
    <x v="6"/>
  </r>
  <r>
    <d v="2011-11-09T00:00:00"/>
    <x v="25"/>
    <x v="2"/>
    <s v="CHE110911"/>
    <x v="453"/>
    <n v="500"/>
    <x v="0"/>
    <x v="0"/>
    <n v="3438"/>
    <x v="8"/>
    <x v="0"/>
    <x v="8"/>
    <x v="39"/>
    <x v="20"/>
    <x v="6"/>
  </r>
  <r>
    <d v="2011-11-09T00:00:00"/>
    <x v="25"/>
    <x v="2"/>
    <s v="CHE110911"/>
    <x v="454"/>
    <n v="500"/>
    <x v="0"/>
    <x v="0"/>
    <n v="3438"/>
    <x v="8"/>
    <x v="0"/>
    <x v="8"/>
    <x v="39"/>
    <x v="20"/>
    <x v="6"/>
  </r>
  <r>
    <d v="2011-11-09T00:00:00"/>
    <x v="25"/>
    <x v="2"/>
    <n v="201"/>
    <x v="62"/>
    <n v="100"/>
    <x v="6"/>
    <x v="6"/>
    <n v="3370"/>
    <x v="5"/>
    <x v="0"/>
    <x v="5"/>
    <x v="19"/>
    <x v="3"/>
    <x v="2"/>
  </r>
  <r>
    <d v="2011-11-10T00:00:00"/>
    <x v="25"/>
    <x v="2"/>
    <n v="25262001"/>
    <x v="367"/>
    <n v="450"/>
    <x v="0"/>
    <x v="0"/>
    <n v="3333"/>
    <x v="7"/>
    <x v="0"/>
    <x v="7"/>
    <x v="1"/>
    <x v="1"/>
    <x v="0"/>
  </r>
  <r>
    <d v="2011-11-11T00:00:00"/>
    <x v="25"/>
    <x v="2"/>
    <s v="CHE111111"/>
    <x v="455"/>
    <n v="300"/>
    <x v="0"/>
    <x v="0"/>
    <n v="3333"/>
    <x v="4"/>
    <x v="0"/>
    <x v="4"/>
    <x v="1"/>
    <x v="1"/>
    <x v="0"/>
  </r>
  <r>
    <d v="2011-11-11T00:00:00"/>
    <x v="25"/>
    <x v="2"/>
    <s v="CHE111111"/>
    <x v="293"/>
    <n v="250"/>
    <x v="0"/>
    <x v="0"/>
    <n v="3333"/>
    <x v="4"/>
    <x v="0"/>
    <x v="4"/>
    <x v="1"/>
    <x v="1"/>
    <x v="0"/>
  </r>
  <r>
    <d v="2011-11-11T00:00:00"/>
    <x v="25"/>
    <x v="2"/>
    <s v="CHE111111"/>
    <x v="79"/>
    <n v="100"/>
    <x v="3"/>
    <x v="3"/>
    <n v="3333"/>
    <x v="4"/>
    <x v="0"/>
    <x v="4"/>
    <x v="1"/>
    <x v="1"/>
    <x v="0"/>
  </r>
  <r>
    <d v="2011-11-14T00:00:00"/>
    <x v="25"/>
    <x v="2"/>
    <n v="111411"/>
    <x v="1"/>
    <n v="70"/>
    <x v="1"/>
    <x v="1"/>
    <n v="3331"/>
    <x v="0"/>
    <x v="0"/>
    <x v="0"/>
    <x v="46"/>
    <x v="27"/>
    <x v="0"/>
  </r>
  <r>
    <d v="2011-11-15T00:00:00"/>
    <x v="25"/>
    <x v="2"/>
    <s v="INV111511"/>
    <x v="17"/>
    <n v="250"/>
    <x v="0"/>
    <x v="0"/>
    <n v="3333"/>
    <x v="1"/>
    <x v="0"/>
    <x v="1"/>
    <x v="1"/>
    <x v="1"/>
    <x v="0"/>
  </r>
  <r>
    <d v="2011-11-16T00:00:00"/>
    <x v="25"/>
    <x v="2"/>
    <s v="PERRY.PATTERSON_NOV-"/>
    <x v="456"/>
    <n v="131.25"/>
    <x v="2"/>
    <x v="2"/>
    <n v="3438"/>
    <x v="8"/>
    <x v="0"/>
    <x v="8"/>
    <x v="39"/>
    <x v="20"/>
    <x v="6"/>
  </r>
  <r>
    <d v="2011-11-16T00:00:00"/>
    <x v="25"/>
    <x v="2"/>
    <s v="CHE111611"/>
    <x v="9"/>
    <n v="2500"/>
    <x v="0"/>
    <x v="0"/>
    <n v="3333"/>
    <x v="1"/>
    <x v="0"/>
    <x v="1"/>
    <x v="1"/>
    <x v="1"/>
    <x v="0"/>
  </r>
  <r>
    <d v="2011-11-21T00:00:00"/>
    <x v="25"/>
    <x v="2"/>
    <n v="659926305"/>
    <x v="6"/>
    <n v="79.900000000000006"/>
    <x v="0"/>
    <x v="0"/>
    <n v="3333"/>
    <x v="1"/>
    <x v="0"/>
    <x v="1"/>
    <x v="1"/>
    <x v="1"/>
    <x v="0"/>
  </r>
  <r>
    <d v="2011-11-22T00:00:00"/>
    <x v="25"/>
    <x v="2"/>
    <n v="530"/>
    <x v="457"/>
    <n v="100"/>
    <x v="2"/>
    <x v="2"/>
    <n v="3333"/>
    <x v="4"/>
    <x v="0"/>
    <x v="4"/>
    <x v="1"/>
    <x v="1"/>
    <x v="0"/>
  </r>
  <r>
    <d v="2011-11-22T00:00:00"/>
    <x v="25"/>
    <x v="2"/>
    <s v="CHE112211"/>
    <x v="1"/>
    <n v="2075"/>
    <x v="1"/>
    <x v="1"/>
    <n v="3333"/>
    <x v="7"/>
    <x v="0"/>
    <x v="7"/>
    <x v="1"/>
    <x v="1"/>
    <x v="0"/>
  </r>
  <r>
    <d v="2011-11-22T00:00:00"/>
    <x v="25"/>
    <x v="2"/>
    <s v="INV112211"/>
    <x v="458"/>
    <n v="100"/>
    <x v="0"/>
    <x v="0"/>
    <n v="3308"/>
    <x v="4"/>
    <x v="0"/>
    <x v="4"/>
    <x v="35"/>
    <x v="17"/>
    <x v="8"/>
  </r>
  <r>
    <d v="2011-11-23T00:00:00"/>
    <x v="25"/>
    <x v="2"/>
    <s v="CHE112311"/>
    <x v="216"/>
    <n v="1000"/>
    <x v="0"/>
    <x v="0"/>
    <n v="3333"/>
    <x v="7"/>
    <x v="0"/>
    <x v="7"/>
    <x v="1"/>
    <x v="1"/>
    <x v="0"/>
  </r>
  <r>
    <d v="2011-11-28T00:00:00"/>
    <x v="25"/>
    <x v="2"/>
    <s v="INV112811"/>
    <x v="239"/>
    <n v="1000"/>
    <x v="2"/>
    <x v="2"/>
    <n v="3333"/>
    <x v="4"/>
    <x v="0"/>
    <x v="4"/>
    <x v="1"/>
    <x v="1"/>
    <x v="0"/>
  </r>
  <r>
    <d v="2011-11-28T00:00:00"/>
    <x v="25"/>
    <x v="2"/>
    <s v="CHE112811"/>
    <x v="459"/>
    <n v="500"/>
    <x v="0"/>
    <x v="0"/>
    <n v="3436"/>
    <x v="7"/>
    <x v="0"/>
    <x v="7"/>
    <x v="43"/>
    <x v="24"/>
    <x v="6"/>
  </r>
  <r>
    <d v="2011-11-28T00:00:00"/>
    <x v="25"/>
    <x v="2"/>
    <s v="CHE112811"/>
    <x v="460"/>
    <n v="525"/>
    <x v="0"/>
    <x v="0"/>
    <n v="3436"/>
    <x v="7"/>
    <x v="0"/>
    <x v="7"/>
    <x v="43"/>
    <x v="24"/>
    <x v="6"/>
  </r>
  <r>
    <d v="2011-11-29T00:00:00"/>
    <x v="25"/>
    <x v="2"/>
    <s v="CHE112911"/>
    <x v="461"/>
    <n v="300"/>
    <x v="0"/>
    <x v="0"/>
    <n v="3333"/>
    <x v="2"/>
    <x v="0"/>
    <x v="2"/>
    <x v="1"/>
    <x v="1"/>
    <x v="0"/>
  </r>
  <r>
    <d v="2011-11-29T00:00:00"/>
    <x v="25"/>
    <x v="2"/>
    <s v="CHE112911"/>
    <x v="462"/>
    <n v="300"/>
    <x v="0"/>
    <x v="0"/>
    <n v="3333"/>
    <x v="4"/>
    <x v="0"/>
    <x v="4"/>
    <x v="1"/>
    <x v="1"/>
    <x v="0"/>
  </r>
  <r>
    <d v="2011-11-29T00:00:00"/>
    <x v="25"/>
    <x v="2"/>
    <s v="CHE112911"/>
    <x v="463"/>
    <n v="200"/>
    <x v="0"/>
    <x v="0"/>
    <n v="3333"/>
    <x v="2"/>
    <x v="0"/>
    <x v="2"/>
    <x v="1"/>
    <x v="1"/>
    <x v="0"/>
  </r>
  <r>
    <d v="2011-11-29T00:00:00"/>
    <x v="25"/>
    <x v="2"/>
    <s v="CHE112911"/>
    <x v="464"/>
    <n v="300"/>
    <x v="0"/>
    <x v="0"/>
    <n v="3333"/>
    <x v="4"/>
    <x v="0"/>
    <x v="4"/>
    <x v="1"/>
    <x v="1"/>
    <x v="0"/>
  </r>
  <r>
    <d v="2011-11-30T00:00:00"/>
    <x v="25"/>
    <x v="2"/>
    <s v="CHE113011"/>
    <x v="465"/>
    <n v="1200"/>
    <x v="0"/>
    <x v="0"/>
    <n v="3337"/>
    <x v="2"/>
    <x v="0"/>
    <x v="2"/>
    <x v="4"/>
    <x v="3"/>
    <x v="2"/>
  </r>
  <r>
    <d v="2011-11-30T00:00:00"/>
    <x v="25"/>
    <x v="2"/>
    <s v="CHE103011"/>
    <x v="466"/>
    <n v="500"/>
    <x v="0"/>
    <x v="0"/>
    <n v="3338"/>
    <x v="7"/>
    <x v="0"/>
    <x v="7"/>
    <x v="27"/>
    <x v="9"/>
    <x v="3"/>
  </r>
  <r>
    <d v="2011-11-29T00:00:00"/>
    <x v="26"/>
    <x v="2"/>
    <s v="CHE112911"/>
    <x v="467"/>
    <n v="150"/>
    <x v="0"/>
    <x v="0"/>
    <n v="3333"/>
    <x v="4"/>
    <x v="0"/>
    <x v="4"/>
    <x v="1"/>
    <x v="1"/>
    <x v="0"/>
  </r>
  <r>
    <d v="2011-12-01T00:00:00"/>
    <x v="26"/>
    <x v="2"/>
    <n v="29857"/>
    <x v="89"/>
    <n v="250"/>
    <x v="0"/>
    <x v="0"/>
    <n v="3333"/>
    <x v="4"/>
    <x v="0"/>
    <x v="4"/>
    <x v="1"/>
    <x v="1"/>
    <x v="0"/>
  </r>
  <r>
    <d v="2011-12-02T00:00:00"/>
    <x v="26"/>
    <x v="2"/>
    <s v="0006759IN"/>
    <x v="468"/>
    <n v="0"/>
    <x v="1"/>
    <x v="1"/>
    <n v="3333"/>
    <x v="4"/>
    <x v="0"/>
    <x v="4"/>
    <x v="1"/>
    <x v="1"/>
    <x v="0"/>
  </r>
  <r>
    <d v="2011-12-07T00:00:00"/>
    <x v="26"/>
    <x v="2"/>
    <s v="CHE120711"/>
    <x v="383"/>
    <n v="2100"/>
    <x v="8"/>
    <x v="8"/>
    <n v="3333"/>
    <x v="4"/>
    <x v="0"/>
    <x v="4"/>
    <x v="1"/>
    <x v="1"/>
    <x v="0"/>
  </r>
  <r>
    <d v="2011-12-07T00:00:00"/>
    <x v="26"/>
    <x v="2"/>
    <n v="38590"/>
    <x v="68"/>
    <n v="10000"/>
    <x v="0"/>
    <x v="0"/>
    <n v="3333"/>
    <x v="4"/>
    <x v="0"/>
    <x v="4"/>
    <x v="1"/>
    <x v="1"/>
    <x v="0"/>
  </r>
  <r>
    <d v="2011-12-07T00:00:00"/>
    <x v="26"/>
    <x v="2"/>
    <s v="CHE120711"/>
    <x v="469"/>
    <n v="315"/>
    <x v="0"/>
    <x v="0"/>
    <n v="3333"/>
    <x v="4"/>
    <x v="0"/>
    <x v="4"/>
    <x v="1"/>
    <x v="1"/>
    <x v="0"/>
  </r>
  <r>
    <d v="2011-12-07T00:00:00"/>
    <x v="26"/>
    <x v="2"/>
    <s v="CHE120711"/>
    <x v="470"/>
    <n v="3780"/>
    <x v="8"/>
    <x v="8"/>
    <n v="3333"/>
    <x v="4"/>
    <x v="0"/>
    <x v="4"/>
    <x v="1"/>
    <x v="1"/>
    <x v="0"/>
  </r>
  <r>
    <d v="2011-12-07T00:00:00"/>
    <x v="26"/>
    <x v="2"/>
    <s v="CHE120711"/>
    <x v="471"/>
    <n v="2940"/>
    <x v="8"/>
    <x v="8"/>
    <n v="3333"/>
    <x v="4"/>
    <x v="0"/>
    <x v="4"/>
    <x v="1"/>
    <x v="1"/>
    <x v="0"/>
  </r>
  <r>
    <d v="2011-12-08T00:00:00"/>
    <x v="26"/>
    <x v="2"/>
    <n v="561"/>
    <x v="22"/>
    <n v="150"/>
    <x v="0"/>
    <x v="0"/>
    <n v="3333"/>
    <x v="4"/>
    <x v="0"/>
    <x v="4"/>
    <x v="1"/>
    <x v="1"/>
    <x v="0"/>
  </r>
  <r>
    <d v="2011-12-09T00:00:00"/>
    <x v="26"/>
    <x v="2"/>
    <s v="INV120911"/>
    <x v="472"/>
    <n v="500"/>
    <x v="6"/>
    <x v="6"/>
    <n v="3333"/>
    <x v="4"/>
    <x v="0"/>
    <x v="4"/>
    <x v="1"/>
    <x v="1"/>
    <x v="0"/>
  </r>
  <r>
    <d v="2011-12-09T00:00:00"/>
    <x v="26"/>
    <x v="2"/>
    <s v="INV120911"/>
    <x v="473"/>
    <n v="600"/>
    <x v="0"/>
    <x v="0"/>
    <n v="3333"/>
    <x v="4"/>
    <x v="0"/>
    <x v="4"/>
    <x v="1"/>
    <x v="1"/>
    <x v="0"/>
  </r>
  <r>
    <d v="2011-12-12T00:00:00"/>
    <x v="26"/>
    <x v="2"/>
    <s v="CHE121211"/>
    <x v="474"/>
    <n v="150"/>
    <x v="0"/>
    <x v="0"/>
    <n v="3333"/>
    <x v="4"/>
    <x v="0"/>
    <x v="4"/>
    <x v="1"/>
    <x v="1"/>
    <x v="0"/>
  </r>
  <r>
    <d v="2011-12-12T00:00:00"/>
    <x v="26"/>
    <x v="2"/>
    <s v="CHE121211"/>
    <x v="67"/>
    <n v="150"/>
    <x v="0"/>
    <x v="0"/>
    <n v="3333"/>
    <x v="4"/>
    <x v="0"/>
    <x v="4"/>
    <x v="1"/>
    <x v="1"/>
    <x v="0"/>
  </r>
  <r>
    <d v="2011-12-12T00:00:00"/>
    <x v="26"/>
    <x v="2"/>
    <s v="CHE121211-1"/>
    <x v="67"/>
    <n v="1000"/>
    <x v="0"/>
    <x v="0"/>
    <n v="3333"/>
    <x v="4"/>
    <x v="0"/>
    <x v="4"/>
    <x v="1"/>
    <x v="1"/>
    <x v="0"/>
  </r>
  <r>
    <d v="2011-12-15T00:00:00"/>
    <x v="26"/>
    <x v="2"/>
    <s v="INV121511"/>
    <x v="475"/>
    <n v="300"/>
    <x v="0"/>
    <x v="0"/>
    <n v="3333"/>
    <x v="4"/>
    <x v="0"/>
    <x v="4"/>
    <x v="1"/>
    <x v="1"/>
    <x v="0"/>
  </r>
  <r>
    <d v="2011-12-16T00:00:00"/>
    <x v="26"/>
    <x v="2"/>
    <s v="050_NANCY.MOORE_DEC-"/>
    <x v="456"/>
    <n v="50"/>
    <x v="0"/>
    <x v="0"/>
    <n v="2736"/>
    <x v="4"/>
    <x v="0"/>
    <x v="4"/>
    <x v="17"/>
    <x v="5"/>
    <x v="4"/>
  </r>
  <r>
    <d v="2011-12-16T00:00:00"/>
    <x v="26"/>
    <x v="2"/>
    <n v="2221"/>
    <x v="1"/>
    <n v="150"/>
    <x v="1"/>
    <x v="1"/>
    <n v="2734"/>
    <x v="4"/>
    <x v="0"/>
    <x v="4"/>
    <x v="13"/>
    <x v="8"/>
    <x v="5"/>
  </r>
  <r>
    <d v="2011-11-28T00:00:00"/>
    <x v="26"/>
    <x v="2"/>
    <s v="CHE112811"/>
    <x v="476"/>
    <n v="500"/>
    <x v="0"/>
    <x v="0"/>
    <n v="3374"/>
    <x v="6"/>
    <x v="0"/>
    <x v="6"/>
    <x v="24"/>
    <x v="3"/>
    <x v="2"/>
  </r>
  <r>
    <d v="2011-12-01T00:00:00"/>
    <x v="26"/>
    <x v="2"/>
    <n v="12961"/>
    <x v="477"/>
    <n v="675"/>
    <x v="0"/>
    <x v="0"/>
    <n v="3374"/>
    <x v="6"/>
    <x v="0"/>
    <x v="6"/>
    <x v="24"/>
    <x v="3"/>
    <x v="2"/>
  </r>
  <r>
    <d v="2011-12-12T00:00:00"/>
    <x v="26"/>
    <x v="2"/>
    <s v="CHE121211"/>
    <x v="478"/>
    <n v="500"/>
    <x v="0"/>
    <x v="0"/>
    <n v="3374"/>
    <x v="6"/>
    <x v="0"/>
    <x v="6"/>
    <x v="24"/>
    <x v="3"/>
    <x v="2"/>
  </r>
  <r>
    <d v="2011-12-13T00:00:00"/>
    <x v="26"/>
    <x v="2"/>
    <s v="CHE121311"/>
    <x v="479"/>
    <n v="1000"/>
    <x v="6"/>
    <x v="6"/>
    <n v="3375"/>
    <x v="6"/>
    <x v="0"/>
    <x v="6"/>
    <x v="22"/>
    <x v="3"/>
    <x v="2"/>
  </r>
  <r>
    <d v="2011-12-15T00:00:00"/>
    <x v="26"/>
    <x v="2"/>
    <s v="CHE121511"/>
    <x v="480"/>
    <n v="500"/>
    <x v="0"/>
    <x v="0"/>
    <n v="3376"/>
    <x v="6"/>
    <x v="0"/>
    <x v="6"/>
    <x v="25"/>
    <x v="3"/>
    <x v="2"/>
  </r>
  <r>
    <d v="2011-12-15T00:00:00"/>
    <x v="26"/>
    <x v="2"/>
    <s v="IEXP-332277"/>
    <x v="481"/>
    <n v="31.37"/>
    <x v="0"/>
    <x v="0"/>
    <n v="3351"/>
    <x v="6"/>
    <x v="0"/>
    <x v="6"/>
    <x v="10"/>
    <x v="5"/>
    <x v="3"/>
  </r>
  <r>
    <d v="2011-12-16T00:00:00"/>
    <x v="26"/>
    <x v="2"/>
    <s v="050_JERRY.HACKWORTH_"/>
    <x v="456"/>
    <n v="76.849999999999994"/>
    <x v="0"/>
    <x v="0"/>
    <n v="3374"/>
    <x v="6"/>
    <x v="0"/>
    <x v="6"/>
    <x v="24"/>
    <x v="3"/>
    <x v="2"/>
  </r>
  <r>
    <d v="2011-12-16T00:00:00"/>
    <x v="26"/>
    <x v="2"/>
    <s v="050_JERRY.HACKWORTH_"/>
    <x v="456"/>
    <n v="153.41"/>
    <x v="0"/>
    <x v="0"/>
    <n v="3374"/>
    <x v="6"/>
    <x v="0"/>
    <x v="6"/>
    <x v="24"/>
    <x v="3"/>
    <x v="2"/>
  </r>
  <r>
    <d v="2011-12-19T00:00:00"/>
    <x v="26"/>
    <x v="2"/>
    <s v="CHE121911"/>
    <x v="482"/>
    <n v="500"/>
    <x v="0"/>
    <x v="0"/>
    <n v="3373"/>
    <x v="6"/>
    <x v="0"/>
    <x v="6"/>
    <x v="23"/>
    <x v="3"/>
    <x v="2"/>
  </r>
  <r>
    <d v="2011-12-07T00:00:00"/>
    <x v="26"/>
    <x v="2"/>
    <s v="CHE120711"/>
    <x v="336"/>
    <n v="15834"/>
    <x v="8"/>
    <x v="8"/>
    <n v="3333"/>
    <x v="0"/>
    <x v="0"/>
    <x v="0"/>
    <x v="1"/>
    <x v="1"/>
    <x v="0"/>
  </r>
  <r>
    <d v="2011-12-07T00:00:00"/>
    <x v="26"/>
    <x v="2"/>
    <s v="CHE120711"/>
    <x v="338"/>
    <n v="1000"/>
    <x v="8"/>
    <x v="8"/>
    <n v="3333"/>
    <x v="0"/>
    <x v="0"/>
    <x v="0"/>
    <x v="1"/>
    <x v="1"/>
    <x v="0"/>
  </r>
  <r>
    <d v="2011-12-07T00:00:00"/>
    <x v="26"/>
    <x v="2"/>
    <s v="CHE120711"/>
    <x v="339"/>
    <n v="5880"/>
    <x v="8"/>
    <x v="8"/>
    <n v="3333"/>
    <x v="0"/>
    <x v="0"/>
    <x v="0"/>
    <x v="1"/>
    <x v="1"/>
    <x v="0"/>
  </r>
  <r>
    <d v="2011-12-07T00:00:00"/>
    <x v="26"/>
    <x v="2"/>
    <s v="CHE120711"/>
    <x v="341"/>
    <n v="2922"/>
    <x v="8"/>
    <x v="8"/>
    <n v="3333"/>
    <x v="0"/>
    <x v="0"/>
    <x v="0"/>
    <x v="1"/>
    <x v="1"/>
    <x v="0"/>
  </r>
  <r>
    <d v="2011-12-07T00:00:00"/>
    <x v="26"/>
    <x v="2"/>
    <s v="CHE120711"/>
    <x v="342"/>
    <n v="2436"/>
    <x v="8"/>
    <x v="8"/>
    <n v="3333"/>
    <x v="0"/>
    <x v="0"/>
    <x v="0"/>
    <x v="1"/>
    <x v="1"/>
    <x v="0"/>
  </r>
  <r>
    <d v="2011-12-07T00:00:00"/>
    <x v="26"/>
    <x v="2"/>
    <s v="CHE120711"/>
    <x v="405"/>
    <n v="2058"/>
    <x v="8"/>
    <x v="8"/>
    <n v="3333"/>
    <x v="0"/>
    <x v="0"/>
    <x v="0"/>
    <x v="1"/>
    <x v="1"/>
    <x v="0"/>
  </r>
  <r>
    <d v="2011-12-07T00:00:00"/>
    <x v="26"/>
    <x v="2"/>
    <s v="CHE120711"/>
    <x v="483"/>
    <n v="882"/>
    <x v="8"/>
    <x v="8"/>
    <n v="3333"/>
    <x v="0"/>
    <x v="0"/>
    <x v="0"/>
    <x v="1"/>
    <x v="1"/>
    <x v="0"/>
  </r>
  <r>
    <d v="2011-12-07T00:00:00"/>
    <x v="26"/>
    <x v="2"/>
    <s v="CHE120711"/>
    <x v="345"/>
    <n v="1218"/>
    <x v="8"/>
    <x v="8"/>
    <n v="3333"/>
    <x v="0"/>
    <x v="0"/>
    <x v="0"/>
    <x v="1"/>
    <x v="1"/>
    <x v="0"/>
  </r>
  <r>
    <d v="2011-12-05T00:00:00"/>
    <x v="26"/>
    <x v="2"/>
    <s v="CHE120511"/>
    <x v="484"/>
    <n v="600"/>
    <x v="0"/>
    <x v="0"/>
    <n v="3342"/>
    <x v="7"/>
    <x v="0"/>
    <x v="7"/>
    <x v="30"/>
    <x v="14"/>
    <x v="7"/>
  </r>
  <r>
    <d v="2011-12-06T00:00:00"/>
    <x v="26"/>
    <x v="2"/>
    <s v="CHE120611"/>
    <x v="485"/>
    <n v="400"/>
    <x v="1"/>
    <x v="1"/>
    <n v="3333"/>
    <x v="7"/>
    <x v="0"/>
    <x v="7"/>
    <x v="1"/>
    <x v="1"/>
    <x v="0"/>
  </r>
  <r>
    <d v="2011-12-07T00:00:00"/>
    <x v="26"/>
    <x v="2"/>
    <n v="32012"/>
    <x v="22"/>
    <n v="75"/>
    <x v="0"/>
    <x v="0"/>
    <n v="3344"/>
    <x v="7"/>
    <x v="0"/>
    <x v="7"/>
    <x v="28"/>
    <x v="13"/>
    <x v="7"/>
  </r>
  <r>
    <d v="2011-12-09T00:00:00"/>
    <x v="26"/>
    <x v="2"/>
    <s v="INV120911"/>
    <x v="64"/>
    <n v="30"/>
    <x v="0"/>
    <x v="0"/>
    <n v="3341"/>
    <x v="7"/>
    <x v="0"/>
    <x v="7"/>
    <x v="29"/>
    <x v="14"/>
    <x v="7"/>
  </r>
  <r>
    <d v="2011-12-01T00:00:00"/>
    <x v="26"/>
    <x v="2"/>
    <s v="CHE120111"/>
    <x v="486"/>
    <n v="250"/>
    <x v="0"/>
    <x v="0"/>
    <n v="3333"/>
    <x v="1"/>
    <x v="0"/>
    <x v="1"/>
    <x v="1"/>
    <x v="1"/>
    <x v="0"/>
  </r>
  <r>
    <d v="2011-12-23T00:00:00"/>
    <x v="26"/>
    <x v="2"/>
    <n v="859228354"/>
    <x v="6"/>
    <n v="79.900000000000006"/>
    <x v="0"/>
    <x v="0"/>
    <n v="3333"/>
    <x v="1"/>
    <x v="0"/>
    <x v="1"/>
    <x v="1"/>
    <x v="1"/>
    <x v="0"/>
  </r>
  <r>
    <d v="2011-12-06T00:00:00"/>
    <x v="26"/>
    <x v="2"/>
    <n v="4506"/>
    <x v="22"/>
    <n v="120"/>
    <x v="2"/>
    <x v="2"/>
    <n v="3438"/>
    <x v="8"/>
    <x v="0"/>
    <x v="8"/>
    <x v="39"/>
    <x v="20"/>
    <x v="6"/>
  </r>
  <r>
    <d v="2011-12-01T00:00:00"/>
    <x v="26"/>
    <x v="2"/>
    <n v="236"/>
    <x v="161"/>
    <n v="1000"/>
    <x v="0"/>
    <x v="0"/>
    <n v="3370"/>
    <x v="5"/>
    <x v="0"/>
    <x v="5"/>
    <x v="19"/>
    <x v="3"/>
    <x v="2"/>
  </r>
  <r>
    <d v="2011-12-07T00:00:00"/>
    <x v="26"/>
    <x v="2"/>
    <s v="CHE120711"/>
    <x v="67"/>
    <n v="750"/>
    <x v="7"/>
    <x v="7"/>
    <n v="3336"/>
    <x v="5"/>
    <x v="0"/>
    <x v="5"/>
    <x v="20"/>
    <x v="3"/>
    <x v="2"/>
  </r>
  <r>
    <d v="2011-12-12T00:00:00"/>
    <x v="26"/>
    <x v="2"/>
    <s v="CHE121211"/>
    <x v="304"/>
    <n v="200"/>
    <x v="0"/>
    <x v="0"/>
    <n v="3370"/>
    <x v="5"/>
    <x v="0"/>
    <x v="5"/>
    <x v="19"/>
    <x v="3"/>
    <x v="2"/>
  </r>
  <r>
    <d v="2011-12-28T00:00:00"/>
    <x v="26"/>
    <x v="2"/>
    <s v="CHE122811"/>
    <x v="164"/>
    <n v="163"/>
    <x v="2"/>
    <x v="2"/>
    <n v="3336"/>
    <x v="5"/>
    <x v="0"/>
    <x v="5"/>
    <x v="20"/>
    <x v="3"/>
    <x v="2"/>
  </r>
  <r>
    <d v="2012-01-01T00:00:00"/>
    <x v="27"/>
    <x v="2"/>
    <s v="INV010112"/>
    <x v="487"/>
    <n v="500"/>
    <x v="0"/>
    <x v="0"/>
    <n v="3374"/>
    <x v="6"/>
    <x v="0"/>
    <x v="6"/>
    <x v="24"/>
    <x v="3"/>
    <x v="2"/>
  </r>
  <r>
    <d v="2012-01-01T00:00:00"/>
    <x v="27"/>
    <x v="2"/>
    <s v="INV010112"/>
    <x v="488"/>
    <n v="50"/>
    <x v="2"/>
    <x v="2"/>
    <n v="3370"/>
    <x v="5"/>
    <x v="0"/>
    <x v="5"/>
    <x v="19"/>
    <x v="3"/>
    <x v="2"/>
  </r>
  <r>
    <d v="2012-01-02T00:00:00"/>
    <x v="27"/>
    <x v="2"/>
    <n v="4011014267"/>
    <x v="489"/>
    <n v="2275"/>
    <x v="0"/>
    <x v="0"/>
    <n v="3333"/>
    <x v="7"/>
    <x v="0"/>
    <x v="7"/>
    <x v="1"/>
    <x v="1"/>
    <x v="0"/>
  </r>
  <r>
    <d v="2012-01-03T00:00:00"/>
    <x v="27"/>
    <x v="2"/>
    <s v="INV010312"/>
    <x v="208"/>
    <n v="250"/>
    <x v="0"/>
    <x v="0"/>
    <n v="3333"/>
    <x v="4"/>
    <x v="0"/>
    <x v="4"/>
    <x v="1"/>
    <x v="1"/>
    <x v="0"/>
  </r>
  <r>
    <d v="2012-01-03T00:00:00"/>
    <x v="27"/>
    <x v="2"/>
    <n v="247816"/>
    <x v="307"/>
    <n v="500"/>
    <x v="0"/>
    <x v="0"/>
    <n v="3333"/>
    <x v="4"/>
    <x v="0"/>
    <x v="4"/>
    <x v="1"/>
    <x v="1"/>
    <x v="0"/>
  </r>
  <r>
    <d v="2012-01-05T00:00:00"/>
    <x v="27"/>
    <x v="2"/>
    <s v="INV010512"/>
    <x v="490"/>
    <n v="2500"/>
    <x v="2"/>
    <x v="2"/>
    <n v="3333"/>
    <x v="4"/>
    <x v="0"/>
    <x v="4"/>
    <x v="1"/>
    <x v="1"/>
    <x v="0"/>
  </r>
  <r>
    <d v="2012-01-06T00:00:00"/>
    <x v="27"/>
    <x v="2"/>
    <s v="CHE010612"/>
    <x v="491"/>
    <n v="1500"/>
    <x v="2"/>
    <x v="2"/>
    <n v="3336"/>
    <x v="5"/>
    <x v="0"/>
    <x v="5"/>
    <x v="20"/>
    <x v="3"/>
    <x v="2"/>
  </r>
  <r>
    <d v="2012-01-06T00:00:00"/>
    <x v="27"/>
    <x v="2"/>
    <s v="INV010612"/>
    <x v="67"/>
    <n v="500"/>
    <x v="1"/>
    <x v="1"/>
    <n v="3333"/>
    <x v="7"/>
    <x v="0"/>
    <x v="7"/>
    <x v="1"/>
    <x v="1"/>
    <x v="0"/>
  </r>
  <r>
    <d v="2012-01-10T00:00:00"/>
    <x v="27"/>
    <x v="2"/>
    <s v="CHE011012"/>
    <x v="22"/>
    <n v="100"/>
    <x v="0"/>
    <x v="0"/>
    <n v="3340"/>
    <x v="2"/>
    <x v="0"/>
    <x v="2"/>
    <x v="6"/>
    <x v="3"/>
    <x v="2"/>
  </r>
  <r>
    <d v="2012-01-10T00:00:00"/>
    <x v="27"/>
    <x v="2"/>
    <s v="INV011012"/>
    <x v="166"/>
    <n v="100"/>
    <x v="0"/>
    <x v="0"/>
    <n v="3335"/>
    <x v="5"/>
    <x v="0"/>
    <x v="5"/>
    <x v="21"/>
    <x v="3"/>
    <x v="2"/>
  </r>
  <r>
    <d v="2012-01-11T00:00:00"/>
    <x v="27"/>
    <x v="2"/>
    <s v="CHE011112"/>
    <x v="22"/>
    <n v="500"/>
    <x v="0"/>
    <x v="0"/>
    <n v="3333"/>
    <x v="4"/>
    <x v="0"/>
    <x v="4"/>
    <x v="1"/>
    <x v="1"/>
    <x v="0"/>
  </r>
  <r>
    <d v="2012-01-12T00:00:00"/>
    <x v="27"/>
    <x v="2"/>
    <n v="5664"/>
    <x v="22"/>
    <n v="1000"/>
    <x v="0"/>
    <x v="0"/>
    <n v="3333"/>
    <x v="4"/>
    <x v="0"/>
    <x v="4"/>
    <x v="1"/>
    <x v="1"/>
    <x v="0"/>
  </r>
  <r>
    <d v="2012-01-13T00:00:00"/>
    <x v="27"/>
    <x v="2"/>
    <s v="IEXP-337945"/>
    <x v="492"/>
    <n v="50"/>
    <x v="0"/>
    <x v="0"/>
    <n v="2734"/>
    <x v="4"/>
    <x v="0"/>
    <x v="4"/>
    <x v="13"/>
    <x v="8"/>
    <x v="5"/>
  </r>
  <r>
    <d v="2012-01-17T00:00:00"/>
    <x v="27"/>
    <x v="2"/>
    <s v="INV011712"/>
    <x v="101"/>
    <n v="750"/>
    <x v="0"/>
    <x v="0"/>
    <n v="3333"/>
    <x v="4"/>
    <x v="0"/>
    <x v="4"/>
    <x v="1"/>
    <x v="1"/>
    <x v="0"/>
  </r>
  <r>
    <d v="2012-01-19T00:00:00"/>
    <x v="27"/>
    <x v="2"/>
    <s v="INV011912"/>
    <x v="493"/>
    <n v="200"/>
    <x v="0"/>
    <x v="0"/>
    <n v="3333"/>
    <x v="4"/>
    <x v="0"/>
    <x v="4"/>
    <x v="1"/>
    <x v="1"/>
    <x v="0"/>
  </r>
  <r>
    <d v="2012-01-19T00:00:00"/>
    <x v="27"/>
    <x v="2"/>
    <s v="INV011912"/>
    <x v="1"/>
    <n v="350"/>
    <x v="1"/>
    <x v="1"/>
    <n v="3435"/>
    <x v="7"/>
    <x v="0"/>
    <x v="7"/>
    <x v="26"/>
    <x v="12"/>
    <x v="6"/>
  </r>
  <r>
    <d v="2012-01-20T00:00:00"/>
    <x v="27"/>
    <x v="2"/>
    <n v="302004"/>
    <x v="494"/>
    <n v="3000"/>
    <x v="0"/>
    <x v="0"/>
    <n v="3303"/>
    <x v="7"/>
    <x v="0"/>
    <x v="7"/>
    <x v="36"/>
    <x v="18"/>
    <x v="0"/>
  </r>
  <r>
    <d v="2012-01-23T00:00:00"/>
    <x v="27"/>
    <x v="2"/>
    <s v="CHE012312"/>
    <x v="280"/>
    <n v="500"/>
    <x v="3"/>
    <x v="3"/>
    <n v="3333"/>
    <x v="1"/>
    <x v="0"/>
    <x v="1"/>
    <x v="1"/>
    <x v="1"/>
    <x v="0"/>
  </r>
  <r>
    <d v="2012-01-23T00:00:00"/>
    <x v="27"/>
    <x v="2"/>
    <n v="20121"/>
    <x v="364"/>
    <n v="300"/>
    <x v="0"/>
    <x v="0"/>
    <n v="3333"/>
    <x v="4"/>
    <x v="0"/>
    <x v="4"/>
    <x v="1"/>
    <x v="1"/>
    <x v="0"/>
  </r>
  <r>
    <d v="2012-01-26T00:00:00"/>
    <x v="27"/>
    <x v="2"/>
    <s v="INV012612"/>
    <x v="86"/>
    <n v="500"/>
    <x v="4"/>
    <x v="4"/>
    <n v="3333"/>
    <x v="4"/>
    <x v="0"/>
    <x v="4"/>
    <x v="1"/>
    <x v="1"/>
    <x v="0"/>
  </r>
  <r>
    <d v="2012-01-30T00:00:00"/>
    <x v="27"/>
    <x v="2"/>
    <s v="INV013012"/>
    <x v="472"/>
    <n v="150"/>
    <x v="6"/>
    <x v="6"/>
    <n v="3333"/>
    <x v="4"/>
    <x v="0"/>
    <x v="4"/>
    <x v="1"/>
    <x v="1"/>
    <x v="0"/>
  </r>
  <r>
    <d v="2011-12-10T00:00:00"/>
    <x v="27"/>
    <x v="2"/>
    <n v="150"/>
    <x v="495"/>
    <n v="66"/>
    <x v="0"/>
    <x v="0"/>
    <n v="3370"/>
    <x v="5"/>
    <x v="0"/>
    <x v="5"/>
    <x v="19"/>
    <x v="3"/>
    <x v="2"/>
  </r>
  <r>
    <d v="2011-12-13T00:00:00"/>
    <x v="27"/>
    <x v="2"/>
    <n v="8833"/>
    <x v="22"/>
    <n v="500"/>
    <x v="0"/>
    <x v="0"/>
    <n v="3333"/>
    <x v="4"/>
    <x v="0"/>
    <x v="4"/>
    <x v="1"/>
    <x v="1"/>
    <x v="0"/>
  </r>
  <r>
    <d v="2011-12-22T00:00:00"/>
    <x v="27"/>
    <x v="2"/>
    <s v="INV122211"/>
    <x v="1"/>
    <n v="450"/>
    <x v="1"/>
    <x v="1"/>
    <n v="3435"/>
    <x v="7"/>
    <x v="0"/>
    <x v="7"/>
    <x v="26"/>
    <x v="12"/>
    <x v="6"/>
  </r>
  <r>
    <m/>
    <x v="27"/>
    <x v="2"/>
    <m/>
    <x v="496"/>
    <n v="11.18"/>
    <x v="0"/>
    <x v="0"/>
    <n v="3333"/>
    <x v="1"/>
    <x v="0"/>
    <x v="1"/>
    <x v="1"/>
    <x v="1"/>
    <x v="0"/>
  </r>
  <r>
    <d v="2012-01-01T00:00:00"/>
    <x v="28"/>
    <x v="2"/>
    <s v="INV010112"/>
    <x v="3"/>
    <n v="500"/>
    <x v="0"/>
    <x v="0"/>
    <n v="3434"/>
    <x v="7"/>
    <x v="0"/>
    <x v="7"/>
    <x v="47"/>
    <x v="28"/>
    <x v="6"/>
  </r>
  <r>
    <d v="2012-01-11T00:00:00"/>
    <x v="28"/>
    <x v="2"/>
    <s v="INV011112"/>
    <x v="58"/>
    <n v="100"/>
    <x v="0"/>
    <x v="0"/>
    <n v="3334"/>
    <x v="3"/>
    <x v="0"/>
    <x v="3"/>
    <x v="8"/>
    <x v="3"/>
    <x v="2"/>
  </r>
  <r>
    <d v="2012-01-30T00:00:00"/>
    <x v="28"/>
    <x v="2"/>
    <s v="INV013012"/>
    <x v="162"/>
    <n v="25"/>
    <x v="2"/>
    <x v="2"/>
    <n v="3370"/>
    <x v="5"/>
    <x v="0"/>
    <x v="5"/>
    <x v="19"/>
    <x v="3"/>
    <x v="2"/>
  </r>
  <r>
    <d v="2012-01-31T00:00:00"/>
    <x v="28"/>
    <x v="2"/>
    <n v="2263"/>
    <x v="1"/>
    <n v="93.75"/>
    <x v="1"/>
    <x v="1"/>
    <n v="2734"/>
    <x v="4"/>
    <x v="0"/>
    <x v="4"/>
    <x v="13"/>
    <x v="8"/>
    <x v="5"/>
  </r>
  <r>
    <d v="2012-02-01T00:00:00"/>
    <x v="28"/>
    <x v="2"/>
    <s v="INV020112"/>
    <x v="497"/>
    <n v="25"/>
    <x v="2"/>
    <x v="2"/>
    <n v="3370"/>
    <x v="5"/>
    <x v="0"/>
    <x v="5"/>
    <x v="19"/>
    <x v="3"/>
    <x v="2"/>
  </r>
  <r>
    <d v="2012-02-01T00:00:00"/>
    <x v="28"/>
    <x v="2"/>
    <s v="CHE020112"/>
    <x v="44"/>
    <n v="150"/>
    <x v="4"/>
    <x v="4"/>
    <n v="3375"/>
    <x v="6"/>
    <x v="0"/>
    <x v="6"/>
    <x v="22"/>
    <x v="3"/>
    <x v="2"/>
  </r>
  <r>
    <d v="2012-02-01T00:00:00"/>
    <x v="28"/>
    <x v="2"/>
    <s v="INV020112"/>
    <x v="472"/>
    <n v="250"/>
    <x v="6"/>
    <x v="6"/>
    <n v="3334"/>
    <x v="3"/>
    <x v="0"/>
    <x v="3"/>
    <x v="8"/>
    <x v="3"/>
    <x v="2"/>
  </r>
  <r>
    <d v="2012-02-01T00:00:00"/>
    <x v="28"/>
    <x v="2"/>
    <n v="56629"/>
    <x v="82"/>
    <n v="500"/>
    <x v="0"/>
    <x v="0"/>
    <n v="3333"/>
    <x v="4"/>
    <x v="0"/>
    <x v="4"/>
    <x v="1"/>
    <x v="1"/>
    <x v="0"/>
  </r>
  <r>
    <d v="2012-02-01T00:00:00"/>
    <x v="28"/>
    <x v="2"/>
    <s v="INV020112"/>
    <x v="498"/>
    <n v="50"/>
    <x v="4"/>
    <x v="4"/>
    <n v="3370"/>
    <x v="5"/>
    <x v="0"/>
    <x v="5"/>
    <x v="19"/>
    <x v="3"/>
    <x v="2"/>
  </r>
  <r>
    <d v="2012-02-01T00:00:00"/>
    <x v="28"/>
    <x v="2"/>
    <s v="INV020112"/>
    <x v="499"/>
    <n v="2000"/>
    <x v="0"/>
    <x v="0"/>
    <n v="3333"/>
    <x v="6"/>
    <x v="0"/>
    <x v="6"/>
    <x v="1"/>
    <x v="1"/>
    <x v="0"/>
  </r>
  <r>
    <d v="2012-02-06T00:00:00"/>
    <x v="28"/>
    <x v="2"/>
    <s v="F100020612"/>
    <x v="305"/>
    <n v="1000"/>
    <x v="2"/>
    <x v="2"/>
    <n v="3333"/>
    <x v="1"/>
    <x v="0"/>
    <x v="1"/>
    <x v="1"/>
    <x v="1"/>
    <x v="0"/>
  </r>
  <r>
    <d v="2012-02-07T00:00:00"/>
    <x v="28"/>
    <x v="2"/>
    <n v="4"/>
    <x v="92"/>
    <n v="1180"/>
    <x v="0"/>
    <x v="0"/>
    <n v="3333"/>
    <x v="4"/>
    <x v="0"/>
    <x v="4"/>
    <x v="1"/>
    <x v="1"/>
    <x v="0"/>
  </r>
  <r>
    <d v="2012-02-07T00:00:00"/>
    <x v="28"/>
    <x v="2"/>
    <s v="CHE020712"/>
    <x v="500"/>
    <n v="1000"/>
    <x v="2"/>
    <x v="2"/>
    <n v="3333"/>
    <x v="4"/>
    <x v="0"/>
    <x v="4"/>
    <x v="1"/>
    <x v="1"/>
    <x v="0"/>
  </r>
  <r>
    <d v="2012-02-07T00:00:00"/>
    <x v="28"/>
    <x v="2"/>
    <s v="CHE020712"/>
    <x v="102"/>
    <n v="100"/>
    <x v="0"/>
    <x v="0"/>
    <n v="3333"/>
    <x v="4"/>
    <x v="0"/>
    <x v="4"/>
    <x v="1"/>
    <x v="1"/>
    <x v="0"/>
  </r>
  <r>
    <d v="2012-02-08T00:00:00"/>
    <x v="28"/>
    <x v="2"/>
    <s v="CHE020812"/>
    <x v="14"/>
    <n v="1000"/>
    <x v="0"/>
    <x v="0"/>
    <n v="3333"/>
    <x v="1"/>
    <x v="0"/>
    <x v="1"/>
    <x v="1"/>
    <x v="1"/>
    <x v="0"/>
  </r>
  <r>
    <d v="2012-02-09T00:00:00"/>
    <x v="28"/>
    <x v="2"/>
    <n v="201"/>
    <x v="501"/>
    <n v="100"/>
    <x v="0"/>
    <x v="0"/>
    <n v="3333"/>
    <x v="0"/>
    <x v="0"/>
    <x v="0"/>
    <x v="1"/>
    <x v="1"/>
    <x v="0"/>
  </r>
  <r>
    <d v="2012-02-09T00:00:00"/>
    <x v="28"/>
    <x v="2"/>
    <s v="INV020912"/>
    <x v="117"/>
    <n v="100"/>
    <x v="2"/>
    <x v="2"/>
    <n v="3333"/>
    <x v="4"/>
    <x v="0"/>
    <x v="4"/>
    <x v="1"/>
    <x v="1"/>
    <x v="0"/>
  </r>
  <r>
    <d v="2012-02-10T00:00:00"/>
    <x v="28"/>
    <x v="2"/>
    <n v="30389"/>
    <x v="6"/>
    <n v="79.900000000000006"/>
    <x v="0"/>
    <x v="0"/>
    <n v="3333"/>
    <x v="1"/>
    <x v="0"/>
    <x v="1"/>
    <x v="1"/>
    <x v="1"/>
    <x v="0"/>
  </r>
  <r>
    <d v="2012-02-14T00:00:00"/>
    <x v="28"/>
    <x v="2"/>
    <s v="INV021412"/>
    <x v="3"/>
    <n v="180"/>
    <x v="0"/>
    <x v="0"/>
    <n v="3374"/>
    <x v="6"/>
    <x v="0"/>
    <x v="6"/>
    <x v="24"/>
    <x v="3"/>
    <x v="2"/>
  </r>
  <r>
    <d v="2012-02-20T00:00:00"/>
    <x v="28"/>
    <x v="2"/>
    <s v="CHE022012"/>
    <x v="502"/>
    <n v="250"/>
    <x v="2"/>
    <x v="2"/>
    <n v="3333"/>
    <x v="1"/>
    <x v="0"/>
    <x v="1"/>
    <x v="1"/>
    <x v="1"/>
    <x v="0"/>
  </r>
  <r>
    <d v="2012-02-20T00:00:00"/>
    <x v="28"/>
    <x v="2"/>
    <s v="CHE022012"/>
    <x v="15"/>
    <n v="1350"/>
    <x v="4"/>
    <x v="4"/>
    <n v="3333"/>
    <x v="1"/>
    <x v="0"/>
    <x v="1"/>
    <x v="1"/>
    <x v="1"/>
    <x v="0"/>
  </r>
  <r>
    <d v="2012-02-20T00:00:00"/>
    <x v="28"/>
    <x v="2"/>
    <s v="CHE022012"/>
    <x v="31"/>
    <n v="1000"/>
    <x v="2"/>
    <x v="2"/>
    <n v="3333"/>
    <x v="1"/>
    <x v="0"/>
    <x v="1"/>
    <x v="1"/>
    <x v="1"/>
    <x v="0"/>
  </r>
  <r>
    <d v="2012-02-20T00:00:00"/>
    <x v="28"/>
    <x v="2"/>
    <s v="CHE022012"/>
    <x v="28"/>
    <n v="500"/>
    <x v="0"/>
    <x v="0"/>
    <n v="3333"/>
    <x v="1"/>
    <x v="0"/>
    <x v="1"/>
    <x v="1"/>
    <x v="1"/>
    <x v="0"/>
  </r>
  <r>
    <d v="2012-02-22T00:00:00"/>
    <x v="28"/>
    <x v="2"/>
    <s v="INV022212"/>
    <x v="86"/>
    <n v="500"/>
    <x v="0"/>
    <x v="0"/>
    <n v="3333"/>
    <x v="4"/>
    <x v="0"/>
    <x v="4"/>
    <x v="1"/>
    <x v="1"/>
    <x v="0"/>
  </r>
  <r>
    <d v="2012-02-24T00:00:00"/>
    <x v="28"/>
    <x v="2"/>
    <s v="CHE022412"/>
    <x v="409"/>
    <n v="1200"/>
    <x v="2"/>
    <x v="2"/>
    <n v="3333"/>
    <x v="4"/>
    <x v="0"/>
    <x v="4"/>
    <x v="1"/>
    <x v="1"/>
    <x v="0"/>
  </r>
  <r>
    <d v="2012-02-24T00:00:00"/>
    <x v="28"/>
    <x v="2"/>
    <s v="CHE022412"/>
    <x v="503"/>
    <n v="100"/>
    <x v="2"/>
    <x v="2"/>
    <n v="3333"/>
    <x v="4"/>
    <x v="0"/>
    <x v="4"/>
    <x v="1"/>
    <x v="1"/>
    <x v="0"/>
  </r>
  <r>
    <d v="2012-02-24T00:00:00"/>
    <x v="28"/>
    <x v="2"/>
    <s v="CHE022412"/>
    <x v="504"/>
    <n v="100"/>
    <x v="2"/>
    <x v="2"/>
    <n v="3333"/>
    <x v="4"/>
    <x v="0"/>
    <x v="4"/>
    <x v="1"/>
    <x v="1"/>
    <x v="0"/>
  </r>
  <r>
    <d v="2012-02-27T00:00:00"/>
    <x v="28"/>
    <x v="2"/>
    <n v="2099"/>
    <x v="22"/>
    <n v="500"/>
    <x v="0"/>
    <x v="0"/>
    <n v="3333"/>
    <x v="4"/>
    <x v="0"/>
    <x v="4"/>
    <x v="1"/>
    <x v="1"/>
    <x v="0"/>
  </r>
  <r>
    <d v="2012-02-27T00:00:00"/>
    <x v="28"/>
    <x v="2"/>
    <s v="INV22712"/>
    <x v="109"/>
    <n v="1000"/>
    <x v="6"/>
    <x v="6"/>
    <n v="3333"/>
    <x v="4"/>
    <x v="0"/>
    <x v="4"/>
    <x v="1"/>
    <x v="1"/>
    <x v="0"/>
  </r>
  <r>
    <d v="2012-02-27T00:00:00"/>
    <x v="28"/>
    <x v="2"/>
    <s v="PP123"/>
    <x v="72"/>
    <n v="50"/>
    <x v="0"/>
    <x v="0"/>
    <n v="3333"/>
    <x v="4"/>
    <x v="0"/>
    <x v="4"/>
    <x v="1"/>
    <x v="1"/>
    <x v="0"/>
  </r>
  <r>
    <d v="2012-02-28T00:00:00"/>
    <x v="28"/>
    <x v="2"/>
    <s v="CHE022812"/>
    <x v="99"/>
    <n v="200"/>
    <x v="0"/>
    <x v="0"/>
    <n v="3333"/>
    <x v="4"/>
    <x v="0"/>
    <x v="4"/>
    <x v="1"/>
    <x v="1"/>
    <x v="0"/>
  </r>
  <r>
    <d v="2011-12-02T00:00:00"/>
    <x v="28"/>
    <x v="2"/>
    <s v="0006759IN-1"/>
    <x v="468"/>
    <n v="5000"/>
    <x v="3"/>
    <x v="3"/>
    <n v="3333"/>
    <x v="4"/>
    <x v="0"/>
    <x v="4"/>
    <x v="1"/>
    <x v="1"/>
    <x v="0"/>
  </r>
  <r>
    <d v="2011-12-20T00:00:00"/>
    <x v="28"/>
    <x v="2"/>
    <s v="INV1032"/>
    <x v="211"/>
    <n v="40"/>
    <x v="6"/>
    <x v="6"/>
    <n v="3375"/>
    <x v="6"/>
    <x v="0"/>
    <x v="6"/>
    <x v="22"/>
    <x v="3"/>
    <x v="2"/>
  </r>
  <r>
    <d v="2012-02-16T00:00:00"/>
    <x v="29"/>
    <x v="2"/>
    <s v="4078-021612"/>
    <x v="505"/>
    <n v="235"/>
    <x v="2"/>
    <x v="2"/>
    <n v="3333"/>
    <x v="4"/>
    <x v="0"/>
    <x v="4"/>
    <x v="1"/>
    <x v="1"/>
    <x v="0"/>
  </r>
  <r>
    <d v="2012-03-01T00:00:00"/>
    <x v="29"/>
    <x v="2"/>
    <s v="INV030112"/>
    <x v="40"/>
    <n v="200"/>
    <x v="6"/>
    <x v="6"/>
    <n v="2734"/>
    <x v="4"/>
    <x v="0"/>
    <x v="4"/>
    <x v="13"/>
    <x v="8"/>
    <x v="5"/>
  </r>
  <r>
    <d v="2012-03-01T00:00:00"/>
    <x v="29"/>
    <x v="2"/>
    <s v="INV030112"/>
    <x v="90"/>
    <n v="7500"/>
    <x v="3"/>
    <x v="3"/>
    <n v="3333"/>
    <x v="4"/>
    <x v="0"/>
    <x v="4"/>
    <x v="1"/>
    <x v="1"/>
    <x v="0"/>
  </r>
  <r>
    <d v="2012-03-01T00:00:00"/>
    <x v="29"/>
    <x v="2"/>
    <n v="16859401"/>
    <x v="62"/>
    <n v="2000"/>
    <x v="6"/>
    <x v="6"/>
    <n v="3333"/>
    <x v="4"/>
    <x v="0"/>
    <x v="4"/>
    <x v="1"/>
    <x v="1"/>
    <x v="0"/>
  </r>
  <r>
    <d v="2012-03-02T00:00:00"/>
    <x v="29"/>
    <x v="2"/>
    <s v="CHE030212"/>
    <x v="409"/>
    <n v="100"/>
    <x v="2"/>
    <x v="2"/>
    <n v="3333"/>
    <x v="4"/>
    <x v="0"/>
    <x v="4"/>
    <x v="1"/>
    <x v="1"/>
    <x v="0"/>
  </r>
  <r>
    <d v="2012-03-02T00:00:00"/>
    <x v="29"/>
    <x v="2"/>
    <s v="CHE030212"/>
    <x v="506"/>
    <n v="3000"/>
    <x v="0"/>
    <x v="0"/>
    <n v="3333"/>
    <x v="4"/>
    <x v="0"/>
    <x v="4"/>
    <x v="1"/>
    <x v="1"/>
    <x v="0"/>
  </r>
  <r>
    <d v="2012-03-05T00:00:00"/>
    <x v="29"/>
    <x v="2"/>
    <s v="CHE030512"/>
    <x v="507"/>
    <n v="500"/>
    <x v="0"/>
    <x v="0"/>
    <n v="3333"/>
    <x v="4"/>
    <x v="0"/>
    <x v="4"/>
    <x v="1"/>
    <x v="1"/>
    <x v="0"/>
  </r>
  <r>
    <d v="2012-03-07T00:00:00"/>
    <x v="29"/>
    <x v="2"/>
    <s v="INV030712"/>
    <x v="508"/>
    <n v="50"/>
    <x v="2"/>
    <x v="2"/>
    <n v="3333"/>
    <x v="4"/>
    <x v="0"/>
    <x v="4"/>
    <x v="1"/>
    <x v="1"/>
    <x v="0"/>
  </r>
  <r>
    <d v="2012-03-09T00:00:00"/>
    <x v="29"/>
    <x v="2"/>
    <s v="INV030912"/>
    <x v="472"/>
    <n v="500"/>
    <x v="6"/>
    <x v="6"/>
    <n v="2732"/>
    <x v="4"/>
    <x v="0"/>
    <x v="4"/>
    <x v="41"/>
    <x v="22"/>
    <x v="8"/>
  </r>
  <r>
    <d v="2012-03-12T00:00:00"/>
    <x v="29"/>
    <x v="2"/>
    <s v="CHE031212"/>
    <x v="118"/>
    <n v="100"/>
    <x v="0"/>
    <x v="0"/>
    <n v="3333"/>
    <x v="4"/>
    <x v="0"/>
    <x v="4"/>
    <x v="1"/>
    <x v="1"/>
    <x v="0"/>
  </r>
  <r>
    <d v="2012-03-15T00:00:00"/>
    <x v="29"/>
    <x v="2"/>
    <s v="CHE031512"/>
    <x v="509"/>
    <n v="100"/>
    <x v="2"/>
    <x v="2"/>
    <n v="3333"/>
    <x v="4"/>
    <x v="0"/>
    <x v="4"/>
    <x v="1"/>
    <x v="1"/>
    <x v="0"/>
  </r>
  <r>
    <d v="2012-03-20T00:00:00"/>
    <x v="29"/>
    <x v="2"/>
    <s v="CHE032012"/>
    <x v="510"/>
    <n v="750"/>
    <x v="0"/>
    <x v="0"/>
    <n v="3333"/>
    <x v="4"/>
    <x v="0"/>
    <x v="4"/>
    <x v="1"/>
    <x v="1"/>
    <x v="0"/>
  </r>
  <r>
    <d v="2012-03-21T00:00:00"/>
    <x v="29"/>
    <x v="2"/>
    <s v="CHE032112"/>
    <x v="109"/>
    <n v="1000"/>
    <x v="6"/>
    <x v="6"/>
    <n v="3333"/>
    <x v="4"/>
    <x v="0"/>
    <x v="4"/>
    <x v="1"/>
    <x v="1"/>
    <x v="0"/>
  </r>
  <r>
    <d v="2012-03-22T00:00:00"/>
    <x v="29"/>
    <x v="2"/>
    <n v="134"/>
    <x v="153"/>
    <n v="0"/>
    <x v="2"/>
    <x v="2"/>
    <n v="3333"/>
    <x v="4"/>
    <x v="0"/>
    <x v="4"/>
    <x v="1"/>
    <x v="1"/>
    <x v="0"/>
  </r>
  <r>
    <d v="2012-03-26T00:00:00"/>
    <x v="29"/>
    <x v="2"/>
    <s v="INV032612-1"/>
    <x v="44"/>
    <n v="1000"/>
    <x v="0"/>
    <x v="0"/>
    <n v="3333"/>
    <x v="4"/>
    <x v="0"/>
    <x v="4"/>
    <x v="1"/>
    <x v="1"/>
    <x v="0"/>
  </r>
  <r>
    <d v="2012-03-26T00:00:00"/>
    <x v="29"/>
    <x v="2"/>
    <s v="CHE032612"/>
    <x v="158"/>
    <n v="100"/>
    <x v="0"/>
    <x v="0"/>
    <n v="3333"/>
    <x v="4"/>
    <x v="0"/>
    <x v="4"/>
    <x v="1"/>
    <x v="1"/>
    <x v="0"/>
  </r>
  <r>
    <d v="2012-03-26T00:00:00"/>
    <x v="29"/>
    <x v="2"/>
    <s v="CHE032612"/>
    <x v="108"/>
    <n v="300"/>
    <x v="0"/>
    <x v="0"/>
    <n v="3333"/>
    <x v="4"/>
    <x v="0"/>
    <x v="4"/>
    <x v="1"/>
    <x v="1"/>
    <x v="0"/>
  </r>
  <r>
    <d v="2012-03-26T00:00:00"/>
    <x v="29"/>
    <x v="2"/>
    <s v="CHE032612"/>
    <x v="352"/>
    <n v="300"/>
    <x v="0"/>
    <x v="0"/>
    <n v="3333"/>
    <x v="4"/>
    <x v="0"/>
    <x v="4"/>
    <x v="1"/>
    <x v="1"/>
    <x v="0"/>
  </r>
  <r>
    <d v="2012-03-29T00:00:00"/>
    <x v="29"/>
    <x v="2"/>
    <s v="CHE032912"/>
    <x v="36"/>
    <n v="1000"/>
    <x v="5"/>
    <x v="5"/>
    <n v="3333"/>
    <x v="4"/>
    <x v="0"/>
    <x v="4"/>
    <x v="1"/>
    <x v="1"/>
    <x v="0"/>
  </r>
  <r>
    <d v="2012-03-30T00:00:00"/>
    <x v="29"/>
    <x v="2"/>
    <s v="CHE033012"/>
    <x v="472"/>
    <n v="300"/>
    <x v="6"/>
    <x v="6"/>
    <n v="3333"/>
    <x v="4"/>
    <x v="0"/>
    <x v="4"/>
    <x v="1"/>
    <x v="1"/>
    <x v="0"/>
  </r>
  <r>
    <d v="2011-11-03T00:00:00"/>
    <x v="29"/>
    <x v="2"/>
    <n v="68221"/>
    <x v="68"/>
    <n v="600"/>
    <x v="0"/>
    <x v="0"/>
    <n v="2736"/>
    <x v="4"/>
    <x v="0"/>
    <x v="4"/>
    <x v="17"/>
    <x v="5"/>
    <x v="4"/>
  </r>
  <r>
    <d v="2012-03-14T00:00:00"/>
    <x v="29"/>
    <x v="2"/>
    <s v="CHE031412"/>
    <x v="511"/>
    <n v="100"/>
    <x v="0"/>
    <x v="0"/>
    <n v="3333"/>
    <x v="6"/>
    <x v="0"/>
    <x v="6"/>
    <x v="1"/>
    <x v="1"/>
    <x v="0"/>
  </r>
  <r>
    <d v="2011-11-03T00:00:00"/>
    <x v="29"/>
    <x v="2"/>
    <n v="68221"/>
    <x v="68"/>
    <n v="600"/>
    <x v="0"/>
    <x v="0"/>
    <n v="2604"/>
    <x v="0"/>
    <x v="0"/>
    <x v="0"/>
    <x v="48"/>
    <x v="0"/>
    <x v="0"/>
  </r>
  <r>
    <d v="2011-11-03T00:00:00"/>
    <x v="29"/>
    <x v="2"/>
    <n v="68221"/>
    <x v="68"/>
    <n v="600"/>
    <x v="0"/>
    <x v="0"/>
    <n v="2631"/>
    <x v="0"/>
    <x v="0"/>
    <x v="0"/>
    <x v="9"/>
    <x v="4"/>
    <x v="0"/>
  </r>
  <r>
    <d v="2011-11-03T00:00:00"/>
    <x v="29"/>
    <x v="2"/>
    <n v="68221"/>
    <x v="68"/>
    <n v="600"/>
    <x v="0"/>
    <x v="0"/>
    <n v="2703"/>
    <x v="0"/>
    <x v="0"/>
    <x v="0"/>
    <x v="49"/>
    <x v="29"/>
    <x v="0"/>
  </r>
  <r>
    <d v="2011-11-03T00:00:00"/>
    <x v="29"/>
    <x v="2"/>
    <n v="68221"/>
    <x v="68"/>
    <n v="600"/>
    <x v="0"/>
    <x v="0"/>
    <n v="3308"/>
    <x v="0"/>
    <x v="0"/>
    <x v="0"/>
    <x v="35"/>
    <x v="17"/>
    <x v="8"/>
  </r>
  <r>
    <d v="2012-03-05T00:00:00"/>
    <x v="29"/>
    <x v="2"/>
    <s v="CHE030512"/>
    <x v="1"/>
    <n v="5000"/>
    <x v="7"/>
    <x v="7"/>
    <n v="2631"/>
    <x v="2"/>
    <x v="0"/>
    <x v="2"/>
    <x v="9"/>
    <x v="4"/>
    <x v="0"/>
  </r>
  <r>
    <d v="2012-03-08T00:00:00"/>
    <x v="29"/>
    <x v="2"/>
    <s v="CHE030812"/>
    <x v="512"/>
    <n v="100"/>
    <x v="0"/>
    <x v="0"/>
    <n v="3345"/>
    <x v="2"/>
    <x v="0"/>
    <x v="2"/>
    <x v="7"/>
    <x v="3"/>
    <x v="2"/>
  </r>
  <r>
    <d v="2012-03-12T00:00:00"/>
    <x v="29"/>
    <x v="2"/>
    <s v="CHE031212"/>
    <x v="513"/>
    <n v="25"/>
    <x v="0"/>
    <x v="0"/>
    <n v="3340"/>
    <x v="2"/>
    <x v="0"/>
    <x v="2"/>
    <x v="6"/>
    <x v="3"/>
    <x v="2"/>
  </r>
  <r>
    <d v="2012-03-16T00:00:00"/>
    <x v="29"/>
    <x v="2"/>
    <s v="050_DEON.SCOTT_MAR-1"/>
    <x v="456"/>
    <n v="533.92999999999995"/>
    <x v="4"/>
    <x v="4"/>
    <n v="3333"/>
    <x v="2"/>
    <x v="0"/>
    <x v="2"/>
    <x v="1"/>
    <x v="1"/>
    <x v="0"/>
  </r>
  <r>
    <d v="2012-02-29T00:00:00"/>
    <x v="29"/>
    <x v="2"/>
    <s v="INV022912"/>
    <x v="201"/>
    <n v="250"/>
    <x v="6"/>
    <x v="6"/>
    <n v="3338"/>
    <x v="7"/>
    <x v="0"/>
    <x v="7"/>
    <x v="27"/>
    <x v="9"/>
    <x v="3"/>
  </r>
  <r>
    <d v="2012-03-06T00:00:00"/>
    <x v="29"/>
    <x v="2"/>
    <s v="CHE030612-1"/>
    <x v="44"/>
    <n v="500"/>
    <x v="4"/>
    <x v="4"/>
    <n v="3303"/>
    <x v="7"/>
    <x v="0"/>
    <x v="7"/>
    <x v="36"/>
    <x v="18"/>
    <x v="0"/>
  </r>
  <r>
    <d v="2012-03-08T00:00:00"/>
    <x v="29"/>
    <x v="2"/>
    <s v="CHE030812"/>
    <x v="514"/>
    <n v="1000"/>
    <x v="2"/>
    <x v="2"/>
    <n v="3301"/>
    <x v="7"/>
    <x v="0"/>
    <x v="7"/>
    <x v="34"/>
    <x v="16"/>
    <x v="0"/>
  </r>
  <r>
    <d v="2012-03-15T00:00:00"/>
    <x v="29"/>
    <x v="2"/>
    <s v="CHE031512"/>
    <x v="44"/>
    <n v="425"/>
    <x v="4"/>
    <x v="4"/>
    <n v="3344"/>
    <x v="7"/>
    <x v="0"/>
    <x v="7"/>
    <x v="28"/>
    <x v="13"/>
    <x v="7"/>
  </r>
  <r>
    <d v="2012-03-19T00:00:00"/>
    <x v="29"/>
    <x v="2"/>
    <s v="CHE031212"/>
    <x v="219"/>
    <n v="500"/>
    <x v="0"/>
    <x v="0"/>
    <n v="3338"/>
    <x v="7"/>
    <x v="0"/>
    <x v="7"/>
    <x v="27"/>
    <x v="9"/>
    <x v="3"/>
  </r>
  <r>
    <d v="2012-03-21T00:00:00"/>
    <x v="29"/>
    <x v="2"/>
    <s v="CHE032112"/>
    <x v="330"/>
    <n v="20"/>
    <x v="0"/>
    <x v="0"/>
    <n v="3341"/>
    <x v="7"/>
    <x v="0"/>
    <x v="7"/>
    <x v="29"/>
    <x v="14"/>
    <x v="7"/>
  </r>
  <r>
    <d v="2012-03-26T00:00:00"/>
    <x v="29"/>
    <x v="2"/>
    <s v="CHE032612"/>
    <x v="515"/>
    <n v="1500"/>
    <x v="0"/>
    <x v="0"/>
    <n v="3301"/>
    <x v="7"/>
    <x v="0"/>
    <x v="7"/>
    <x v="34"/>
    <x v="16"/>
    <x v="0"/>
  </r>
  <r>
    <d v="2012-03-05T00:00:00"/>
    <x v="29"/>
    <x v="2"/>
    <s v="INV030512"/>
    <x v="472"/>
    <n v="500"/>
    <x v="6"/>
    <x v="6"/>
    <n v="3333"/>
    <x v="1"/>
    <x v="0"/>
    <x v="1"/>
    <x v="1"/>
    <x v="1"/>
    <x v="0"/>
  </r>
  <r>
    <d v="2012-03-12T00:00:00"/>
    <x v="29"/>
    <x v="2"/>
    <n v="56704"/>
    <x v="22"/>
    <n v="500"/>
    <x v="0"/>
    <x v="0"/>
    <n v="3333"/>
    <x v="1"/>
    <x v="0"/>
    <x v="1"/>
    <x v="1"/>
    <x v="1"/>
    <x v="0"/>
  </r>
  <r>
    <d v="2012-03-12T00:00:00"/>
    <x v="29"/>
    <x v="2"/>
    <s v="INV031212"/>
    <x v="22"/>
    <n v="500"/>
    <x v="0"/>
    <x v="0"/>
    <n v="3333"/>
    <x v="1"/>
    <x v="0"/>
    <x v="1"/>
    <x v="1"/>
    <x v="1"/>
    <x v="0"/>
  </r>
  <r>
    <d v="2012-03-12T00:00:00"/>
    <x v="29"/>
    <x v="2"/>
    <s v="CHE031212"/>
    <x v="24"/>
    <n v="1000"/>
    <x v="2"/>
    <x v="2"/>
    <n v="3333"/>
    <x v="1"/>
    <x v="0"/>
    <x v="1"/>
    <x v="1"/>
    <x v="1"/>
    <x v="0"/>
  </r>
  <r>
    <d v="2012-03-12T00:00:00"/>
    <x v="29"/>
    <x v="2"/>
    <s v="CHE031212"/>
    <x v="26"/>
    <n v="500"/>
    <x v="2"/>
    <x v="2"/>
    <n v="3333"/>
    <x v="1"/>
    <x v="0"/>
    <x v="1"/>
    <x v="1"/>
    <x v="1"/>
    <x v="0"/>
  </r>
  <r>
    <d v="2012-03-13T00:00:00"/>
    <x v="29"/>
    <x v="2"/>
    <s v="CHE031312"/>
    <x v="516"/>
    <n v="250"/>
    <x v="0"/>
    <x v="0"/>
    <n v="3333"/>
    <x v="1"/>
    <x v="0"/>
    <x v="1"/>
    <x v="1"/>
    <x v="1"/>
    <x v="0"/>
  </r>
  <r>
    <d v="2012-03-19T00:00:00"/>
    <x v="29"/>
    <x v="2"/>
    <s v="CHE031912"/>
    <x v="517"/>
    <n v="500"/>
    <x v="3"/>
    <x v="3"/>
    <n v="3333"/>
    <x v="1"/>
    <x v="0"/>
    <x v="1"/>
    <x v="1"/>
    <x v="1"/>
    <x v="0"/>
  </r>
  <r>
    <d v="2012-03-21T00:00:00"/>
    <x v="29"/>
    <x v="2"/>
    <n v="1165066165"/>
    <x v="41"/>
    <n v="250"/>
    <x v="1"/>
    <x v="1"/>
    <n v="3333"/>
    <x v="1"/>
    <x v="0"/>
    <x v="1"/>
    <x v="1"/>
    <x v="1"/>
    <x v="0"/>
  </r>
  <r>
    <d v="2012-03-27T00:00:00"/>
    <x v="29"/>
    <x v="2"/>
    <s v="CHE032712"/>
    <x v="517"/>
    <n v="500"/>
    <x v="3"/>
    <x v="3"/>
    <n v="3333"/>
    <x v="1"/>
    <x v="0"/>
    <x v="1"/>
    <x v="1"/>
    <x v="1"/>
    <x v="0"/>
  </r>
  <r>
    <d v="2012-03-30T00:00:00"/>
    <x v="29"/>
    <x v="2"/>
    <s v="CHE033012"/>
    <x v="518"/>
    <n v="1000"/>
    <x v="0"/>
    <x v="0"/>
    <n v="3333"/>
    <x v="1"/>
    <x v="0"/>
    <x v="1"/>
    <x v="1"/>
    <x v="1"/>
    <x v="0"/>
  </r>
  <r>
    <d v="2012-02-01T00:00:00"/>
    <x v="29"/>
    <x v="2"/>
    <s v="INV020112-2"/>
    <x v="497"/>
    <n v="25"/>
    <x v="0"/>
    <x v="0"/>
    <n v="3335"/>
    <x v="5"/>
    <x v="0"/>
    <x v="5"/>
    <x v="21"/>
    <x v="3"/>
    <x v="2"/>
  </r>
  <r>
    <d v="2012-03-07T00:00:00"/>
    <x v="29"/>
    <x v="2"/>
    <s v="CHE030712"/>
    <x v="169"/>
    <n v="3000"/>
    <x v="2"/>
    <x v="2"/>
    <n v="3335"/>
    <x v="5"/>
    <x v="0"/>
    <x v="5"/>
    <x v="21"/>
    <x v="3"/>
    <x v="2"/>
  </r>
  <r>
    <d v="2012-03-30T00:00:00"/>
    <x v="29"/>
    <x v="2"/>
    <s v="CHE033012"/>
    <x v="519"/>
    <n v="80"/>
    <x v="0"/>
    <x v="0"/>
    <n v="3335"/>
    <x v="5"/>
    <x v="0"/>
    <x v="5"/>
    <x v="21"/>
    <x v="3"/>
    <x v="2"/>
  </r>
  <r>
    <d v="2012-03-01T00:00:00"/>
    <x v="29"/>
    <x v="2"/>
    <s v="INV030112"/>
    <x v="36"/>
    <n v="125"/>
    <x v="4"/>
    <x v="4"/>
    <n v="3334"/>
    <x v="3"/>
    <x v="0"/>
    <x v="3"/>
    <x v="8"/>
    <x v="3"/>
    <x v="2"/>
  </r>
  <r>
    <d v="2012-03-02T00:00:00"/>
    <x v="29"/>
    <x v="2"/>
    <s v="CHE030212"/>
    <x v="1"/>
    <n v="98"/>
    <x v="1"/>
    <x v="1"/>
    <n v="3334"/>
    <x v="3"/>
    <x v="0"/>
    <x v="3"/>
    <x v="8"/>
    <x v="3"/>
    <x v="2"/>
  </r>
  <r>
    <d v="2012-03-30T00:00:00"/>
    <x v="29"/>
    <x v="2"/>
    <s v="CHE033012"/>
    <x v="519"/>
    <n v="80"/>
    <x v="0"/>
    <x v="0"/>
    <n v="3334"/>
    <x v="3"/>
    <x v="0"/>
    <x v="3"/>
    <x v="8"/>
    <x v="3"/>
    <x v="2"/>
  </r>
  <r>
    <d v="2012-03-22T00:00:00"/>
    <x v="30"/>
    <x v="2"/>
    <s v="INV032212"/>
    <x v="408"/>
    <n v="100"/>
    <x v="2"/>
    <x v="2"/>
    <n v="3333"/>
    <x v="4"/>
    <x v="0"/>
    <x v="4"/>
    <x v="1"/>
    <x v="1"/>
    <x v="0"/>
  </r>
  <r>
    <d v="2012-03-30T00:00:00"/>
    <x v="30"/>
    <x v="2"/>
    <s v="3555-033012"/>
    <x v="68"/>
    <n v="3000"/>
    <x v="0"/>
    <x v="0"/>
    <n v="3333"/>
    <x v="4"/>
    <x v="0"/>
    <x v="4"/>
    <x v="1"/>
    <x v="1"/>
    <x v="0"/>
  </r>
  <r>
    <d v="2012-04-03T00:00:00"/>
    <x v="30"/>
    <x v="2"/>
    <s v="INV040312"/>
    <x v="119"/>
    <n v="500"/>
    <x v="2"/>
    <x v="2"/>
    <n v="3333"/>
    <x v="4"/>
    <x v="0"/>
    <x v="4"/>
    <x v="1"/>
    <x v="1"/>
    <x v="0"/>
  </r>
  <r>
    <d v="2012-04-10T00:00:00"/>
    <x v="30"/>
    <x v="2"/>
    <s v="CHE041012"/>
    <x v="216"/>
    <n v="750"/>
    <x v="0"/>
    <x v="0"/>
    <n v="3333"/>
    <x v="4"/>
    <x v="0"/>
    <x v="4"/>
    <x v="1"/>
    <x v="1"/>
    <x v="0"/>
  </r>
  <r>
    <d v="2012-04-12T00:00:00"/>
    <x v="30"/>
    <x v="2"/>
    <n v="120"/>
    <x v="327"/>
    <n v="1250"/>
    <x v="0"/>
    <x v="0"/>
    <n v="3333"/>
    <x v="4"/>
    <x v="0"/>
    <x v="4"/>
    <x v="1"/>
    <x v="1"/>
    <x v="0"/>
  </r>
  <r>
    <d v="2012-04-12T00:00:00"/>
    <x v="30"/>
    <x v="2"/>
    <s v="INV041212"/>
    <x v="520"/>
    <n v="500"/>
    <x v="4"/>
    <x v="4"/>
    <n v="2734"/>
    <x v="4"/>
    <x v="0"/>
    <x v="4"/>
    <x v="13"/>
    <x v="8"/>
    <x v="5"/>
  </r>
  <r>
    <d v="2012-04-12T00:00:00"/>
    <x v="30"/>
    <x v="2"/>
    <s v="INV041212"/>
    <x v="521"/>
    <n v="300"/>
    <x v="0"/>
    <x v="0"/>
    <n v="3333"/>
    <x v="4"/>
    <x v="0"/>
    <x v="4"/>
    <x v="1"/>
    <x v="1"/>
    <x v="0"/>
  </r>
  <r>
    <d v="2012-04-15T00:00:00"/>
    <x v="30"/>
    <x v="2"/>
    <s v="FESTIVALSPONSORSHIP"/>
    <x v="314"/>
    <n v="1250"/>
    <x v="0"/>
    <x v="0"/>
    <n v="3333"/>
    <x v="4"/>
    <x v="0"/>
    <x v="4"/>
    <x v="1"/>
    <x v="1"/>
    <x v="0"/>
  </r>
  <r>
    <d v="2012-04-16T00:00:00"/>
    <x v="30"/>
    <x v="2"/>
    <s v="CHE041612"/>
    <x v="522"/>
    <n v="1000"/>
    <x v="0"/>
    <x v="0"/>
    <n v="3333"/>
    <x v="4"/>
    <x v="0"/>
    <x v="4"/>
    <x v="1"/>
    <x v="1"/>
    <x v="0"/>
  </r>
  <r>
    <d v="2012-03-30T00:00:00"/>
    <x v="30"/>
    <x v="2"/>
    <n v="20924"/>
    <x v="399"/>
    <n v="95.13"/>
    <x v="0"/>
    <x v="0"/>
    <n v="3373"/>
    <x v="6"/>
    <x v="0"/>
    <x v="6"/>
    <x v="23"/>
    <x v="3"/>
    <x v="2"/>
  </r>
  <r>
    <d v="2012-03-30T00:00:00"/>
    <x v="30"/>
    <x v="2"/>
    <n v="20924"/>
    <x v="399"/>
    <n v="95.13"/>
    <x v="0"/>
    <x v="0"/>
    <n v="3374"/>
    <x v="6"/>
    <x v="0"/>
    <x v="6"/>
    <x v="24"/>
    <x v="3"/>
    <x v="2"/>
  </r>
  <r>
    <d v="2012-03-30T00:00:00"/>
    <x v="30"/>
    <x v="2"/>
    <n v="20924"/>
    <x v="399"/>
    <n v="95.13"/>
    <x v="0"/>
    <x v="0"/>
    <n v="3375"/>
    <x v="6"/>
    <x v="0"/>
    <x v="6"/>
    <x v="22"/>
    <x v="3"/>
    <x v="2"/>
  </r>
  <r>
    <d v="2012-03-30T00:00:00"/>
    <x v="30"/>
    <x v="2"/>
    <n v="20924"/>
    <x v="399"/>
    <n v="95.1"/>
    <x v="0"/>
    <x v="0"/>
    <n v="3376"/>
    <x v="6"/>
    <x v="0"/>
    <x v="6"/>
    <x v="25"/>
    <x v="3"/>
    <x v="2"/>
  </r>
  <r>
    <d v="2012-03-30T00:00:00"/>
    <x v="30"/>
    <x v="2"/>
    <s v="CHE033012"/>
    <x v="523"/>
    <n v="1000"/>
    <x v="0"/>
    <x v="0"/>
    <n v="3374"/>
    <x v="6"/>
    <x v="0"/>
    <x v="6"/>
    <x v="24"/>
    <x v="3"/>
    <x v="2"/>
  </r>
  <r>
    <d v="2012-04-19T00:00:00"/>
    <x v="30"/>
    <x v="2"/>
    <s v="CHE041912"/>
    <x v="44"/>
    <n v="500"/>
    <x v="2"/>
    <x v="2"/>
    <n v="3375"/>
    <x v="6"/>
    <x v="0"/>
    <x v="6"/>
    <x v="22"/>
    <x v="3"/>
    <x v="2"/>
  </r>
  <r>
    <d v="2012-04-24T00:00:00"/>
    <x v="30"/>
    <x v="2"/>
    <s v="CHE042412"/>
    <x v="524"/>
    <n v="100"/>
    <x v="2"/>
    <x v="2"/>
    <n v="3333"/>
    <x v="6"/>
    <x v="0"/>
    <x v="6"/>
    <x v="1"/>
    <x v="1"/>
    <x v="0"/>
  </r>
  <r>
    <d v="2012-03-30T00:00:00"/>
    <x v="30"/>
    <x v="2"/>
    <s v="INV033012"/>
    <x v="356"/>
    <n v="500"/>
    <x v="0"/>
    <x v="0"/>
    <n v="3338"/>
    <x v="7"/>
    <x v="0"/>
    <x v="7"/>
    <x v="27"/>
    <x v="9"/>
    <x v="3"/>
  </r>
  <r>
    <d v="2012-04-03T00:00:00"/>
    <x v="30"/>
    <x v="2"/>
    <s v="CHE040312"/>
    <x v="200"/>
    <n v="3000"/>
    <x v="0"/>
    <x v="0"/>
    <n v="3301"/>
    <x v="7"/>
    <x v="0"/>
    <x v="7"/>
    <x v="34"/>
    <x v="16"/>
    <x v="0"/>
  </r>
  <r>
    <d v="2012-04-16T00:00:00"/>
    <x v="30"/>
    <x v="2"/>
    <s v="050_JAMES.ROBBINS_AP"/>
    <x v="456"/>
    <n v="253.78"/>
    <x v="1"/>
    <x v="1"/>
    <n v="3343"/>
    <x v="7"/>
    <x v="0"/>
    <x v="7"/>
    <x v="31"/>
    <x v="13"/>
    <x v="7"/>
  </r>
  <r>
    <d v="2012-04-16T00:00:00"/>
    <x v="30"/>
    <x v="2"/>
    <s v="050_SAM.TODD_APR-12_"/>
    <x v="456"/>
    <n v="105.61"/>
    <x v="1"/>
    <x v="1"/>
    <n v="3343"/>
    <x v="7"/>
    <x v="0"/>
    <x v="7"/>
    <x v="31"/>
    <x v="13"/>
    <x v="7"/>
  </r>
  <r>
    <d v="2012-04-16T00:00:00"/>
    <x v="30"/>
    <x v="2"/>
    <s v="CHE041612"/>
    <x v="215"/>
    <n v="200"/>
    <x v="0"/>
    <x v="0"/>
    <n v="3342"/>
    <x v="7"/>
    <x v="0"/>
    <x v="7"/>
    <x v="30"/>
    <x v="14"/>
    <x v="7"/>
  </r>
  <r>
    <d v="2012-03-05T00:00:00"/>
    <x v="30"/>
    <x v="2"/>
    <s v="INV030512-2"/>
    <x v="22"/>
    <n v="1000"/>
    <x v="0"/>
    <x v="0"/>
    <n v="3333"/>
    <x v="1"/>
    <x v="0"/>
    <x v="1"/>
    <x v="1"/>
    <x v="1"/>
    <x v="0"/>
  </r>
  <r>
    <d v="2012-04-04T00:00:00"/>
    <x v="30"/>
    <x v="2"/>
    <n v="38381121"/>
    <x v="6"/>
    <n v="82.9"/>
    <x v="1"/>
    <x v="1"/>
    <n v="3333"/>
    <x v="1"/>
    <x v="0"/>
    <x v="1"/>
    <x v="1"/>
    <x v="1"/>
    <x v="0"/>
  </r>
  <r>
    <d v="2012-04-09T00:00:00"/>
    <x v="30"/>
    <x v="2"/>
    <s v="CHE040912"/>
    <x v="525"/>
    <n v="250"/>
    <x v="2"/>
    <x v="2"/>
    <n v="3333"/>
    <x v="1"/>
    <x v="0"/>
    <x v="1"/>
    <x v="1"/>
    <x v="1"/>
    <x v="0"/>
  </r>
  <r>
    <d v="2012-04-10T00:00:00"/>
    <x v="30"/>
    <x v="2"/>
    <s v="CHE041012"/>
    <x v="526"/>
    <n v="850"/>
    <x v="2"/>
    <x v="2"/>
    <n v="3333"/>
    <x v="1"/>
    <x v="0"/>
    <x v="1"/>
    <x v="1"/>
    <x v="1"/>
    <x v="0"/>
  </r>
  <r>
    <d v="2012-04-12T00:00:00"/>
    <x v="30"/>
    <x v="2"/>
    <n v="58351"/>
    <x v="22"/>
    <n v="500"/>
    <x v="0"/>
    <x v="0"/>
    <n v="3333"/>
    <x v="1"/>
    <x v="0"/>
    <x v="1"/>
    <x v="1"/>
    <x v="1"/>
    <x v="0"/>
  </r>
  <r>
    <d v="2012-04-16T00:00:00"/>
    <x v="30"/>
    <x v="2"/>
    <s v="050_ROGER.GARMS_APR-"/>
    <x v="456"/>
    <n v="85.49"/>
    <x v="1"/>
    <x v="1"/>
    <n v="3535"/>
    <x v="1"/>
    <x v="0"/>
    <x v="1"/>
    <x v="50"/>
    <x v="3"/>
    <x v="2"/>
  </r>
  <r>
    <d v="2012-04-20T00:00:00"/>
    <x v="30"/>
    <x v="2"/>
    <n v="45021795"/>
    <x v="6"/>
    <n v="82.9"/>
    <x v="0"/>
    <x v="0"/>
    <n v="3333"/>
    <x v="1"/>
    <x v="0"/>
    <x v="1"/>
    <x v="1"/>
    <x v="1"/>
    <x v="0"/>
  </r>
  <r>
    <d v="2012-04-20T00:00:00"/>
    <x v="30"/>
    <x v="2"/>
    <n v="45291822"/>
    <x v="6"/>
    <n v="82.9"/>
    <x v="0"/>
    <x v="0"/>
    <n v="3333"/>
    <x v="1"/>
    <x v="0"/>
    <x v="1"/>
    <x v="1"/>
    <x v="1"/>
    <x v="0"/>
  </r>
  <r>
    <d v="2012-04-20T00:00:00"/>
    <x v="30"/>
    <x v="2"/>
    <n v="45421835"/>
    <x v="6"/>
    <n v="82.9"/>
    <x v="0"/>
    <x v="0"/>
    <n v="3333"/>
    <x v="1"/>
    <x v="0"/>
    <x v="1"/>
    <x v="1"/>
    <x v="1"/>
    <x v="0"/>
  </r>
  <r>
    <d v="2012-03-13T00:00:00"/>
    <x v="30"/>
    <x v="2"/>
    <n v="30438"/>
    <x v="277"/>
    <n v="250"/>
    <x v="2"/>
    <x v="2"/>
    <n v="3438"/>
    <x v="8"/>
    <x v="0"/>
    <x v="8"/>
    <x v="39"/>
    <x v="20"/>
    <x v="6"/>
  </r>
  <r>
    <d v="2012-04-02T00:00:00"/>
    <x v="30"/>
    <x v="2"/>
    <s v="CHE040212"/>
    <x v="231"/>
    <n v="500"/>
    <x v="0"/>
    <x v="0"/>
    <n v="3333"/>
    <x v="8"/>
    <x v="0"/>
    <x v="8"/>
    <x v="1"/>
    <x v="1"/>
    <x v="0"/>
  </r>
  <r>
    <d v="2012-04-04T00:00:00"/>
    <x v="30"/>
    <x v="2"/>
    <n v="30439"/>
    <x v="277"/>
    <n v="250"/>
    <x v="2"/>
    <x v="2"/>
    <n v="3438"/>
    <x v="8"/>
    <x v="0"/>
    <x v="8"/>
    <x v="39"/>
    <x v="20"/>
    <x v="6"/>
  </r>
  <r>
    <d v="2012-04-06T00:00:00"/>
    <x v="30"/>
    <x v="2"/>
    <n v="22526"/>
    <x v="62"/>
    <n v="250"/>
    <x v="6"/>
    <x v="6"/>
    <n v="3370"/>
    <x v="5"/>
    <x v="0"/>
    <x v="5"/>
    <x v="19"/>
    <x v="3"/>
    <x v="2"/>
  </r>
  <r>
    <d v="2012-04-16T00:00:00"/>
    <x v="30"/>
    <x v="2"/>
    <s v="050_CAROL.BYARS_APR-"/>
    <x v="456"/>
    <n v="170.4"/>
    <x v="0"/>
    <x v="0"/>
    <n v="3370"/>
    <x v="5"/>
    <x v="0"/>
    <x v="5"/>
    <x v="19"/>
    <x v="3"/>
    <x v="2"/>
  </r>
  <r>
    <d v="2012-04-19T00:00:00"/>
    <x v="30"/>
    <x v="2"/>
    <s v="CHE041912-1"/>
    <x v="44"/>
    <n v="100"/>
    <x v="4"/>
    <x v="4"/>
    <n v="3335"/>
    <x v="5"/>
    <x v="0"/>
    <x v="5"/>
    <x v="21"/>
    <x v="3"/>
    <x v="2"/>
  </r>
  <r>
    <d v="2012-04-19T00:00:00"/>
    <x v="31"/>
    <x v="2"/>
    <s v="INV041912"/>
    <x v="362"/>
    <n v="500"/>
    <x v="0"/>
    <x v="0"/>
    <n v="3333"/>
    <x v="4"/>
    <x v="0"/>
    <x v="4"/>
    <x v="1"/>
    <x v="1"/>
    <x v="0"/>
  </r>
  <r>
    <d v="2012-04-25T00:00:00"/>
    <x v="31"/>
    <x v="2"/>
    <s v="INV042512"/>
    <x v="527"/>
    <n v="1000"/>
    <x v="2"/>
    <x v="2"/>
    <n v="3333"/>
    <x v="4"/>
    <x v="0"/>
    <x v="4"/>
    <x v="1"/>
    <x v="1"/>
    <x v="0"/>
  </r>
  <r>
    <d v="2012-05-04T00:00:00"/>
    <x v="31"/>
    <x v="2"/>
    <s v="CHE050412"/>
    <x v="528"/>
    <n v="1500"/>
    <x v="2"/>
    <x v="2"/>
    <n v="3333"/>
    <x v="4"/>
    <x v="0"/>
    <x v="4"/>
    <x v="1"/>
    <x v="1"/>
    <x v="0"/>
  </r>
  <r>
    <d v="2012-05-10T00:00:00"/>
    <x v="31"/>
    <x v="2"/>
    <s v="INV051012"/>
    <x v="44"/>
    <n v="500"/>
    <x v="2"/>
    <x v="2"/>
    <n v="3333"/>
    <x v="4"/>
    <x v="0"/>
    <x v="4"/>
    <x v="1"/>
    <x v="1"/>
    <x v="0"/>
  </r>
  <r>
    <d v="2012-05-15T00:00:00"/>
    <x v="31"/>
    <x v="2"/>
    <n v="49248"/>
    <x v="22"/>
    <n v="350"/>
    <x v="0"/>
    <x v="0"/>
    <n v="3333"/>
    <x v="4"/>
    <x v="0"/>
    <x v="4"/>
    <x v="1"/>
    <x v="1"/>
    <x v="0"/>
  </r>
  <r>
    <d v="2012-05-16T00:00:00"/>
    <x v="31"/>
    <x v="2"/>
    <s v="050_CRAIG.RICE_MAY-1"/>
    <x v="456"/>
    <n v="108.38"/>
    <x v="0"/>
    <x v="0"/>
    <n v="2634"/>
    <x v="4"/>
    <x v="0"/>
    <x v="4"/>
    <x v="11"/>
    <x v="6"/>
    <x v="4"/>
  </r>
  <r>
    <d v="2012-05-31T00:00:00"/>
    <x v="31"/>
    <x v="2"/>
    <s v="CHE053112"/>
    <x v="96"/>
    <n v="50"/>
    <x v="2"/>
    <x v="2"/>
    <n v="3333"/>
    <x v="4"/>
    <x v="0"/>
    <x v="4"/>
    <x v="1"/>
    <x v="1"/>
    <x v="0"/>
  </r>
  <r>
    <d v="2012-05-31T00:00:00"/>
    <x v="31"/>
    <x v="2"/>
    <s v="CHE053112"/>
    <x v="529"/>
    <n v="5000"/>
    <x v="0"/>
    <x v="0"/>
    <n v="3333"/>
    <x v="4"/>
    <x v="0"/>
    <x v="4"/>
    <x v="1"/>
    <x v="1"/>
    <x v="0"/>
  </r>
  <r>
    <d v="2012-05-31T00:00:00"/>
    <x v="31"/>
    <x v="2"/>
    <n v="5123001686"/>
    <x v="530"/>
    <n v="47.5"/>
    <x v="2"/>
    <x v="2"/>
    <n v="2635"/>
    <x v="4"/>
    <x v="0"/>
    <x v="4"/>
    <x v="12"/>
    <x v="7"/>
    <x v="4"/>
  </r>
  <r>
    <d v="2012-05-02T00:00:00"/>
    <x v="31"/>
    <x v="2"/>
    <s v="CHE050212"/>
    <x v="351"/>
    <n v="500"/>
    <x v="0"/>
    <x v="0"/>
    <n v="3333"/>
    <x v="6"/>
    <x v="0"/>
    <x v="6"/>
    <x v="1"/>
    <x v="1"/>
    <x v="0"/>
  </r>
  <r>
    <d v="2012-05-07T00:00:00"/>
    <x v="31"/>
    <x v="2"/>
    <s v="CHE050712"/>
    <x v="531"/>
    <n v="240.5"/>
    <x v="0"/>
    <x v="0"/>
    <n v="3373"/>
    <x v="6"/>
    <x v="0"/>
    <x v="6"/>
    <x v="23"/>
    <x v="3"/>
    <x v="2"/>
  </r>
  <r>
    <d v="2012-05-07T00:00:00"/>
    <x v="31"/>
    <x v="2"/>
    <s v="CHE050712"/>
    <x v="531"/>
    <n v="240.5"/>
    <x v="0"/>
    <x v="0"/>
    <n v="3374"/>
    <x v="6"/>
    <x v="0"/>
    <x v="6"/>
    <x v="24"/>
    <x v="3"/>
    <x v="2"/>
  </r>
  <r>
    <d v="2012-05-07T00:00:00"/>
    <x v="31"/>
    <x v="2"/>
    <s v="CHE050712"/>
    <x v="531"/>
    <n v="240.5"/>
    <x v="0"/>
    <x v="0"/>
    <n v="3375"/>
    <x v="6"/>
    <x v="0"/>
    <x v="6"/>
    <x v="22"/>
    <x v="3"/>
    <x v="2"/>
  </r>
  <r>
    <d v="2012-05-07T00:00:00"/>
    <x v="31"/>
    <x v="2"/>
    <s v="CHE050712"/>
    <x v="531"/>
    <n v="240.5"/>
    <x v="0"/>
    <x v="0"/>
    <n v="3376"/>
    <x v="6"/>
    <x v="0"/>
    <x v="6"/>
    <x v="25"/>
    <x v="3"/>
    <x v="2"/>
  </r>
  <r>
    <d v="2012-05-10T00:00:00"/>
    <x v="31"/>
    <x v="2"/>
    <s v="CHE051012"/>
    <x v="64"/>
    <n v="100"/>
    <x v="0"/>
    <x v="0"/>
    <n v="3374"/>
    <x v="6"/>
    <x v="0"/>
    <x v="6"/>
    <x v="24"/>
    <x v="3"/>
    <x v="2"/>
  </r>
  <r>
    <d v="2012-05-22T00:00:00"/>
    <x v="31"/>
    <x v="2"/>
    <s v="INV052212"/>
    <x v="208"/>
    <n v="500"/>
    <x v="4"/>
    <x v="4"/>
    <n v="3333"/>
    <x v="0"/>
    <x v="0"/>
    <x v="0"/>
    <x v="1"/>
    <x v="1"/>
    <x v="0"/>
  </r>
  <r>
    <d v="2012-04-23T00:00:00"/>
    <x v="31"/>
    <x v="2"/>
    <s v="CHE042312"/>
    <x v="22"/>
    <n v="37.5"/>
    <x v="0"/>
    <x v="0"/>
    <n v="3339"/>
    <x v="2"/>
    <x v="0"/>
    <x v="2"/>
    <x v="5"/>
    <x v="3"/>
    <x v="2"/>
  </r>
  <r>
    <d v="2012-05-07T00:00:00"/>
    <x v="31"/>
    <x v="2"/>
    <n v="77658"/>
    <x v="532"/>
    <n v="55.99"/>
    <x v="4"/>
    <x v="4"/>
    <n v="3337"/>
    <x v="2"/>
    <x v="0"/>
    <x v="2"/>
    <x v="4"/>
    <x v="3"/>
    <x v="2"/>
  </r>
  <r>
    <d v="2012-05-14T00:00:00"/>
    <x v="31"/>
    <x v="2"/>
    <s v="CHE051412"/>
    <x v="22"/>
    <n v="500"/>
    <x v="3"/>
    <x v="3"/>
    <n v="3345"/>
    <x v="2"/>
    <x v="0"/>
    <x v="2"/>
    <x v="7"/>
    <x v="3"/>
    <x v="2"/>
  </r>
  <r>
    <d v="2012-05-16T00:00:00"/>
    <x v="31"/>
    <x v="2"/>
    <s v="050_DEON.SCOTT_MAY-1"/>
    <x v="456"/>
    <n v="81.7"/>
    <x v="4"/>
    <x v="4"/>
    <n v="3337"/>
    <x v="2"/>
    <x v="0"/>
    <x v="2"/>
    <x v="4"/>
    <x v="3"/>
    <x v="2"/>
  </r>
  <r>
    <d v="2012-05-16T00:00:00"/>
    <x v="31"/>
    <x v="2"/>
    <s v="050_MARK.GRIFFIN_MAY"/>
    <x v="456"/>
    <n v="235.12"/>
    <x v="4"/>
    <x v="4"/>
    <n v="3337"/>
    <x v="2"/>
    <x v="0"/>
    <x v="2"/>
    <x v="4"/>
    <x v="3"/>
    <x v="2"/>
  </r>
  <r>
    <d v="2012-05-23T00:00:00"/>
    <x v="31"/>
    <x v="2"/>
    <s v="CHE052312"/>
    <x v="533"/>
    <n v="100"/>
    <x v="4"/>
    <x v="4"/>
    <n v="3337"/>
    <x v="2"/>
    <x v="0"/>
    <x v="2"/>
    <x v="4"/>
    <x v="3"/>
    <x v="2"/>
  </r>
  <r>
    <d v="2012-05-25T00:00:00"/>
    <x v="31"/>
    <x v="2"/>
    <n v="77797"/>
    <x v="532"/>
    <n v="102.3"/>
    <x v="4"/>
    <x v="4"/>
    <n v="3337"/>
    <x v="2"/>
    <x v="0"/>
    <x v="2"/>
    <x v="4"/>
    <x v="3"/>
    <x v="2"/>
  </r>
  <r>
    <d v="2012-05-01T00:00:00"/>
    <x v="31"/>
    <x v="2"/>
    <n v="25262012"/>
    <x v="367"/>
    <n v="500"/>
    <x v="0"/>
    <x v="0"/>
    <n v="3333"/>
    <x v="7"/>
    <x v="0"/>
    <x v="7"/>
    <x v="1"/>
    <x v="1"/>
    <x v="0"/>
  </r>
  <r>
    <d v="2012-05-02T00:00:00"/>
    <x v="31"/>
    <x v="2"/>
    <n v="2012010"/>
    <x v="221"/>
    <n v="2500"/>
    <x v="0"/>
    <x v="0"/>
    <n v="3333"/>
    <x v="7"/>
    <x v="0"/>
    <x v="7"/>
    <x v="1"/>
    <x v="1"/>
    <x v="0"/>
  </r>
  <r>
    <d v="2012-05-07T00:00:00"/>
    <x v="31"/>
    <x v="2"/>
    <s v="INV050712"/>
    <x v="213"/>
    <n v="250"/>
    <x v="0"/>
    <x v="0"/>
    <n v="3333"/>
    <x v="7"/>
    <x v="0"/>
    <x v="7"/>
    <x v="1"/>
    <x v="1"/>
    <x v="0"/>
  </r>
  <r>
    <d v="2012-05-07T00:00:00"/>
    <x v="31"/>
    <x v="2"/>
    <s v="INV050712"/>
    <x v="213"/>
    <n v="0"/>
    <x v="0"/>
    <x v="0"/>
    <n v="3341"/>
    <x v="7"/>
    <x v="0"/>
    <x v="7"/>
    <x v="29"/>
    <x v="14"/>
    <x v="7"/>
  </r>
  <r>
    <d v="2012-05-08T00:00:00"/>
    <x v="31"/>
    <x v="2"/>
    <s v="CHE050812"/>
    <x v="164"/>
    <n v="200"/>
    <x v="0"/>
    <x v="0"/>
    <n v="3341"/>
    <x v="7"/>
    <x v="0"/>
    <x v="7"/>
    <x v="29"/>
    <x v="14"/>
    <x v="7"/>
  </r>
  <r>
    <d v="2012-05-11T00:00:00"/>
    <x v="31"/>
    <x v="2"/>
    <s v="CHE051112"/>
    <x v="214"/>
    <n v="450"/>
    <x v="0"/>
    <x v="0"/>
    <n v="3333"/>
    <x v="7"/>
    <x v="0"/>
    <x v="7"/>
    <x v="1"/>
    <x v="1"/>
    <x v="0"/>
  </r>
  <r>
    <d v="2012-05-15T00:00:00"/>
    <x v="31"/>
    <x v="2"/>
    <n v="10285"/>
    <x v="22"/>
    <n v="300"/>
    <x v="0"/>
    <x v="0"/>
    <n v="3344"/>
    <x v="7"/>
    <x v="0"/>
    <x v="7"/>
    <x v="28"/>
    <x v="13"/>
    <x v="7"/>
  </r>
  <r>
    <d v="2012-05-16T00:00:00"/>
    <x v="31"/>
    <x v="2"/>
    <s v="050_MIKE.LOVVORN_MAY"/>
    <x v="456"/>
    <n v="10.28"/>
    <x v="1"/>
    <x v="1"/>
    <n v="3333"/>
    <x v="7"/>
    <x v="0"/>
    <x v="7"/>
    <x v="1"/>
    <x v="1"/>
    <x v="0"/>
  </r>
  <r>
    <d v="2012-05-16T00:00:00"/>
    <x v="31"/>
    <x v="2"/>
    <s v="050_RONNIE.SUTTON_MA"/>
    <x v="456"/>
    <n v="502.14"/>
    <x v="1"/>
    <x v="1"/>
    <n v="3333"/>
    <x v="7"/>
    <x v="0"/>
    <x v="7"/>
    <x v="1"/>
    <x v="1"/>
    <x v="0"/>
  </r>
  <r>
    <d v="2012-05-16T00:00:00"/>
    <x v="31"/>
    <x v="2"/>
    <n v="12051601"/>
    <x v="40"/>
    <n v="250"/>
    <x v="6"/>
    <x v="6"/>
    <n v="3333"/>
    <x v="7"/>
    <x v="0"/>
    <x v="7"/>
    <x v="1"/>
    <x v="1"/>
    <x v="0"/>
  </r>
  <r>
    <d v="2012-05-03T00:00:00"/>
    <x v="31"/>
    <x v="2"/>
    <n v="59234"/>
    <x v="22"/>
    <n v="500"/>
    <x v="0"/>
    <x v="0"/>
    <n v="3333"/>
    <x v="1"/>
    <x v="0"/>
    <x v="1"/>
    <x v="1"/>
    <x v="1"/>
    <x v="0"/>
  </r>
  <r>
    <d v="2012-05-03T00:00:00"/>
    <x v="31"/>
    <x v="2"/>
    <s v="CHE050312"/>
    <x v="24"/>
    <n v="300"/>
    <x v="2"/>
    <x v="2"/>
    <n v="3333"/>
    <x v="1"/>
    <x v="0"/>
    <x v="1"/>
    <x v="1"/>
    <x v="1"/>
    <x v="0"/>
  </r>
  <r>
    <d v="2012-05-21T00:00:00"/>
    <x v="31"/>
    <x v="2"/>
    <s v="CHE052112"/>
    <x v="534"/>
    <n v="500"/>
    <x v="3"/>
    <x v="3"/>
    <n v="3333"/>
    <x v="1"/>
    <x v="0"/>
    <x v="1"/>
    <x v="1"/>
    <x v="1"/>
    <x v="0"/>
  </r>
  <r>
    <d v="2012-05-25T00:00:00"/>
    <x v="31"/>
    <x v="2"/>
    <n v="101"/>
    <x v="535"/>
    <n v="500"/>
    <x v="0"/>
    <x v="0"/>
    <n v="3333"/>
    <x v="1"/>
    <x v="0"/>
    <x v="1"/>
    <x v="1"/>
    <x v="1"/>
    <x v="0"/>
  </r>
  <r>
    <d v="2012-05-07T00:00:00"/>
    <x v="31"/>
    <x v="2"/>
    <n v="131662"/>
    <x v="405"/>
    <n v="100"/>
    <x v="2"/>
    <x v="2"/>
    <n v="3438"/>
    <x v="8"/>
    <x v="0"/>
    <x v="8"/>
    <x v="39"/>
    <x v="20"/>
    <x v="6"/>
  </r>
  <r>
    <d v="2012-05-25T00:00:00"/>
    <x v="31"/>
    <x v="2"/>
    <n v="261"/>
    <x v="536"/>
    <n v="1000"/>
    <x v="0"/>
    <x v="0"/>
    <n v="3333"/>
    <x v="8"/>
    <x v="0"/>
    <x v="8"/>
    <x v="1"/>
    <x v="1"/>
    <x v="0"/>
  </r>
  <r>
    <d v="2012-05-30T00:00:00"/>
    <x v="31"/>
    <x v="2"/>
    <s v="CHE053012"/>
    <x v="216"/>
    <n v="100"/>
    <x v="0"/>
    <x v="0"/>
    <n v="3336"/>
    <x v="5"/>
    <x v="0"/>
    <x v="5"/>
    <x v="20"/>
    <x v="3"/>
    <x v="2"/>
  </r>
  <r>
    <d v="2012-05-31T00:00:00"/>
    <x v="31"/>
    <x v="2"/>
    <s v="Journal Entry"/>
    <x v="537"/>
    <n v="4.0199999999999996"/>
    <x v="0"/>
    <x v="0"/>
    <n v="3373"/>
    <x v="6"/>
    <x v="0"/>
    <x v="6"/>
    <x v="23"/>
    <x v="3"/>
    <x v="2"/>
  </r>
  <r>
    <d v="2012-05-31T00:00:00"/>
    <x v="31"/>
    <x v="2"/>
    <s v="Journal Entry"/>
    <x v="537"/>
    <n v="4.0199999999999996"/>
    <x v="0"/>
    <x v="0"/>
    <n v="3374"/>
    <x v="6"/>
    <x v="0"/>
    <x v="6"/>
    <x v="24"/>
    <x v="3"/>
    <x v="2"/>
  </r>
  <r>
    <d v="2012-05-31T00:00:00"/>
    <x v="31"/>
    <x v="2"/>
    <s v="Journal Entry"/>
    <x v="537"/>
    <n v="4.0199999999999996"/>
    <x v="0"/>
    <x v="0"/>
    <n v="3375"/>
    <x v="6"/>
    <x v="0"/>
    <x v="6"/>
    <x v="22"/>
    <x v="3"/>
    <x v="2"/>
  </r>
  <r>
    <d v="2012-05-31T00:00:00"/>
    <x v="31"/>
    <x v="2"/>
    <s v="Journal Entry"/>
    <x v="537"/>
    <n v="4.0199999999999996"/>
    <x v="0"/>
    <x v="0"/>
    <n v="3376"/>
    <x v="6"/>
    <x v="0"/>
    <x v="6"/>
    <x v="25"/>
    <x v="3"/>
    <x v="2"/>
  </r>
  <r>
    <d v="2012-05-15T00:00:00"/>
    <x v="32"/>
    <x v="2"/>
    <n v="49248"/>
    <x v="22"/>
    <n v="-350"/>
    <x v="0"/>
    <x v="0"/>
    <n v="3333"/>
    <x v="4"/>
    <x v="0"/>
    <x v="4"/>
    <x v="1"/>
    <x v="1"/>
    <x v="0"/>
  </r>
  <r>
    <d v="2012-05-24T00:00:00"/>
    <x v="32"/>
    <x v="2"/>
    <s v="CHE052412"/>
    <x v="538"/>
    <n v="480"/>
    <x v="0"/>
    <x v="0"/>
    <n v="3374"/>
    <x v="6"/>
    <x v="0"/>
    <x v="6"/>
    <x v="24"/>
    <x v="3"/>
    <x v="2"/>
  </r>
  <r>
    <d v="2012-05-30T00:00:00"/>
    <x v="32"/>
    <x v="2"/>
    <n v="4151014820"/>
    <x v="489"/>
    <n v="500"/>
    <x v="0"/>
    <x v="0"/>
    <n v="3333"/>
    <x v="7"/>
    <x v="0"/>
    <x v="7"/>
    <x v="1"/>
    <x v="1"/>
    <x v="0"/>
  </r>
  <r>
    <d v="2012-05-31T00:00:00"/>
    <x v="32"/>
    <x v="2"/>
    <s v="CHE053112"/>
    <x v="402"/>
    <n v="2500"/>
    <x v="0"/>
    <x v="0"/>
    <n v="3333"/>
    <x v="4"/>
    <x v="0"/>
    <x v="4"/>
    <x v="1"/>
    <x v="1"/>
    <x v="0"/>
  </r>
  <r>
    <d v="2012-06-01T00:00:00"/>
    <x v="32"/>
    <x v="2"/>
    <s v="INV060112"/>
    <x v="430"/>
    <n v="100"/>
    <x v="4"/>
    <x v="4"/>
    <n v="3334"/>
    <x v="3"/>
    <x v="0"/>
    <x v="3"/>
    <x v="8"/>
    <x v="3"/>
    <x v="2"/>
  </r>
  <r>
    <d v="2012-06-01T00:00:00"/>
    <x v="32"/>
    <x v="2"/>
    <s v="INV060112-1"/>
    <x v="539"/>
    <n v="50"/>
    <x v="4"/>
    <x v="4"/>
    <n v="2739"/>
    <x v="4"/>
    <x v="0"/>
    <x v="4"/>
    <x v="45"/>
    <x v="26"/>
    <x v="5"/>
  </r>
  <r>
    <d v="2012-06-01T00:00:00"/>
    <x v="32"/>
    <x v="2"/>
    <s v="INV060112"/>
    <x v="539"/>
    <n v="50"/>
    <x v="4"/>
    <x v="4"/>
    <n v="3333"/>
    <x v="4"/>
    <x v="0"/>
    <x v="4"/>
    <x v="1"/>
    <x v="1"/>
    <x v="0"/>
  </r>
  <r>
    <d v="2012-06-01T00:00:00"/>
    <x v="32"/>
    <x v="2"/>
    <s v="400007867-3"/>
    <x v="275"/>
    <n v="200"/>
    <x v="0"/>
    <x v="0"/>
    <n v="3435"/>
    <x v="7"/>
    <x v="0"/>
    <x v="7"/>
    <x v="26"/>
    <x v="12"/>
    <x v="6"/>
  </r>
  <r>
    <d v="2012-06-04T00:00:00"/>
    <x v="32"/>
    <x v="2"/>
    <s v="CHE060412"/>
    <x v="36"/>
    <n v="300"/>
    <x v="5"/>
    <x v="5"/>
    <n v="3333"/>
    <x v="4"/>
    <x v="0"/>
    <x v="4"/>
    <x v="1"/>
    <x v="1"/>
    <x v="0"/>
  </r>
  <r>
    <d v="2012-06-04T00:00:00"/>
    <x v="32"/>
    <x v="2"/>
    <s v="INV060412"/>
    <x v="540"/>
    <n v="400"/>
    <x v="0"/>
    <x v="0"/>
    <n v="3337"/>
    <x v="2"/>
    <x v="0"/>
    <x v="2"/>
    <x v="4"/>
    <x v="3"/>
    <x v="2"/>
  </r>
  <r>
    <d v="2012-06-05T00:00:00"/>
    <x v="32"/>
    <x v="2"/>
    <n v="20150"/>
    <x v="1"/>
    <n v="250"/>
    <x v="4"/>
    <x v="4"/>
    <n v="3333"/>
    <x v="7"/>
    <x v="0"/>
    <x v="7"/>
    <x v="1"/>
    <x v="1"/>
    <x v="0"/>
  </r>
  <r>
    <d v="2012-06-06T00:00:00"/>
    <x v="32"/>
    <x v="2"/>
    <s v="CHE060612"/>
    <x v="541"/>
    <n v="1000"/>
    <x v="0"/>
    <x v="0"/>
    <n v="3333"/>
    <x v="7"/>
    <x v="0"/>
    <x v="7"/>
    <x v="1"/>
    <x v="1"/>
    <x v="0"/>
  </r>
  <r>
    <d v="2012-06-07T00:00:00"/>
    <x v="32"/>
    <x v="2"/>
    <s v="CHE060712"/>
    <x v="22"/>
    <n v="500"/>
    <x v="0"/>
    <x v="0"/>
    <n v="3333"/>
    <x v="4"/>
    <x v="0"/>
    <x v="4"/>
    <x v="1"/>
    <x v="1"/>
    <x v="0"/>
  </r>
  <r>
    <d v="2012-06-08T00:00:00"/>
    <x v="32"/>
    <x v="2"/>
    <s v="CHE060812"/>
    <x v="542"/>
    <n v="100"/>
    <x v="4"/>
    <x v="4"/>
    <n v="3333"/>
    <x v="0"/>
    <x v="0"/>
    <x v="0"/>
    <x v="1"/>
    <x v="1"/>
    <x v="0"/>
  </r>
  <r>
    <d v="2012-06-13T00:00:00"/>
    <x v="32"/>
    <x v="2"/>
    <n v="2151"/>
    <x v="430"/>
    <n v="500"/>
    <x v="0"/>
    <x v="0"/>
    <n v="3333"/>
    <x v="4"/>
    <x v="0"/>
    <x v="4"/>
    <x v="1"/>
    <x v="1"/>
    <x v="0"/>
  </r>
  <r>
    <d v="2012-06-13T00:00:00"/>
    <x v="32"/>
    <x v="2"/>
    <s v="CHE061312"/>
    <x v="22"/>
    <n v="50"/>
    <x v="0"/>
    <x v="0"/>
    <n v="3340"/>
    <x v="2"/>
    <x v="0"/>
    <x v="2"/>
    <x v="6"/>
    <x v="3"/>
    <x v="2"/>
  </r>
  <r>
    <d v="2012-06-14T00:00:00"/>
    <x v="32"/>
    <x v="2"/>
    <s v="CHE061412"/>
    <x v="44"/>
    <n v="3000"/>
    <x v="4"/>
    <x v="4"/>
    <n v="3333"/>
    <x v="7"/>
    <x v="0"/>
    <x v="7"/>
    <x v="1"/>
    <x v="1"/>
    <x v="0"/>
  </r>
  <r>
    <d v="2012-06-14T00:00:00"/>
    <x v="32"/>
    <x v="2"/>
    <n v="101"/>
    <x v="22"/>
    <n v="1000"/>
    <x v="0"/>
    <x v="0"/>
    <n v="3333"/>
    <x v="1"/>
    <x v="0"/>
    <x v="1"/>
    <x v="1"/>
    <x v="1"/>
    <x v="0"/>
  </r>
  <r>
    <d v="2012-06-14T00:00:00"/>
    <x v="32"/>
    <x v="2"/>
    <s v="CHE061412"/>
    <x v="543"/>
    <n v="250"/>
    <x v="4"/>
    <x v="4"/>
    <n v="3333"/>
    <x v="1"/>
    <x v="0"/>
    <x v="1"/>
    <x v="1"/>
    <x v="1"/>
    <x v="0"/>
  </r>
  <r>
    <d v="2012-06-14T00:00:00"/>
    <x v="32"/>
    <x v="2"/>
    <s v="CHE061412"/>
    <x v="64"/>
    <n v="300"/>
    <x v="0"/>
    <x v="0"/>
    <n v="3340"/>
    <x v="2"/>
    <x v="0"/>
    <x v="2"/>
    <x v="6"/>
    <x v="3"/>
    <x v="2"/>
  </r>
  <r>
    <d v="2012-06-15T00:00:00"/>
    <x v="32"/>
    <x v="2"/>
    <s v="050_DEON.SCOTT_JUN-1"/>
    <x v="456"/>
    <n v="526.20000000000005"/>
    <x v="4"/>
    <x v="4"/>
    <n v="3337"/>
    <x v="2"/>
    <x v="0"/>
    <x v="2"/>
    <x v="4"/>
    <x v="3"/>
    <x v="2"/>
  </r>
  <r>
    <d v="2012-06-15T00:00:00"/>
    <x v="32"/>
    <x v="2"/>
    <s v="050_DEON.SCOTT_JUN-1"/>
    <x v="456"/>
    <n v="50"/>
    <x v="0"/>
    <x v="0"/>
    <n v="3337"/>
    <x v="2"/>
    <x v="0"/>
    <x v="2"/>
    <x v="4"/>
    <x v="3"/>
    <x v="2"/>
  </r>
  <r>
    <d v="2012-06-15T00:00:00"/>
    <x v="32"/>
    <x v="2"/>
    <s v="050_PETE.HUDSON_JUN-"/>
    <x v="456"/>
    <n v="27.24"/>
    <x v="0"/>
    <x v="0"/>
    <n v="3438"/>
    <x v="8"/>
    <x v="0"/>
    <x v="8"/>
    <x v="39"/>
    <x v="20"/>
    <x v="6"/>
  </r>
  <r>
    <d v="2012-06-18T00:00:00"/>
    <x v="32"/>
    <x v="2"/>
    <s v="INV061812"/>
    <x v="544"/>
    <n v="500"/>
    <x v="0"/>
    <x v="0"/>
    <n v="3333"/>
    <x v="4"/>
    <x v="0"/>
    <x v="4"/>
    <x v="1"/>
    <x v="1"/>
    <x v="0"/>
  </r>
  <r>
    <d v="2012-06-19T00:00:00"/>
    <x v="32"/>
    <x v="2"/>
    <s v="INV061912"/>
    <x v="86"/>
    <n v="500"/>
    <x v="0"/>
    <x v="0"/>
    <n v="3333"/>
    <x v="4"/>
    <x v="0"/>
    <x v="4"/>
    <x v="1"/>
    <x v="1"/>
    <x v="0"/>
  </r>
  <r>
    <d v="2012-06-19T00:00:00"/>
    <x v="32"/>
    <x v="2"/>
    <s v="CHE061912"/>
    <x v="160"/>
    <n v="50"/>
    <x v="0"/>
    <x v="0"/>
    <n v="3333"/>
    <x v="4"/>
    <x v="0"/>
    <x v="4"/>
    <x v="1"/>
    <x v="1"/>
    <x v="0"/>
  </r>
  <r>
    <d v="2012-06-26T00:00:00"/>
    <x v="32"/>
    <x v="2"/>
    <s v="CHE062612"/>
    <x v="397"/>
    <n v="2000"/>
    <x v="2"/>
    <x v="2"/>
    <n v="3333"/>
    <x v="7"/>
    <x v="0"/>
    <x v="7"/>
    <x v="1"/>
    <x v="1"/>
    <x v="0"/>
  </r>
  <r>
    <d v="2012-06-30T00:00:00"/>
    <x v="32"/>
    <x v="2"/>
    <s v="Journal Entry"/>
    <x v="496"/>
    <n v="5.8"/>
    <x v="1"/>
    <x v="1"/>
    <n v="3333"/>
    <x v="1"/>
    <x v="0"/>
    <x v="1"/>
    <x v="1"/>
    <x v="1"/>
    <x v="0"/>
  </r>
  <r>
    <d v="2012-06-30T00:00:00"/>
    <x v="32"/>
    <x v="2"/>
    <s v="Journal Entry"/>
    <x v="496"/>
    <n v="17.399999999999999"/>
    <x v="0"/>
    <x v="0"/>
    <n v="3333"/>
    <x v="1"/>
    <x v="0"/>
    <x v="1"/>
    <x v="1"/>
    <x v="1"/>
    <x v="0"/>
  </r>
  <r>
    <d v="2012-07-01T00:00:00"/>
    <x v="33"/>
    <x v="2"/>
    <s v="INV070112"/>
    <x v="545"/>
    <n v="100"/>
    <x v="0"/>
    <x v="0"/>
    <n v="3334"/>
    <x v="3"/>
    <x v="0"/>
    <x v="3"/>
    <x v="8"/>
    <x v="3"/>
    <x v="2"/>
  </r>
  <r>
    <d v="2012-07-03T00:00:00"/>
    <x v="33"/>
    <x v="2"/>
    <n v="1024"/>
    <x v="22"/>
    <n v="1250"/>
    <x v="0"/>
    <x v="0"/>
    <n v="3333"/>
    <x v="4"/>
    <x v="0"/>
    <x v="4"/>
    <x v="1"/>
    <x v="1"/>
    <x v="0"/>
  </r>
  <r>
    <d v="2012-07-05T00:00:00"/>
    <x v="33"/>
    <x v="2"/>
    <s v="INV070512"/>
    <x v="395"/>
    <n v="100"/>
    <x v="0"/>
    <x v="0"/>
    <n v="3333"/>
    <x v="4"/>
    <x v="0"/>
    <x v="4"/>
    <x v="1"/>
    <x v="1"/>
    <x v="0"/>
  </r>
  <r>
    <d v="2012-07-09T00:00:00"/>
    <x v="33"/>
    <x v="2"/>
    <s v="INV070912"/>
    <x v="302"/>
    <n v="1200"/>
    <x v="0"/>
    <x v="0"/>
    <n v="3333"/>
    <x v="8"/>
    <x v="0"/>
    <x v="8"/>
    <x v="1"/>
    <x v="1"/>
    <x v="0"/>
  </r>
  <r>
    <d v="2012-07-11T00:00:00"/>
    <x v="33"/>
    <x v="2"/>
    <s v="CHE071112"/>
    <x v="546"/>
    <n v="200"/>
    <x v="4"/>
    <x v="4"/>
    <n v="3333"/>
    <x v="1"/>
    <x v="0"/>
    <x v="1"/>
    <x v="1"/>
    <x v="1"/>
    <x v="0"/>
  </r>
  <r>
    <d v="2012-07-11T00:00:00"/>
    <x v="33"/>
    <x v="2"/>
    <s v="CHE071112"/>
    <x v="547"/>
    <n v="200"/>
    <x v="0"/>
    <x v="0"/>
    <n v="3333"/>
    <x v="1"/>
    <x v="0"/>
    <x v="1"/>
    <x v="1"/>
    <x v="1"/>
    <x v="0"/>
  </r>
  <r>
    <d v="2012-07-11T00:00:00"/>
    <x v="33"/>
    <x v="2"/>
    <s v="CHE071112"/>
    <x v="517"/>
    <n v="1000"/>
    <x v="3"/>
    <x v="3"/>
    <n v="3333"/>
    <x v="1"/>
    <x v="0"/>
    <x v="1"/>
    <x v="1"/>
    <x v="1"/>
    <x v="0"/>
  </r>
  <r>
    <d v="2012-07-12T00:00:00"/>
    <x v="33"/>
    <x v="2"/>
    <n v="3127"/>
    <x v="548"/>
    <n v="400"/>
    <x v="0"/>
    <x v="0"/>
    <n v="3342"/>
    <x v="7"/>
    <x v="0"/>
    <x v="7"/>
    <x v="30"/>
    <x v="14"/>
    <x v="7"/>
  </r>
  <r>
    <d v="2012-07-13T00:00:00"/>
    <x v="33"/>
    <x v="2"/>
    <s v="CHE071312"/>
    <x v="549"/>
    <n v="200"/>
    <x v="4"/>
    <x v="4"/>
    <n v="3333"/>
    <x v="0"/>
    <x v="0"/>
    <x v="0"/>
    <x v="1"/>
    <x v="1"/>
    <x v="0"/>
  </r>
  <r>
    <d v="2012-07-16T00:00:00"/>
    <x v="33"/>
    <x v="2"/>
    <s v="050_PERRY.PATTERSON_"/>
    <x v="456"/>
    <n v="115.8"/>
    <x v="2"/>
    <x v="2"/>
    <n v="3438"/>
    <x v="8"/>
    <x v="0"/>
    <x v="8"/>
    <x v="39"/>
    <x v="20"/>
    <x v="6"/>
  </r>
  <r>
    <d v="2012-07-16T00:00:00"/>
    <x v="33"/>
    <x v="2"/>
    <s v="050_MARY.MCSPARIN_JU"/>
    <x v="456"/>
    <n v="39.57"/>
    <x v="4"/>
    <x v="4"/>
    <n v="3337"/>
    <x v="2"/>
    <x v="0"/>
    <x v="2"/>
    <x v="4"/>
    <x v="3"/>
    <x v="2"/>
  </r>
  <r>
    <d v="2012-07-16T00:00:00"/>
    <x v="33"/>
    <x v="2"/>
    <s v="050_DANNY.VINES_JUL-"/>
    <x v="456"/>
    <n v="374.42"/>
    <x v="6"/>
    <x v="6"/>
    <n v="3331"/>
    <x v="7"/>
    <x v="0"/>
    <x v="7"/>
    <x v="46"/>
    <x v="27"/>
    <x v="0"/>
  </r>
  <r>
    <d v="2012-07-17T00:00:00"/>
    <x v="33"/>
    <x v="2"/>
    <n v="83225651"/>
    <x v="6"/>
    <n v="69.95"/>
    <x v="0"/>
    <x v="0"/>
    <n v="3333"/>
    <x v="1"/>
    <x v="0"/>
    <x v="1"/>
    <x v="1"/>
    <x v="1"/>
    <x v="0"/>
  </r>
  <r>
    <d v="2012-07-23T00:00:00"/>
    <x v="33"/>
    <x v="2"/>
    <s v="CHE072312"/>
    <x v="420"/>
    <n v="250"/>
    <x v="0"/>
    <x v="0"/>
    <n v="3333"/>
    <x v="4"/>
    <x v="0"/>
    <x v="4"/>
    <x v="1"/>
    <x v="1"/>
    <x v="0"/>
  </r>
  <r>
    <d v="2012-07-23T00:00:00"/>
    <x v="33"/>
    <x v="2"/>
    <s v="CHE072312"/>
    <x v="110"/>
    <n v="500"/>
    <x v="0"/>
    <x v="0"/>
    <n v="3333"/>
    <x v="4"/>
    <x v="0"/>
    <x v="4"/>
    <x v="1"/>
    <x v="1"/>
    <x v="0"/>
  </r>
  <r>
    <d v="2012-07-24T00:00:00"/>
    <x v="33"/>
    <x v="2"/>
    <s v="CHE072412"/>
    <x v="28"/>
    <n v="260"/>
    <x v="0"/>
    <x v="0"/>
    <n v="3333"/>
    <x v="1"/>
    <x v="0"/>
    <x v="1"/>
    <x v="1"/>
    <x v="1"/>
    <x v="0"/>
  </r>
  <r>
    <d v="2012-07-25T00:00:00"/>
    <x v="33"/>
    <x v="2"/>
    <s v="CHE072512"/>
    <x v="550"/>
    <n v="100"/>
    <x v="0"/>
    <x v="0"/>
    <n v="3333"/>
    <x v="4"/>
    <x v="0"/>
    <x v="4"/>
    <x v="1"/>
    <x v="1"/>
    <x v="0"/>
  </r>
  <r>
    <d v="2012-07-27T00:00:00"/>
    <x v="33"/>
    <x v="2"/>
    <s v="INV072712"/>
    <x v="551"/>
    <n v="150"/>
    <x v="0"/>
    <x v="0"/>
    <n v="3333"/>
    <x v="4"/>
    <x v="0"/>
    <x v="4"/>
    <x v="1"/>
    <x v="1"/>
    <x v="0"/>
  </r>
  <r>
    <d v="2012-07-31T00:00:00"/>
    <x v="33"/>
    <x v="2"/>
    <s v="Journal Entry"/>
    <x v="552"/>
    <n v="1000"/>
    <x v="8"/>
    <x v="8"/>
    <n v="1508"/>
    <x v="0"/>
    <x v="0"/>
    <x v="0"/>
    <x v="42"/>
    <x v="23"/>
    <x v="9"/>
  </r>
  <r>
    <d v="2012-04-19T00:00:00"/>
    <x v="34"/>
    <x v="2"/>
    <n v="1379343"/>
    <x v="245"/>
    <n v="615.89"/>
    <x v="4"/>
    <x v="4"/>
    <n v="2735"/>
    <x v="4"/>
    <x v="0"/>
    <x v="4"/>
    <x v="16"/>
    <x v="11"/>
    <x v="5"/>
  </r>
  <r>
    <d v="2012-07-25T00:00:00"/>
    <x v="34"/>
    <x v="2"/>
    <n v="475"/>
    <x v="194"/>
    <n v="1095.8499999999999"/>
    <x v="6"/>
    <x v="6"/>
    <n v="3333"/>
    <x v="7"/>
    <x v="0"/>
    <x v="7"/>
    <x v="1"/>
    <x v="1"/>
    <x v="0"/>
  </r>
  <r>
    <d v="2012-07-26T00:00:00"/>
    <x v="34"/>
    <x v="2"/>
    <s v="INV072612"/>
    <x v="553"/>
    <n v="200"/>
    <x v="2"/>
    <x v="2"/>
    <n v="3333"/>
    <x v="4"/>
    <x v="0"/>
    <x v="4"/>
    <x v="1"/>
    <x v="1"/>
    <x v="0"/>
  </r>
  <r>
    <d v="2012-07-31T00:00:00"/>
    <x v="34"/>
    <x v="2"/>
    <n v="87556094"/>
    <x v="6"/>
    <n v="69.95"/>
    <x v="0"/>
    <x v="0"/>
    <n v="3333"/>
    <x v="1"/>
    <x v="0"/>
    <x v="1"/>
    <x v="1"/>
    <x v="1"/>
    <x v="0"/>
  </r>
  <r>
    <d v="2007-08-01T00:00:00"/>
    <x v="34"/>
    <x v="2"/>
    <s v="INV080107"/>
    <x v="554"/>
    <n v="-50"/>
    <x v="0"/>
    <x v="0"/>
    <n v="3334"/>
    <x v="3"/>
    <x v="0"/>
    <x v="3"/>
    <x v="8"/>
    <x v="3"/>
    <x v="2"/>
  </r>
  <r>
    <d v="2012-08-01T00:00:00"/>
    <x v="34"/>
    <x v="2"/>
    <s v="INV080112"/>
    <x v="555"/>
    <n v="2500"/>
    <x v="0"/>
    <x v="0"/>
    <n v="3333"/>
    <x v="4"/>
    <x v="0"/>
    <x v="4"/>
    <x v="1"/>
    <x v="1"/>
    <x v="0"/>
  </r>
  <r>
    <d v="2012-08-01T00:00:00"/>
    <x v="34"/>
    <x v="2"/>
    <s v="INV080112-1"/>
    <x v="22"/>
    <n v="500"/>
    <x v="4"/>
    <x v="4"/>
    <n v="2739"/>
    <x v="4"/>
    <x v="0"/>
    <x v="4"/>
    <x v="45"/>
    <x v="26"/>
    <x v="5"/>
  </r>
  <r>
    <d v="2012-08-01T00:00:00"/>
    <x v="34"/>
    <x v="2"/>
    <s v="INV080112"/>
    <x v="251"/>
    <n v="1000"/>
    <x v="0"/>
    <x v="0"/>
    <n v="3333"/>
    <x v="4"/>
    <x v="0"/>
    <x v="4"/>
    <x v="1"/>
    <x v="1"/>
    <x v="0"/>
  </r>
  <r>
    <d v="2012-08-02T00:00:00"/>
    <x v="34"/>
    <x v="2"/>
    <s v="INV080212"/>
    <x v="277"/>
    <n v="250"/>
    <x v="2"/>
    <x v="2"/>
    <n v="3438"/>
    <x v="8"/>
    <x v="0"/>
    <x v="8"/>
    <x v="39"/>
    <x v="20"/>
    <x v="6"/>
  </r>
  <r>
    <d v="2012-08-02T00:00:00"/>
    <x v="34"/>
    <x v="2"/>
    <s v="CHE080212"/>
    <x v="271"/>
    <n v="300"/>
    <x v="0"/>
    <x v="0"/>
    <n v="3333"/>
    <x v="4"/>
    <x v="0"/>
    <x v="4"/>
    <x v="1"/>
    <x v="1"/>
    <x v="0"/>
  </r>
  <r>
    <d v="2012-08-03T00:00:00"/>
    <x v="34"/>
    <x v="2"/>
    <s v="CHE080312"/>
    <x v="556"/>
    <n v="100"/>
    <x v="0"/>
    <x v="0"/>
    <n v="3333"/>
    <x v="4"/>
    <x v="0"/>
    <x v="4"/>
    <x v="1"/>
    <x v="1"/>
    <x v="0"/>
  </r>
  <r>
    <d v="2012-08-06T00:00:00"/>
    <x v="34"/>
    <x v="2"/>
    <s v="CHE080612"/>
    <x v="557"/>
    <n v="240"/>
    <x v="2"/>
    <x v="2"/>
    <n v="2734"/>
    <x v="4"/>
    <x v="0"/>
    <x v="4"/>
    <x v="13"/>
    <x v="8"/>
    <x v="5"/>
  </r>
  <r>
    <d v="2012-08-06T00:00:00"/>
    <x v="34"/>
    <x v="2"/>
    <s v="22KYO110817257413-08"/>
    <x v="77"/>
    <n v="100"/>
    <x v="0"/>
    <x v="0"/>
    <n v="3333"/>
    <x v="4"/>
    <x v="0"/>
    <x v="4"/>
    <x v="1"/>
    <x v="1"/>
    <x v="0"/>
  </r>
  <r>
    <d v="2012-08-08T00:00:00"/>
    <x v="34"/>
    <x v="2"/>
    <n v="1403775"/>
    <x v="245"/>
    <n v="264.54000000000002"/>
    <x v="4"/>
    <x v="4"/>
    <n v="2735"/>
    <x v="4"/>
    <x v="0"/>
    <x v="4"/>
    <x v="16"/>
    <x v="11"/>
    <x v="5"/>
  </r>
  <r>
    <d v="2012-08-08T00:00:00"/>
    <x v="34"/>
    <x v="2"/>
    <n v="1403774"/>
    <x v="245"/>
    <n v="1131.78"/>
    <x v="0"/>
    <x v="0"/>
    <n v="2734"/>
    <x v="4"/>
    <x v="0"/>
    <x v="4"/>
    <x v="13"/>
    <x v="8"/>
    <x v="5"/>
  </r>
  <r>
    <d v="2012-08-10T00:00:00"/>
    <x v="34"/>
    <x v="2"/>
    <s v="CHE081012"/>
    <x v="36"/>
    <n v="750"/>
    <x v="5"/>
    <x v="5"/>
    <n v="3333"/>
    <x v="1"/>
    <x v="0"/>
    <x v="1"/>
    <x v="1"/>
    <x v="1"/>
    <x v="0"/>
  </r>
  <r>
    <d v="2012-08-10T00:00:00"/>
    <x v="34"/>
    <x v="2"/>
    <s v="CHE081012"/>
    <x v="361"/>
    <n v="250"/>
    <x v="4"/>
    <x v="4"/>
    <n v="3308"/>
    <x v="0"/>
    <x v="0"/>
    <x v="0"/>
    <x v="35"/>
    <x v="17"/>
    <x v="8"/>
  </r>
  <r>
    <d v="2012-08-13T00:00:00"/>
    <x v="34"/>
    <x v="2"/>
    <s v="CHE081312"/>
    <x v="235"/>
    <n v="250"/>
    <x v="0"/>
    <x v="0"/>
    <n v="3333"/>
    <x v="4"/>
    <x v="0"/>
    <x v="4"/>
    <x v="1"/>
    <x v="1"/>
    <x v="0"/>
  </r>
  <r>
    <d v="2012-08-13T00:00:00"/>
    <x v="34"/>
    <x v="2"/>
    <s v="INV081312"/>
    <x v="1"/>
    <n v="200"/>
    <x v="1"/>
    <x v="1"/>
    <n v="3333"/>
    <x v="1"/>
    <x v="0"/>
    <x v="1"/>
    <x v="1"/>
    <x v="1"/>
    <x v="0"/>
  </r>
  <r>
    <d v="2012-08-15T00:00:00"/>
    <x v="34"/>
    <x v="2"/>
    <n v="1405470"/>
    <x v="245"/>
    <n v="91.14"/>
    <x v="4"/>
    <x v="4"/>
    <n v="2735"/>
    <x v="4"/>
    <x v="0"/>
    <x v="4"/>
    <x v="16"/>
    <x v="11"/>
    <x v="5"/>
  </r>
  <r>
    <d v="2012-08-16T00:00:00"/>
    <x v="34"/>
    <x v="2"/>
    <s v="050_RONNIE.BENNINGFI"/>
    <x v="456"/>
    <n v="230.47"/>
    <x v="0"/>
    <x v="0"/>
    <n v="2734"/>
    <x v="4"/>
    <x v="0"/>
    <x v="4"/>
    <x v="13"/>
    <x v="8"/>
    <x v="5"/>
  </r>
  <r>
    <d v="2012-08-16T00:00:00"/>
    <x v="34"/>
    <x v="2"/>
    <n v="20"/>
    <x v="558"/>
    <n v="500"/>
    <x v="0"/>
    <x v="0"/>
    <n v="3333"/>
    <x v="4"/>
    <x v="0"/>
    <x v="4"/>
    <x v="1"/>
    <x v="1"/>
    <x v="0"/>
  </r>
  <r>
    <d v="2012-08-20T00:00:00"/>
    <x v="34"/>
    <x v="2"/>
    <n v="236"/>
    <x v="22"/>
    <n v="100"/>
    <x v="0"/>
    <x v="0"/>
    <n v="3333"/>
    <x v="4"/>
    <x v="0"/>
    <x v="4"/>
    <x v="1"/>
    <x v="1"/>
    <x v="0"/>
  </r>
  <r>
    <d v="2012-08-21T00:00:00"/>
    <x v="34"/>
    <x v="2"/>
    <s v="CHE082112"/>
    <x v="559"/>
    <n v="100"/>
    <x v="6"/>
    <x v="6"/>
    <n v="3333"/>
    <x v="4"/>
    <x v="0"/>
    <x v="4"/>
    <x v="1"/>
    <x v="1"/>
    <x v="0"/>
  </r>
  <r>
    <d v="2012-08-22T00:00:00"/>
    <x v="34"/>
    <x v="2"/>
    <n v="114347"/>
    <x v="22"/>
    <n v="600"/>
    <x v="0"/>
    <x v="0"/>
    <n v="3333"/>
    <x v="4"/>
    <x v="0"/>
    <x v="4"/>
    <x v="1"/>
    <x v="1"/>
    <x v="0"/>
  </r>
  <r>
    <d v="2012-08-22T00:00:00"/>
    <x v="34"/>
    <x v="2"/>
    <s v="CHE082212"/>
    <x v="560"/>
    <n v="1000"/>
    <x v="0"/>
    <x v="0"/>
    <n v="3333"/>
    <x v="8"/>
    <x v="0"/>
    <x v="8"/>
    <x v="1"/>
    <x v="1"/>
    <x v="0"/>
  </r>
  <r>
    <d v="2012-08-24T00:00:00"/>
    <x v="34"/>
    <x v="2"/>
    <s v="CHE082412"/>
    <x v="561"/>
    <n v="76"/>
    <x v="0"/>
    <x v="0"/>
    <n v="3334"/>
    <x v="3"/>
    <x v="0"/>
    <x v="3"/>
    <x v="8"/>
    <x v="3"/>
    <x v="2"/>
  </r>
  <r>
    <d v="2007-10-04T00:00:00"/>
    <x v="34"/>
    <x v="2"/>
    <s v="CHE100407"/>
    <x v="562"/>
    <n v="-500"/>
    <x v="0"/>
    <x v="0"/>
    <n v="3333"/>
    <x v="4"/>
    <x v="0"/>
    <x v="4"/>
    <x v="1"/>
    <x v="1"/>
    <x v="0"/>
  </r>
  <r>
    <d v="2012-08-31T00:00:00"/>
    <x v="34"/>
    <x v="2"/>
    <s v="Journal Entry"/>
    <x v="6"/>
    <n v="4.9000000000000004"/>
    <x v="0"/>
    <x v="0"/>
    <n v="3333"/>
    <x v="1"/>
    <x v="0"/>
    <x v="1"/>
    <x v="1"/>
    <x v="1"/>
    <x v="0"/>
  </r>
  <r>
    <d v="2012-08-31T00:00:00"/>
    <x v="34"/>
    <x v="2"/>
    <s v="Journal Entry"/>
    <x v="563"/>
    <n v="50"/>
    <x v="0"/>
    <x v="0"/>
    <n v="3334"/>
    <x v="3"/>
    <x v="0"/>
    <x v="3"/>
    <x v="8"/>
    <x v="3"/>
    <x v="2"/>
  </r>
  <r>
    <d v="2012-08-31T00:00:00"/>
    <x v="34"/>
    <x v="2"/>
    <s v="Journal Entry"/>
    <x v="563"/>
    <n v="-76"/>
    <x v="0"/>
    <x v="0"/>
    <n v="3334"/>
    <x v="3"/>
    <x v="0"/>
    <x v="3"/>
    <x v="8"/>
    <x v="3"/>
    <x v="2"/>
  </r>
  <r>
    <d v="2012-07-06T00:00:00"/>
    <x v="35"/>
    <x v="2"/>
    <n v="14734"/>
    <x v="22"/>
    <n v="2295"/>
    <x v="0"/>
    <x v="0"/>
    <n v="3333"/>
    <x v="1"/>
    <x v="0"/>
    <x v="1"/>
    <x v="1"/>
    <x v="1"/>
    <x v="0"/>
  </r>
  <r>
    <d v="2012-08-11T00:00:00"/>
    <x v="35"/>
    <x v="2"/>
    <s v="INV081112"/>
    <x v="564"/>
    <n v="450"/>
    <x v="0"/>
    <x v="0"/>
    <n v="2739"/>
    <x v="4"/>
    <x v="0"/>
    <x v="4"/>
    <x v="45"/>
    <x v="26"/>
    <x v="5"/>
  </r>
  <r>
    <d v="2012-09-05T00:00:00"/>
    <x v="35"/>
    <x v="2"/>
    <s v="CHE090512"/>
    <x v="36"/>
    <n v="150"/>
    <x v="5"/>
    <x v="5"/>
    <n v="3333"/>
    <x v="4"/>
    <x v="0"/>
    <x v="4"/>
    <x v="1"/>
    <x v="1"/>
    <x v="0"/>
  </r>
  <r>
    <d v="2012-09-05T00:00:00"/>
    <x v="35"/>
    <x v="2"/>
    <s v="CHE090512"/>
    <x v="565"/>
    <n v="1000"/>
    <x v="4"/>
    <x v="4"/>
    <n v="3333"/>
    <x v="4"/>
    <x v="0"/>
    <x v="4"/>
    <x v="1"/>
    <x v="1"/>
    <x v="0"/>
  </r>
  <r>
    <d v="2012-09-10T00:00:00"/>
    <x v="35"/>
    <x v="2"/>
    <n v="1182"/>
    <x v="22"/>
    <n v="250"/>
    <x v="2"/>
    <x v="2"/>
    <n v="3333"/>
    <x v="4"/>
    <x v="0"/>
    <x v="4"/>
    <x v="1"/>
    <x v="1"/>
    <x v="0"/>
  </r>
  <r>
    <d v="2012-09-11T00:00:00"/>
    <x v="35"/>
    <x v="2"/>
    <s v="CHE091112"/>
    <x v="566"/>
    <n v="250"/>
    <x v="2"/>
    <x v="2"/>
    <n v="3308"/>
    <x v="4"/>
    <x v="0"/>
    <x v="4"/>
    <x v="35"/>
    <x v="17"/>
    <x v="8"/>
  </r>
  <r>
    <d v="2012-09-11T00:00:00"/>
    <x v="35"/>
    <x v="2"/>
    <s v="CHE091112"/>
    <x v="567"/>
    <n v="680"/>
    <x v="2"/>
    <x v="2"/>
    <n v="2734"/>
    <x v="4"/>
    <x v="0"/>
    <x v="4"/>
    <x v="13"/>
    <x v="8"/>
    <x v="5"/>
  </r>
  <r>
    <d v="2012-09-17T00:00:00"/>
    <x v="35"/>
    <x v="2"/>
    <s v="INV091712"/>
    <x v="568"/>
    <n v="200"/>
    <x v="0"/>
    <x v="0"/>
    <n v="2735"/>
    <x v="4"/>
    <x v="0"/>
    <x v="4"/>
    <x v="16"/>
    <x v="11"/>
    <x v="5"/>
  </r>
  <r>
    <d v="2012-09-19T00:00:00"/>
    <x v="35"/>
    <x v="2"/>
    <s v="CHE091912"/>
    <x v="569"/>
    <n v="2500"/>
    <x v="0"/>
    <x v="0"/>
    <n v="3333"/>
    <x v="4"/>
    <x v="0"/>
    <x v="4"/>
    <x v="1"/>
    <x v="1"/>
    <x v="0"/>
  </r>
  <r>
    <d v="2012-09-19T00:00:00"/>
    <x v="35"/>
    <x v="2"/>
    <s v="CHE091912"/>
    <x v="570"/>
    <n v="250"/>
    <x v="2"/>
    <x v="2"/>
    <n v="3333"/>
    <x v="4"/>
    <x v="0"/>
    <x v="4"/>
    <x v="1"/>
    <x v="1"/>
    <x v="0"/>
  </r>
  <r>
    <d v="2012-09-19T00:00:00"/>
    <x v="35"/>
    <x v="2"/>
    <s v="CHE091912"/>
    <x v="153"/>
    <n v="2500"/>
    <x v="2"/>
    <x v="2"/>
    <n v="3333"/>
    <x v="4"/>
    <x v="0"/>
    <x v="4"/>
    <x v="1"/>
    <x v="1"/>
    <x v="0"/>
  </r>
  <r>
    <d v="2012-09-19T00:00:00"/>
    <x v="35"/>
    <x v="2"/>
    <s v="CHE091912-1"/>
    <x v="153"/>
    <n v="2500"/>
    <x v="2"/>
    <x v="2"/>
    <n v="3333"/>
    <x v="4"/>
    <x v="0"/>
    <x v="4"/>
    <x v="1"/>
    <x v="1"/>
    <x v="0"/>
  </r>
  <r>
    <d v="2012-09-27T00:00:00"/>
    <x v="35"/>
    <x v="2"/>
    <n v="1000333"/>
    <x v="571"/>
    <n v="1801.2"/>
    <x v="3"/>
    <x v="3"/>
    <n v="2750"/>
    <x v="4"/>
    <x v="0"/>
    <x v="4"/>
    <x v="44"/>
    <x v="25"/>
    <x v="5"/>
  </r>
  <r>
    <d v="2012-09-30T00:00:00"/>
    <x v="35"/>
    <x v="2"/>
    <n v="10012012"/>
    <x v="500"/>
    <n v="1000"/>
    <x v="2"/>
    <x v="2"/>
    <n v="3333"/>
    <x v="4"/>
    <x v="0"/>
    <x v="4"/>
    <x v="1"/>
    <x v="1"/>
    <x v="0"/>
  </r>
  <r>
    <d v="2012-08-27T00:00:00"/>
    <x v="35"/>
    <x v="2"/>
    <n v="2070"/>
    <x v="197"/>
    <n v="7500"/>
    <x v="0"/>
    <x v="0"/>
    <n v="3333"/>
    <x v="7"/>
    <x v="0"/>
    <x v="7"/>
    <x v="1"/>
    <x v="1"/>
    <x v="0"/>
  </r>
  <r>
    <d v="2012-08-30T00:00:00"/>
    <x v="35"/>
    <x v="2"/>
    <n v="912188869"/>
    <x v="572"/>
    <n v="275"/>
    <x v="1"/>
    <x v="1"/>
    <n v="3435"/>
    <x v="7"/>
    <x v="0"/>
    <x v="7"/>
    <x v="26"/>
    <x v="12"/>
    <x v="6"/>
  </r>
  <r>
    <d v="2012-09-06T00:00:00"/>
    <x v="35"/>
    <x v="2"/>
    <s v="CHE090612"/>
    <x v="40"/>
    <n v="150"/>
    <x v="6"/>
    <x v="6"/>
    <n v="3435"/>
    <x v="7"/>
    <x v="0"/>
    <x v="7"/>
    <x v="26"/>
    <x v="12"/>
    <x v="6"/>
  </r>
  <r>
    <d v="2012-09-12T00:00:00"/>
    <x v="35"/>
    <x v="2"/>
    <n v="26272012"/>
    <x v="367"/>
    <n v="500"/>
    <x v="0"/>
    <x v="0"/>
    <n v="3333"/>
    <x v="7"/>
    <x v="0"/>
    <x v="7"/>
    <x v="1"/>
    <x v="1"/>
    <x v="0"/>
  </r>
  <r>
    <d v="2012-09-13T00:00:00"/>
    <x v="35"/>
    <x v="2"/>
    <s v="IEXP-370898"/>
    <x v="573"/>
    <n v="675.85"/>
    <x v="0"/>
    <x v="0"/>
    <n v="3341"/>
    <x v="7"/>
    <x v="0"/>
    <x v="7"/>
    <x v="29"/>
    <x v="14"/>
    <x v="7"/>
  </r>
  <r>
    <d v="2012-09-14T00:00:00"/>
    <x v="35"/>
    <x v="2"/>
    <n v="22960"/>
    <x v="399"/>
    <n v="418.84"/>
    <x v="0"/>
    <x v="0"/>
    <n v="3341"/>
    <x v="7"/>
    <x v="0"/>
    <x v="7"/>
    <x v="29"/>
    <x v="14"/>
    <x v="7"/>
  </r>
  <r>
    <d v="2012-09-25T00:00:00"/>
    <x v="35"/>
    <x v="2"/>
    <n v="23106"/>
    <x v="399"/>
    <n v="2004.8"/>
    <x v="0"/>
    <x v="0"/>
    <n v="3341"/>
    <x v="7"/>
    <x v="0"/>
    <x v="7"/>
    <x v="29"/>
    <x v="14"/>
    <x v="7"/>
  </r>
  <r>
    <d v="2012-09-10T00:00:00"/>
    <x v="35"/>
    <x v="2"/>
    <s v="CHE091012"/>
    <x v="574"/>
    <n v="1000"/>
    <x v="2"/>
    <x v="2"/>
    <n v="3333"/>
    <x v="1"/>
    <x v="0"/>
    <x v="1"/>
    <x v="1"/>
    <x v="1"/>
    <x v="0"/>
  </r>
  <r>
    <d v="2012-09-14T00:00:00"/>
    <x v="35"/>
    <x v="2"/>
    <s v="CHE091412"/>
    <x v="575"/>
    <n v="500"/>
    <x v="4"/>
    <x v="4"/>
    <n v="3333"/>
    <x v="1"/>
    <x v="0"/>
    <x v="1"/>
    <x v="1"/>
    <x v="1"/>
    <x v="0"/>
  </r>
  <r>
    <d v="2012-09-25T00:00:00"/>
    <x v="35"/>
    <x v="2"/>
    <s v="CHE092512"/>
    <x v="575"/>
    <n v="350"/>
    <x v="4"/>
    <x v="4"/>
    <n v="3333"/>
    <x v="1"/>
    <x v="0"/>
    <x v="1"/>
    <x v="1"/>
    <x v="1"/>
    <x v="0"/>
  </r>
  <r>
    <d v="2012-07-20T00:00:00"/>
    <x v="36"/>
    <x v="3"/>
    <s v="INV072012"/>
    <x v="85"/>
    <n v="2500"/>
    <x v="2"/>
    <x v="2"/>
    <n v="3333"/>
    <x v="4"/>
    <x v="0"/>
    <x v="4"/>
    <x v="1"/>
    <x v="1"/>
    <x v="0"/>
  </r>
  <r>
    <d v="2012-07-30T00:00:00"/>
    <x v="36"/>
    <x v="3"/>
    <s v="INV073012"/>
    <x v="576"/>
    <n v="1000"/>
    <x v="2"/>
    <x v="2"/>
    <n v="3333"/>
    <x v="4"/>
    <x v="0"/>
    <x v="4"/>
    <x v="1"/>
    <x v="1"/>
    <x v="0"/>
  </r>
  <r>
    <d v="2012-09-26T00:00:00"/>
    <x v="36"/>
    <x v="3"/>
    <n v="16"/>
    <x v="71"/>
    <n v="150"/>
    <x v="0"/>
    <x v="0"/>
    <n v="3333"/>
    <x v="4"/>
    <x v="0"/>
    <x v="4"/>
    <x v="1"/>
    <x v="1"/>
    <x v="0"/>
  </r>
  <r>
    <d v="2012-09-28T00:00:00"/>
    <x v="36"/>
    <x v="3"/>
    <n v="115"/>
    <x v="84"/>
    <n v="2000"/>
    <x v="0"/>
    <x v="0"/>
    <n v="3333"/>
    <x v="4"/>
    <x v="0"/>
    <x v="4"/>
    <x v="1"/>
    <x v="1"/>
    <x v="0"/>
  </r>
  <r>
    <d v="2012-09-30T00:00:00"/>
    <x v="36"/>
    <x v="3"/>
    <n v="9123396"/>
    <x v="88"/>
    <n v="1500"/>
    <x v="2"/>
    <x v="2"/>
    <n v="3333"/>
    <x v="4"/>
    <x v="0"/>
    <x v="4"/>
    <x v="1"/>
    <x v="1"/>
    <x v="0"/>
  </r>
  <r>
    <d v="2012-10-01T00:00:00"/>
    <x v="36"/>
    <x v="3"/>
    <s v="INV100112"/>
    <x v="72"/>
    <n v="2000"/>
    <x v="2"/>
    <x v="2"/>
    <n v="3333"/>
    <x v="4"/>
    <x v="0"/>
    <x v="4"/>
    <x v="1"/>
    <x v="1"/>
    <x v="0"/>
  </r>
  <r>
    <d v="2012-10-01T00:00:00"/>
    <x v="36"/>
    <x v="3"/>
    <s v="INV100112"/>
    <x v="435"/>
    <n v="100"/>
    <x v="2"/>
    <x v="2"/>
    <n v="3333"/>
    <x v="4"/>
    <x v="0"/>
    <x v="4"/>
    <x v="1"/>
    <x v="1"/>
    <x v="0"/>
  </r>
  <r>
    <d v="2012-10-01T00:00:00"/>
    <x v="36"/>
    <x v="3"/>
    <s v="INV100112"/>
    <x v="83"/>
    <n v="1000"/>
    <x v="2"/>
    <x v="2"/>
    <n v="3333"/>
    <x v="4"/>
    <x v="0"/>
    <x v="4"/>
    <x v="1"/>
    <x v="1"/>
    <x v="0"/>
  </r>
  <r>
    <d v="2012-10-03T00:00:00"/>
    <x v="36"/>
    <x v="3"/>
    <n v="38591"/>
    <x v="22"/>
    <n v="10000"/>
    <x v="0"/>
    <x v="0"/>
    <n v="3333"/>
    <x v="4"/>
    <x v="0"/>
    <x v="4"/>
    <x v="1"/>
    <x v="1"/>
    <x v="0"/>
  </r>
  <r>
    <d v="2012-10-15T00:00:00"/>
    <x v="36"/>
    <x v="3"/>
    <s v="582649-101512"/>
    <x v="22"/>
    <n v="750"/>
    <x v="0"/>
    <x v="0"/>
    <n v="3308"/>
    <x v="4"/>
    <x v="0"/>
    <x v="4"/>
    <x v="35"/>
    <x v="17"/>
    <x v="8"/>
  </r>
  <r>
    <d v="2012-10-20T00:00:00"/>
    <x v="36"/>
    <x v="3"/>
    <s v="CHE102012"/>
    <x v="577"/>
    <n v="500"/>
    <x v="2"/>
    <x v="2"/>
    <n v="3333"/>
    <x v="4"/>
    <x v="0"/>
    <x v="4"/>
    <x v="1"/>
    <x v="1"/>
    <x v="0"/>
  </r>
  <r>
    <d v="2012-10-23T00:00:00"/>
    <x v="36"/>
    <x v="3"/>
    <s v="CHE103212"/>
    <x v="67"/>
    <n v="19500"/>
    <x v="8"/>
    <x v="8"/>
    <n v="2631"/>
    <x v="4"/>
    <x v="0"/>
    <x v="4"/>
    <x v="9"/>
    <x v="4"/>
    <x v="0"/>
  </r>
  <r>
    <d v="2012-10-24T00:00:00"/>
    <x v="36"/>
    <x v="3"/>
    <s v="CHE102412"/>
    <x v="409"/>
    <n v="100"/>
    <x v="2"/>
    <x v="2"/>
    <n v="3333"/>
    <x v="4"/>
    <x v="0"/>
    <x v="4"/>
    <x v="1"/>
    <x v="1"/>
    <x v="0"/>
  </r>
  <r>
    <d v="2012-10-15T00:00:00"/>
    <x v="36"/>
    <x v="3"/>
    <s v="582649-101512"/>
    <x v="22"/>
    <n v="750"/>
    <x v="0"/>
    <x v="0"/>
    <n v="2604"/>
    <x v="0"/>
    <x v="0"/>
    <x v="0"/>
    <x v="48"/>
    <x v="0"/>
    <x v="0"/>
  </r>
  <r>
    <d v="2012-10-15T00:00:00"/>
    <x v="36"/>
    <x v="3"/>
    <s v="582649-101512"/>
    <x v="22"/>
    <n v="750"/>
    <x v="0"/>
    <x v="0"/>
    <n v="2631"/>
    <x v="0"/>
    <x v="0"/>
    <x v="0"/>
    <x v="9"/>
    <x v="4"/>
    <x v="0"/>
  </r>
  <r>
    <d v="2012-10-15T00:00:00"/>
    <x v="36"/>
    <x v="3"/>
    <s v="582649-101512"/>
    <x v="22"/>
    <n v="750"/>
    <x v="0"/>
    <x v="0"/>
    <n v="2703"/>
    <x v="0"/>
    <x v="0"/>
    <x v="0"/>
    <x v="49"/>
    <x v="29"/>
    <x v="0"/>
  </r>
  <r>
    <d v="2012-10-15T00:00:00"/>
    <x v="36"/>
    <x v="3"/>
    <n v="1212"/>
    <x v="287"/>
    <n v="1500"/>
    <x v="0"/>
    <x v="0"/>
    <n v="3333"/>
    <x v="7"/>
    <x v="0"/>
    <x v="7"/>
    <x v="1"/>
    <x v="1"/>
    <x v="0"/>
  </r>
  <r>
    <d v="2012-10-16T00:00:00"/>
    <x v="36"/>
    <x v="3"/>
    <s v="050_KENNY.HAY_OCT-12"/>
    <x v="456"/>
    <n v="32.76"/>
    <x v="1"/>
    <x v="1"/>
    <n v="3333"/>
    <x v="7"/>
    <x v="0"/>
    <x v="7"/>
    <x v="1"/>
    <x v="1"/>
    <x v="0"/>
  </r>
  <r>
    <d v="2012-10-16T00:00:00"/>
    <x v="36"/>
    <x v="3"/>
    <s v="050_TERRY.HIGGINS_OC"/>
    <x v="456"/>
    <n v="78.95"/>
    <x v="1"/>
    <x v="1"/>
    <n v="3333"/>
    <x v="7"/>
    <x v="0"/>
    <x v="7"/>
    <x v="1"/>
    <x v="1"/>
    <x v="0"/>
  </r>
  <r>
    <d v="2012-10-17T00:00:00"/>
    <x v="36"/>
    <x v="3"/>
    <s v="INV101712"/>
    <x v="22"/>
    <n v="500"/>
    <x v="0"/>
    <x v="0"/>
    <n v="3333"/>
    <x v="7"/>
    <x v="0"/>
    <x v="7"/>
    <x v="1"/>
    <x v="1"/>
    <x v="0"/>
  </r>
  <r>
    <d v="2012-10-19T00:00:00"/>
    <x v="36"/>
    <x v="3"/>
    <s v="CHE101912"/>
    <x v="578"/>
    <n v="1000"/>
    <x v="4"/>
    <x v="4"/>
    <n v="3333"/>
    <x v="7"/>
    <x v="0"/>
    <x v="7"/>
    <x v="1"/>
    <x v="1"/>
    <x v="0"/>
  </r>
  <r>
    <d v="2012-06-27T00:00:00"/>
    <x v="36"/>
    <x v="3"/>
    <s v="INV062712"/>
    <x v="22"/>
    <n v="1000"/>
    <x v="14"/>
    <x v="13"/>
    <n v="3333"/>
    <x v="1"/>
    <x v="0"/>
    <x v="1"/>
    <x v="1"/>
    <x v="1"/>
    <x v="0"/>
  </r>
  <r>
    <d v="2012-09-30T00:00:00"/>
    <x v="36"/>
    <x v="3"/>
    <n v="7799731"/>
    <x v="42"/>
    <n v="500"/>
    <x v="0"/>
    <x v="0"/>
    <n v="3333"/>
    <x v="1"/>
    <x v="0"/>
    <x v="1"/>
    <x v="1"/>
    <x v="1"/>
    <x v="0"/>
  </r>
  <r>
    <d v="2012-10-01T00:00:00"/>
    <x v="36"/>
    <x v="3"/>
    <s v="INV100112"/>
    <x v="40"/>
    <n v="500"/>
    <x v="6"/>
    <x v="6"/>
    <n v="3333"/>
    <x v="1"/>
    <x v="0"/>
    <x v="1"/>
    <x v="1"/>
    <x v="1"/>
    <x v="0"/>
  </r>
  <r>
    <d v="2012-10-08T00:00:00"/>
    <x v="36"/>
    <x v="3"/>
    <s v="CHE100812"/>
    <x v="517"/>
    <n v="2000"/>
    <x v="3"/>
    <x v="3"/>
    <n v="3333"/>
    <x v="1"/>
    <x v="0"/>
    <x v="1"/>
    <x v="1"/>
    <x v="1"/>
    <x v="0"/>
  </r>
  <r>
    <d v="2012-10-17T00:00:00"/>
    <x v="36"/>
    <x v="3"/>
    <s v="CHE101712"/>
    <x v="9"/>
    <n v="2500"/>
    <x v="0"/>
    <x v="0"/>
    <n v="3333"/>
    <x v="1"/>
    <x v="0"/>
    <x v="1"/>
    <x v="1"/>
    <x v="1"/>
    <x v="0"/>
  </r>
  <r>
    <d v="2012-10-25T00:00:00"/>
    <x v="36"/>
    <x v="3"/>
    <n v="9114"/>
    <x v="6"/>
    <n v="82.9"/>
    <x v="0"/>
    <x v="0"/>
    <n v="3333"/>
    <x v="1"/>
    <x v="0"/>
    <x v="1"/>
    <x v="1"/>
    <x v="1"/>
    <x v="0"/>
  </r>
  <r>
    <d v="2012-10-25T00:00:00"/>
    <x v="36"/>
    <x v="3"/>
    <s v="CHE102512"/>
    <x v="526"/>
    <n v="600"/>
    <x v="2"/>
    <x v="2"/>
    <n v="3333"/>
    <x v="1"/>
    <x v="0"/>
    <x v="1"/>
    <x v="1"/>
    <x v="1"/>
    <x v="0"/>
  </r>
  <r>
    <d v="2012-10-09T00:00:00"/>
    <x v="36"/>
    <x v="3"/>
    <n v="2012663"/>
    <x v="579"/>
    <n v="200"/>
    <x v="0"/>
    <x v="0"/>
    <n v="3438"/>
    <x v="8"/>
    <x v="0"/>
    <x v="8"/>
    <x v="39"/>
    <x v="20"/>
    <x v="6"/>
  </r>
  <r>
    <m/>
    <x v="36"/>
    <x v="3"/>
    <m/>
    <x v="552"/>
    <n v="226.21"/>
    <x v="0"/>
    <x v="0"/>
    <n v="3341"/>
    <x v="7"/>
    <x v="0"/>
    <x v="7"/>
    <x v="29"/>
    <x v="14"/>
    <x v="7"/>
  </r>
  <r>
    <d v="2012-10-15T00:00:00"/>
    <x v="37"/>
    <x v="3"/>
    <s v="0105NGF"/>
    <x v="580"/>
    <n v="3000"/>
    <x v="2"/>
    <x v="2"/>
    <n v="3333"/>
    <x v="7"/>
    <x v="0"/>
    <x v="7"/>
    <x v="1"/>
    <x v="1"/>
    <x v="0"/>
  </r>
  <r>
    <d v="2012-10-31T00:00:00"/>
    <x v="37"/>
    <x v="3"/>
    <s v="IEXP-375140"/>
    <x v="581"/>
    <n v="471"/>
    <x v="3"/>
    <x v="3"/>
    <n v="2750"/>
    <x v="4"/>
    <x v="0"/>
    <x v="4"/>
    <x v="44"/>
    <x v="25"/>
    <x v="5"/>
  </r>
  <r>
    <d v="2012-11-12T00:00:00"/>
    <x v="37"/>
    <x v="3"/>
    <s v="CHE111212"/>
    <x v="383"/>
    <n v="9261"/>
    <x v="8"/>
    <x v="8"/>
    <n v="3333"/>
    <x v="4"/>
    <x v="0"/>
    <x v="4"/>
    <x v="1"/>
    <x v="1"/>
    <x v="0"/>
  </r>
  <r>
    <d v="2012-11-12T00:00:00"/>
    <x v="37"/>
    <x v="3"/>
    <s v="CHE111212"/>
    <x v="470"/>
    <n v="12734"/>
    <x v="8"/>
    <x v="8"/>
    <n v="3333"/>
    <x v="4"/>
    <x v="0"/>
    <x v="4"/>
    <x v="1"/>
    <x v="1"/>
    <x v="0"/>
  </r>
  <r>
    <d v="2012-11-12T00:00:00"/>
    <x v="37"/>
    <x v="3"/>
    <s v="CHE111212"/>
    <x v="67"/>
    <n v="56722"/>
    <x v="8"/>
    <x v="8"/>
    <n v="3333"/>
    <x v="4"/>
    <x v="0"/>
    <x v="4"/>
    <x v="1"/>
    <x v="1"/>
    <x v="0"/>
  </r>
  <r>
    <d v="2012-11-14T00:00:00"/>
    <x v="37"/>
    <x v="3"/>
    <s v="CHE111412"/>
    <x v="582"/>
    <n v="100"/>
    <x v="0"/>
    <x v="0"/>
    <n v="3333"/>
    <x v="4"/>
    <x v="0"/>
    <x v="4"/>
    <x v="1"/>
    <x v="1"/>
    <x v="0"/>
  </r>
  <r>
    <d v="2012-11-16T00:00:00"/>
    <x v="37"/>
    <x v="3"/>
    <s v="050_KATHERINE.CROSLI"/>
    <x v="456"/>
    <n v="100"/>
    <x v="4"/>
    <x v="4"/>
    <n v="2732"/>
    <x v="4"/>
    <x v="0"/>
    <x v="4"/>
    <x v="41"/>
    <x v="22"/>
    <x v="8"/>
  </r>
  <r>
    <d v="2012-11-16T00:00:00"/>
    <x v="37"/>
    <x v="3"/>
    <s v="050_WANDA.DALTON_NOV"/>
    <x v="456"/>
    <n v="145.94999999999999"/>
    <x v="0"/>
    <x v="0"/>
    <n v="3438"/>
    <x v="8"/>
    <x v="0"/>
    <x v="8"/>
    <x v="39"/>
    <x v="20"/>
    <x v="6"/>
  </r>
  <r>
    <d v="2012-11-20T00:00:00"/>
    <x v="37"/>
    <x v="3"/>
    <n v="6054"/>
    <x v="472"/>
    <n v="500"/>
    <x v="0"/>
    <x v="0"/>
    <n v="3333"/>
    <x v="4"/>
    <x v="0"/>
    <x v="4"/>
    <x v="1"/>
    <x v="1"/>
    <x v="0"/>
  </r>
  <r>
    <d v="2012-11-26T00:00:00"/>
    <x v="37"/>
    <x v="3"/>
    <s v="CHE112612"/>
    <x v="405"/>
    <n v="7293"/>
    <x v="8"/>
    <x v="8"/>
    <n v="3333"/>
    <x v="4"/>
    <x v="0"/>
    <x v="4"/>
    <x v="1"/>
    <x v="1"/>
    <x v="0"/>
  </r>
  <r>
    <d v="2012-11-26T00:00:00"/>
    <x v="37"/>
    <x v="3"/>
    <s v="CHE112612"/>
    <x v="483"/>
    <n v="3125"/>
    <x v="8"/>
    <x v="8"/>
    <n v="3333"/>
    <x v="4"/>
    <x v="0"/>
    <x v="4"/>
    <x v="1"/>
    <x v="1"/>
    <x v="0"/>
  </r>
  <r>
    <d v="2012-11-26T00:00:00"/>
    <x v="37"/>
    <x v="3"/>
    <s v="CHE112612"/>
    <x v="471"/>
    <n v="11576"/>
    <x v="8"/>
    <x v="8"/>
    <n v="3333"/>
    <x v="4"/>
    <x v="0"/>
    <x v="4"/>
    <x v="1"/>
    <x v="1"/>
    <x v="0"/>
  </r>
  <r>
    <d v="2012-11-27T00:00:00"/>
    <x v="37"/>
    <x v="3"/>
    <s v="CHE112712"/>
    <x v="339"/>
    <n v="12000"/>
    <x v="8"/>
    <x v="8"/>
    <n v="3333"/>
    <x v="4"/>
    <x v="0"/>
    <x v="4"/>
    <x v="1"/>
    <x v="1"/>
    <x v="0"/>
  </r>
  <r>
    <d v="2012-11-27T00:00:00"/>
    <x v="37"/>
    <x v="3"/>
    <s v="CHE112712"/>
    <x v="340"/>
    <n v="3000"/>
    <x v="8"/>
    <x v="8"/>
    <n v="3333"/>
    <x v="4"/>
    <x v="0"/>
    <x v="4"/>
    <x v="1"/>
    <x v="1"/>
    <x v="0"/>
  </r>
  <r>
    <d v="2012-11-28T00:00:00"/>
    <x v="37"/>
    <x v="3"/>
    <s v="CHE112812"/>
    <x v="500"/>
    <n v="1000"/>
    <x v="2"/>
    <x v="2"/>
    <n v="3333"/>
    <x v="4"/>
    <x v="0"/>
    <x v="4"/>
    <x v="1"/>
    <x v="1"/>
    <x v="0"/>
  </r>
  <r>
    <d v="2012-11-28T00:00:00"/>
    <x v="37"/>
    <x v="3"/>
    <s v="CHE112812"/>
    <x v="90"/>
    <n v="7000"/>
    <x v="3"/>
    <x v="3"/>
    <n v="3333"/>
    <x v="4"/>
    <x v="0"/>
    <x v="4"/>
    <x v="1"/>
    <x v="1"/>
    <x v="0"/>
  </r>
  <r>
    <d v="2012-09-19T00:00:00"/>
    <x v="38"/>
    <x v="3"/>
    <n v="7817"/>
    <x v="6"/>
    <n v="69.95"/>
    <x v="0"/>
    <x v="0"/>
    <n v="3331"/>
    <x v="1"/>
    <x v="0"/>
    <x v="1"/>
    <x v="46"/>
    <x v="27"/>
    <x v="0"/>
  </r>
  <r>
    <d v="2012-10-15T00:00:00"/>
    <x v="38"/>
    <x v="3"/>
    <s v="582649-101512"/>
    <x v="22"/>
    <n v="-750"/>
    <x v="0"/>
    <x v="0"/>
    <n v="2604"/>
    <x v="0"/>
    <x v="0"/>
    <x v="0"/>
    <x v="48"/>
    <x v="0"/>
    <x v="0"/>
  </r>
  <r>
    <d v="2012-10-15T00:00:00"/>
    <x v="38"/>
    <x v="3"/>
    <s v="582649-101512"/>
    <x v="22"/>
    <n v="-750"/>
    <x v="0"/>
    <x v="0"/>
    <n v="2631"/>
    <x v="0"/>
    <x v="0"/>
    <x v="0"/>
    <x v="9"/>
    <x v="4"/>
    <x v="0"/>
  </r>
  <r>
    <d v="2012-10-15T00:00:00"/>
    <x v="38"/>
    <x v="3"/>
    <s v="582649-101512"/>
    <x v="22"/>
    <n v="-750"/>
    <x v="0"/>
    <x v="0"/>
    <n v="2703"/>
    <x v="0"/>
    <x v="0"/>
    <x v="0"/>
    <x v="49"/>
    <x v="29"/>
    <x v="0"/>
  </r>
  <r>
    <d v="2012-10-15T00:00:00"/>
    <x v="38"/>
    <x v="3"/>
    <s v="582649-101512"/>
    <x v="22"/>
    <n v="-750"/>
    <x v="0"/>
    <x v="0"/>
    <n v="3308"/>
    <x v="4"/>
    <x v="0"/>
    <x v="4"/>
    <x v="35"/>
    <x v="17"/>
    <x v="8"/>
  </r>
  <r>
    <d v="2012-11-28T00:00:00"/>
    <x v="38"/>
    <x v="3"/>
    <s v="CHE112812"/>
    <x v="230"/>
    <n v="250"/>
    <x v="2"/>
    <x v="2"/>
    <n v="3438"/>
    <x v="8"/>
    <x v="0"/>
    <x v="8"/>
    <x v="39"/>
    <x v="20"/>
    <x v="6"/>
  </r>
  <r>
    <d v="2012-11-28T00:00:00"/>
    <x v="38"/>
    <x v="3"/>
    <s v="CHE112812"/>
    <x v="583"/>
    <n v="500"/>
    <x v="2"/>
    <x v="2"/>
    <n v="3438"/>
    <x v="8"/>
    <x v="0"/>
    <x v="8"/>
    <x v="39"/>
    <x v="20"/>
    <x v="6"/>
  </r>
  <r>
    <d v="2012-11-28T00:00:00"/>
    <x v="38"/>
    <x v="3"/>
    <s v="CHE112812"/>
    <x v="584"/>
    <n v="500"/>
    <x v="2"/>
    <x v="2"/>
    <n v="3438"/>
    <x v="8"/>
    <x v="0"/>
    <x v="8"/>
    <x v="39"/>
    <x v="20"/>
    <x v="6"/>
  </r>
  <r>
    <d v="2012-11-29T00:00:00"/>
    <x v="38"/>
    <x v="3"/>
    <s v="INV112912"/>
    <x v="8"/>
    <n v="500"/>
    <x v="0"/>
    <x v="0"/>
    <n v="3333"/>
    <x v="1"/>
    <x v="0"/>
    <x v="1"/>
    <x v="1"/>
    <x v="1"/>
    <x v="0"/>
  </r>
  <r>
    <d v="2012-12-03T00:00:00"/>
    <x v="38"/>
    <x v="3"/>
    <s v="0006974IN"/>
    <x v="468"/>
    <n v="2500"/>
    <x v="3"/>
    <x v="3"/>
    <n v="3333"/>
    <x v="4"/>
    <x v="0"/>
    <x v="4"/>
    <x v="1"/>
    <x v="1"/>
    <x v="0"/>
  </r>
  <r>
    <d v="2012-12-05T00:00:00"/>
    <x v="38"/>
    <x v="3"/>
    <n v="11213"/>
    <x v="6"/>
    <n v="59.95"/>
    <x v="0"/>
    <x v="0"/>
    <n v="3331"/>
    <x v="1"/>
    <x v="0"/>
    <x v="1"/>
    <x v="46"/>
    <x v="27"/>
    <x v="0"/>
  </r>
  <r>
    <d v="2012-12-06T00:00:00"/>
    <x v="38"/>
    <x v="3"/>
    <s v="INV120612"/>
    <x v="585"/>
    <n v="300"/>
    <x v="2"/>
    <x v="2"/>
    <n v="3333"/>
    <x v="1"/>
    <x v="0"/>
    <x v="1"/>
    <x v="1"/>
    <x v="1"/>
    <x v="0"/>
  </r>
  <r>
    <d v="2012-12-10T00:00:00"/>
    <x v="38"/>
    <x v="3"/>
    <s v="CHE121012"/>
    <x v="3"/>
    <n v="500"/>
    <x v="0"/>
    <x v="0"/>
    <n v="2631"/>
    <x v="4"/>
    <x v="0"/>
    <x v="4"/>
    <x v="9"/>
    <x v="4"/>
    <x v="0"/>
  </r>
  <r>
    <d v="2012-12-11T00:00:00"/>
    <x v="38"/>
    <x v="3"/>
    <s v="CHE121112"/>
    <x v="86"/>
    <n v="100"/>
    <x v="4"/>
    <x v="4"/>
    <n v="3333"/>
    <x v="0"/>
    <x v="0"/>
    <x v="0"/>
    <x v="1"/>
    <x v="1"/>
    <x v="0"/>
  </r>
  <r>
    <d v="2012-12-11T00:00:00"/>
    <x v="38"/>
    <x v="3"/>
    <s v="CHE121112"/>
    <x v="64"/>
    <n v="100"/>
    <x v="0"/>
    <x v="0"/>
    <n v="3333"/>
    <x v="7"/>
    <x v="0"/>
    <x v="7"/>
    <x v="1"/>
    <x v="1"/>
    <x v="0"/>
  </r>
  <r>
    <d v="2012-12-12T00:00:00"/>
    <x v="38"/>
    <x v="3"/>
    <n v="1"/>
    <x v="586"/>
    <n v="144"/>
    <x v="0"/>
    <x v="0"/>
    <n v="3333"/>
    <x v="4"/>
    <x v="0"/>
    <x v="4"/>
    <x v="1"/>
    <x v="1"/>
    <x v="0"/>
  </r>
  <r>
    <d v="2012-12-12T00:00:00"/>
    <x v="38"/>
    <x v="3"/>
    <s v="CHE121212"/>
    <x v="460"/>
    <n v="1000"/>
    <x v="0"/>
    <x v="0"/>
    <n v="3436"/>
    <x v="7"/>
    <x v="0"/>
    <x v="7"/>
    <x v="43"/>
    <x v="24"/>
    <x v="6"/>
  </r>
  <r>
    <d v="2012-12-13T00:00:00"/>
    <x v="38"/>
    <x v="3"/>
    <s v="CHE121312"/>
    <x v="67"/>
    <n v="500"/>
    <x v="0"/>
    <x v="0"/>
    <n v="3333"/>
    <x v="4"/>
    <x v="0"/>
    <x v="4"/>
    <x v="1"/>
    <x v="1"/>
    <x v="0"/>
  </r>
  <r>
    <d v="2012-12-13T00:00:00"/>
    <x v="38"/>
    <x v="3"/>
    <s v="CHE121312"/>
    <x v="1"/>
    <n v="500"/>
    <x v="1"/>
    <x v="1"/>
    <n v="3333"/>
    <x v="4"/>
    <x v="0"/>
    <x v="4"/>
    <x v="1"/>
    <x v="1"/>
    <x v="0"/>
  </r>
  <r>
    <d v="2012-12-14T00:00:00"/>
    <x v="38"/>
    <x v="3"/>
    <s v="050_NANCY.MOORE_DEC-"/>
    <x v="456"/>
    <n v="61.37"/>
    <x v="0"/>
    <x v="0"/>
    <n v="2736"/>
    <x v="4"/>
    <x v="0"/>
    <x v="4"/>
    <x v="17"/>
    <x v="5"/>
    <x v="4"/>
  </r>
  <r>
    <d v="2012-12-14T00:00:00"/>
    <x v="38"/>
    <x v="3"/>
    <s v="CHE121412"/>
    <x v="40"/>
    <n v="300"/>
    <x v="6"/>
    <x v="6"/>
    <n v="3333"/>
    <x v="4"/>
    <x v="0"/>
    <x v="4"/>
    <x v="1"/>
    <x v="1"/>
    <x v="0"/>
  </r>
  <r>
    <d v="2012-12-14T00:00:00"/>
    <x v="38"/>
    <x v="3"/>
    <s v="CHE121412"/>
    <x v="587"/>
    <n v="250"/>
    <x v="0"/>
    <x v="0"/>
    <n v="3333"/>
    <x v="4"/>
    <x v="0"/>
    <x v="4"/>
    <x v="1"/>
    <x v="1"/>
    <x v="0"/>
  </r>
  <r>
    <d v="2012-12-14T00:00:00"/>
    <x v="38"/>
    <x v="3"/>
    <s v="CHE121412"/>
    <x v="80"/>
    <n v="1000"/>
    <x v="0"/>
    <x v="0"/>
    <n v="3333"/>
    <x v="4"/>
    <x v="0"/>
    <x v="4"/>
    <x v="1"/>
    <x v="1"/>
    <x v="0"/>
  </r>
  <r>
    <d v="2012-12-14T00:00:00"/>
    <x v="38"/>
    <x v="3"/>
    <s v="CHE121412"/>
    <x v="474"/>
    <n v="300"/>
    <x v="0"/>
    <x v="0"/>
    <n v="3333"/>
    <x v="4"/>
    <x v="0"/>
    <x v="4"/>
    <x v="1"/>
    <x v="1"/>
    <x v="0"/>
  </r>
  <r>
    <d v="2012-12-14T00:00:00"/>
    <x v="38"/>
    <x v="3"/>
    <s v="CHE121412"/>
    <x v="588"/>
    <n v="260"/>
    <x v="0"/>
    <x v="0"/>
    <n v="3333"/>
    <x v="4"/>
    <x v="0"/>
    <x v="4"/>
    <x v="1"/>
    <x v="1"/>
    <x v="0"/>
  </r>
  <r>
    <d v="2012-12-14T00:00:00"/>
    <x v="38"/>
    <x v="3"/>
    <s v="CHE121412"/>
    <x v="67"/>
    <n v="500"/>
    <x v="7"/>
    <x v="7"/>
    <n v="3333"/>
    <x v="4"/>
    <x v="0"/>
    <x v="4"/>
    <x v="1"/>
    <x v="1"/>
    <x v="0"/>
  </r>
  <r>
    <d v="2012-12-14T00:00:00"/>
    <x v="38"/>
    <x v="3"/>
    <s v="IEXP-378861"/>
    <x v="589"/>
    <n v="50"/>
    <x v="0"/>
    <x v="0"/>
    <n v="2734"/>
    <x v="4"/>
    <x v="0"/>
    <x v="4"/>
    <x v="13"/>
    <x v="8"/>
    <x v="5"/>
  </r>
  <r>
    <d v="2012-12-18T00:00:00"/>
    <x v="38"/>
    <x v="3"/>
    <s v="CHE121812"/>
    <x v="590"/>
    <n v="1000"/>
    <x v="0"/>
    <x v="0"/>
    <n v="3333"/>
    <x v="4"/>
    <x v="0"/>
    <x v="4"/>
    <x v="1"/>
    <x v="1"/>
    <x v="0"/>
  </r>
  <r>
    <d v="2012-12-19T00:00:00"/>
    <x v="38"/>
    <x v="3"/>
    <s v="CHE121912"/>
    <x v="591"/>
    <n v="1500"/>
    <x v="0"/>
    <x v="0"/>
    <n v="3333"/>
    <x v="7"/>
    <x v="0"/>
    <x v="7"/>
    <x v="1"/>
    <x v="1"/>
    <x v="0"/>
  </r>
  <r>
    <d v="2012-12-26T00:00:00"/>
    <x v="38"/>
    <x v="3"/>
    <s v="CHE122612"/>
    <x v="588"/>
    <n v="250"/>
    <x v="0"/>
    <x v="0"/>
    <n v="3333"/>
    <x v="4"/>
    <x v="0"/>
    <x v="4"/>
    <x v="1"/>
    <x v="1"/>
    <x v="0"/>
  </r>
  <r>
    <d v="2012-12-31T00:00:00"/>
    <x v="38"/>
    <x v="3"/>
    <s v="INV123112"/>
    <x v="239"/>
    <n v="1000"/>
    <x v="2"/>
    <x v="2"/>
    <n v="3333"/>
    <x v="4"/>
    <x v="0"/>
    <x v="4"/>
    <x v="1"/>
    <x v="1"/>
    <x v="0"/>
  </r>
  <r>
    <m/>
    <x v="38"/>
    <x v="3"/>
    <m/>
    <x v="552"/>
    <n v="5.8"/>
    <x v="0"/>
    <x v="0"/>
    <n v="3333"/>
    <x v="1"/>
    <x v="0"/>
    <x v="1"/>
    <x v="1"/>
    <x v="1"/>
    <x v="0"/>
  </r>
  <r>
    <d v="2013-01-01T00:00:00"/>
    <x v="39"/>
    <x v="3"/>
    <s v="INV010113-2"/>
    <x v="22"/>
    <n v="1000"/>
    <x v="0"/>
    <x v="0"/>
    <n v="3333"/>
    <x v="4"/>
    <x v="0"/>
    <x v="4"/>
    <x v="1"/>
    <x v="1"/>
    <x v="0"/>
  </r>
  <r>
    <d v="2013-01-01T00:00:00"/>
    <x v="39"/>
    <x v="3"/>
    <s v="INV010113"/>
    <x v="89"/>
    <n v="250"/>
    <x v="0"/>
    <x v="0"/>
    <n v="3333"/>
    <x v="4"/>
    <x v="0"/>
    <x v="4"/>
    <x v="1"/>
    <x v="1"/>
    <x v="0"/>
  </r>
  <r>
    <d v="2013-01-01T00:00:00"/>
    <x v="39"/>
    <x v="3"/>
    <s v="INV010113"/>
    <x v="592"/>
    <n v="70"/>
    <x v="2"/>
    <x v="2"/>
    <n v="3438"/>
    <x v="8"/>
    <x v="0"/>
    <x v="8"/>
    <x v="39"/>
    <x v="20"/>
    <x v="6"/>
  </r>
  <r>
    <d v="2013-01-01T00:00:00"/>
    <x v="39"/>
    <x v="3"/>
    <s v="INV010113"/>
    <x v="593"/>
    <n v="300"/>
    <x v="2"/>
    <x v="2"/>
    <n v="2734"/>
    <x v="4"/>
    <x v="0"/>
    <x v="4"/>
    <x v="13"/>
    <x v="8"/>
    <x v="5"/>
  </r>
  <r>
    <d v="2013-01-02T00:00:00"/>
    <x v="39"/>
    <x v="3"/>
    <s v="CHE010213"/>
    <x v="36"/>
    <n v="100"/>
    <x v="5"/>
    <x v="5"/>
    <n v="3333"/>
    <x v="4"/>
    <x v="0"/>
    <x v="4"/>
    <x v="1"/>
    <x v="1"/>
    <x v="0"/>
  </r>
  <r>
    <d v="2013-01-02T00:00:00"/>
    <x v="39"/>
    <x v="3"/>
    <s v="INV010213"/>
    <x v="258"/>
    <n v="2500"/>
    <x v="2"/>
    <x v="2"/>
    <n v="3333"/>
    <x v="4"/>
    <x v="0"/>
    <x v="4"/>
    <x v="1"/>
    <x v="1"/>
    <x v="0"/>
  </r>
  <r>
    <d v="2013-01-03T00:00:00"/>
    <x v="39"/>
    <x v="3"/>
    <s v="CHE010313"/>
    <x v="208"/>
    <n v="500"/>
    <x v="0"/>
    <x v="0"/>
    <n v="3333"/>
    <x v="4"/>
    <x v="0"/>
    <x v="4"/>
    <x v="1"/>
    <x v="1"/>
    <x v="0"/>
  </r>
  <r>
    <d v="2013-01-03T00:00:00"/>
    <x v="39"/>
    <x v="3"/>
    <s v="CHE010313"/>
    <x v="307"/>
    <n v="350"/>
    <x v="0"/>
    <x v="0"/>
    <n v="3333"/>
    <x v="4"/>
    <x v="0"/>
    <x v="4"/>
    <x v="1"/>
    <x v="1"/>
    <x v="0"/>
  </r>
  <r>
    <d v="2013-01-04T00:00:00"/>
    <x v="39"/>
    <x v="3"/>
    <n v="1"/>
    <x v="92"/>
    <n v="1000"/>
    <x v="0"/>
    <x v="0"/>
    <n v="3333"/>
    <x v="4"/>
    <x v="0"/>
    <x v="4"/>
    <x v="1"/>
    <x v="1"/>
    <x v="0"/>
  </r>
  <r>
    <d v="2013-01-04T00:00:00"/>
    <x v="39"/>
    <x v="3"/>
    <s v="CHE010413"/>
    <x v="594"/>
    <n v="1000"/>
    <x v="6"/>
    <x v="6"/>
    <n v="3301"/>
    <x v="7"/>
    <x v="0"/>
    <x v="7"/>
    <x v="34"/>
    <x v="16"/>
    <x v="0"/>
  </r>
  <r>
    <d v="2013-01-08T00:00:00"/>
    <x v="39"/>
    <x v="3"/>
    <s v="CHE010813"/>
    <x v="3"/>
    <n v="1000"/>
    <x v="0"/>
    <x v="0"/>
    <n v="3333"/>
    <x v="7"/>
    <x v="0"/>
    <x v="7"/>
    <x v="1"/>
    <x v="1"/>
    <x v="0"/>
  </r>
  <r>
    <d v="2013-01-08T00:00:00"/>
    <x v="39"/>
    <x v="3"/>
    <s v="CHE010813"/>
    <x v="595"/>
    <n v="100"/>
    <x v="2"/>
    <x v="2"/>
    <n v="3333"/>
    <x v="4"/>
    <x v="0"/>
    <x v="4"/>
    <x v="1"/>
    <x v="1"/>
    <x v="0"/>
  </r>
  <r>
    <d v="2013-01-14T00:00:00"/>
    <x v="39"/>
    <x v="3"/>
    <n v="51975"/>
    <x v="22"/>
    <n v="250"/>
    <x v="0"/>
    <x v="0"/>
    <n v="3333"/>
    <x v="4"/>
    <x v="0"/>
    <x v="4"/>
    <x v="1"/>
    <x v="1"/>
    <x v="0"/>
  </r>
  <r>
    <d v="2013-01-14T00:00:00"/>
    <x v="39"/>
    <x v="3"/>
    <s v="CHE011413"/>
    <x v="516"/>
    <n v="300"/>
    <x v="0"/>
    <x v="0"/>
    <n v="3331"/>
    <x v="1"/>
    <x v="0"/>
    <x v="1"/>
    <x v="46"/>
    <x v="27"/>
    <x v="0"/>
  </r>
  <r>
    <d v="2013-01-15T00:00:00"/>
    <x v="39"/>
    <x v="3"/>
    <s v="CHE011513"/>
    <x v="117"/>
    <n v="200"/>
    <x v="0"/>
    <x v="0"/>
    <n v="3342"/>
    <x v="7"/>
    <x v="0"/>
    <x v="7"/>
    <x v="30"/>
    <x v="14"/>
    <x v="7"/>
  </r>
  <r>
    <d v="2013-01-24T00:00:00"/>
    <x v="39"/>
    <x v="3"/>
    <s v="INV012413"/>
    <x v="44"/>
    <n v="500"/>
    <x v="0"/>
    <x v="0"/>
    <n v="3333"/>
    <x v="4"/>
    <x v="0"/>
    <x v="4"/>
    <x v="1"/>
    <x v="1"/>
    <x v="0"/>
  </r>
  <r>
    <d v="2013-01-24T00:00:00"/>
    <x v="39"/>
    <x v="3"/>
    <s v="CHE012413"/>
    <x v="510"/>
    <n v="500"/>
    <x v="0"/>
    <x v="0"/>
    <n v="3333"/>
    <x v="4"/>
    <x v="0"/>
    <x v="4"/>
    <x v="1"/>
    <x v="1"/>
    <x v="0"/>
  </r>
  <r>
    <d v="2013-01-25T00:00:00"/>
    <x v="39"/>
    <x v="3"/>
    <n v="52024"/>
    <x v="596"/>
    <n v="500"/>
    <x v="0"/>
    <x v="0"/>
    <n v="3333"/>
    <x v="4"/>
    <x v="0"/>
    <x v="4"/>
    <x v="1"/>
    <x v="1"/>
    <x v="0"/>
  </r>
  <r>
    <d v="2013-01-25T00:00:00"/>
    <x v="39"/>
    <x v="3"/>
    <s v="INV012513"/>
    <x v="67"/>
    <n v="500"/>
    <x v="1"/>
    <x v="1"/>
    <n v="3333"/>
    <x v="7"/>
    <x v="0"/>
    <x v="7"/>
    <x v="1"/>
    <x v="1"/>
    <x v="0"/>
  </r>
  <r>
    <d v="2013-01-28T00:00:00"/>
    <x v="39"/>
    <x v="3"/>
    <s v="CHE012813"/>
    <x v="472"/>
    <n v="150"/>
    <x v="6"/>
    <x v="6"/>
    <n v="3333"/>
    <x v="4"/>
    <x v="0"/>
    <x v="4"/>
    <x v="1"/>
    <x v="1"/>
    <x v="0"/>
  </r>
  <r>
    <d v="2013-01-28T00:00:00"/>
    <x v="39"/>
    <x v="3"/>
    <s v="CHE012813"/>
    <x v="597"/>
    <n v="250"/>
    <x v="2"/>
    <x v="2"/>
    <n v="3333"/>
    <x v="7"/>
    <x v="0"/>
    <x v="7"/>
    <x v="1"/>
    <x v="1"/>
    <x v="0"/>
  </r>
  <r>
    <d v="2012-11-12T00:00:00"/>
    <x v="39"/>
    <x v="3"/>
    <s v="CHE111212"/>
    <x v="383"/>
    <n v="-9261"/>
    <x v="8"/>
    <x v="8"/>
    <n v="3333"/>
    <x v="4"/>
    <x v="0"/>
    <x v="4"/>
    <x v="1"/>
    <x v="1"/>
    <x v="0"/>
  </r>
  <r>
    <d v="2012-11-12T00:00:00"/>
    <x v="39"/>
    <x v="3"/>
    <s v="CHE111212"/>
    <x v="470"/>
    <n v="-12734"/>
    <x v="8"/>
    <x v="8"/>
    <n v="3333"/>
    <x v="4"/>
    <x v="0"/>
    <x v="4"/>
    <x v="1"/>
    <x v="1"/>
    <x v="0"/>
  </r>
  <r>
    <d v="2012-11-12T00:00:00"/>
    <x v="39"/>
    <x v="3"/>
    <s v="CHE111212"/>
    <x v="67"/>
    <n v="-56722"/>
    <x v="8"/>
    <x v="8"/>
    <n v="3333"/>
    <x v="4"/>
    <x v="0"/>
    <x v="4"/>
    <x v="1"/>
    <x v="1"/>
    <x v="0"/>
  </r>
  <r>
    <d v="2012-11-26T00:00:00"/>
    <x v="39"/>
    <x v="3"/>
    <s v="CHE112612"/>
    <x v="471"/>
    <n v="-11576"/>
    <x v="8"/>
    <x v="8"/>
    <n v="3333"/>
    <x v="4"/>
    <x v="0"/>
    <x v="4"/>
    <x v="1"/>
    <x v="1"/>
    <x v="0"/>
  </r>
  <r>
    <d v="2012-12-14T00:00:00"/>
    <x v="39"/>
    <x v="3"/>
    <s v="CHE121412"/>
    <x v="588"/>
    <n v="-260"/>
    <x v="0"/>
    <x v="0"/>
    <n v="3333"/>
    <x v="4"/>
    <x v="0"/>
    <x v="4"/>
    <x v="1"/>
    <x v="1"/>
    <x v="0"/>
  </r>
  <r>
    <d v="2012-12-19T00:00:00"/>
    <x v="39"/>
    <x v="3"/>
    <n v="24723"/>
    <x v="451"/>
    <n v="949"/>
    <x v="2"/>
    <x v="2"/>
    <n v="3438"/>
    <x v="8"/>
    <x v="0"/>
    <x v="8"/>
    <x v="39"/>
    <x v="20"/>
    <x v="6"/>
  </r>
  <r>
    <d v="2013-01-13T00:00:00"/>
    <x v="40"/>
    <x v="3"/>
    <s v="INV011313"/>
    <x v="101"/>
    <n v="750"/>
    <x v="0"/>
    <x v="0"/>
    <n v="3333"/>
    <x v="4"/>
    <x v="0"/>
    <x v="4"/>
    <x v="1"/>
    <x v="1"/>
    <x v="0"/>
  </r>
  <r>
    <d v="2013-02-01T00:00:00"/>
    <x v="40"/>
    <x v="3"/>
    <s v="CHE020113"/>
    <x v="598"/>
    <n v="250"/>
    <x v="0"/>
    <x v="0"/>
    <n v="3304"/>
    <x v="7"/>
    <x v="0"/>
    <x v="7"/>
    <x v="0"/>
    <x v="0"/>
    <x v="0"/>
  </r>
  <r>
    <d v="2013-02-02T00:00:00"/>
    <x v="40"/>
    <x v="3"/>
    <s v="CHE020213"/>
    <x v="409"/>
    <n v="100"/>
    <x v="2"/>
    <x v="2"/>
    <n v="3333"/>
    <x v="4"/>
    <x v="0"/>
    <x v="4"/>
    <x v="1"/>
    <x v="1"/>
    <x v="0"/>
  </r>
  <r>
    <d v="2013-02-04T00:00:00"/>
    <x v="40"/>
    <x v="3"/>
    <s v="CHE021413"/>
    <x v="514"/>
    <n v="1000"/>
    <x v="2"/>
    <x v="2"/>
    <n v="3301"/>
    <x v="7"/>
    <x v="0"/>
    <x v="7"/>
    <x v="34"/>
    <x v="16"/>
    <x v="0"/>
  </r>
  <r>
    <d v="2013-02-05T00:00:00"/>
    <x v="40"/>
    <x v="3"/>
    <n v="28593"/>
    <x v="599"/>
    <n v="200"/>
    <x v="0"/>
    <x v="0"/>
    <n v="3333"/>
    <x v="4"/>
    <x v="0"/>
    <x v="4"/>
    <x v="1"/>
    <x v="1"/>
    <x v="0"/>
  </r>
  <r>
    <d v="2013-02-05T00:00:00"/>
    <x v="40"/>
    <x v="3"/>
    <s v="INV020513"/>
    <x v="314"/>
    <n v="1250"/>
    <x v="0"/>
    <x v="0"/>
    <n v="3333"/>
    <x v="4"/>
    <x v="0"/>
    <x v="4"/>
    <x v="1"/>
    <x v="1"/>
    <x v="0"/>
  </r>
  <r>
    <d v="2013-02-06T00:00:00"/>
    <x v="40"/>
    <x v="3"/>
    <s v="CHE020613"/>
    <x v="14"/>
    <n v="1000"/>
    <x v="0"/>
    <x v="0"/>
    <n v="3331"/>
    <x v="1"/>
    <x v="0"/>
    <x v="1"/>
    <x v="46"/>
    <x v="27"/>
    <x v="0"/>
  </r>
  <r>
    <d v="2013-02-08T00:00:00"/>
    <x v="40"/>
    <x v="3"/>
    <s v="CHE020813"/>
    <x v="600"/>
    <n v="50"/>
    <x v="2"/>
    <x v="2"/>
    <n v="3333"/>
    <x v="4"/>
    <x v="0"/>
    <x v="4"/>
    <x v="1"/>
    <x v="1"/>
    <x v="0"/>
  </r>
  <r>
    <d v="2013-02-11T00:00:00"/>
    <x v="40"/>
    <x v="3"/>
    <s v="CHE021113"/>
    <x v="109"/>
    <n v="1000"/>
    <x v="6"/>
    <x v="6"/>
    <n v="3333"/>
    <x v="4"/>
    <x v="0"/>
    <x v="4"/>
    <x v="1"/>
    <x v="1"/>
    <x v="0"/>
  </r>
  <r>
    <d v="2013-02-12T00:00:00"/>
    <x v="40"/>
    <x v="3"/>
    <s v="INV021213"/>
    <x v="201"/>
    <n v="250"/>
    <x v="6"/>
    <x v="6"/>
    <n v="3338"/>
    <x v="7"/>
    <x v="0"/>
    <x v="7"/>
    <x v="27"/>
    <x v="9"/>
    <x v="3"/>
  </r>
  <r>
    <d v="2013-02-14T00:00:00"/>
    <x v="40"/>
    <x v="3"/>
    <s v="CHE021413"/>
    <x v="601"/>
    <n v="200"/>
    <x v="0"/>
    <x v="0"/>
    <n v="2651"/>
    <x v="4"/>
    <x v="0"/>
    <x v="4"/>
    <x v="51"/>
    <x v="30"/>
    <x v="4"/>
  </r>
  <r>
    <d v="2013-02-15T00:00:00"/>
    <x v="40"/>
    <x v="3"/>
    <s v="CHE021513"/>
    <x v="493"/>
    <n v="200"/>
    <x v="0"/>
    <x v="0"/>
    <n v="2651"/>
    <x v="4"/>
    <x v="0"/>
    <x v="4"/>
    <x v="51"/>
    <x v="30"/>
    <x v="4"/>
  </r>
  <r>
    <d v="2013-02-26T00:00:00"/>
    <x v="40"/>
    <x v="3"/>
    <s v="CHE022613"/>
    <x v="86"/>
    <n v="500"/>
    <x v="0"/>
    <x v="0"/>
    <n v="2651"/>
    <x v="4"/>
    <x v="0"/>
    <x v="4"/>
    <x v="51"/>
    <x v="30"/>
    <x v="4"/>
  </r>
  <r>
    <d v="2013-02-27T00:00:00"/>
    <x v="40"/>
    <x v="3"/>
    <n v="826"/>
    <x v="602"/>
    <n v="1000"/>
    <x v="0"/>
    <x v="0"/>
    <n v="2651"/>
    <x v="4"/>
    <x v="0"/>
    <x v="4"/>
    <x v="51"/>
    <x v="30"/>
    <x v="4"/>
  </r>
  <r>
    <d v="2013-02-28T00:00:00"/>
    <x v="40"/>
    <x v="3"/>
    <s v="CHE022813"/>
    <x v="200"/>
    <n v="3000"/>
    <x v="0"/>
    <x v="0"/>
    <n v="3301"/>
    <x v="7"/>
    <x v="0"/>
    <x v="7"/>
    <x v="34"/>
    <x v="16"/>
    <x v="0"/>
  </r>
  <r>
    <m/>
    <x v="40"/>
    <x v="3"/>
    <m/>
    <x v="552"/>
    <n v="12.02"/>
    <x v="0"/>
    <x v="0"/>
    <n v="3331"/>
    <x v="1"/>
    <x v="0"/>
    <x v="1"/>
    <x v="46"/>
    <x v="27"/>
    <x v="0"/>
  </r>
  <r>
    <d v="2013-01-14T00:00:00"/>
    <x v="41"/>
    <x v="3"/>
    <n v="320113"/>
    <x v="22"/>
    <n v="75"/>
    <x v="0"/>
    <x v="0"/>
    <n v="3344"/>
    <x v="7"/>
    <x v="0"/>
    <x v="7"/>
    <x v="28"/>
    <x v="13"/>
    <x v="7"/>
  </r>
  <r>
    <d v="2013-02-25T00:00:00"/>
    <x v="41"/>
    <x v="3"/>
    <s v="INV022513"/>
    <x v="22"/>
    <n v="50"/>
    <x v="2"/>
    <x v="2"/>
    <n v="2631"/>
    <x v="4"/>
    <x v="0"/>
    <x v="4"/>
    <x v="9"/>
    <x v="4"/>
    <x v="0"/>
  </r>
  <r>
    <d v="2013-02-28T00:00:00"/>
    <x v="41"/>
    <x v="3"/>
    <n v="10774"/>
    <x v="22"/>
    <n v="300"/>
    <x v="0"/>
    <x v="0"/>
    <n v="3344"/>
    <x v="7"/>
    <x v="0"/>
    <x v="7"/>
    <x v="28"/>
    <x v="13"/>
    <x v="7"/>
  </r>
  <r>
    <d v="2013-03-01T00:00:00"/>
    <x v="41"/>
    <x v="3"/>
    <s v="INV030113"/>
    <x v="507"/>
    <n v="1000"/>
    <x v="0"/>
    <x v="0"/>
    <n v="2651"/>
    <x v="4"/>
    <x v="0"/>
    <x v="4"/>
    <x v="51"/>
    <x v="30"/>
    <x v="4"/>
  </r>
  <r>
    <d v="2013-03-01T00:00:00"/>
    <x v="41"/>
    <x v="3"/>
    <s v="INV030113-1"/>
    <x v="44"/>
    <n v="1000"/>
    <x v="0"/>
    <x v="0"/>
    <n v="2631"/>
    <x v="4"/>
    <x v="0"/>
    <x v="4"/>
    <x v="9"/>
    <x v="4"/>
    <x v="0"/>
  </r>
  <r>
    <d v="2013-03-01T00:00:00"/>
    <x v="41"/>
    <x v="3"/>
    <s v="CHE030113"/>
    <x v="603"/>
    <n v="300"/>
    <x v="0"/>
    <x v="0"/>
    <n v="2651"/>
    <x v="4"/>
    <x v="0"/>
    <x v="4"/>
    <x v="51"/>
    <x v="30"/>
    <x v="4"/>
  </r>
  <r>
    <d v="2013-03-01T00:00:00"/>
    <x v="41"/>
    <x v="3"/>
    <s v="INV030113"/>
    <x v="522"/>
    <n v="1000"/>
    <x v="0"/>
    <x v="0"/>
    <n v="2631"/>
    <x v="4"/>
    <x v="0"/>
    <x v="4"/>
    <x v="9"/>
    <x v="4"/>
    <x v="0"/>
  </r>
  <r>
    <d v="2013-03-01T00:00:00"/>
    <x v="41"/>
    <x v="3"/>
    <s v="INV030113"/>
    <x v="509"/>
    <n v="100"/>
    <x v="2"/>
    <x v="2"/>
    <n v="2651"/>
    <x v="4"/>
    <x v="0"/>
    <x v="4"/>
    <x v="51"/>
    <x v="30"/>
    <x v="4"/>
  </r>
  <r>
    <d v="2013-03-07T00:00:00"/>
    <x v="41"/>
    <x v="3"/>
    <n v="2627"/>
    <x v="22"/>
    <n v="500"/>
    <x v="0"/>
    <x v="0"/>
    <n v="2651"/>
    <x v="4"/>
    <x v="0"/>
    <x v="4"/>
    <x v="51"/>
    <x v="30"/>
    <x v="4"/>
  </r>
  <r>
    <d v="2013-03-08T00:00:00"/>
    <x v="41"/>
    <x v="3"/>
    <s v="CHE030813"/>
    <x v="604"/>
    <n v="100"/>
    <x v="0"/>
    <x v="0"/>
    <n v="2651"/>
    <x v="4"/>
    <x v="0"/>
    <x v="4"/>
    <x v="51"/>
    <x v="30"/>
    <x v="4"/>
  </r>
  <r>
    <d v="2013-03-08T00:00:00"/>
    <x v="41"/>
    <x v="3"/>
    <n v="1305"/>
    <x v="231"/>
    <n v="500"/>
    <x v="0"/>
    <x v="0"/>
    <n v="3333"/>
    <x v="8"/>
    <x v="0"/>
    <x v="8"/>
    <x v="1"/>
    <x v="1"/>
    <x v="0"/>
  </r>
  <r>
    <d v="2013-03-08T00:00:00"/>
    <x v="41"/>
    <x v="3"/>
    <s v="INV030813"/>
    <x v="388"/>
    <n v="200"/>
    <x v="0"/>
    <x v="0"/>
    <n v="2631"/>
    <x v="4"/>
    <x v="0"/>
    <x v="4"/>
    <x v="9"/>
    <x v="4"/>
    <x v="0"/>
  </r>
  <r>
    <d v="2013-03-08T00:00:00"/>
    <x v="41"/>
    <x v="3"/>
    <n v="1999"/>
    <x v="494"/>
    <n v="1000"/>
    <x v="1"/>
    <x v="1"/>
    <n v="3333"/>
    <x v="7"/>
    <x v="0"/>
    <x v="7"/>
    <x v="1"/>
    <x v="1"/>
    <x v="0"/>
  </r>
  <r>
    <d v="2013-03-11T00:00:00"/>
    <x v="41"/>
    <x v="3"/>
    <s v="CHE031113"/>
    <x v="472"/>
    <n v="300"/>
    <x v="0"/>
    <x v="0"/>
    <n v="2631"/>
    <x v="4"/>
    <x v="0"/>
    <x v="4"/>
    <x v="9"/>
    <x v="4"/>
    <x v="0"/>
  </r>
  <r>
    <d v="2013-03-14T00:00:00"/>
    <x v="41"/>
    <x v="3"/>
    <s v="CHE031413"/>
    <x v="605"/>
    <n v="130"/>
    <x v="2"/>
    <x v="2"/>
    <n v="2732"/>
    <x v="4"/>
    <x v="0"/>
    <x v="4"/>
    <x v="41"/>
    <x v="22"/>
    <x v="8"/>
  </r>
  <r>
    <d v="2013-03-15T00:00:00"/>
    <x v="41"/>
    <x v="3"/>
    <s v="CHE031513"/>
    <x v="606"/>
    <n v="175"/>
    <x v="0"/>
    <x v="0"/>
    <n v="2631"/>
    <x v="4"/>
    <x v="0"/>
    <x v="4"/>
    <x v="9"/>
    <x v="4"/>
    <x v="0"/>
  </r>
  <r>
    <d v="2013-03-15T00:00:00"/>
    <x v="41"/>
    <x v="3"/>
    <s v="CHE031513"/>
    <x v="409"/>
    <n v="1200"/>
    <x v="2"/>
    <x v="2"/>
    <n v="2631"/>
    <x v="4"/>
    <x v="0"/>
    <x v="4"/>
    <x v="9"/>
    <x v="4"/>
    <x v="0"/>
  </r>
  <r>
    <d v="2013-03-15T00:00:00"/>
    <x v="41"/>
    <x v="3"/>
    <s v="CHE031513"/>
    <x v="506"/>
    <n v="3000"/>
    <x v="0"/>
    <x v="0"/>
    <n v="2631"/>
    <x v="4"/>
    <x v="0"/>
    <x v="4"/>
    <x v="9"/>
    <x v="4"/>
    <x v="0"/>
  </r>
  <r>
    <d v="2013-03-15T00:00:00"/>
    <x v="41"/>
    <x v="3"/>
    <s v="CHE031513"/>
    <x v="501"/>
    <n v="100"/>
    <x v="0"/>
    <x v="0"/>
    <n v="2631"/>
    <x v="4"/>
    <x v="0"/>
    <x v="4"/>
    <x v="9"/>
    <x v="4"/>
    <x v="0"/>
  </r>
  <r>
    <d v="2013-03-15T00:00:00"/>
    <x v="41"/>
    <x v="3"/>
    <s v="CHE031513"/>
    <x v="352"/>
    <n v="300"/>
    <x v="0"/>
    <x v="0"/>
    <n v="2631"/>
    <x v="4"/>
    <x v="0"/>
    <x v="4"/>
    <x v="9"/>
    <x v="4"/>
    <x v="0"/>
  </r>
  <r>
    <d v="2013-03-16T00:00:00"/>
    <x v="41"/>
    <x v="3"/>
    <s v="INV031613"/>
    <x v="607"/>
    <n v="100"/>
    <x v="2"/>
    <x v="2"/>
    <n v="2631"/>
    <x v="4"/>
    <x v="0"/>
    <x v="4"/>
    <x v="9"/>
    <x v="4"/>
    <x v="0"/>
  </r>
  <r>
    <d v="2013-03-18T00:00:00"/>
    <x v="41"/>
    <x v="3"/>
    <s v="CHE031813"/>
    <x v="608"/>
    <n v="100"/>
    <x v="0"/>
    <x v="0"/>
    <n v="3301"/>
    <x v="7"/>
    <x v="0"/>
    <x v="7"/>
    <x v="34"/>
    <x v="16"/>
    <x v="0"/>
  </r>
  <r>
    <d v="2013-03-18T00:00:00"/>
    <x v="41"/>
    <x v="3"/>
    <s v="CHE031813"/>
    <x v="609"/>
    <n v="300"/>
    <x v="0"/>
    <x v="0"/>
    <n v="2631"/>
    <x v="4"/>
    <x v="0"/>
    <x v="4"/>
    <x v="9"/>
    <x v="4"/>
    <x v="0"/>
  </r>
  <r>
    <d v="2013-03-25T00:00:00"/>
    <x v="41"/>
    <x v="3"/>
    <s v="INV032513"/>
    <x v="208"/>
    <n v="500"/>
    <x v="4"/>
    <x v="4"/>
    <n v="3333"/>
    <x v="8"/>
    <x v="0"/>
    <x v="8"/>
    <x v="1"/>
    <x v="1"/>
    <x v="0"/>
  </r>
  <r>
    <d v="2013-03-25T00:00:00"/>
    <x v="41"/>
    <x v="3"/>
    <n v="10032513"/>
    <x v="610"/>
    <n v="450"/>
    <x v="2"/>
    <x v="2"/>
    <n v="2618"/>
    <x v="7"/>
    <x v="0"/>
    <x v="7"/>
    <x v="52"/>
    <x v="31"/>
    <x v="1"/>
  </r>
  <r>
    <d v="2013-03-27T00:00:00"/>
    <x v="41"/>
    <x v="3"/>
    <s v="CHE032713"/>
    <x v="164"/>
    <n v="250"/>
    <x v="2"/>
    <x v="2"/>
    <n v="3333"/>
    <x v="7"/>
    <x v="0"/>
    <x v="7"/>
    <x v="1"/>
    <x v="1"/>
    <x v="0"/>
  </r>
  <r>
    <d v="2012-10-01T00:00:00"/>
    <x v="41"/>
    <x v="3"/>
    <n v="71"/>
    <x v="216"/>
    <n v="1000"/>
    <x v="0"/>
    <x v="0"/>
    <n v="3333"/>
    <x v="7"/>
    <x v="0"/>
    <x v="7"/>
    <x v="1"/>
    <x v="1"/>
    <x v="0"/>
  </r>
  <r>
    <d v="2013-03-13T00:00:00"/>
    <x v="42"/>
    <x v="3"/>
    <s v="INV031313"/>
    <x v="420"/>
    <n v="250"/>
    <x v="0"/>
    <x v="0"/>
    <n v="2631"/>
    <x v="4"/>
    <x v="0"/>
    <x v="4"/>
    <x v="9"/>
    <x v="4"/>
    <x v="0"/>
  </r>
  <r>
    <d v="2013-03-13T00:00:00"/>
    <x v="42"/>
    <x v="3"/>
    <n v="70"/>
    <x v="611"/>
    <n v="250"/>
    <x v="0"/>
    <x v="0"/>
    <n v="2631"/>
    <x v="4"/>
    <x v="0"/>
    <x v="4"/>
    <x v="9"/>
    <x v="4"/>
    <x v="0"/>
  </r>
  <r>
    <d v="2013-03-31T00:00:00"/>
    <x v="42"/>
    <x v="3"/>
    <s v="4078-033113"/>
    <x v="505"/>
    <n v="235"/>
    <x v="2"/>
    <x v="2"/>
    <n v="2631"/>
    <x v="4"/>
    <x v="0"/>
    <x v="4"/>
    <x v="9"/>
    <x v="4"/>
    <x v="0"/>
  </r>
  <r>
    <d v="2013-04-01T00:00:00"/>
    <x v="42"/>
    <x v="3"/>
    <n v="60061"/>
    <x v="82"/>
    <n v="2500"/>
    <x v="2"/>
    <x v="2"/>
    <n v="2631"/>
    <x v="4"/>
    <x v="0"/>
    <x v="4"/>
    <x v="9"/>
    <x v="4"/>
    <x v="0"/>
  </r>
  <r>
    <d v="2013-04-01T00:00:00"/>
    <x v="42"/>
    <x v="3"/>
    <s v="INV040113"/>
    <x v="293"/>
    <n v="250"/>
    <x v="0"/>
    <x v="0"/>
    <n v="2631"/>
    <x v="4"/>
    <x v="0"/>
    <x v="4"/>
    <x v="9"/>
    <x v="4"/>
    <x v="0"/>
  </r>
  <r>
    <d v="2013-04-01T00:00:00"/>
    <x v="42"/>
    <x v="3"/>
    <s v="INV040113"/>
    <x v="158"/>
    <n v="100"/>
    <x v="0"/>
    <x v="0"/>
    <n v="2631"/>
    <x v="4"/>
    <x v="0"/>
    <x v="4"/>
    <x v="9"/>
    <x v="4"/>
    <x v="0"/>
  </r>
  <r>
    <d v="2013-04-01T00:00:00"/>
    <x v="42"/>
    <x v="3"/>
    <s v="INV040113"/>
    <x v="384"/>
    <n v="300"/>
    <x v="0"/>
    <x v="0"/>
    <n v="2631"/>
    <x v="4"/>
    <x v="0"/>
    <x v="4"/>
    <x v="9"/>
    <x v="4"/>
    <x v="0"/>
  </r>
  <r>
    <d v="2013-04-01T00:00:00"/>
    <x v="42"/>
    <x v="3"/>
    <s v="INV040113"/>
    <x v="72"/>
    <n v="200"/>
    <x v="2"/>
    <x v="2"/>
    <n v="2631"/>
    <x v="4"/>
    <x v="0"/>
    <x v="4"/>
    <x v="9"/>
    <x v="4"/>
    <x v="0"/>
  </r>
  <r>
    <d v="2013-04-03T00:00:00"/>
    <x v="42"/>
    <x v="3"/>
    <n v="1170484840"/>
    <x v="211"/>
    <n v="250"/>
    <x v="0"/>
    <x v="0"/>
    <n v="2631"/>
    <x v="4"/>
    <x v="0"/>
    <x v="4"/>
    <x v="9"/>
    <x v="4"/>
    <x v="0"/>
  </r>
  <r>
    <d v="2013-04-03T00:00:00"/>
    <x v="42"/>
    <x v="3"/>
    <s v="CHE040313"/>
    <x v="606"/>
    <n v="825"/>
    <x v="0"/>
    <x v="0"/>
    <n v="2631"/>
    <x v="0"/>
    <x v="0"/>
    <x v="0"/>
    <x v="9"/>
    <x v="4"/>
    <x v="0"/>
  </r>
  <r>
    <d v="2013-04-03T00:00:00"/>
    <x v="42"/>
    <x v="3"/>
    <s v="INV040313"/>
    <x v="612"/>
    <n v="150"/>
    <x v="0"/>
    <x v="0"/>
    <n v="3338"/>
    <x v="7"/>
    <x v="0"/>
    <x v="7"/>
    <x v="27"/>
    <x v="9"/>
    <x v="3"/>
  </r>
  <r>
    <d v="2013-04-03T00:00:00"/>
    <x v="42"/>
    <x v="3"/>
    <s v="CHE040313"/>
    <x v="613"/>
    <n v="500"/>
    <x v="2"/>
    <x v="2"/>
    <n v="2631"/>
    <x v="4"/>
    <x v="0"/>
    <x v="4"/>
    <x v="9"/>
    <x v="4"/>
    <x v="0"/>
  </r>
  <r>
    <d v="2013-04-05T00:00:00"/>
    <x v="42"/>
    <x v="3"/>
    <s v="CHE040513"/>
    <x v="614"/>
    <n v="260"/>
    <x v="0"/>
    <x v="0"/>
    <n v="3333"/>
    <x v="8"/>
    <x v="0"/>
    <x v="8"/>
    <x v="1"/>
    <x v="1"/>
    <x v="0"/>
  </r>
  <r>
    <d v="2013-04-05T00:00:00"/>
    <x v="42"/>
    <x v="3"/>
    <s v="CHE040513"/>
    <x v="108"/>
    <n v="300"/>
    <x v="0"/>
    <x v="0"/>
    <n v="2631"/>
    <x v="4"/>
    <x v="0"/>
    <x v="4"/>
    <x v="9"/>
    <x v="4"/>
    <x v="0"/>
  </r>
  <r>
    <d v="2013-04-05T00:00:00"/>
    <x v="42"/>
    <x v="3"/>
    <n v="1001"/>
    <x v="615"/>
    <n v="100"/>
    <x v="2"/>
    <x v="2"/>
    <n v="2631"/>
    <x v="4"/>
    <x v="0"/>
    <x v="4"/>
    <x v="9"/>
    <x v="4"/>
    <x v="0"/>
  </r>
  <r>
    <d v="2013-04-06T00:00:00"/>
    <x v="42"/>
    <x v="3"/>
    <s v="INV040613"/>
    <x v="419"/>
    <n v="250.15"/>
    <x v="0"/>
    <x v="0"/>
    <n v="3331"/>
    <x v="7"/>
    <x v="0"/>
    <x v="7"/>
    <x v="46"/>
    <x v="27"/>
    <x v="0"/>
  </r>
  <r>
    <d v="2013-04-10T00:00:00"/>
    <x v="42"/>
    <x v="3"/>
    <s v="INV041013"/>
    <x v="362"/>
    <n v="500"/>
    <x v="0"/>
    <x v="0"/>
    <n v="2631"/>
    <x v="4"/>
    <x v="0"/>
    <x v="4"/>
    <x v="9"/>
    <x v="4"/>
    <x v="0"/>
  </r>
  <r>
    <d v="2013-04-11T00:00:00"/>
    <x v="42"/>
    <x v="3"/>
    <n v="57"/>
    <x v="528"/>
    <n v="1500"/>
    <x v="2"/>
    <x v="2"/>
    <n v="2631"/>
    <x v="4"/>
    <x v="0"/>
    <x v="4"/>
    <x v="9"/>
    <x v="4"/>
    <x v="0"/>
  </r>
  <r>
    <d v="2013-04-12T00:00:00"/>
    <x v="42"/>
    <x v="3"/>
    <s v="CHE041213"/>
    <x v="40"/>
    <n v="1750"/>
    <x v="6"/>
    <x v="6"/>
    <n v="3333"/>
    <x v="7"/>
    <x v="0"/>
    <x v="7"/>
    <x v="1"/>
    <x v="1"/>
    <x v="0"/>
  </r>
  <r>
    <d v="2013-04-12T00:00:00"/>
    <x v="42"/>
    <x v="3"/>
    <n v="12327"/>
    <x v="616"/>
    <n v="97.5"/>
    <x v="2"/>
    <x v="2"/>
    <n v="2737"/>
    <x v="4"/>
    <x v="0"/>
    <x v="4"/>
    <x v="15"/>
    <x v="10"/>
    <x v="5"/>
  </r>
  <r>
    <d v="2013-04-12T00:00:00"/>
    <x v="42"/>
    <x v="3"/>
    <s v="INV041213"/>
    <x v="617"/>
    <n v="1000"/>
    <x v="0"/>
    <x v="0"/>
    <n v="2631"/>
    <x v="4"/>
    <x v="0"/>
    <x v="4"/>
    <x v="9"/>
    <x v="4"/>
    <x v="0"/>
  </r>
  <r>
    <d v="2013-04-15T00:00:00"/>
    <x v="42"/>
    <x v="3"/>
    <s v="CHE041513"/>
    <x v="383"/>
    <n v="300"/>
    <x v="0"/>
    <x v="0"/>
    <n v="2734"/>
    <x v="4"/>
    <x v="0"/>
    <x v="4"/>
    <x v="13"/>
    <x v="8"/>
    <x v="5"/>
  </r>
  <r>
    <d v="2013-04-15T00:00:00"/>
    <x v="42"/>
    <x v="3"/>
    <s v="CHE041513"/>
    <x v="215"/>
    <n v="2000"/>
    <x v="2"/>
    <x v="2"/>
    <n v="3301"/>
    <x v="7"/>
    <x v="0"/>
    <x v="7"/>
    <x v="34"/>
    <x v="16"/>
    <x v="0"/>
  </r>
  <r>
    <d v="2013-04-15T00:00:00"/>
    <x v="42"/>
    <x v="3"/>
    <s v="1001NGF"/>
    <x v="580"/>
    <n v="118"/>
    <x v="2"/>
    <x v="2"/>
    <n v="3333"/>
    <x v="7"/>
    <x v="0"/>
    <x v="7"/>
    <x v="1"/>
    <x v="1"/>
    <x v="0"/>
  </r>
  <r>
    <d v="2013-04-17T00:00:00"/>
    <x v="42"/>
    <x v="3"/>
    <s v="INV041713"/>
    <x v="22"/>
    <n v="200"/>
    <x v="0"/>
    <x v="0"/>
    <n v="2631"/>
    <x v="4"/>
    <x v="0"/>
    <x v="4"/>
    <x v="9"/>
    <x v="4"/>
    <x v="0"/>
  </r>
  <r>
    <d v="2013-04-19T00:00:00"/>
    <x v="42"/>
    <x v="3"/>
    <s v="CHE041913"/>
    <x v="618"/>
    <n v="100"/>
    <x v="2"/>
    <x v="2"/>
    <n v="2631"/>
    <x v="4"/>
    <x v="0"/>
    <x v="4"/>
    <x v="9"/>
    <x v="4"/>
    <x v="0"/>
  </r>
  <r>
    <d v="2013-04-19T00:00:00"/>
    <x v="42"/>
    <x v="3"/>
    <s v="CHE041913"/>
    <x v="109"/>
    <n v="1000"/>
    <x v="6"/>
    <x v="6"/>
    <n v="2631"/>
    <x v="4"/>
    <x v="0"/>
    <x v="4"/>
    <x v="9"/>
    <x v="4"/>
    <x v="0"/>
  </r>
  <r>
    <d v="2013-04-19T00:00:00"/>
    <x v="42"/>
    <x v="3"/>
    <s v="INV041913"/>
    <x v="351"/>
    <n v="140"/>
    <x v="0"/>
    <x v="0"/>
    <n v="2631"/>
    <x v="4"/>
    <x v="0"/>
    <x v="4"/>
    <x v="9"/>
    <x v="4"/>
    <x v="0"/>
  </r>
  <r>
    <d v="2013-04-22T00:00:00"/>
    <x v="42"/>
    <x v="3"/>
    <s v="CHE042213"/>
    <x v="619"/>
    <n v="500"/>
    <x v="0"/>
    <x v="0"/>
    <n v="2604"/>
    <x v="4"/>
    <x v="0"/>
    <x v="4"/>
    <x v="48"/>
    <x v="0"/>
    <x v="0"/>
  </r>
  <r>
    <d v="2013-04-23T00:00:00"/>
    <x v="42"/>
    <x v="3"/>
    <s v="CHE042313"/>
    <x v="153"/>
    <n v="350"/>
    <x v="2"/>
    <x v="2"/>
    <n v="2631"/>
    <x v="4"/>
    <x v="0"/>
    <x v="4"/>
    <x v="9"/>
    <x v="4"/>
    <x v="0"/>
  </r>
  <r>
    <d v="2013-04-23T00:00:00"/>
    <x v="42"/>
    <x v="3"/>
    <s v="CHE042313"/>
    <x v="271"/>
    <n v="500"/>
    <x v="0"/>
    <x v="0"/>
    <n v="2631"/>
    <x v="4"/>
    <x v="0"/>
    <x v="4"/>
    <x v="9"/>
    <x v="4"/>
    <x v="0"/>
  </r>
  <r>
    <d v="2013-02-20T00:00:00"/>
    <x v="43"/>
    <x v="3"/>
    <s v="CHE022013"/>
    <x v="515"/>
    <n v="375"/>
    <x v="6"/>
    <x v="6"/>
    <n v="3333"/>
    <x v="7"/>
    <x v="0"/>
    <x v="7"/>
    <x v="1"/>
    <x v="1"/>
    <x v="0"/>
  </r>
  <r>
    <d v="2013-03-20T00:00:00"/>
    <x v="43"/>
    <x v="3"/>
    <s v="CHE032013"/>
    <x v="620"/>
    <n v="325"/>
    <x v="6"/>
    <x v="6"/>
    <n v="3333"/>
    <x v="7"/>
    <x v="0"/>
    <x v="7"/>
    <x v="1"/>
    <x v="1"/>
    <x v="0"/>
  </r>
  <r>
    <d v="2013-05-01T00:00:00"/>
    <x v="43"/>
    <x v="3"/>
    <s v="CHE050113"/>
    <x v="408"/>
    <n v="50"/>
    <x v="2"/>
    <x v="2"/>
    <n v="2631"/>
    <x v="4"/>
    <x v="0"/>
    <x v="4"/>
    <x v="9"/>
    <x v="4"/>
    <x v="0"/>
  </r>
  <r>
    <d v="2013-05-01T00:00:00"/>
    <x v="43"/>
    <x v="3"/>
    <s v="CHE050113"/>
    <x v="621"/>
    <n v="50"/>
    <x v="2"/>
    <x v="2"/>
    <n v="2631"/>
    <x v="4"/>
    <x v="0"/>
    <x v="4"/>
    <x v="9"/>
    <x v="4"/>
    <x v="0"/>
  </r>
  <r>
    <d v="2013-05-01T00:00:00"/>
    <x v="43"/>
    <x v="3"/>
    <s v="CHE050113"/>
    <x v="102"/>
    <n v="100"/>
    <x v="0"/>
    <x v="0"/>
    <n v="2631"/>
    <x v="4"/>
    <x v="0"/>
    <x v="4"/>
    <x v="9"/>
    <x v="4"/>
    <x v="0"/>
  </r>
  <r>
    <d v="2013-05-06T00:00:00"/>
    <x v="43"/>
    <x v="3"/>
    <s v="CHE050613"/>
    <x v="22"/>
    <n v="100"/>
    <x v="2"/>
    <x v="2"/>
    <n v="3333"/>
    <x v="8"/>
    <x v="0"/>
    <x v="8"/>
    <x v="1"/>
    <x v="1"/>
    <x v="0"/>
  </r>
  <r>
    <d v="2013-05-07T00:00:00"/>
    <x v="43"/>
    <x v="3"/>
    <s v="CHE050713"/>
    <x v="44"/>
    <n v="500"/>
    <x v="4"/>
    <x v="4"/>
    <n v="3333"/>
    <x v="7"/>
    <x v="0"/>
    <x v="7"/>
    <x v="1"/>
    <x v="1"/>
    <x v="0"/>
  </r>
  <r>
    <d v="2013-05-07T00:00:00"/>
    <x v="43"/>
    <x v="3"/>
    <s v="CHE050713"/>
    <x v="367"/>
    <n v="70"/>
    <x v="0"/>
    <x v="0"/>
    <n v="3333"/>
    <x v="7"/>
    <x v="0"/>
    <x v="7"/>
    <x v="1"/>
    <x v="1"/>
    <x v="0"/>
  </r>
  <r>
    <d v="2013-05-08T00:00:00"/>
    <x v="43"/>
    <x v="3"/>
    <s v="CHE050813"/>
    <x v="451"/>
    <n v="399"/>
    <x v="6"/>
    <x v="6"/>
    <n v="3333"/>
    <x v="7"/>
    <x v="0"/>
    <x v="7"/>
    <x v="1"/>
    <x v="1"/>
    <x v="0"/>
  </r>
  <r>
    <d v="2013-05-08T00:00:00"/>
    <x v="43"/>
    <x v="3"/>
    <s v="INV050813"/>
    <x v="559"/>
    <n v="50"/>
    <x v="2"/>
    <x v="2"/>
    <n v="3333"/>
    <x v="4"/>
    <x v="0"/>
    <x v="4"/>
    <x v="1"/>
    <x v="1"/>
    <x v="0"/>
  </r>
  <r>
    <d v="2013-05-09T00:00:00"/>
    <x v="43"/>
    <x v="3"/>
    <n v="20135"/>
    <x v="364"/>
    <n v="300"/>
    <x v="0"/>
    <x v="0"/>
    <n v="3333"/>
    <x v="4"/>
    <x v="0"/>
    <x v="4"/>
    <x v="1"/>
    <x v="1"/>
    <x v="0"/>
  </r>
  <r>
    <d v="2013-05-16T00:00:00"/>
    <x v="43"/>
    <x v="3"/>
    <s v="050_DALTON.WHITE_MAY"/>
    <x v="456"/>
    <n v="495.02"/>
    <x v="0"/>
    <x v="0"/>
    <n v="2734"/>
    <x v="4"/>
    <x v="0"/>
    <x v="4"/>
    <x v="13"/>
    <x v="8"/>
    <x v="5"/>
  </r>
  <r>
    <d v="2013-05-16T00:00:00"/>
    <x v="43"/>
    <x v="3"/>
    <s v="INV051613"/>
    <x v="521"/>
    <n v="300"/>
    <x v="0"/>
    <x v="0"/>
    <n v="3333"/>
    <x v="4"/>
    <x v="0"/>
    <x v="4"/>
    <x v="1"/>
    <x v="1"/>
    <x v="0"/>
  </r>
  <r>
    <d v="2013-05-20T00:00:00"/>
    <x v="43"/>
    <x v="3"/>
    <s v="INV052013"/>
    <x v="36"/>
    <n v="1000"/>
    <x v="0"/>
    <x v="0"/>
    <n v="3333"/>
    <x v="4"/>
    <x v="0"/>
    <x v="4"/>
    <x v="1"/>
    <x v="1"/>
    <x v="0"/>
  </r>
  <r>
    <d v="2013-05-20T00:00:00"/>
    <x v="43"/>
    <x v="3"/>
    <s v="CHE052013"/>
    <x v="208"/>
    <n v="500"/>
    <x v="4"/>
    <x v="4"/>
    <n v="3333"/>
    <x v="7"/>
    <x v="0"/>
    <x v="7"/>
    <x v="1"/>
    <x v="1"/>
    <x v="0"/>
  </r>
  <r>
    <d v="2013-05-21T00:00:00"/>
    <x v="43"/>
    <x v="3"/>
    <n v="26425"/>
    <x v="399"/>
    <n v="488.23"/>
    <x v="0"/>
    <x v="0"/>
    <n v="2734"/>
    <x v="4"/>
    <x v="0"/>
    <x v="4"/>
    <x v="13"/>
    <x v="8"/>
    <x v="5"/>
  </r>
  <r>
    <d v="2013-05-21T00:00:00"/>
    <x v="43"/>
    <x v="3"/>
    <s v="CHE052113"/>
    <x v="397"/>
    <n v="2000"/>
    <x v="2"/>
    <x v="2"/>
    <n v="3333"/>
    <x v="7"/>
    <x v="0"/>
    <x v="7"/>
    <x v="1"/>
    <x v="1"/>
    <x v="0"/>
  </r>
  <r>
    <d v="2013-05-23T00:00:00"/>
    <x v="43"/>
    <x v="3"/>
    <s v="CHE052313"/>
    <x v="622"/>
    <n v="300"/>
    <x v="0"/>
    <x v="0"/>
    <n v="3333"/>
    <x v="4"/>
    <x v="0"/>
    <x v="4"/>
    <x v="1"/>
    <x v="1"/>
    <x v="0"/>
  </r>
  <r>
    <d v="2013-05-28T00:00:00"/>
    <x v="43"/>
    <x v="3"/>
    <s v="CHE052813"/>
    <x v="623"/>
    <n v="200"/>
    <x v="2"/>
    <x v="2"/>
    <n v="3341"/>
    <x v="0"/>
    <x v="0"/>
    <x v="0"/>
    <x v="29"/>
    <x v="14"/>
    <x v="7"/>
  </r>
  <r>
    <d v="2013-05-30T00:00:00"/>
    <x v="43"/>
    <x v="3"/>
    <n v="53545"/>
    <x v="22"/>
    <n v="300"/>
    <x v="0"/>
    <x v="0"/>
    <n v="3333"/>
    <x v="4"/>
    <x v="0"/>
    <x v="4"/>
    <x v="1"/>
    <x v="1"/>
    <x v="0"/>
  </r>
  <r>
    <d v="2013-05-01T00:00:00"/>
    <x v="44"/>
    <x v="3"/>
    <n v="903881"/>
    <x v="62"/>
    <n v="2000"/>
    <x v="6"/>
    <x v="6"/>
    <n v="3333"/>
    <x v="4"/>
    <x v="0"/>
    <x v="4"/>
    <x v="1"/>
    <x v="1"/>
    <x v="0"/>
  </r>
  <r>
    <d v="2013-05-17T00:00:00"/>
    <x v="44"/>
    <x v="3"/>
    <s v="MULLIGANS2014"/>
    <x v="614"/>
    <n v="20"/>
    <x v="0"/>
    <x v="0"/>
    <n v="3333"/>
    <x v="8"/>
    <x v="0"/>
    <x v="8"/>
    <x v="1"/>
    <x v="1"/>
    <x v="0"/>
  </r>
  <r>
    <d v="2013-05-21T00:00:00"/>
    <x v="44"/>
    <x v="3"/>
    <n v="27272013"/>
    <x v="367"/>
    <n v="2500"/>
    <x v="0"/>
    <x v="0"/>
    <n v="3333"/>
    <x v="7"/>
    <x v="0"/>
    <x v="7"/>
    <x v="1"/>
    <x v="1"/>
    <x v="0"/>
  </r>
  <r>
    <d v="2013-05-28T00:00:00"/>
    <x v="44"/>
    <x v="3"/>
    <n v="12015"/>
    <x v="402"/>
    <n v="2500"/>
    <x v="3"/>
    <x v="3"/>
    <n v="3333"/>
    <x v="4"/>
    <x v="0"/>
    <x v="4"/>
    <x v="1"/>
    <x v="1"/>
    <x v="0"/>
  </r>
  <r>
    <d v="2013-06-01T00:00:00"/>
    <x v="44"/>
    <x v="3"/>
    <s v="INV060113"/>
    <x v="556"/>
    <n v="250"/>
    <x v="0"/>
    <x v="0"/>
    <n v="3333"/>
    <x v="4"/>
    <x v="0"/>
    <x v="4"/>
    <x v="1"/>
    <x v="1"/>
    <x v="0"/>
  </r>
  <r>
    <d v="2013-06-01T00:00:00"/>
    <x v="44"/>
    <x v="3"/>
    <n v="1673"/>
    <x v="219"/>
    <n v="500"/>
    <x v="2"/>
    <x v="2"/>
    <n v="3333"/>
    <x v="4"/>
    <x v="0"/>
    <x v="4"/>
    <x v="1"/>
    <x v="1"/>
    <x v="0"/>
  </r>
  <r>
    <d v="2013-06-02T00:00:00"/>
    <x v="44"/>
    <x v="3"/>
    <s v="INV060213"/>
    <x v="624"/>
    <n v="500"/>
    <x v="0"/>
    <x v="0"/>
    <n v="3333"/>
    <x v="4"/>
    <x v="0"/>
    <x v="4"/>
    <x v="1"/>
    <x v="1"/>
    <x v="0"/>
  </r>
  <r>
    <d v="2013-06-03T00:00:00"/>
    <x v="44"/>
    <x v="3"/>
    <s v="CHE060313"/>
    <x v="147"/>
    <n v="700"/>
    <x v="2"/>
    <x v="2"/>
    <n v="3333"/>
    <x v="4"/>
    <x v="0"/>
    <x v="4"/>
    <x v="1"/>
    <x v="1"/>
    <x v="0"/>
  </r>
  <r>
    <d v="2013-06-10T00:00:00"/>
    <x v="44"/>
    <x v="3"/>
    <s v="INV061013"/>
    <x v="520"/>
    <n v="500"/>
    <x v="4"/>
    <x v="4"/>
    <n v="2734"/>
    <x v="4"/>
    <x v="0"/>
    <x v="4"/>
    <x v="13"/>
    <x v="8"/>
    <x v="5"/>
  </r>
  <r>
    <d v="2013-06-12T00:00:00"/>
    <x v="44"/>
    <x v="3"/>
    <s v="CHE061213"/>
    <x v="625"/>
    <n v="1000"/>
    <x v="2"/>
    <x v="2"/>
    <n v="3333"/>
    <x v="7"/>
    <x v="0"/>
    <x v="7"/>
    <x v="1"/>
    <x v="1"/>
    <x v="0"/>
  </r>
  <r>
    <d v="2013-06-12T00:00:00"/>
    <x v="44"/>
    <x v="3"/>
    <n v="26724"/>
    <x v="399"/>
    <n v="284.5"/>
    <x v="0"/>
    <x v="0"/>
    <n v="2637"/>
    <x v="4"/>
    <x v="0"/>
    <x v="4"/>
    <x v="18"/>
    <x v="9"/>
    <x v="3"/>
  </r>
  <r>
    <d v="2013-06-12T00:00:00"/>
    <x v="44"/>
    <x v="3"/>
    <n v="26724"/>
    <x v="399"/>
    <n v="142.26"/>
    <x v="0"/>
    <x v="0"/>
    <n v="2638"/>
    <x v="4"/>
    <x v="0"/>
    <x v="4"/>
    <x v="14"/>
    <x v="9"/>
    <x v="3"/>
  </r>
  <r>
    <d v="2013-06-12T00:00:00"/>
    <x v="44"/>
    <x v="3"/>
    <n v="26724"/>
    <x v="399"/>
    <n v="142.26"/>
    <x v="0"/>
    <x v="0"/>
    <n v="3338"/>
    <x v="7"/>
    <x v="0"/>
    <x v="7"/>
    <x v="27"/>
    <x v="9"/>
    <x v="3"/>
  </r>
  <r>
    <d v="2013-06-13T00:00:00"/>
    <x v="44"/>
    <x v="3"/>
    <n v="1238"/>
    <x v="327"/>
    <n v="1000"/>
    <x v="0"/>
    <x v="0"/>
    <n v="3333"/>
    <x v="4"/>
    <x v="0"/>
    <x v="4"/>
    <x v="1"/>
    <x v="1"/>
    <x v="0"/>
  </r>
  <r>
    <d v="2013-06-14T00:00:00"/>
    <x v="44"/>
    <x v="3"/>
    <s v="050_PATRICK.MATTINGL"/>
    <x v="456"/>
    <n v="54.09"/>
    <x v="0"/>
    <x v="0"/>
    <n v="2637"/>
    <x v="4"/>
    <x v="0"/>
    <x v="4"/>
    <x v="18"/>
    <x v="9"/>
    <x v="3"/>
  </r>
  <r>
    <d v="2013-06-14T00:00:00"/>
    <x v="44"/>
    <x v="3"/>
    <s v="050_PATRICK.MATTINGL"/>
    <x v="456"/>
    <n v="27.04"/>
    <x v="0"/>
    <x v="0"/>
    <n v="2638"/>
    <x v="4"/>
    <x v="0"/>
    <x v="4"/>
    <x v="14"/>
    <x v="9"/>
    <x v="3"/>
  </r>
  <r>
    <d v="2013-06-14T00:00:00"/>
    <x v="44"/>
    <x v="3"/>
    <s v="050_KENDRA.REASONER_"/>
    <x v="456"/>
    <n v="200"/>
    <x v="0"/>
    <x v="0"/>
    <n v="3333"/>
    <x v="7"/>
    <x v="0"/>
    <x v="7"/>
    <x v="1"/>
    <x v="1"/>
    <x v="0"/>
  </r>
  <r>
    <d v="2013-06-14T00:00:00"/>
    <x v="44"/>
    <x v="3"/>
    <s v="050_RICHARD.STEAGALL"/>
    <x v="456"/>
    <n v="143.88999999999999"/>
    <x v="0"/>
    <x v="0"/>
    <n v="3333"/>
    <x v="7"/>
    <x v="0"/>
    <x v="7"/>
    <x v="1"/>
    <x v="1"/>
    <x v="0"/>
  </r>
  <r>
    <d v="2013-06-14T00:00:00"/>
    <x v="44"/>
    <x v="3"/>
    <s v="050_PATRICK.MATTINGL"/>
    <x v="456"/>
    <n v="27.05"/>
    <x v="0"/>
    <x v="0"/>
    <n v="3338"/>
    <x v="7"/>
    <x v="0"/>
    <x v="7"/>
    <x v="27"/>
    <x v="9"/>
    <x v="3"/>
  </r>
  <r>
    <d v="2013-06-17T00:00:00"/>
    <x v="44"/>
    <x v="3"/>
    <s v="CHE061713"/>
    <x v="544"/>
    <n v="500"/>
    <x v="0"/>
    <x v="0"/>
    <n v="3333"/>
    <x v="4"/>
    <x v="0"/>
    <x v="4"/>
    <x v="1"/>
    <x v="1"/>
    <x v="0"/>
  </r>
  <r>
    <d v="2013-06-18T00:00:00"/>
    <x v="44"/>
    <x v="3"/>
    <s v="INV061813"/>
    <x v="565"/>
    <n v="1000"/>
    <x v="4"/>
    <x v="4"/>
    <n v="3333"/>
    <x v="4"/>
    <x v="0"/>
    <x v="4"/>
    <x v="1"/>
    <x v="1"/>
    <x v="0"/>
  </r>
  <r>
    <d v="2013-06-19T00:00:00"/>
    <x v="44"/>
    <x v="3"/>
    <s v="CHE061913"/>
    <x v="626"/>
    <n v="200"/>
    <x v="4"/>
    <x v="4"/>
    <n v="3333"/>
    <x v="8"/>
    <x v="0"/>
    <x v="8"/>
    <x v="1"/>
    <x v="1"/>
    <x v="0"/>
  </r>
  <r>
    <d v="2013-06-20T00:00:00"/>
    <x v="44"/>
    <x v="3"/>
    <n v="102242"/>
    <x v="548"/>
    <n v="400"/>
    <x v="0"/>
    <x v="0"/>
    <n v="3333"/>
    <x v="7"/>
    <x v="0"/>
    <x v="7"/>
    <x v="1"/>
    <x v="1"/>
    <x v="0"/>
  </r>
  <r>
    <d v="2013-06-21T00:00:00"/>
    <x v="44"/>
    <x v="3"/>
    <s v="CHE062113"/>
    <x v="235"/>
    <n v="200"/>
    <x v="0"/>
    <x v="0"/>
    <n v="3333"/>
    <x v="4"/>
    <x v="0"/>
    <x v="4"/>
    <x v="1"/>
    <x v="1"/>
    <x v="0"/>
  </r>
  <r>
    <d v="2013-05-16T00:00:00"/>
    <x v="45"/>
    <x v="3"/>
    <s v="050_DALTON.WHITE_MAY"/>
    <x v="456"/>
    <n v="-495.02"/>
    <x v="0"/>
    <x v="0"/>
    <n v="2734"/>
    <x v="4"/>
    <x v="0"/>
    <x v="4"/>
    <x v="13"/>
    <x v="8"/>
    <x v="5"/>
  </r>
  <r>
    <d v="2013-05-21T00:00:00"/>
    <x v="45"/>
    <x v="3"/>
    <n v="26425"/>
    <x v="399"/>
    <n v="-488.23"/>
    <x v="0"/>
    <x v="0"/>
    <n v="2734"/>
    <x v="4"/>
    <x v="0"/>
    <x v="4"/>
    <x v="13"/>
    <x v="8"/>
    <x v="5"/>
  </r>
  <r>
    <d v="2013-06-12T00:00:00"/>
    <x v="45"/>
    <x v="3"/>
    <n v="26724"/>
    <x v="399"/>
    <n v="-284.5"/>
    <x v="0"/>
    <x v="0"/>
    <n v="2637"/>
    <x v="4"/>
    <x v="0"/>
    <x v="4"/>
    <x v="18"/>
    <x v="9"/>
    <x v="3"/>
  </r>
  <r>
    <d v="2013-06-12T00:00:00"/>
    <x v="45"/>
    <x v="3"/>
    <n v="26724"/>
    <x v="399"/>
    <n v="-142.26"/>
    <x v="0"/>
    <x v="0"/>
    <n v="2638"/>
    <x v="4"/>
    <x v="0"/>
    <x v="4"/>
    <x v="14"/>
    <x v="9"/>
    <x v="3"/>
  </r>
  <r>
    <d v="2013-06-12T00:00:00"/>
    <x v="45"/>
    <x v="3"/>
    <n v="26724"/>
    <x v="399"/>
    <n v="-142.26"/>
    <x v="0"/>
    <x v="0"/>
    <n v="3338"/>
    <x v="7"/>
    <x v="0"/>
    <x v="7"/>
    <x v="27"/>
    <x v="9"/>
    <x v="3"/>
  </r>
  <r>
    <d v="2013-06-14T00:00:00"/>
    <x v="45"/>
    <x v="3"/>
    <s v="050_PATRICK.MATTINGL"/>
    <x v="456"/>
    <n v="-54.09"/>
    <x v="0"/>
    <x v="0"/>
    <n v="2637"/>
    <x v="4"/>
    <x v="0"/>
    <x v="4"/>
    <x v="18"/>
    <x v="9"/>
    <x v="3"/>
  </r>
  <r>
    <d v="2013-06-14T00:00:00"/>
    <x v="45"/>
    <x v="3"/>
    <s v="050_PATRICK.MATTINGL"/>
    <x v="456"/>
    <n v="-27.04"/>
    <x v="0"/>
    <x v="0"/>
    <n v="2638"/>
    <x v="4"/>
    <x v="0"/>
    <x v="4"/>
    <x v="14"/>
    <x v="9"/>
    <x v="3"/>
  </r>
  <r>
    <d v="2013-06-14T00:00:00"/>
    <x v="45"/>
    <x v="3"/>
    <s v="050_PATRICK.MATTINGL"/>
    <x v="456"/>
    <n v="-27.05"/>
    <x v="0"/>
    <x v="0"/>
    <n v="3338"/>
    <x v="7"/>
    <x v="0"/>
    <x v="7"/>
    <x v="27"/>
    <x v="9"/>
    <x v="3"/>
  </r>
  <r>
    <d v="2013-07-03T00:00:00"/>
    <x v="45"/>
    <x v="3"/>
    <s v="CHE070313"/>
    <x v="22"/>
    <n v="500"/>
    <x v="0"/>
    <x v="0"/>
    <n v="3333"/>
    <x v="4"/>
    <x v="0"/>
    <x v="4"/>
    <x v="1"/>
    <x v="1"/>
    <x v="0"/>
  </r>
  <r>
    <d v="2013-07-15T00:00:00"/>
    <x v="45"/>
    <x v="3"/>
    <s v="2013-1"/>
    <x v="22"/>
    <n v="100"/>
    <x v="0"/>
    <x v="0"/>
    <n v="3333"/>
    <x v="4"/>
    <x v="0"/>
    <x v="4"/>
    <x v="1"/>
    <x v="1"/>
    <x v="0"/>
  </r>
  <r>
    <d v="2013-07-15T00:00:00"/>
    <x v="45"/>
    <x v="3"/>
    <s v="CHE071513"/>
    <x v="627"/>
    <n v="100"/>
    <x v="2"/>
    <x v="2"/>
    <n v="3333"/>
    <x v="4"/>
    <x v="0"/>
    <x v="4"/>
    <x v="1"/>
    <x v="1"/>
    <x v="0"/>
  </r>
  <r>
    <d v="2013-07-16T00:00:00"/>
    <x v="45"/>
    <x v="3"/>
    <s v="CHE071613"/>
    <x v="40"/>
    <n v="150"/>
    <x v="6"/>
    <x v="6"/>
    <n v="3333"/>
    <x v="7"/>
    <x v="0"/>
    <x v="7"/>
    <x v="1"/>
    <x v="1"/>
    <x v="0"/>
  </r>
  <r>
    <d v="2013-07-16T00:00:00"/>
    <x v="45"/>
    <x v="3"/>
    <s v="CHE071613"/>
    <x v="275"/>
    <n v="200"/>
    <x v="0"/>
    <x v="0"/>
    <n v="3333"/>
    <x v="7"/>
    <x v="0"/>
    <x v="7"/>
    <x v="1"/>
    <x v="1"/>
    <x v="0"/>
  </r>
  <r>
    <d v="2013-07-18T00:00:00"/>
    <x v="45"/>
    <x v="3"/>
    <n v="1"/>
    <x v="628"/>
    <n v="250"/>
    <x v="0"/>
    <x v="0"/>
    <n v="3333"/>
    <x v="7"/>
    <x v="0"/>
    <x v="7"/>
    <x v="1"/>
    <x v="1"/>
    <x v="0"/>
  </r>
  <r>
    <d v="2013-07-23T00:00:00"/>
    <x v="45"/>
    <x v="3"/>
    <n v="201332"/>
    <x v="221"/>
    <n v="3500"/>
    <x v="0"/>
    <x v="0"/>
    <n v="3333"/>
    <x v="7"/>
    <x v="0"/>
    <x v="7"/>
    <x v="1"/>
    <x v="1"/>
    <x v="0"/>
  </r>
  <r>
    <d v="2013-07-24T00:00:00"/>
    <x v="45"/>
    <x v="3"/>
    <s v="CHE072413"/>
    <x v="1"/>
    <n v="250"/>
    <x v="1"/>
    <x v="1"/>
    <n v="3333"/>
    <x v="4"/>
    <x v="0"/>
    <x v="4"/>
    <x v="1"/>
    <x v="1"/>
    <x v="0"/>
  </r>
  <r>
    <d v="2013-07-10T00:00:00"/>
    <x v="46"/>
    <x v="3"/>
    <s v="32KYO113785160256"/>
    <x v="77"/>
    <n v="100"/>
    <x v="0"/>
    <x v="0"/>
    <n v="3333"/>
    <x v="4"/>
    <x v="0"/>
    <x v="4"/>
    <x v="1"/>
    <x v="1"/>
    <x v="0"/>
  </r>
  <r>
    <d v="2013-08-01T00:00:00"/>
    <x v="46"/>
    <x v="3"/>
    <s v="INV080113"/>
    <x v="629"/>
    <n v="200"/>
    <x v="4"/>
    <x v="4"/>
    <n v="2739"/>
    <x v="4"/>
    <x v="0"/>
    <x v="4"/>
    <x v="45"/>
    <x v="26"/>
    <x v="5"/>
  </r>
  <r>
    <d v="2013-08-02T00:00:00"/>
    <x v="46"/>
    <x v="3"/>
    <s v="INV080213"/>
    <x v="630"/>
    <n v="625"/>
    <x v="0"/>
    <x v="0"/>
    <n v="2732"/>
    <x v="7"/>
    <x v="0"/>
    <x v="7"/>
    <x v="41"/>
    <x v="22"/>
    <x v="8"/>
  </r>
  <r>
    <d v="2013-08-02T00:00:00"/>
    <x v="46"/>
    <x v="3"/>
    <s v="INV080213"/>
    <x v="630"/>
    <n v="-625"/>
    <x v="0"/>
    <x v="0"/>
    <n v="3341"/>
    <x v="7"/>
    <x v="0"/>
    <x v="7"/>
    <x v="29"/>
    <x v="14"/>
    <x v="7"/>
  </r>
  <r>
    <d v="2013-08-05T00:00:00"/>
    <x v="46"/>
    <x v="3"/>
    <s v="CHE080513"/>
    <x v="631"/>
    <n v="500"/>
    <x v="0"/>
    <x v="0"/>
    <n v="3333"/>
    <x v="4"/>
    <x v="0"/>
    <x v="4"/>
    <x v="1"/>
    <x v="1"/>
    <x v="0"/>
  </r>
  <r>
    <d v="2013-08-07T00:00:00"/>
    <x v="46"/>
    <x v="3"/>
    <s v="CHE080713"/>
    <x v="632"/>
    <n v="5000"/>
    <x v="3"/>
    <x v="3"/>
    <n v="3333"/>
    <x v="4"/>
    <x v="0"/>
    <x v="4"/>
    <x v="1"/>
    <x v="1"/>
    <x v="0"/>
  </r>
  <r>
    <d v="2013-08-08T00:00:00"/>
    <x v="46"/>
    <x v="3"/>
    <s v="CHE080813"/>
    <x v="633"/>
    <n v="800"/>
    <x v="2"/>
    <x v="2"/>
    <n v="3333"/>
    <x v="0"/>
    <x v="0"/>
    <x v="0"/>
    <x v="1"/>
    <x v="1"/>
    <x v="0"/>
  </r>
  <r>
    <d v="2013-08-08T00:00:00"/>
    <x v="46"/>
    <x v="3"/>
    <n v="54262"/>
    <x v="22"/>
    <n v="250"/>
    <x v="2"/>
    <x v="2"/>
    <n v="3333"/>
    <x v="4"/>
    <x v="0"/>
    <x v="4"/>
    <x v="1"/>
    <x v="1"/>
    <x v="0"/>
  </r>
  <r>
    <d v="2013-08-14T00:00:00"/>
    <x v="46"/>
    <x v="3"/>
    <s v="CHE080113"/>
    <x v="634"/>
    <n v="1000"/>
    <x v="4"/>
    <x v="4"/>
    <n v="3333"/>
    <x v="7"/>
    <x v="0"/>
    <x v="7"/>
    <x v="1"/>
    <x v="1"/>
    <x v="0"/>
  </r>
  <r>
    <d v="2013-08-19T00:00:00"/>
    <x v="46"/>
    <x v="3"/>
    <s v="CHE081913"/>
    <x v="635"/>
    <n v="500"/>
    <x v="0"/>
    <x v="0"/>
    <n v="3333"/>
    <x v="4"/>
    <x v="0"/>
    <x v="4"/>
    <x v="1"/>
    <x v="1"/>
    <x v="0"/>
  </r>
  <r>
    <d v="2013-08-19T00:00:00"/>
    <x v="46"/>
    <x v="3"/>
    <s v="CHE081913"/>
    <x v="409"/>
    <n v="1000"/>
    <x v="2"/>
    <x v="2"/>
    <n v="3333"/>
    <x v="4"/>
    <x v="0"/>
    <x v="4"/>
    <x v="1"/>
    <x v="1"/>
    <x v="0"/>
  </r>
  <r>
    <d v="2013-08-20T00:00:00"/>
    <x v="46"/>
    <x v="3"/>
    <n v="862"/>
    <x v="194"/>
    <n v="1488.49"/>
    <x v="6"/>
    <x v="6"/>
    <n v="3333"/>
    <x v="7"/>
    <x v="0"/>
    <x v="7"/>
    <x v="1"/>
    <x v="1"/>
    <x v="0"/>
  </r>
  <r>
    <d v="2013-08-26T00:00:00"/>
    <x v="46"/>
    <x v="3"/>
    <s v="CHE082613"/>
    <x v="636"/>
    <n v="500"/>
    <x v="0"/>
    <x v="0"/>
    <n v="3333"/>
    <x v="7"/>
    <x v="0"/>
    <x v="7"/>
    <x v="1"/>
    <x v="1"/>
    <x v="0"/>
  </r>
  <r>
    <d v="2013-08-26T00:00:00"/>
    <x v="46"/>
    <x v="3"/>
    <s v="CHE082613"/>
    <x v="637"/>
    <n v="373.25"/>
    <x v="2"/>
    <x v="2"/>
    <n v="3333"/>
    <x v="4"/>
    <x v="0"/>
    <x v="4"/>
    <x v="1"/>
    <x v="1"/>
    <x v="0"/>
  </r>
  <r>
    <d v="2013-08-28T00:00:00"/>
    <x v="46"/>
    <x v="3"/>
    <s v="INV082813"/>
    <x v="86"/>
    <n v="500"/>
    <x v="0"/>
    <x v="0"/>
    <n v="3333"/>
    <x v="4"/>
    <x v="0"/>
    <x v="4"/>
    <x v="1"/>
    <x v="1"/>
    <x v="0"/>
  </r>
  <r>
    <d v="2013-08-28T00:00:00"/>
    <x v="46"/>
    <x v="3"/>
    <s v="CHE082813"/>
    <x v="83"/>
    <n v="0"/>
    <x v="0"/>
    <x v="0"/>
    <n v="3333"/>
    <x v="4"/>
    <x v="0"/>
    <x v="4"/>
    <x v="1"/>
    <x v="1"/>
    <x v="0"/>
  </r>
  <r>
    <d v="2007-08-29T00:00:00"/>
    <x v="46"/>
    <x v="3"/>
    <s v="CHE082907"/>
    <x v="638"/>
    <n v="-50"/>
    <x v="4"/>
    <x v="4"/>
    <n v="3351"/>
    <x v="2"/>
    <x v="0"/>
    <x v="2"/>
    <x v="10"/>
    <x v="5"/>
    <x v="3"/>
  </r>
  <r>
    <d v="2013-08-30T00:00:00"/>
    <x v="46"/>
    <x v="3"/>
    <s v="CHE083013"/>
    <x v="639"/>
    <n v="250"/>
    <x v="2"/>
    <x v="2"/>
    <n v="3307"/>
    <x v="7"/>
    <x v="0"/>
    <x v="7"/>
    <x v="53"/>
    <x v="32"/>
    <x v="0"/>
  </r>
  <r>
    <d v="2013-08-28T00:00:00"/>
    <x v="47"/>
    <x v="3"/>
    <s v="CHE082813"/>
    <x v="22"/>
    <n v="300"/>
    <x v="0"/>
    <x v="0"/>
    <n v="3333"/>
    <x v="4"/>
    <x v="0"/>
    <x v="4"/>
    <x v="1"/>
    <x v="1"/>
    <x v="0"/>
  </r>
  <r>
    <d v="2013-09-03T00:00:00"/>
    <x v="47"/>
    <x v="3"/>
    <s v="INV090313"/>
    <x v="86"/>
    <n v="500"/>
    <x v="0"/>
    <x v="0"/>
    <n v="3333"/>
    <x v="4"/>
    <x v="0"/>
    <x v="4"/>
    <x v="1"/>
    <x v="1"/>
    <x v="0"/>
  </r>
  <r>
    <d v="2013-09-16T00:00:00"/>
    <x v="47"/>
    <x v="3"/>
    <s v="CHE091613"/>
    <x v="268"/>
    <n v="100"/>
    <x v="0"/>
    <x v="0"/>
    <n v="3333"/>
    <x v="4"/>
    <x v="0"/>
    <x v="4"/>
    <x v="1"/>
    <x v="1"/>
    <x v="0"/>
  </r>
  <r>
    <d v="2013-09-16T00:00:00"/>
    <x v="47"/>
    <x v="3"/>
    <n v="14493"/>
    <x v="22"/>
    <n v="600"/>
    <x v="0"/>
    <x v="0"/>
    <n v="3333"/>
    <x v="4"/>
    <x v="0"/>
    <x v="4"/>
    <x v="1"/>
    <x v="1"/>
    <x v="0"/>
  </r>
  <r>
    <d v="2013-09-23T00:00:00"/>
    <x v="47"/>
    <x v="3"/>
    <s v="CHE092313"/>
    <x v="640"/>
    <n v="500"/>
    <x v="0"/>
    <x v="0"/>
    <n v="3333"/>
    <x v="7"/>
    <x v="0"/>
    <x v="7"/>
    <x v="1"/>
    <x v="1"/>
    <x v="0"/>
  </r>
  <r>
    <d v="2013-09-23T00:00:00"/>
    <x v="47"/>
    <x v="3"/>
    <s v="CHE092313"/>
    <x v="560"/>
    <n v="1000"/>
    <x v="0"/>
    <x v="0"/>
    <n v="3333"/>
    <x v="8"/>
    <x v="0"/>
    <x v="8"/>
    <x v="1"/>
    <x v="1"/>
    <x v="0"/>
  </r>
  <r>
    <d v="2013-09-27T00:00:00"/>
    <x v="47"/>
    <x v="3"/>
    <n v="29908"/>
    <x v="399"/>
    <n v="2018.18"/>
    <x v="0"/>
    <x v="0"/>
    <n v="3341"/>
    <x v="7"/>
    <x v="0"/>
    <x v="7"/>
    <x v="29"/>
    <x v="14"/>
    <x v="7"/>
  </r>
  <r>
    <d v="2013-08-29T00:00:00"/>
    <x v="48"/>
    <x v="4"/>
    <n v="120"/>
    <x v="84"/>
    <n v="2000"/>
    <x v="0"/>
    <x v="0"/>
    <n v="3333"/>
    <x v="4"/>
    <x v="0"/>
    <x v="4"/>
    <x v="1"/>
    <x v="1"/>
    <x v="0"/>
  </r>
  <r>
    <d v="2013-08-30T00:00:00"/>
    <x v="48"/>
    <x v="4"/>
    <s v="INV083013"/>
    <x v="576"/>
    <n v="1500"/>
    <x v="2"/>
    <x v="2"/>
    <n v="3333"/>
    <x v="4"/>
    <x v="0"/>
    <x v="4"/>
    <x v="1"/>
    <x v="1"/>
    <x v="0"/>
  </r>
  <r>
    <d v="2013-09-26T00:00:00"/>
    <x v="48"/>
    <x v="4"/>
    <n v="2"/>
    <x v="116"/>
    <n v="100"/>
    <x v="2"/>
    <x v="2"/>
    <n v="3333"/>
    <x v="4"/>
    <x v="0"/>
    <x v="4"/>
    <x v="1"/>
    <x v="1"/>
    <x v="0"/>
  </r>
  <r>
    <d v="2013-10-01T00:00:00"/>
    <x v="48"/>
    <x v="4"/>
    <s v="INV100113"/>
    <x v="641"/>
    <n v="100"/>
    <x v="0"/>
    <x v="0"/>
    <n v="3341"/>
    <x v="7"/>
    <x v="0"/>
    <x v="7"/>
    <x v="29"/>
    <x v="14"/>
    <x v="7"/>
  </r>
  <r>
    <d v="2013-10-01T00:00:00"/>
    <x v="48"/>
    <x v="4"/>
    <s v="INV100113"/>
    <x v="624"/>
    <n v="1000"/>
    <x v="4"/>
    <x v="4"/>
    <n v="3333"/>
    <x v="4"/>
    <x v="0"/>
    <x v="4"/>
    <x v="1"/>
    <x v="1"/>
    <x v="0"/>
  </r>
  <r>
    <d v="2013-10-01T00:00:00"/>
    <x v="48"/>
    <x v="4"/>
    <s v="71-1"/>
    <x v="216"/>
    <n v="1000"/>
    <x v="0"/>
    <x v="0"/>
    <n v="3333"/>
    <x v="7"/>
    <x v="0"/>
    <x v="7"/>
    <x v="1"/>
    <x v="1"/>
    <x v="0"/>
  </r>
  <r>
    <d v="2013-10-01T00:00:00"/>
    <x v="48"/>
    <x v="4"/>
    <s v="INV100113"/>
    <x v="435"/>
    <n v="300"/>
    <x v="0"/>
    <x v="0"/>
    <n v="3333"/>
    <x v="4"/>
    <x v="0"/>
    <x v="4"/>
    <x v="1"/>
    <x v="1"/>
    <x v="0"/>
  </r>
  <r>
    <d v="2013-10-01T00:00:00"/>
    <x v="48"/>
    <x v="4"/>
    <s v="INV100113"/>
    <x v="632"/>
    <n v="5000"/>
    <x v="3"/>
    <x v="3"/>
    <n v="3333"/>
    <x v="4"/>
    <x v="0"/>
    <x v="4"/>
    <x v="1"/>
    <x v="1"/>
    <x v="0"/>
  </r>
  <r>
    <d v="2013-10-01T00:00:00"/>
    <x v="48"/>
    <x v="4"/>
    <n v="905572516"/>
    <x v="642"/>
    <n v="2000"/>
    <x v="2"/>
    <x v="2"/>
    <n v="3333"/>
    <x v="8"/>
    <x v="0"/>
    <x v="8"/>
    <x v="1"/>
    <x v="1"/>
    <x v="0"/>
  </r>
  <r>
    <d v="2013-10-02T00:00:00"/>
    <x v="48"/>
    <x v="4"/>
    <s v="CHE100213"/>
    <x v="643"/>
    <n v="500"/>
    <x v="0"/>
    <x v="0"/>
    <n v="3333"/>
    <x v="4"/>
    <x v="0"/>
    <x v="4"/>
    <x v="1"/>
    <x v="1"/>
    <x v="0"/>
  </r>
  <r>
    <d v="2013-10-02T00:00:00"/>
    <x v="48"/>
    <x v="4"/>
    <n v="102013"/>
    <x v="644"/>
    <n v="3500"/>
    <x v="0"/>
    <x v="0"/>
    <n v="3333"/>
    <x v="4"/>
    <x v="0"/>
    <x v="4"/>
    <x v="1"/>
    <x v="1"/>
    <x v="0"/>
  </r>
  <r>
    <d v="2013-10-02T00:00:00"/>
    <x v="48"/>
    <x v="4"/>
    <s v="CHE100213"/>
    <x v="216"/>
    <n v="5000"/>
    <x v="0"/>
    <x v="0"/>
    <n v="3436"/>
    <x v="7"/>
    <x v="0"/>
    <x v="7"/>
    <x v="43"/>
    <x v="24"/>
    <x v="6"/>
  </r>
  <r>
    <d v="2013-10-02T00:00:00"/>
    <x v="48"/>
    <x v="4"/>
    <s v="CHE100213"/>
    <x v="92"/>
    <n v="1000"/>
    <x v="0"/>
    <x v="0"/>
    <n v="3333"/>
    <x v="4"/>
    <x v="0"/>
    <x v="4"/>
    <x v="1"/>
    <x v="1"/>
    <x v="0"/>
  </r>
  <r>
    <d v="2013-10-02T00:00:00"/>
    <x v="48"/>
    <x v="4"/>
    <s v="CHE100213"/>
    <x v="645"/>
    <n v="500"/>
    <x v="0"/>
    <x v="0"/>
    <n v="3333"/>
    <x v="4"/>
    <x v="0"/>
    <x v="4"/>
    <x v="1"/>
    <x v="1"/>
    <x v="0"/>
  </r>
  <r>
    <d v="2013-10-08T00:00:00"/>
    <x v="48"/>
    <x v="4"/>
    <n v="7"/>
    <x v="85"/>
    <n v="2500"/>
    <x v="2"/>
    <x v="2"/>
    <n v="3333"/>
    <x v="4"/>
    <x v="0"/>
    <x v="4"/>
    <x v="1"/>
    <x v="1"/>
    <x v="0"/>
  </r>
  <r>
    <d v="2013-10-09T00:00:00"/>
    <x v="48"/>
    <x v="4"/>
    <s v="CHE100913"/>
    <x v="470"/>
    <n v="75"/>
    <x v="0"/>
    <x v="0"/>
    <n v="3333"/>
    <x v="4"/>
    <x v="0"/>
    <x v="4"/>
    <x v="1"/>
    <x v="1"/>
    <x v="0"/>
  </r>
  <r>
    <d v="2013-10-09T00:00:00"/>
    <x v="48"/>
    <x v="4"/>
    <s v="INV100913"/>
    <x v="1"/>
    <n v="450"/>
    <x v="1"/>
    <x v="1"/>
    <n v="3333"/>
    <x v="7"/>
    <x v="0"/>
    <x v="7"/>
    <x v="1"/>
    <x v="1"/>
    <x v="0"/>
  </r>
  <r>
    <d v="2013-10-15T00:00:00"/>
    <x v="48"/>
    <x v="4"/>
    <s v="INV101513"/>
    <x v="632"/>
    <n v="7000"/>
    <x v="3"/>
    <x v="3"/>
    <n v="3333"/>
    <x v="4"/>
    <x v="0"/>
    <x v="4"/>
    <x v="1"/>
    <x v="1"/>
    <x v="0"/>
  </r>
  <r>
    <d v="2013-10-16T00:00:00"/>
    <x v="48"/>
    <x v="4"/>
    <s v="050_LARRY.MAYES_OCT-"/>
    <x v="456"/>
    <n v="65.03"/>
    <x v="4"/>
    <x v="4"/>
    <n v="2732"/>
    <x v="4"/>
    <x v="0"/>
    <x v="4"/>
    <x v="41"/>
    <x v="22"/>
    <x v="8"/>
  </r>
  <r>
    <d v="2013-10-22T00:00:00"/>
    <x v="48"/>
    <x v="4"/>
    <n v="201310221"/>
    <x v="646"/>
    <n v="100"/>
    <x v="3"/>
    <x v="3"/>
    <n v="3333"/>
    <x v="4"/>
    <x v="0"/>
    <x v="4"/>
    <x v="1"/>
    <x v="1"/>
    <x v="0"/>
  </r>
  <r>
    <d v="2013-10-25T00:00:00"/>
    <x v="48"/>
    <x v="4"/>
    <s v="CHE102513"/>
    <x v="647"/>
    <n v="100"/>
    <x v="2"/>
    <x v="2"/>
    <n v="3333"/>
    <x v="4"/>
    <x v="0"/>
    <x v="4"/>
    <x v="1"/>
    <x v="1"/>
    <x v="0"/>
  </r>
  <r>
    <d v="2013-10-28T00:00:00"/>
    <x v="48"/>
    <x v="4"/>
    <s v="INV102813"/>
    <x v="22"/>
    <n v="1000"/>
    <x v="0"/>
    <x v="0"/>
    <n v="3333"/>
    <x v="7"/>
    <x v="0"/>
    <x v="7"/>
    <x v="1"/>
    <x v="1"/>
    <x v="0"/>
  </r>
  <r>
    <d v="2013-10-29T00:00:00"/>
    <x v="48"/>
    <x v="4"/>
    <s v="1750-1"/>
    <x v="22"/>
    <n v="350"/>
    <x v="0"/>
    <x v="0"/>
    <n v="3333"/>
    <x v="4"/>
    <x v="0"/>
    <x v="4"/>
    <x v="1"/>
    <x v="1"/>
    <x v="0"/>
  </r>
  <r>
    <d v="2013-10-29T00:00:00"/>
    <x v="48"/>
    <x v="4"/>
    <s v="CHE102913"/>
    <x v="648"/>
    <n v="500"/>
    <x v="6"/>
    <x v="6"/>
    <n v="3333"/>
    <x v="7"/>
    <x v="0"/>
    <x v="7"/>
    <x v="1"/>
    <x v="1"/>
    <x v="0"/>
  </r>
  <r>
    <d v="2013-10-01T00:00:00"/>
    <x v="49"/>
    <x v="4"/>
    <d v="2013-10-01T00:00:00"/>
    <x v="22"/>
    <n v="1000"/>
    <x v="0"/>
    <x v="0"/>
    <n v="3333"/>
    <x v="4"/>
    <x v="0"/>
    <x v="4"/>
    <x v="1"/>
    <x v="1"/>
    <x v="0"/>
  </r>
  <r>
    <d v="2013-10-31T00:00:00"/>
    <x v="49"/>
    <x v="4"/>
    <s v="3395-103113"/>
    <x v="88"/>
    <n v="1500"/>
    <x v="2"/>
    <x v="2"/>
    <n v="3333"/>
    <x v="4"/>
    <x v="0"/>
    <x v="4"/>
    <x v="1"/>
    <x v="1"/>
    <x v="0"/>
  </r>
  <r>
    <d v="2013-11-01T00:00:00"/>
    <x v="49"/>
    <x v="4"/>
    <n v="58"/>
    <x v="507"/>
    <n v="1000"/>
    <x v="0"/>
    <x v="0"/>
    <n v="3333"/>
    <x v="4"/>
    <x v="0"/>
    <x v="4"/>
    <x v="1"/>
    <x v="1"/>
    <x v="0"/>
  </r>
  <r>
    <d v="2013-11-01T00:00:00"/>
    <x v="49"/>
    <x v="4"/>
    <s v="INV110113"/>
    <x v="508"/>
    <n v="50"/>
    <x v="2"/>
    <x v="2"/>
    <n v="3333"/>
    <x v="4"/>
    <x v="0"/>
    <x v="4"/>
    <x v="1"/>
    <x v="1"/>
    <x v="0"/>
  </r>
  <r>
    <d v="2013-11-01T00:00:00"/>
    <x v="49"/>
    <x v="4"/>
    <s v="INV110113"/>
    <x v="582"/>
    <n v="100"/>
    <x v="0"/>
    <x v="0"/>
    <n v="3333"/>
    <x v="4"/>
    <x v="0"/>
    <x v="4"/>
    <x v="1"/>
    <x v="1"/>
    <x v="0"/>
  </r>
  <r>
    <d v="2013-11-01T00:00:00"/>
    <x v="49"/>
    <x v="4"/>
    <s v="INV110113"/>
    <x v="271"/>
    <n v="50"/>
    <x v="2"/>
    <x v="2"/>
    <n v="3333"/>
    <x v="4"/>
    <x v="0"/>
    <x v="4"/>
    <x v="1"/>
    <x v="1"/>
    <x v="0"/>
  </r>
  <r>
    <d v="2013-11-12T00:00:00"/>
    <x v="49"/>
    <x v="4"/>
    <n v="6892076"/>
    <x v="71"/>
    <n v="150"/>
    <x v="0"/>
    <x v="0"/>
    <n v="3333"/>
    <x v="4"/>
    <x v="0"/>
    <x v="4"/>
    <x v="1"/>
    <x v="1"/>
    <x v="0"/>
  </r>
  <r>
    <d v="2013-11-12T00:00:00"/>
    <x v="49"/>
    <x v="4"/>
    <s v="INV111913"/>
    <x v="239"/>
    <n v="1000"/>
    <x v="2"/>
    <x v="2"/>
    <n v="3333"/>
    <x v="4"/>
    <x v="0"/>
    <x v="4"/>
    <x v="1"/>
    <x v="1"/>
    <x v="0"/>
  </r>
  <r>
    <d v="2013-11-12T00:00:00"/>
    <x v="49"/>
    <x v="4"/>
    <s v="0007181IN"/>
    <x v="468"/>
    <n v="2500"/>
    <x v="0"/>
    <x v="0"/>
    <n v="3333"/>
    <x v="4"/>
    <x v="0"/>
    <x v="4"/>
    <x v="1"/>
    <x v="1"/>
    <x v="0"/>
  </r>
  <r>
    <d v="2013-11-15T00:00:00"/>
    <x v="49"/>
    <x v="4"/>
    <s v="050_PERRY.PATTERSON_"/>
    <x v="456"/>
    <n v="84.23"/>
    <x v="0"/>
    <x v="0"/>
    <n v="3438"/>
    <x v="8"/>
    <x v="0"/>
    <x v="8"/>
    <x v="39"/>
    <x v="20"/>
    <x v="6"/>
  </r>
  <r>
    <d v="2013-11-21T00:00:00"/>
    <x v="49"/>
    <x v="4"/>
    <s v="INV112113"/>
    <x v="649"/>
    <n v="119422"/>
    <x v="8"/>
    <x v="8"/>
    <n v="3333"/>
    <x v="4"/>
    <x v="0"/>
    <x v="4"/>
    <x v="1"/>
    <x v="1"/>
    <x v="0"/>
  </r>
  <r>
    <d v="2013-11-27T00:00:00"/>
    <x v="49"/>
    <x v="4"/>
    <s v="INV112713"/>
    <x v="650"/>
    <n v="500"/>
    <x v="0"/>
    <x v="0"/>
    <n v="3333"/>
    <x v="4"/>
    <x v="0"/>
    <x v="4"/>
    <x v="1"/>
    <x v="1"/>
    <x v="0"/>
  </r>
  <r>
    <m/>
    <x v="49"/>
    <x v="4"/>
    <m/>
    <x v="552"/>
    <n v="188.77"/>
    <x v="0"/>
    <x v="0"/>
    <n v="3341"/>
    <x v="7"/>
    <x v="0"/>
    <x v="7"/>
    <x v="29"/>
    <x v="14"/>
    <x v="7"/>
  </r>
  <r>
    <d v="2013-11-11T00:00:00"/>
    <x v="50"/>
    <x v="4"/>
    <s v="CHE111113"/>
    <x v="651"/>
    <n v="300"/>
    <x v="4"/>
    <x v="4"/>
    <n v="3333"/>
    <x v="4"/>
    <x v="0"/>
    <x v="4"/>
    <x v="1"/>
    <x v="1"/>
    <x v="0"/>
  </r>
  <r>
    <d v="2013-11-25T00:00:00"/>
    <x v="50"/>
    <x v="4"/>
    <s v="CHE112513"/>
    <x v="652"/>
    <n v="500"/>
    <x v="2"/>
    <x v="2"/>
    <n v="3333"/>
    <x v="8"/>
    <x v="0"/>
    <x v="8"/>
    <x v="1"/>
    <x v="1"/>
    <x v="0"/>
  </r>
  <r>
    <d v="2013-11-27T00:00:00"/>
    <x v="50"/>
    <x v="4"/>
    <s v="CHE112713"/>
    <x v="653"/>
    <n v="1000"/>
    <x v="2"/>
    <x v="2"/>
    <n v="3333"/>
    <x v="8"/>
    <x v="0"/>
    <x v="8"/>
    <x v="1"/>
    <x v="1"/>
    <x v="0"/>
  </r>
  <r>
    <d v="2013-11-27T00:00:00"/>
    <x v="50"/>
    <x v="4"/>
    <s v="CHE112713"/>
    <x v="654"/>
    <n v="500"/>
    <x v="2"/>
    <x v="2"/>
    <n v="3333"/>
    <x v="8"/>
    <x v="0"/>
    <x v="8"/>
    <x v="1"/>
    <x v="1"/>
    <x v="0"/>
  </r>
  <r>
    <d v="2013-12-02T00:00:00"/>
    <x v="50"/>
    <x v="4"/>
    <s v="INV120213"/>
    <x v="655"/>
    <n v="200"/>
    <x v="6"/>
    <x v="6"/>
    <n v="3333"/>
    <x v="4"/>
    <x v="0"/>
    <x v="4"/>
    <x v="1"/>
    <x v="1"/>
    <x v="0"/>
  </r>
  <r>
    <d v="2013-12-02T00:00:00"/>
    <x v="50"/>
    <x v="4"/>
    <n v="27282013"/>
    <x v="64"/>
    <n v="1000"/>
    <x v="0"/>
    <x v="0"/>
    <n v="3333"/>
    <x v="7"/>
    <x v="0"/>
    <x v="7"/>
    <x v="1"/>
    <x v="1"/>
    <x v="0"/>
  </r>
  <r>
    <d v="2013-12-04T00:00:00"/>
    <x v="50"/>
    <x v="4"/>
    <s v="CHE120413"/>
    <x v="656"/>
    <n v="250"/>
    <x v="0"/>
    <x v="0"/>
    <n v="3333"/>
    <x v="4"/>
    <x v="0"/>
    <x v="4"/>
    <x v="1"/>
    <x v="1"/>
    <x v="0"/>
  </r>
  <r>
    <d v="2013-12-04T00:00:00"/>
    <x v="50"/>
    <x v="4"/>
    <s v="CHE120413"/>
    <x v="588"/>
    <n v="500"/>
    <x v="0"/>
    <x v="0"/>
    <n v="3333"/>
    <x v="4"/>
    <x v="0"/>
    <x v="4"/>
    <x v="1"/>
    <x v="1"/>
    <x v="0"/>
  </r>
  <r>
    <d v="2013-12-04T00:00:00"/>
    <x v="50"/>
    <x v="4"/>
    <s v="CHE120413"/>
    <x v="67"/>
    <n v="500"/>
    <x v="0"/>
    <x v="0"/>
    <n v="3333"/>
    <x v="4"/>
    <x v="0"/>
    <x v="4"/>
    <x v="1"/>
    <x v="1"/>
    <x v="0"/>
  </r>
  <r>
    <d v="2013-12-05T00:00:00"/>
    <x v="50"/>
    <x v="4"/>
    <s v="INV120513"/>
    <x v="72"/>
    <n v="2500"/>
    <x v="6"/>
    <x v="6"/>
    <n v="3333"/>
    <x v="4"/>
    <x v="0"/>
    <x v="4"/>
    <x v="1"/>
    <x v="1"/>
    <x v="0"/>
  </r>
  <r>
    <d v="2013-12-09T00:00:00"/>
    <x v="50"/>
    <x v="4"/>
    <s v="INV120913"/>
    <x v="80"/>
    <n v="1000"/>
    <x v="0"/>
    <x v="0"/>
    <n v="3333"/>
    <x v="4"/>
    <x v="0"/>
    <x v="4"/>
    <x v="1"/>
    <x v="1"/>
    <x v="0"/>
  </r>
  <r>
    <d v="2013-12-11T00:00:00"/>
    <x v="50"/>
    <x v="4"/>
    <s v="INV121113"/>
    <x v="86"/>
    <n v="500"/>
    <x v="0"/>
    <x v="0"/>
    <n v="3333"/>
    <x v="4"/>
    <x v="0"/>
    <x v="4"/>
    <x v="1"/>
    <x v="1"/>
    <x v="0"/>
  </r>
  <r>
    <d v="2013-12-11T00:00:00"/>
    <x v="50"/>
    <x v="4"/>
    <n v="6454"/>
    <x v="472"/>
    <n v="500"/>
    <x v="0"/>
    <x v="0"/>
    <n v="3333"/>
    <x v="4"/>
    <x v="0"/>
    <x v="4"/>
    <x v="1"/>
    <x v="1"/>
    <x v="0"/>
  </r>
  <r>
    <d v="2013-12-11T00:00:00"/>
    <x v="50"/>
    <x v="4"/>
    <n v="25511"/>
    <x v="22"/>
    <n v="1000"/>
    <x v="0"/>
    <x v="0"/>
    <n v="2631"/>
    <x v="4"/>
    <x v="0"/>
    <x v="4"/>
    <x v="9"/>
    <x v="4"/>
    <x v="0"/>
  </r>
  <r>
    <d v="2013-12-11T00:00:00"/>
    <x v="50"/>
    <x v="4"/>
    <s v="CHE121113"/>
    <x v="657"/>
    <n v="260"/>
    <x v="0"/>
    <x v="0"/>
    <n v="3333"/>
    <x v="4"/>
    <x v="0"/>
    <x v="4"/>
    <x v="1"/>
    <x v="1"/>
    <x v="0"/>
  </r>
  <r>
    <d v="2013-12-12T00:00:00"/>
    <x v="50"/>
    <x v="4"/>
    <s v="CHE121213"/>
    <x v="251"/>
    <n v="1000"/>
    <x v="0"/>
    <x v="0"/>
    <n v="3333"/>
    <x v="4"/>
    <x v="0"/>
    <x v="4"/>
    <x v="1"/>
    <x v="1"/>
    <x v="0"/>
  </r>
  <r>
    <d v="2013-12-12T00:00:00"/>
    <x v="50"/>
    <x v="4"/>
    <s v="CHE121213"/>
    <x v="3"/>
    <n v="500"/>
    <x v="0"/>
    <x v="0"/>
    <n v="3333"/>
    <x v="4"/>
    <x v="0"/>
    <x v="4"/>
    <x v="1"/>
    <x v="1"/>
    <x v="0"/>
  </r>
  <r>
    <d v="2013-12-16T00:00:00"/>
    <x v="50"/>
    <x v="4"/>
    <s v="050_NANCY.MOORE_DEC-"/>
    <x v="456"/>
    <n v="87.34"/>
    <x v="0"/>
    <x v="0"/>
    <n v="2736"/>
    <x v="4"/>
    <x v="0"/>
    <x v="4"/>
    <x v="17"/>
    <x v="5"/>
    <x v="4"/>
  </r>
  <r>
    <d v="2013-12-18T00:00:00"/>
    <x v="50"/>
    <x v="4"/>
    <s v="CHE121813"/>
    <x v="67"/>
    <n v="400"/>
    <x v="7"/>
    <x v="7"/>
    <n v="3333"/>
    <x v="8"/>
    <x v="0"/>
    <x v="8"/>
    <x v="1"/>
    <x v="1"/>
    <x v="0"/>
  </r>
  <r>
    <d v="2013-12-18T00:00:00"/>
    <x v="50"/>
    <x v="4"/>
    <s v="CHE121813"/>
    <x v="658"/>
    <n v="400"/>
    <x v="0"/>
    <x v="0"/>
    <n v="3333"/>
    <x v="8"/>
    <x v="0"/>
    <x v="8"/>
    <x v="1"/>
    <x v="1"/>
    <x v="0"/>
  </r>
  <r>
    <d v="2014-01-01T00:00:00"/>
    <x v="51"/>
    <x v="4"/>
    <s v="INV010114"/>
    <x v="89"/>
    <n v="250"/>
    <x v="0"/>
    <x v="0"/>
    <n v="3333"/>
    <x v="4"/>
    <x v="0"/>
    <x v="4"/>
    <x v="1"/>
    <x v="1"/>
    <x v="0"/>
  </r>
  <r>
    <d v="2014-01-01T00:00:00"/>
    <x v="51"/>
    <x v="4"/>
    <s v="INV010114"/>
    <x v="509"/>
    <n v="100"/>
    <x v="2"/>
    <x v="2"/>
    <n v="3333"/>
    <x v="4"/>
    <x v="0"/>
    <x v="4"/>
    <x v="1"/>
    <x v="1"/>
    <x v="0"/>
  </r>
  <r>
    <d v="2014-01-06T00:00:00"/>
    <x v="51"/>
    <x v="4"/>
    <s v="CHE010614"/>
    <x v="22"/>
    <n v="500"/>
    <x v="0"/>
    <x v="0"/>
    <n v="3333"/>
    <x v="4"/>
    <x v="0"/>
    <x v="4"/>
    <x v="1"/>
    <x v="1"/>
    <x v="0"/>
  </r>
  <r>
    <d v="2014-01-06T00:00:00"/>
    <x v="51"/>
    <x v="4"/>
    <n v="525153"/>
    <x v="307"/>
    <n v="350"/>
    <x v="0"/>
    <x v="0"/>
    <n v="3333"/>
    <x v="4"/>
    <x v="0"/>
    <x v="4"/>
    <x v="1"/>
    <x v="1"/>
    <x v="0"/>
  </r>
  <r>
    <d v="2014-01-07T00:00:00"/>
    <x v="51"/>
    <x v="4"/>
    <s v="CHE010714"/>
    <x v="211"/>
    <n v="100"/>
    <x v="0"/>
    <x v="0"/>
    <n v="3304"/>
    <x v="7"/>
    <x v="0"/>
    <x v="7"/>
    <x v="0"/>
    <x v="0"/>
    <x v="0"/>
  </r>
  <r>
    <d v="2014-01-09T00:00:00"/>
    <x v="51"/>
    <x v="4"/>
    <s v="CHE010914"/>
    <x v="659"/>
    <n v="500"/>
    <x v="0"/>
    <x v="0"/>
    <n v="3333"/>
    <x v="4"/>
    <x v="0"/>
    <x v="4"/>
    <x v="1"/>
    <x v="1"/>
    <x v="0"/>
  </r>
  <r>
    <d v="2014-01-13T00:00:00"/>
    <x v="51"/>
    <x v="4"/>
    <s v="INV011314"/>
    <x v="208"/>
    <n v="500"/>
    <x v="2"/>
    <x v="2"/>
    <n v="3333"/>
    <x v="4"/>
    <x v="0"/>
    <x v="4"/>
    <x v="1"/>
    <x v="1"/>
    <x v="0"/>
  </r>
  <r>
    <d v="2014-01-16T00:00:00"/>
    <x v="51"/>
    <x v="4"/>
    <s v="050_NANCY.MOORE_JAN-"/>
    <x v="456"/>
    <n v="-42.4"/>
    <x v="0"/>
    <x v="0"/>
    <n v="2736"/>
    <x v="4"/>
    <x v="0"/>
    <x v="4"/>
    <x v="17"/>
    <x v="5"/>
    <x v="4"/>
  </r>
  <r>
    <d v="2014-01-17T00:00:00"/>
    <x v="51"/>
    <x v="4"/>
    <s v="CHE011714"/>
    <x v="595"/>
    <n v="100"/>
    <x v="2"/>
    <x v="2"/>
    <n v="3333"/>
    <x v="4"/>
    <x v="0"/>
    <x v="4"/>
    <x v="1"/>
    <x v="1"/>
    <x v="0"/>
  </r>
  <r>
    <d v="2014-01-20T00:00:00"/>
    <x v="51"/>
    <x v="4"/>
    <s v="CHE012014"/>
    <x v="494"/>
    <n v="3000"/>
    <x v="0"/>
    <x v="0"/>
    <n v="3303"/>
    <x v="7"/>
    <x v="0"/>
    <x v="7"/>
    <x v="36"/>
    <x v="18"/>
    <x v="0"/>
  </r>
  <r>
    <d v="2014-01-22T00:00:00"/>
    <x v="51"/>
    <x v="4"/>
    <s v="CHE012214"/>
    <x v="72"/>
    <n v="200"/>
    <x v="6"/>
    <x v="6"/>
    <n v="3333"/>
    <x v="4"/>
    <x v="0"/>
    <x v="4"/>
    <x v="1"/>
    <x v="1"/>
    <x v="0"/>
  </r>
  <r>
    <d v="2014-01-22T00:00:00"/>
    <x v="51"/>
    <x v="4"/>
    <s v="CHE012214"/>
    <x v="101"/>
    <n v="750"/>
    <x v="0"/>
    <x v="0"/>
    <n v="3333"/>
    <x v="4"/>
    <x v="0"/>
    <x v="4"/>
    <x v="1"/>
    <x v="1"/>
    <x v="0"/>
  </r>
  <r>
    <d v="2014-01-27T00:00:00"/>
    <x v="51"/>
    <x v="4"/>
    <s v="CHE012714"/>
    <x v="109"/>
    <n v="1000"/>
    <x v="6"/>
    <x v="6"/>
    <n v="3333"/>
    <x v="4"/>
    <x v="0"/>
    <x v="4"/>
    <x v="1"/>
    <x v="1"/>
    <x v="0"/>
  </r>
  <r>
    <d v="2014-01-28T00:00:00"/>
    <x v="51"/>
    <x v="4"/>
    <s v="CHE012814"/>
    <x v="660"/>
    <n v="100"/>
    <x v="0"/>
    <x v="0"/>
    <n v="3333"/>
    <x v="0"/>
    <x v="0"/>
    <x v="0"/>
    <x v="1"/>
    <x v="1"/>
    <x v="0"/>
  </r>
  <r>
    <d v="2014-01-28T00:00:00"/>
    <x v="51"/>
    <x v="4"/>
    <s v="CHE012814"/>
    <x v="441"/>
    <n v="100"/>
    <x v="0"/>
    <x v="0"/>
    <n v="3333"/>
    <x v="4"/>
    <x v="0"/>
    <x v="4"/>
    <x v="1"/>
    <x v="1"/>
    <x v="0"/>
  </r>
  <r>
    <d v="2014-01-29T00:00:00"/>
    <x v="51"/>
    <x v="4"/>
    <s v="CHE012914"/>
    <x v="64"/>
    <n v="30"/>
    <x v="0"/>
    <x v="0"/>
    <n v="3341"/>
    <x v="7"/>
    <x v="0"/>
    <x v="7"/>
    <x v="29"/>
    <x v="14"/>
    <x v="7"/>
  </r>
  <r>
    <d v="2014-01-31T00:00:00"/>
    <x v="51"/>
    <x v="4"/>
    <s v="CHE013114"/>
    <x v="472"/>
    <n v="150"/>
    <x v="6"/>
    <x v="6"/>
    <n v="3333"/>
    <x v="4"/>
    <x v="0"/>
    <x v="4"/>
    <x v="1"/>
    <x v="1"/>
    <x v="0"/>
  </r>
  <r>
    <d v="2014-01-31T00:00:00"/>
    <x v="51"/>
    <x v="4"/>
    <s v="CHE013114"/>
    <x v="501"/>
    <n v="100"/>
    <x v="0"/>
    <x v="0"/>
    <n v="3333"/>
    <x v="4"/>
    <x v="0"/>
    <x v="4"/>
    <x v="1"/>
    <x v="1"/>
    <x v="0"/>
  </r>
  <r>
    <d v="2013-10-29T00:00:00"/>
    <x v="51"/>
    <x v="4"/>
    <s v="1750-1"/>
    <x v="22"/>
    <n v="-350"/>
    <x v="0"/>
    <x v="0"/>
    <n v="3333"/>
    <x v="4"/>
    <x v="0"/>
    <x v="4"/>
    <x v="1"/>
    <x v="1"/>
    <x v="0"/>
  </r>
  <r>
    <d v="2013-11-01T00:00:00"/>
    <x v="51"/>
    <x v="4"/>
    <s v="INV110113"/>
    <x v="582"/>
    <n v="-100"/>
    <x v="0"/>
    <x v="0"/>
    <n v="3333"/>
    <x v="4"/>
    <x v="0"/>
    <x v="4"/>
    <x v="1"/>
    <x v="1"/>
    <x v="0"/>
  </r>
  <r>
    <d v="2013-11-04T00:00:00"/>
    <x v="51"/>
    <x v="4"/>
    <n v="87808"/>
    <x v="22"/>
    <n v="1000"/>
    <x v="0"/>
    <x v="0"/>
    <n v="2604"/>
    <x v="0"/>
    <x v="0"/>
    <x v="0"/>
    <x v="48"/>
    <x v="0"/>
    <x v="0"/>
  </r>
  <r>
    <d v="2013-11-04T00:00:00"/>
    <x v="51"/>
    <x v="4"/>
    <n v="87808"/>
    <x v="22"/>
    <n v="1000"/>
    <x v="0"/>
    <x v="0"/>
    <n v="2703"/>
    <x v="0"/>
    <x v="0"/>
    <x v="0"/>
    <x v="49"/>
    <x v="29"/>
    <x v="0"/>
  </r>
  <r>
    <d v="2013-11-04T00:00:00"/>
    <x v="51"/>
    <x v="4"/>
    <n v="87808"/>
    <x v="22"/>
    <n v="1000"/>
    <x v="0"/>
    <x v="0"/>
    <n v="3308"/>
    <x v="0"/>
    <x v="0"/>
    <x v="0"/>
    <x v="35"/>
    <x v="17"/>
    <x v="8"/>
  </r>
  <r>
    <d v="2013-12-02T00:00:00"/>
    <x v="51"/>
    <x v="4"/>
    <n v="27282013"/>
    <x v="191"/>
    <n v="1000"/>
    <x v="0"/>
    <x v="0"/>
    <n v="3333"/>
    <x v="7"/>
    <x v="0"/>
    <x v="7"/>
    <x v="1"/>
    <x v="1"/>
    <x v="0"/>
  </r>
  <r>
    <d v="2013-12-30T00:00:00"/>
    <x v="51"/>
    <x v="4"/>
    <s v="INV123013"/>
    <x v="67"/>
    <n v="500"/>
    <x v="1"/>
    <x v="1"/>
    <n v="3333"/>
    <x v="7"/>
    <x v="0"/>
    <x v="7"/>
    <x v="1"/>
    <x v="1"/>
    <x v="0"/>
  </r>
  <r>
    <d v="2014-01-18T00:00:00"/>
    <x v="52"/>
    <x v="4"/>
    <n v="1032014"/>
    <x v="22"/>
    <n v="75"/>
    <x v="0"/>
    <x v="0"/>
    <n v="3344"/>
    <x v="7"/>
    <x v="0"/>
    <x v="7"/>
    <x v="28"/>
    <x v="13"/>
    <x v="7"/>
  </r>
  <r>
    <d v="2014-01-27T00:00:00"/>
    <x v="52"/>
    <x v="4"/>
    <n v="1901"/>
    <x v="22"/>
    <n v="350"/>
    <x v="0"/>
    <x v="0"/>
    <n v="3333"/>
    <x v="4"/>
    <x v="0"/>
    <x v="4"/>
    <x v="1"/>
    <x v="1"/>
    <x v="0"/>
  </r>
  <r>
    <d v="2014-01-30T00:00:00"/>
    <x v="52"/>
    <x v="4"/>
    <s v="20140130COH"/>
    <x v="36"/>
    <n v="1250"/>
    <x v="4"/>
    <x v="4"/>
    <n v="3333"/>
    <x v="8"/>
    <x v="0"/>
    <x v="8"/>
    <x v="1"/>
    <x v="1"/>
    <x v="0"/>
  </r>
  <r>
    <d v="2014-02-01T00:00:00"/>
    <x v="52"/>
    <x v="4"/>
    <s v="INV020114"/>
    <x v="409"/>
    <n v="100"/>
    <x v="6"/>
    <x v="6"/>
    <n v="3333"/>
    <x v="4"/>
    <x v="0"/>
    <x v="4"/>
    <x v="1"/>
    <x v="1"/>
    <x v="0"/>
  </r>
  <r>
    <d v="2014-02-04T00:00:00"/>
    <x v="52"/>
    <x v="4"/>
    <s v="CHE020414"/>
    <x v="661"/>
    <n v="1200"/>
    <x v="0"/>
    <x v="0"/>
    <n v="3333"/>
    <x v="8"/>
    <x v="0"/>
    <x v="8"/>
    <x v="1"/>
    <x v="1"/>
    <x v="0"/>
  </r>
  <r>
    <d v="2014-02-04T00:00:00"/>
    <x v="52"/>
    <x v="4"/>
    <s v="CHE020414"/>
    <x v="493"/>
    <n v="200"/>
    <x v="0"/>
    <x v="0"/>
    <n v="3333"/>
    <x v="4"/>
    <x v="0"/>
    <x v="4"/>
    <x v="1"/>
    <x v="1"/>
    <x v="0"/>
  </r>
  <r>
    <d v="2014-02-05T00:00:00"/>
    <x v="52"/>
    <x v="4"/>
    <s v="CHE020514"/>
    <x v="451"/>
    <n v="399"/>
    <x v="6"/>
    <x v="6"/>
    <n v="3333"/>
    <x v="7"/>
    <x v="0"/>
    <x v="7"/>
    <x v="1"/>
    <x v="1"/>
    <x v="0"/>
  </r>
  <r>
    <d v="2014-02-05T00:00:00"/>
    <x v="52"/>
    <x v="4"/>
    <s v="INV020514"/>
    <x v="662"/>
    <n v="1500"/>
    <x v="2"/>
    <x v="2"/>
    <n v="3333"/>
    <x v="4"/>
    <x v="0"/>
    <x v="4"/>
    <x v="1"/>
    <x v="1"/>
    <x v="0"/>
  </r>
  <r>
    <d v="2014-02-05T00:00:00"/>
    <x v="52"/>
    <x v="4"/>
    <s v="IEXP-407009"/>
    <x v="589"/>
    <n v="50"/>
    <x v="0"/>
    <x v="0"/>
    <n v="2734"/>
    <x v="4"/>
    <x v="0"/>
    <x v="4"/>
    <x v="13"/>
    <x v="8"/>
    <x v="5"/>
  </r>
  <r>
    <d v="2014-02-07T00:00:00"/>
    <x v="52"/>
    <x v="4"/>
    <s v="CHE020714"/>
    <x v="663"/>
    <n v="250"/>
    <x v="6"/>
    <x v="6"/>
    <n v="3333"/>
    <x v="7"/>
    <x v="0"/>
    <x v="7"/>
    <x v="1"/>
    <x v="1"/>
    <x v="0"/>
  </r>
  <r>
    <d v="2014-02-08T00:00:00"/>
    <x v="52"/>
    <x v="4"/>
    <n v="11797"/>
    <x v="22"/>
    <n v="300"/>
    <x v="0"/>
    <x v="0"/>
    <n v="3344"/>
    <x v="7"/>
    <x v="0"/>
    <x v="7"/>
    <x v="28"/>
    <x v="13"/>
    <x v="7"/>
  </r>
  <r>
    <d v="2014-02-10T00:00:00"/>
    <x v="52"/>
    <x v="4"/>
    <s v="CHE021014"/>
    <x v="40"/>
    <n v="250"/>
    <x v="6"/>
    <x v="6"/>
    <n v="3333"/>
    <x v="4"/>
    <x v="0"/>
    <x v="4"/>
    <x v="1"/>
    <x v="1"/>
    <x v="0"/>
  </r>
  <r>
    <d v="2014-02-10T00:00:00"/>
    <x v="52"/>
    <x v="4"/>
    <s v="CHE021014"/>
    <x v="664"/>
    <n v="200"/>
    <x v="6"/>
    <x v="6"/>
    <n v="3333"/>
    <x v="4"/>
    <x v="0"/>
    <x v="4"/>
    <x v="1"/>
    <x v="1"/>
    <x v="0"/>
  </r>
  <r>
    <d v="2014-02-10T00:00:00"/>
    <x v="52"/>
    <x v="4"/>
    <s v="CHE021014"/>
    <x v="62"/>
    <n v="175"/>
    <x v="6"/>
    <x v="6"/>
    <n v="3333"/>
    <x v="4"/>
    <x v="0"/>
    <x v="4"/>
    <x v="1"/>
    <x v="1"/>
    <x v="0"/>
  </r>
  <r>
    <d v="2014-02-11T00:00:00"/>
    <x v="52"/>
    <x v="4"/>
    <s v="IEXP-407515"/>
    <x v="665"/>
    <n v="100"/>
    <x v="1"/>
    <x v="1"/>
    <n v="3333"/>
    <x v="7"/>
    <x v="0"/>
    <x v="7"/>
    <x v="1"/>
    <x v="1"/>
    <x v="0"/>
  </r>
  <r>
    <d v="2014-02-14T00:00:00"/>
    <x v="52"/>
    <x v="4"/>
    <s v="IEXP-407745"/>
    <x v="666"/>
    <n v="309.18"/>
    <x v="0"/>
    <x v="0"/>
    <n v="3333"/>
    <x v="7"/>
    <x v="0"/>
    <x v="7"/>
    <x v="1"/>
    <x v="1"/>
    <x v="0"/>
  </r>
  <r>
    <d v="2014-02-18T00:00:00"/>
    <x v="52"/>
    <x v="4"/>
    <s v="CHE021814"/>
    <x v="207"/>
    <n v="1000"/>
    <x v="0"/>
    <x v="0"/>
    <n v="3333"/>
    <x v="7"/>
    <x v="0"/>
    <x v="7"/>
    <x v="1"/>
    <x v="1"/>
    <x v="0"/>
  </r>
  <r>
    <d v="2014-02-19T00:00:00"/>
    <x v="52"/>
    <x v="4"/>
    <s v="CHE021914"/>
    <x v="639"/>
    <n v="200"/>
    <x v="2"/>
    <x v="2"/>
    <n v="3307"/>
    <x v="7"/>
    <x v="0"/>
    <x v="7"/>
    <x v="53"/>
    <x v="32"/>
    <x v="0"/>
  </r>
  <r>
    <d v="2014-02-20T00:00:00"/>
    <x v="52"/>
    <x v="4"/>
    <s v="INV022014"/>
    <x v="197"/>
    <n v="8000"/>
    <x v="0"/>
    <x v="0"/>
    <n v="3333"/>
    <x v="7"/>
    <x v="0"/>
    <x v="7"/>
    <x v="1"/>
    <x v="1"/>
    <x v="0"/>
  </r>
  <r>
    <d v="2014-02-24T00:00:00"/>
    <x v="52"/>
    <x v="4"/>
    <s v="CHE022414"/>
    <x v="623"/>
    <n v="1000"/>
    <x v="0"/>
    <x v="0"/>
    <n v="3341"/>
    <x v="7"/>
    <x v="0"/>
    <x v="7"/>
    <x v="29"/>
    <x v="14"/>
    <x v="7"/>
  </r>
  <r>
    <d v="2014-02-24T00:00:00"/>
    <x v="52"/>
    <x v="4"/>
    <n v="952"/>
    <x v="602"/>
    <n v="500"/>
    <x v="0"/>
    <x v="0"/>
    <n v="3333"/>
    <x v="4"/>
    <x v="0"/>
    <x v="4"/>
    <x v="1"/>
    <x v="1"/>
    <x v="0"/>
  </r>
  <r>
    <d v="2014-02-24T00:00:00"/>
    <x v="52"/>
    <x v="4"/>
    <s v="INV022414"/>
    <x v="119"/>
    <n v="500"/>
    <x v="2"/>
    <x v="2"/>
    <n v="3333"/>
    <x v="4"/>
    <x v="0"/>
    <x v="4"/>
    <x v="1"/>
    <x v="1"/>
    <x v="0"/>
  </r>
  <r>
    <d v="2014-02-26T00:00:00"/>
    <x v="52"/>
    <x v="4"/>
    <s v="INV022614"/>
    <x v="472"/>
    <n v="300"/>
    <x v="6"/>
    <x v="6"/>
    <n v="3333"/>
    <x v="4"/>
    <x v="0"/>
    <x v="4"/>
    <x v="1"/>
    <x v="1"/>
    <x v="0"/>
  </r>
  <r>
    <d v="2013-12-02T00:00:00"/>
    <x v="52"/>
    <x v="4"/>
    <n v="27282013"/>
    <x v="191"/>
    <n v="-1000"/>
    <x v="0"/>
    <x v="0"/>
    <n v="3333"/>
    <x v="7"/>
    <x v="0"/>
    <x v="7"/>
    <x v="1"/>
    <x v="1"/>
    <x v="0"/>
  </r>
  <r>
    <d v="2014-02-26T00:00:00"/>
    <x v="53"/>
    <x v="4"/>
    <s v="INV022614"/>
    <x v="408"/>
    <n v="100"/>
    <x v="2"/>
    <x v="2"/>
    <n v="3333"/>
    <x v="4"/>
    <x v="0"/>
    <x v="4"/>
    <x v="1"/>
    <x v="1"/>
    <x v="0"/>
  </r>
  <r>
    <d v="2014-03-01T00:00:00"/>
    <x v="53"/>
    <x v="4"/>
    <s v="INV030114"/>
    <x v="607"/>
    <n v="100"/>
    <x v="0"/>
    <x v="0"/>
    <n v="3333"/>
    <x v="4"/>
    <x v="0"/>
    <x v="4"/>
    <x v="1"/>
    <x v="1"/>
    <x v="0"/>
  </r>
  <r>
    <d v="2014-03-01T00:00:00"/>
    <x v="53"/>
    <x v="4"/>
    <s v="INV030114"/>
    <x v="504"/>
    <n v="100"/>
    <x v="2"/>
    <x v="2"/>
    <n v="3333"/>
    <x v="4"/>
    <x v="0"/>
    <x v="4"/>
    <x v="1"/>
    <x v="1"/>
    <x v="0"/>
  </r>
  <r>
    <d v="2014-03-01T00:00:00"/>
    <x v="53"/>
    <x v="4"/>
    <s v="INV030114"/>
    <x v="667"/>
    <n v="100"/>
    <x v="2"/>
    <x v="2"/>
    <n v="3333"/>
    <x v="4"/>
    <x v="0"/>
    <x v="4"/>
    <x v="1"/>
    <x v="1"/>
    <x v="0"/>
  </r>
  <r>
    <d v="2014-03-04T00:00:00"/>
    <x v="53"/>
    <x v="4"/>
    <s v="CHE030414"/>
    <x v="668"/>
    <n v="300"/>
    <x v="0"/>
    <x v="0"/>
    <n v="3333"/>
    <x v="4"/>
    <x v="0"/>
    <x v="4"/>
    <x v="1"/>
    <x v="1"/>
    <x v="0"/>
  </r>
  <r>
    <d v="2014-03-06T00:00:00"/>
    <x v="53"/>
    <x v="4"/>
    <s v="CHE030614"/>
    <x v="211"/>
    <n v="400"/>
    <x v="0"/>
    <x v="0"/>
    <n v="3333"/>
    <x v="4"/>
    <x v="0"/>
    <x v="4"/>
    <x v="1"/>
    <x v="1"/>
    <x v="0"/>
  </r>
  <r>
    <d v="2014-03-07T00:00:00"/>
    <x v="53"/>
    <x v="4"/>
    <n v="12"/>
    <x v="669"/>
    <n v="50"/>
    <x v="6"/>
    <x v="6"/>
    <n v="3333"/>
    <x v="4"/>
    <x v="0"/>
    <x v="4"/>
    <x v="1"/>
    <x v="1"/>
    <x v="0"/>
  </r>
  <r>
    <d v="2014-03-10T00:00:00"/>
    <x v="53"/>
    <x v="4"/>
    <s v="CHE031014"/>
    <x v="22"/>
    <n v="500"/>
    <x v="0"/>
    <x v="0"/>
    <n v="3333"/>
    <x v="4"/>
    <x v="0"/>
    <x v="4"/>
    <x v="1"/>
    <x v="1"/>
    <x v="0"/>
  </r>
  <r>
    <d v="2014-03-13T00:00:00"/>
    <x v="53"/>
    <x v="4"/>
    <s v="INV031314"/>
    <x v="108"/>
    <n v="300"/>
    <x v="0"/>
    <x v="0"/>
    <n v="3333"/>
    <x v="4"/>
    <x v="0"/>
    <x v="4"/>
    <x v="1"/>
    <x v="1"/>
    <x v="0"/>
  </r>
  <r>
    <d v="2014-03-13T00:00:00"/>
    <x v="53"/>
    <x v="4"/>
    <n v="32414"/>
    <x v="670"/>
    <n v="100"/>
    <x v="4"/>
    <x v="4"/>
    <n v="2739"/>
    <x v="4"/>
    <x v="0"/>
    <x v="4"/>
    <x v="45"/>
    <x v="26"/>
    <x v="5"/>
  </r>
  <r>
    <d v="2014-03-14T00:00:00"/>
    <x v="53"/>
    <x v="4"/>
    <s v="CHE031414"/>
    <x v="671"/>
    <n v="100"/>
    <x v="0"/>
    <x v="0"/>
    <n v="3333"/>
    <x v="7"/>
    <x v="0"/>
    <x v="7"/>
    <x v="1"/>
    <x v="1"/>
    <x v="0"/>
  </r>
  <r>
    <d v="2014-03-14T00:00:00"/>
    <x v="53"/>
    <x v="4"/>
    <s v="INV031414"/>
    <x v="102"/>
    <n v="1000"/>
    <x v="0"/>
    <x v="0"/>
    <n v="3333"/>
    <x v="4"/>
    <x v="0"/>
    <x v="4"/>
    <x v="1"/>
    <x v="1"/>
    <x v="0"/>
  </r>
  <r>
    <d v="2014-03-15T00:00:00"/>
    <x v="53"/>
    <x v="4"/>
    <n v="27282014"/>
    <x v="191"/>
    <n v="2000"/>
    <x v="0"/>
    <x v="0"/>
    <n v="3333"/>
    <x v="7"/>
    <x v="0"/>
    <x v="7"/>
    <x v="1"/>
    <x v="1"/>
    <x v="0"/>
  </r>
  <r>
    <d v="2014-03-17T00:00:00"/>
    <x v="53"/>
    <x v="4"/>
    <s v="CHE021714"/>
    <x v="506"/>
    <n v="3000"/>
    <x v="0"/>
    <x v="0"/>
    <n v="3333"/>
    <x v="4"/>
    <x v="0"/>
    <x v="4"/>
    <x v="1"/>
    <x v="1"/>
    <x v="0"/>
  </r>
  <r>
    <d v="2014-03-17T00:00:00"/>
    <x v="53"/>
    <x v="4"/>
    <s v="GABBFSPONSORSHIP"/>
    <x v="314"/>
    <n v="1250"/>
    <x v="0"/>
    <x v="0"/>
    <n v="3333"/>
    <x v="4"/>
    <x v="0"/>
    <x v="4"/>
    <x v="1"/>
    <x v="1"/>
    <x v="0"/>
  </r>
  <r>
    <d v="2014-03-20T00:00:00"/>
    <x v="53"/>
    <x v="4"/>
    <s v="INV032014"/>
    <x v="672"/>
    <n v="300"/>
    <x v="0"/>
    <x v="0"/>
    <n v="3333"/>
    <x v="4"/>
    <x v="0"/>
    <x v="4"/>
    <x v="1"/>
    <x v="1"/>
    <x v="0"/>
  </r>
  <r>
    <d v="2014-03-20T00:00:00"/>
    <x v="53"/>
    <x v="4"/>
    <s v="CHE032014"/>
    <x v="117"/>
    <n v="0"/>
    <x v="2"/>
    <x v="2"/>
    <n v="3333"/>
    <x v="4"/>
    <x v="0"/>
    <x v="4"/>
    <x v="1"/>
    <x v="1"/>
    <x v="0"/>
  </r>
  <r>
    <d v="2014-03-24T00:00:00"/>
    <x v="53"/>
    <x v="4"/>
    <s v="INV032414"/>
    <x v="430"/>
    <n v="500"/>
    <x v="0"/>
    <x v="0"/>
    <n v="3333"/>
    <x v="4"/>
    <x v="0"/>
    <x v="4"/>
    <x v="1"/>
    <x v="1"/>
    <x v="0"/>
  </r>
  <r>
    <d v="2014-03-24T00:00:00"/>
    <x v="53"/>
    <x v="4"/>
    <s v="INV032414"/>
    <x v="352"/>
    <n v="300"/>
    <x v="0"/>
    <x v="0"/>
    <n v="3333"/>
    <x v="4"/>
    <x v="0"/>
    <x v="4"/>
    <x v="1"/>
    <x v="1"/>
    <x v="0"/>
  </r>
  <r>
    <d v="2014-03-26T00:00:00"/>
    <x v="53"/>
    <x v="4"/>
    <s v="INV032614"/>
    <x v="213"/>
    <n v="250"/>
    <x v="0"/>
    <x v="0"/>
    <n v="3341"/>
    <x v="7"/>
    <x v="0"/>
    <x v="7"/>
    <x v="29"/>
    <x v="14"/>
    <x v="7"/>
  </r>
  <r>
    <d v="2014-03-31T00:00:00"/>
    <x v="53"/>
    <x v="4"/>
    <s v="CHE033114"/>
    <x v="109"/>
    <n v="1000"/>
    <x v="6"/>
    <x v="6"/>
    <n v="3333"/>
    <x v="4"/>
    <x v="0"/>
    <x v="4"/>
    <x v="1"/>
    <x v="1"/>
    <x v="0"/>
  </r>
  <r>
    <d v="2014-03-31T00:00:00"/>
    <x v="53"/>
    <x v="4"/>
    <n v="20142"/>
    <x v="364"/>
    <n v="300"/>
    <x v="0"/>
    <x v="0"/>
    <n v="3333"/>
    <x v="4"/>
    <x v="0"/>
    <x v="4"/>
    <x v="1"/>
    <x v="1"/>
    <x v="0"/>
  </r>
  <r>
    <d v="2014-03-31T00:00:00"/>
    <x v="53"/>
    <x v="4"/>
    <s v="CHE033114"/>
    <x v="673"/>
    <n v="50"/>
    <x v="2"/>
    <x v="2"/>
    <n v="3333"/>
    <x v="4"/>
    <x v="0"/>
    <x v="4"/>
    <x v="1"/>
    <x v="1"/>
    <x v="0"/>
  </r>
  <r>
    <d v="2014-03-31T00:00:00"/>
    <x v="53"/>
    <x v="4"/>
    <s v="CHE033114"/>
    <x v="102"/>
    <n v="100"/>
    <x v="2"/>
    <x v="2"/>
    <n v="3333"/>
    <x v="4"/>
    <x v="0"/>
    <x v="4"/>
    <x v="1"/>
    <x v="1"/>
    <x v="0"/>
  </r>
  <r>
    <d v="2014-04-02T00:00:00"/>
    <x v="54"/>
    <x v="4"/>
    <s v="INV040214"/>
    <x v="612"/>
    <n v="150"/>
    <x v="0"/>
    <x v="0"/>
    <n v="3338"/>
    <x v="7"/>
    <x v="0"/>
    <x v="7"/>
    <x v="27"/>
    <x v="9"/>
    <x v="3"/>
  </r>
  <r>
    <d v="2014-04-07T00:00:00"/>
    <x v="54"/>
    <x v="4"/>
    <s v="INV040714"/>
    <x v="22"/>
    <n v="340"/>
    <x v="0"/>
    <x v="0"/>
    <n v="3338"/>
    <x v="7"/>
    <x v="0"/>
    <x v="7"/>
    <x v="27"/>
    <x v="9"/>
    <x v="3"/>
  </r>
  <r>
    <d v="2014-04-09T00:00:00"/>
    <x v="54"/>
    <x v="4"/>
    <s v="2DI"/>
    <x v="401"/>
    <n v="500"/>
    <x v="0"/>
    <x v="0"/>
    <n v="3333"/>
    <x v="8"/>
    <x v="0"/>
    <x v="8"/>
    <x v="1"/>
    <x v="1"/>
    <x v="0"/>
  </r>
  <r>
    <d v="2014-04-10T00:00:00"/>
    <x v="54"/>
    <x v="4"/>
    <s v="CHE041014"/>
    <x v="200"/>
    <n v="3000"/>
    <x v="0"/>
    <x v="0"/>
    <n v="3301"/>
    <x v="7"/>
    <x v="0"/>
    <x v="7"/>
    <x v="34"/>
    <x v="16"/>
    <x v="0"/>
  </r>
  <r>
    <d v="2014-04-10T00:00:00"/>
    <x v="54"/>
    <x v="4"/>
    <s v="INV041014"/>
    <x v="638"/>
    <n v="1800"/>
    <x v="4"/>
    <x v="4"/>
    <n v="3333"/>
    <x v="7"/>
    <x v="0"/>
    <x v="7"/>
    <x v="1"/>
    <x v="1"/>
    <x v="0"/>
  </r>
  <r>
    <d v="2014-04-14T00:00:00"/>
    <x v="54"/>
    <x v="4"/>
    <s v="CHE041414"/>
    <x v="606"/>
    <n v="1000"/>
    <x v="0"/>
    <x v="0"/>
    <n v="3338"/>
    <x v="7"/>
    <x v="0"/>
    <x v="7"/>
    <x v="27"/>
    <x v="9"/>
    <x v="3"/>
  </r>
  <r>
    <d v="2014-04-14T00:00:00"/>
    <x v="54"/>
    <x v="4"/>
    <n v="10041414"/>
    <x v="610"/>
    <n v="450"/>
    <x v="2"/>
    <x v="2"/>
    <n v="2618"/>
    <x v="7"/>
    <x v="0"/>
    <x v="7"/>
    <x v="52"/>
    <x v="31"/>
    <x v="1"/>
  </r>
  <r>
    <d v="2014-04-15T00:00:00"/>
    <x v="54"/>
    <x v="4"/>
    <s v="17184HEROE"/>
    <x v="36"/>
    <n v="200"/>
    <x v="5"/>
    <x v="5"/>
    <n v="2739"/>
    <x v="4"/>
    <x v="0"/>
    <x v="4"/>
    <x v="45"/>
    <x v="26"/>
    <x v="5"/>
  </r>
  <r>
    <d v="2014-04-15T00:00:00"/>
    <x v="54"/>
    <x v="4"/>
    <s v="17184HEROECANCEL"/>
    <x v="36"/>
    <n v="0"/>
    <x v="5"/>
    <x v="5"/>
    <n v="2739"/>
    <x v="4"/>
    <x v="0"/>
    <x v="4"/>
    <x v="45"/>
    <x v="26"/>
    <x v="5"/>
  </r>
  <r>
    <d v="2014-04-15T00:00:00"/>
    <x v="54"/>
    <x v="4"/>
    <n v="1171083832"/>
    <x v="211"/>
    <n v="250"/>
    <x v="0"/>
    <x v="0"/>
    <n v="3333"/>
    <x v="4"/>
    <x v="0"/>
    <x v="4"/>
    <x v="1"/>
    <x v="1"/>
    <x v="0"/>
  </r>
  <r>
    <d v="2014-04-21T00:00:00"/>
    <x v="54"/>
    <x v="4"/>
    <s v="CHE042114"/>
    <x v="36"/>
    <n v="1000"/>
    <x v="0"/>
    <x v="0"/>
    <n v="3333"/>
    <x v="4"/>
    <x v="0"/>
    <x v="4"/>
    <x v="1"/>
    <x v="1"/>
    <x v="0"/>
  </r>
  <r>
    <d v="2014-04-21T00:00:00"/>
    <x v="54"/>
    <x v="4"/>
    <s v="CHE042114"/>
    <x v="362"/>
    <n v="500"/>
    <x v="0"/>
    <x v="0"/>
    <n v="3333"/>
    <x v="4"/>
    <x v="0"/>
    <x v="4"/>
    <x v="1"/>
    <x v="1"/>
    <x v="0"/>
  </r>
  <r>
    <d v="2014-04-21T00:00:00"/>
    <x v="54"/>
    <x v="4"/>
    <s v="CHE042114"/>
    <x v="500"/>
    <n v="1000"/>
    <x v="2"/>
    <x v="2"/>
    <n v="3333"/>
    <x v="4"/>
    <x v="0"/>
    <x v="4"/>
    <x v="1"/>
    <x v="1"/>
    <x v="0"/>
  </r>
  <r>
    <d v="2014-04-23T00:00:00"/>
    <x v="54"/>
    <x v="4"/>
    <s v="CHE042314"/>
    <x v="522"/>
    <n v="1000"/>
    <x v="0"/>
    <x v="0"/>
    <n v="3333"/>
    <x v="4"/>
    <x v="0"/>
    <x v="4"/>
    <x v="1"/>
    <x v="1"/>
    <x v="0"/>
  </r>
  <r>
    <d v="2014-04-24T00:00:00"/>
    <x v="54"/>
    <x v="4"/>
    <s v="CHE042414"/>
    <x v="388"/>
    <n v="200"/>
    <x v="0"/>
    <x v="0"/>
    <n v="3333"/>
    <x v="4"/>
    <x v="0"/>
    <x v="4"/>
    <x v="1"/>
    <x v="1"/>
    <x v="0"/>
  </r>
  <r>
    <d v="2014-04-25T00:00:00"/>
    <x v="54"/>
    <x v="4"/>
    <s v="CHE042514"/>
    <x v="674"/>
    <n v="250"/>
    <x v="0"/>
    <x v="0"/>
    <n v="3333"/>
    <x v="7"/>
    <x v="0"/>
    <x v="7"/>
    <x v="1"/>
    <x v="1"/>
    <x v="0"/>
  </r>
  <r>
    <d v="2014-04-25T00:00:00"/>
    <x v="54"/>
    <x v="4"/>
    <n v="201409"/>
    <x v="208"/>
    <n v="500"/>
    <x v="4"/>
    <x v="4"/>
    <n v="3333"/>
    <x v="7"/>
    <x v="0"/>
    <x v="7"/>
    <x v="1"/>
    <x v="1"/>
    <x v="0"/>
  </r>
  <r>
    <d v="2014-04-28T00:00:00"/>
    <x v="54"/>
    <x v="4"/>
    <n v="133"/>
    <x v="528"/>
    <n v="1500"/>
    <x v="0"/>
    <x v="0"/>
    <n v="3333"/>
    <x v="4"/>
    <x v="0"/>
    <x v="4"/>
    <x v="1"/>
    <x v="1"/>
    <x v="0"/>
  </r>
  <r>
    <d v="2014-04-28T00:00:00"/>
    <x v="54"/>
    <x v="4"/>
    <s v="INV042814"/>
    <x v="521"/>
    <n v="300"/>
    <x v="0"/>
    <x v="0"/>
    <n v="3333"/>
    <x v="4"/>
    <x v="0"/>
    <x v="4"/>
    <x v="1"/>
    <x v="1"/>
    <x v="0"/>
  </r>
  <r>
    <d v="2014-04-29T00:00:00"/>
    <x v="54"/>
    <x v="4"/>
    <s v="CHE042914"/>
    <x v="639"/>
    <n v="500"/>
    <x v="2"/>
    <x v="2"/>
    <n v="3307"/>
    <x v="7"/>
    <x v="0"/>
    <x v="7"/>
    <x v="53"/>
    <x v="32"/>
    <x v="0"/>
  </r>
  <r>
    <d v="2014-04-29T00:00:00"/>
    <x v="54"/>
    <x v="4"/>
    <s v="CHE042914"/>
    <x v="601"/>
    <n v="200"/>
    <x v="3"/>
    <x v="3"/>
    <n v="3333"/>
    <x v="4"/>
    <x v="0"/>
    <x v="4"/>
    <x v="1"/>
    <x v="1"/>
    <x v="0"/>
  </r>
  <r>
    <d v="2014-04-16T00:00:00"/>
    <x v="55"/>
    <x v="4"/>
    <n v="17719"/>
    <x v="675"/>
    <n v="129.5"/>
    <x v="2"/>
    <x v="2"/>
    <n v="2737"/>
    <x v="4"/>
    <x v="0"/>
    <x v="4"/>
    <x v="15"/>
    <x v="10"/>
    <x v="5"/>
  </r>
  <r>
    <d v="2014-04-29T00:00:00"/>
    <x v="55"/>
    <x v="4"/>
    <s v="CHE042914"/>
    <x v="630"/>
    <n v="1000"/>
    <x v="0"/>
    <x v="0"/>
    <n v="3341"/>
    <x v="7"/>
    <x v="0"/>
    <x v="7"/>
    <x v="29"/>
    <x v="14"/>
    <x v="7"/>
  </r>
  <r>
    <d v="2014-04-30T00:00:00"/>
    <x v="55"/>
    <x v="4"/>
    <s v="CHE043014"/>
    <x v="231"/>
    <n v="500"/>
    <x v="0"/>
    <x v="0"/>
    <n v="3333"/>
    <x v="8"/>
    <x v="0"/>
    <x v="8"/>
    <x v="1"/>
    <x v="1"/>
    <x v="0"/>
  </r>
  <r>
    <d v="2014-04-30T00:00:00"/>
    <x v="55"/>
    <x v="4"/>
    <s v="4078-043014"/>
    <x v="505"/>
    <n v="235"/>
    <x v="2"/>
    <x v="2"/>
    <n v="3333"/>
    <x v="4"/>
    <x v="0"/>
    <x v="4"/>
    <x v="1"/>
    <x v="1"/>
    <x v="0"/>
  </r>
  <r>
    <d v="2014-04-30T00:00:00"/>
    <x v="55"/>
    <x v="4"/>
    <s v="CHE043014"/>
    <x v="676"/>
    <n v="500"/>
    <x v="0"/>
    <x v="0"/>
    <n v="3333"/>
    <x v="8"/>
    <x v="0"/>
    <x v="8"/>
    <x v="1"/>
    <x v="1"/>
    <x v="0"/>
  </r>
  <r>
    <d v="2014-05-01T00:00:00"/>
    <x v="55"/>
    <x v="4"/>
    <s v="CHE050114"/>
    <x v="677"/>
    <n v="100"/>
    <x v="0"/>
    <x v="0"/>
    <n v="3333"/>
    <x v="7"/>
    <x v="0"/>
    <x v="7"/>
    <x v="1"/>
    <x v="1"/>
    <x v="0"/>
  </r>
  <r>
    <d v="2014-05-01T00:00:00"/>
    <x v="55"/>
    <x v="4"/>
    <s v="INV050114-1"/>
    <x v="22"/>
    <n v="240"/>
    <x v="4"/>
    <x v="4"/>
    <n v="2739"/>
    <x v="4"/>
    <x v="0"/>
    <x v="4"/>
    <x v="45"/>
    <x v="26"/>
    <x v="5"/>
  </r>
  <r>
    <d v="2014-05-01T00:00:00"/>
    <x v="55"/>
    <x v="4"/>
    <s v="INV050114"/>
    <x v="22"/>
    <n v="340"/>
    <x v="4"/>
    <x v="4"/>
    <n v="2739"/>
    <x v="4"/>
    <x v="0"/>
    <x v="4"/>
    <x v="45"/>
    <x v="26"/>
    <x v="5"/>
  </r>
  <r>
    <d v="2014-05-01T00:00:00"/>
    <x v="55"/>
    <x v="4"/>
    <s v="INV050114"/>
    <x v="3"/>
    <n v="360"/>
    <x v="4"/>
    <x v="4"/>
    <n v="2739"/>
    <x v="4"/>
    <x v="0"/>
    <x v="4"/>
    <x v="45"/>
    <x v="26"/>
    <x v="5"/>
  </r>
  <r>
    <d v="2014-05-01T00:00:00"/>
    <x v="55"/>
    <x v="4"/>
    <s v="016859401-050114"/>
    <x v="62"/>
    <n v="2000"/>
    <x v="6"/>
    <x v="6"/>
    <n v="3333"/>
    <x v="4"/>
    <x v="0"/>
    <x v="4"/>
    <x v="1"/>
    <x v="1"/>
    <x v="0"/>
  </r>
  <r>
    <d v="2014-05-05T00:00:00"/>
    <x v="55"/>
    <x v="4"/>
    <s v="CHE050514"/>
    <x v="164"/>
    <n v="250"/>
    <x v="0"/>
    <x v="0"/>
    <n v="3333"/>
    <x v="7"/>
    <x v="0"/>
    <x v="7"/>
    <x v="1"/>
    <x v="1"/>
    <x v="0"/>
  </r>
  <r>
    <d v="2014-05-13T00:00:00"/>
    <x v="55"/>
    <x v="4"/>
    <n v="201444"/>
    <x v="632"/>
    <n v="500"/>
    <x v="3"/>
    <x v="3"/>
    <n v="3333"/>
    <x v="4"/>
    <x v="0"/>
    <x v="4"/>
    <x v="1"/>
    <x v="1"/>
    <x v="0"/>
  </r>
  <r>
    <d v="2014-05-13T00:00:00"/>
    <x v="55"/>
    <x v="4"/>
    <n v="1699"/>
    <x v="219"/>
    <n v="500"/>
    <x v="2"/>
    <x v="2"/>
    <n v="3333"/>
    <x v="4"/>
    <x v="0"/>
    <x v="4"/>
    <x v="1"/>
    <x v="1"/>
    <x v="0"/>
  </r>
  <r>
    <d v="2014-05-15T00:00:00"/>
    <x v="55"/>
    <x v="4"/>
    <n v="7"/>
    <x v="678"/>
    <n v="350"/>
    <x v="0"/>
    <x v="0"/>
    <n v="3333"/>
    <x v="7"/>
    <x v="0"/>
    <x v="7"/>
    <x v="1"/>
    <x v="1"/>
    <x v="0"/>
  </r>
  <r>
    <d v="2014-05-15T00:00:00"/>
    <x v="55"/>
    <x v="4"/>
    <s v="CHE051514"/>
    <x v="679"/>
    <n v="100"/>
    <x v="0"/>
    <x v="0"/>
    <n v="3301"/>
    <x v="0"/>
    <x v="0"/>
    <x v="0"/>
    <x v="34"/>
    <x v="16"/>
    <x v="0"/>
  </r>
  <r>
    <d v="2014-05-20T00:00:00"/>
    <x v="55"/>
    <x v="4"/>
    <n v="25992"/>
    <x v="22"/>
    <n v="2600"/>
    <x v="0"/>
    <x v="0"/>
    <n v="3333"/>
    <x v="4"/>
    <x v="0"/>
    <x v="4"/>
    <x v="1"/>
    <x v="1"/>
    <x v="0"/>
  </r>
  <r>
    <d v="2014-05-21T00:00:00"/>
    <x v="55"/>
    <x v="4"/>
    <s v="CHE052114"/>
    <x v="680"/>
    <n v="500"/>
    <x v="0"/>
    <x v="0"/>
    <n v="3333"/>
    <x v="7"/>
    <x v="0"/>
    <x v="7"/>
    <x v="1"/>
    <x v="1"/>
    <x v="0"/>
  </r>
  <r>
    <d v="2014-05-27T00:00:00"/>
    <x v="55"/>
    <x v="4"/>
    <s v="CHE052714"/>
    <x v="681"/>
    <n v="1000"/>
    <x v="2"/>
    <x v="2"/>
    <n v="3333"/>
    <x v="4"/>
    <x v="0"/>
    <x v="4"/>
    <x v="1"/>
    <x v="1"/>
    <x v="0"/>
  </r>
  <r>
    <d v="2014-05-28T00:00:00"/>
    <x v="55"/>
    <x v="4"/>
    <s v="CHE052814"/>
    <x v="682"/>
    <n v="100"/>
    <x v="0"/>
    <x v="0"/>
    <n v="3333"/>
    <x v="7"/>
    <x v="0"/>
    <x v="7"/>
    <x v="1"/>
    <x v="1"/>
    <x v="0"/>
  </r>
  <r>
    <d v="2014-05-30T00:00:00"/>
    <x v="55"/>
    <x v="4"/>
    <s v="CHE053014"/>
    <x v="548"/>
    <n v="250"/>
    <x v="0"/>
    <x v="0"/>
    <n v="3333"/>
    <x v="7"/>
    <x v="0"/>
    <x v="7"/>
    <x v="1"/>
    <x v="1"/>
    <x v="0"/>
  </r>
  <r>
    <d v="2014-04-22T00:00:00"/>
    <x v="56"/>
    <x v="4"/>
    <s v="CHE042214"/>
    <x v="683"/>
    <n v="250"/>
    <x v="0"/>
    <x v="0"/>
    <n v="3333"/>
    <x v="7"/>
    <x v="0"/>
    <x v="7"/>
    <x v="1"/>
    <x v="1"/>
    <x v="0"/>
  </r>
  <r>
    <d v="2014-06-01T00:00:00"/>
    <x v="56"/>
    <x v="4"/>
    <s v="INV060114"/>
    <x v="684"/>
    <n v="187.5"/>
    <x v="2"/>
    <x v="2"/>
    <n v="3333"/>
    <x v="4"/>
    <x v="0"/>
    <x v="4"/>
    <x v="1"/>
    <x v="1"/>
    <x v="0"/>
  </r>
  <r>
    <d v="2014-06-01T00:00:00"/>
    <x v="56"/>
    <x v="4"/>
    <s v="4047-060114"/>
    <x v="571"/>
    <n v="1922"/>
    <x v="0"/>
    <x v="0"/>
    <n v="2750"/>
    <x v="4"/>
    <x v="0"/>
    <x v="4"/>
    <x v="44"/>
    <x v="25"/>
    <x v="5"/>
  </r>
  <r>
    <d v="2014-06-02T00:00:00"/>
    <x v="56"/>
    <x v="4"/>
    <s v="INV060214"/>
    <x v="685"/>
    <n v="200"/>
    <x v="0"/>
    <x v="0"/>
    <n v="3333"/>
    <x v="4"/>
    <x v="0"/>
    <x v="4"/>
    <x v="1"/>
    <x v="1"/>
    <x v="0"/>
  </r>
  <r>
    <d v="2014-06-02T00:00:00"/>
    <x v="56"/>
    <x v="4"/>
    <s v="INV060214"/>
    <x v="686"/>
    <n v="400"/>
    <x v="0"/>
    <x v="0"/>
    <n v="3333"/>
    <x v="4"/>
    <x v="0"/>
    <x v="4"/>
    <x v="1"/>
    <x v="1"/>
    <x v="0"/>
  </r>
  <r>
    <d v="2014-06-02T00:00:00"/>
    <x v="56"/>
    <x v="4"/>
    <s v="INV060214"/>
    <x v="687"/>
    <n v="500"/>
    <x v="0"/>
    <x v="0"/>
    <n v="3333"/>
    <x v="4"/>
    <x v="0"/>
    <x v="4"/>
    <x v="1"/>
    <x v="1"/>
    <x v="0"/>
  </r>
  <r>
    <d v="2014-06-04T00:00:00"/>
    <x v="56"/>
    <x v="4"/>
    <s v="CHE060414"/>
    <x v="22"/>
    <n v="500"/>
    <x v="0"/>
    <x v="0"/>
    <n v="3333"/>
    <x v="4"/>
    <x v="0"/>
    <x v="4"/>
    <x v="1"/>
    <x v="1"/>
    <x v="0"/>
  </r>
  <r>
    <d v="2014-06-05T00:00:00"/>
    <x v="56"/>
    <x v="4"/>
    <n v="201415"/>
    <x v="221"/>
    <n v="3500"/>
    <x v="0"/>
    <x v="0"/>
    <n v="3333"/>
    <x v="7"/>
    <x v="0"/>
    <x v="7"/>
    <x v="1"/>
    <x v="1"/>
    <x v="0"/>
  </r>
  <r>
    <d v="2014-06-10T00:00:00"/>
    <x v="56"/>
    <x v="4"/>
    <s v="CHE061014"/>
    <x v="688"/>
    <n v="0"/>
    <x v="2"/>
    <x v="2"/>
    <n v="2732"/>
    <x v="4"/>
    <x v="0"/>
    <x v="4"/>
    <x v="41"/>
    <x v="22"/>
    <x v="8"/>
  </r>
  <r>
    <d v="2014-06-10T00:00:00"/>
    <x v="56"/>
    <x v="4"/>
    <s v="CHE061014"/>
    <x v="688"/>
    <n v="100"/>
    <x v="3"/>
    <x v="3"/>
    <n v="2732"/>
    <x v="4"/>
    <x v="0"/>
    <x v="4"/>
    <x v="41"/>
    <x v="22"/>
    <x v="8"/>
  </r>
  <r>
    <d v="2014-06-10T00:00:00"/>
    <x v="56"/>
    <x v="4"/>
    <s v="INV061014"/>
    <x v="258"/>
    <n v="2500"/>
    <x v="2"/>
    <x v="2"/>
    <n v="3333"/>
    <x v="4"/>
    <x v="0"/>
    <x v="4"/>
    <x v="1"/>
    <x v="1"/>
    <x v="0"/>
  </r>
  <r>
    <d v="2014-06-10T00:00:00"/>
    <x v="56"/>
    <x v="4"/>
    <s v="CHE061014"/>
    <x v="689"/>
    <n v="100"/>
    <x v="2"/>
    <x v="2"/>
    <n v="2732"/>
    <x v="4"/>
    <x v="0"/>
    <x v="4"/>
    <x v="41"/>
    <x v="22"/>
    <x v="8"/>
  </r>
  <r>
    <d v="2014-06-13T00:00:00"/>
    <x v="56"/>
    <x v="4"/>
    <s v="CHE061314"/>
    <x v="44"/>
    <n v="1050"/>
    <x v="4"/>
    <x v="4"/>
    <n v="3333"/>
    <x v="8"/>
    <x v="0"/>
    <x v="8"/>
    <x v="1"/>
    <x v="1"/>
    <x v="0"/>
  </r>
  <r>
    <d v="2014-06-13T00:00:00"/>
    <x v="56"/>
    <x v="4"/>
    <s v="CHE061314"/>
    <x v="626"/>
    <n v="500"/>
    <x v="0"/>
    <x v="0"/>
    <n v="3333"/>
    <x v="8"/>
    <x v="0"/>
    <x v="8"/>
    <x v="1"/>
    <x v="1"/>
    <x v="0"/>
  </r>
  <r>
    <d v="2014-06-16T00:00:00"/>
    <x v="56"/>
    <x v="4"/>
    <s v="INV061614"/>
    <x v="420"/>
    <n v="250"/>
    <x v="0"/>
    <x v="0"/>
    <n v="3333"/>
    <x v="4"/>
    <x v="0"/>
    <x v="4"/>
    <x v="1"/>
    <x v="1"/>
    <x v="0"/>
  </r>
  <r>
    <d v="2014-06-17T00:00:00"/>
    <x v="56"/>
    <x v="4"/>
    <s v="CHE061714"/>
    <x v="89"/>
    <n v="250"/>
    <x v="0"/>
    <x v="0"/>
    <n v="3333"/>
    <x v="4"/>
    <x v="0"/>
    <x v="4"/>
    <x v="1"/>
    <x v="1"/>
    <x v="0"/>
  </r>
  <r>
    <d v="2014-06-18T00:00:00"/>
    <x v="56"/>
    <x v="4"/>
    <n v="102284"/>
    <x v="548"/>
    <n v="400"/>
    <x v="0"/>
    <x v="0"/>
    <n v="3333"/>
    <x v="7"/>
    <x v="0"/>
    <x v="7"/>
    <x v="1"/>
    <x v="1"/>
    <x v="0"/>
  </r>
  <r>
    <d v="2014-04-17T00:00:00"/>
    <x v="57"/>
    <x v="4"/>
    <s v="INV041714"/>
    <x v="559"/>
    <n v="50"/>
    <x v="2"/>
    <x v="2"/>
    <n v="3333"/>
    <x v="4"/>
    <x v="0"/>
    <x v="4"/>
    <x v="1"/>
    <x v="1"/>
    <x v="0"/>
  </r>
  <r>
    <d v="2014-06-17T00:00:00"/>
    <x v="57"/>
    <x v="4"/>
    <s v="INV061714"/>
    <x v="302"/>
    <n v="1250"/>
    <x v="0"/>
    <x v="0"/>
    <n v="3333"/>
    <x v="8"/>
    <x v="0"/>
    <x v="8"/>
    <x v="1"/>
    <x v="1"/>
    <x v="0"/>
  </r>
  <r>
    <d v="2014-07-01T00:00:00"/>
    <x v="57"/>
    <x v="4"/>
    <n v="536"/>
    <x v="690"/>
    <n v="1500"/>
    <x v="0"/>
    <x v="0"/>
    <n v="3333"/>
    <x v="4"/>
    <x v="0"/>
    <x v="4"/>
    <x v="1"/>
    <x v="1"/>
    <x v="0"/>
  </r>
  <r>
    <d v="2014-07-01T00:00:00"/>
    <x v="57"/>
    <x v="4"/>
    <s v="INV070114"/>
    <x v="141"/>
    <n v="1550"/>
    <x v="0"/>
    <x v="0"/>
    <n v="3333"/>
    <x v="4"/>
    <x v="0"/>
    <x v="4"/>
    <x v="1"/>
    <x v="1"/>
    <x v="0"/>
  </r>
  <r>
    <d v="2014-07-07T00:00:00"/>
    <x v="57"/>
    <x v="4"/>
    <s v="CHE070714"/>
    <x v="409"/>
    <n v="250"/>
    <x v="2"/>
    <x v="2"/>
    <n v="3333"/>
    <x v="4"/>
    <x v="0"/>
    <x v="4"/>
    <x v="1"/>
    <x v="1"/>
    <x v="0"/>
  </r>
  <r>
    <d v="2014-07-07T00:00:00"/>
    <x v="57"/>
    <x v="4"/>
    <s v="CHE070714"/>
    <x v="275"/>
    <n v="250"/>
    <x v="4"/>
    <x v="4"/>
    <n v="3333"/>
    <x v="7"/>
    <x v="0"/>
    <x v="7"/>
    <x v="1"/>
    <x v="1"/>
    <x v="0"/>
  </r>
  <r>
    <d v="2014-07-07T00:00:00"/>
    <x v="57"/>
    <x v="4"/>
    <s v="2014VPF02"/>
    <x v="691"/>
    <n v="40"/>
    <x v="2"/>
    <x v="2"/>
    <n v="3333"/>
    <x v="8"/>
    <x v="0"/>
    <x v="8"/>
    <x v="1"/>
    <x v="1"/>
    <x v="0"/>
  </r>
  <r>
    <d v="2014-07-09T00:00:00"/>
    <x v="57"/>
    <x v="4"/>
    <s v="CHE070914"/>
    <x v="692"/>
    <n v="1000"/>
    <x v="0"/>
    <x v="0"/>
    <n v="3333"/>
    <x v="8"/>
    <x v="0"/>
    <x v="8"/>
    <x v="1"/>
    <x v="1"/>
    <x v="0"/>
  </r>
  <r>
    <d v="2014-07-14T00:00:00"/>
    <x v="57"/>
    <x v="4"/>
    <s v="CHE071414"/>
    <x v="693"/>
    <n v="75"/>
    <x v="0"/>
    <x v="0"/>
    <n v="3333"/>
    <x v="7"/>
    <x v="0"/>
    <x v="7"/>
    <x v="1"/>
    <x v="1"/>
    <x v="0"/>
  </r>
  <r>
    <d v="2014-07-14T00:00:00"/>
    <x v="57"/>
    <x v="4"/>
    <s v="CHE071414"/>
    <x v="164"/>
    <n v="200"/>
    <x v="0"/>
    <x v="0"/>
    <n v="3341"/>
    <x v="7"/>
    <x v="0"/>
    <x v="7"/>
    <x v="29"/>
    <x v="14"/>
    <x v="7"/>
  </r>
  <r>
    <d v="2014-07-16T00:00:00"/>
    <x v="57"/>
    <x v="4"/>
    <s v="CHE071614"/>
    <x v="44"/>
    <n v="5000"/>
    <x v="4"/>
    <x v="4"/>
    <n v="3301"/>
    <x v="7"/>
    <x v="0"/>
    <x v="7"/>
    <x v="34"/>
    <x v="16"/>
    <x v="0"/>
  </r>
  <r>
    <d v="2014-07-16T00:00:00"/>
    <x v="57"/>
    <x v="4"/>
    <s v="INV071614"/>
    <x v="86"/>
    <n v="500"/>
    <x v="4"/>
    <x v="4"/>
    <n v="3333"/>
    <x v="4"/>
    <x v="0"/>
    <x v="4"/>
    <x v="1"/>
    <x v="1"/>
    <x v="0"/>
  </r>
  <r>
    <d v="2014-07-16T00:00:00"/>
    <x v="57"/>
    <x v="4"/>
    <s v="050_RONNIE.BENNINGFI"/>
    <x v="456"/>
    <n v="213.01"/>
    <x v="0"/>
    <x v="0"/>
    <n v="2750"/>
    <x v="4"/>
    <x v="0"/>
    <x v="4"/>
    <x v="44"/>
    <x v="25"/>
    <x v="5"/>
  </r>
  <r>
    <d v="2014-07-17T00:00:00"/>
    <x v="57"/>
    <x v="4"/>
    <s v=" CHE071714"/>
    <x v="694"/>
    <n v="500"/>
    <x v="0"/>
    <x v="0"/>
    <n v="3333"/>
    <x v="7"/>
    <x v="0"/>
    <x v="7"/>
    <x v="1"/>
    <x v="1"/>
    <x v="0"/>
  </r>
  <r>
    <d v="2014-07-21T00:00:00"/>
    <x v="57"/>
    <x v="4"/>
    <s v="CHE072114"/>
    <x v="695"/>
    <n v="500"/>
    <x v="0"/>
    <x v="0"/>
    <n v="2734"/>
    <x v="4"/>
    <x v="0"/>
    <x v="4"/>
    <x v="13"/>
    <x v="8"/>
    <x v="5"/>
  </r>
  <r>
    <d v="2014-07-24T00:00:00"/>
    <x v="57"/>
    <x v="4"/>
    <s v="INV072414"/>
    <x v="565"/>
    <n v="1000"/>
    <x v="3"/>
    <x v="3"/>
    <n v="3333"/>
    <x v="4"/>
    <x v="0"/>
    <x v="4"/>
    <x v="1"/>
    <x v="1"/>
    <x v="0"/>
  </r>
  <r>
    <d v="2014-07-24T00:00:00"/>
    <x v="57"/>
    <x v="4"/>
    <s v="IEXP-418992"/>
    <x v="665"/>
    <n v="143.52000000000001"/>
    <x v="1"/>
    <x v="1"/>
    <n v="3331"/>
    <x v="7"/>
    <x v="0"/>
    <x v="7"/>
    <x v="46"/>
    <x v="27"/>
    <x v="0"/>
  </r>
  <r>
    <d v="2014-07-24T00:00:00"/>
    <x v="57"/>
    <x v="4"/>
    <s v="CHE072414"/>
    <x v="397"/>
    <n v="2000"/>
    <x v="2"/>
    <x v="2"/>
    <n v="3333"/>
    <x v="7"/>
    <x v="0"/>
    <x v="7"/>
    <x v="1"/>
    <x v="1"/>
    <x v="0"/>
  </r>
  <r>
    <d v="2014-07-25T00:00:00"/>
    <x v="57"/>
    <x v="4"/>
    <n v="1176"/>
    <x v="194"/>
    <n v="1674.07"/>
    <x v="6"/>
    <x v="6"/>
    <n v="3333"/>
    <x v="7"/>
    <x v="0"/>
    <x v="7"/>
    <x v="1"/>
    <x v="1"/>
    <x v="0"/>
  </r>
  <r>
    <d v="2008-12-11T00:00:00"/>
    <x v="57"/>
    <x v="4"/>
    <s v="CHE121108"/>
    <x v="696"/>
    <n v="-75"/>
    <x v="6"/>
    <x v="6"/>
    <n v="3439"/>
    <x v="8"/>
    <x v="0"/>
    <x v="8"/>
    <x v="40"/>
    <x v="21"/>
    <x v="6"/>
  </r>
  <r>
    <d v="2014-07-14T00:00:00"/>
    <x v="58"/>
    <x v="4"/>
    <s v="INV071414"/>
    <x v="697"/>
    <n v="0"/>
    <x v="4"/>
    <x v="4"/>
    <n v="2739"/>
    <x v="4"/>
    <x v="0"/>
    <x v="4"/>
    <x v="45"/>
    <x v="26"/>
    <x v="5"/>
  </r>
  <r>
    <d v="2014-07-28T00:00:00"/>
    <x v="58"/>
    <x v="4"/>
    <s v="INV072814"/>
    <x v="698"/>
    <n v="100"/>
    <x v="2"/>
    <x v="2"/>
    <n v="2732"/>
    <x v="4"/>
    <x v="0"/>
    <x v="4"/>
    <x v="41"/>
    <x v="22"/>
    <x v="8"/>
  </r>
  <r>
    <d v="2014-07-30T00:00:00"/>
    <x v="58"/>
    <x v="4"/>
    <s v="INV073014"/>
    <x v="699"/>
    <n v="250"/>
    <x v="0"/>
    <x v="0"/>
    <n v="3333"/>
    <x v="4"/>
    <x v="0"/>
    <x v="4"/>
    <x v="1"/>
    <x v="1"/>
    <x v="0"/>
  </r>
  <r>
    <d v="2014-07-31T00:00:00"/>
    <x v="58"/>
    <x v="4"/>
    <n v="26568"/>
    <x v="22"/>
    <n v="2500"/>
    <x v="0"/>
    <x v="0"/>
    <n v="3435"/>
    <x v="7"/>
    <x v="0"/>
    <x v="7"/>
    <x v="26"/>
    <x v="12"/>
    <x v="6"/>
  </r>
  <r>
    <d v="2014-07-31T00:00:00"/>
    <x v="58"/>
    <x v="4"/>
    <s v="CHE073114"/>
    <x v="608"/>
    <n v="100"/>
    <x v="0"/>
    <x v="0"/>
    <n v="3301"/>
    <x v="0"/>
    <x v="0"/>
    <x v="0"/>
    <x v="34"/>
    <x v="16"/>
    <x v="0"/>
  </r>
  <r>
    <d v="2014-07-31T00:00:00"/>
    <x v="58"/>
    <x v="4"/>
    <s v="INV073114"/>
    <x v="197"/>
    <n v="10000"/>
    <x v="0"/>
    <x v="0"/>
    <n v="3301"/>
    <x v="7"/>
    <x v="0"/>
    <x v="7"/>
    <x v="34"/>
    <x v="16"/>
    <x v="0"/>
  </r>
  <r>
    <d v="2014-08-01T00:00:00"/>
    <x v="58"/>
    <x v="4"/>
    <s v="INV080114"/>
    <x v="22"/>
    <n v="2500"/>
    <x v="2"/>
    <x v="2"/>
    <n v="3333"/>
    <x v="4"/>
    <x v="0"/>
    <x v="4"/>
    <x v="1"/>
    <x v="1"/>
    <x v="0"/>
  </r>
  <r>
    <d v="2014-08-04T00:00:00"/>
    <x v="58"/>
    <x v="4"/>
    <s v="CHE080414"/>
    <x v="700"/>
    <n v="250"/>
    <x v="3"/>
    <x v="3"/>
    <n v="3333"/>
    <x v="4"/>
    <x v="0"/>
    <x v="4"/>
    <x v="1"/>
    <x v="1"/>
    <x v="0"/>
  </r>
  <r>
    <d v="2014-08-04T00:00:00"/>
    <x v="58"/>
    <x v="4"/>
    <s v="100-080414"/>
    <x v="22"/>
    <n v="100"/>
    <x v="0"/>
    <x v="0"/>
    <n v="3333"/>
    <x v="4"/>
    <x v="0"/>
    <x v="4"/>
    <x v="1"/>
    <x v="1"/>
    <x v="0"/>
  </r>
  <r>
    <d v="2014-08-06T00:00:00"/>
    <x v="58"/>
    <x v="4"/>
    <n v="2584"/>
    <x v="1"/>
    <n v="150"/>
    <x v="1"/>
    <x v="1"/>
    <n v="2732"/>
    <x v="4"/>
    <x v="0"/>
    <x v="4"/>
    <x v="41"/>
    <x v="22"/>
    <x v="8"/>
  </r>
  <r>
    <d v="2014-08-09T00:00:00"/>
    <x v="58"/>
    <x v="4"/>
    <s v="CHE080910"/>
    <x v="701"/>
    <n v="10000"/>
    <x v="2"/>
    <x v="2"/>
    <n v="3307"/>
    <x v="7"/>
    <x v="0"/>
    <x v="7"/>
    <x v="53"/>
    <x v="32"/>
    <x v="0"/>
  </r>
  <r>
    <d v="2014-08-12T00:00:00"/>
    <x v="58"/>
    <x v="4"/>
    <n v="1240"/>
    <x v="327"/>
    <n v="1000"/>
    <x v="0"/>
    <x v="0"/>
    <n v="3333"/>
    <x v="4"/>
    <x v="0"/>
    <x v="4"/>
    <x v="1"/>
    <x v="1"/>
    <x v="0"/>
  </r>
  <r>
    <d v="2014-08-12T00:00:00"/>
    <x v="58"/>
    <x v="4"/>
    <s v="CHE081214"/>
    <x v="702"/>
    <n v="1000"/>
    <x v="0"/>
    <x v="0"/>
    <n v="3333"/>
    <x v="4"/>
    <x v="0"/>
    <x v="4"/>
    <x v="1"/>
    <x v="1"/>
    <x v="0"/>
  </r>
  <r>
    <d v="2014-08-13T00:00:00"/>
    <x v="58"/>
    <x v="4"/>
    <n v="13691"/>
    <x v="22"/>
    <n v="600"/>
    <x v="0"/>
    <x v="0"/>
    <n v="3333"/>
    <x v="4"/>
    <x v="0"/>
    <x v="4"/>
    <x v="1"/>
    <x v="1"/>
    <x v="0"/>
  </r>
  <r>
    <d v="2014-08-14T00:00:00"/>
    <x v="58"/>
    <x v="4"/>
    <s v="CHE081414"/>
    <x v="703"/>
    <n v="200"/>
    <x v="0"/>
    <x v="0"/>
    <n v="2732"/>
    <x v="4"/>
    <x v="0"/>
    <x v="4"/>
    <x v="41"/>
    <x v="22"/>
    <x v="8"/>
  </r>
  <r>
    <d v="2014-08-14T00:00:00"/>
    <x v="58"/>
    <x v="4"/>
    <s v="CHE081414"/>
    <x v="704"/>
    <n v="250"/>
    <x v="0"/>
    <x v="0"/>
    <n v="2734"/>
    <x v="4"/>
    <x v="0"/>
    <x v="4"/>
    <x v="13"/>
    <x v="8"/>
    <x v="5"/>
  </r>
  <r>
    <d v="2014-08-15T00:00:00"/>
    <x v="58"/>
    <x v="4"/>
    <s v="050_KAYE.BARBER_AUG-"/>
    <x v="456"/>
    <n v="82.68"/>
    <x v="2"/>
    <x v="2"/>
    <n v="2737"/>
    <x v="4"/>
    <x v="0"/>
    <x v="4"/>
    <x v="15"/>
    <x v="10"/>
    <x v="5"/>
  </r>
  <r>
    <d v="2014-08-15T00:00:00"/>
    <x v="58"/>
    <x v="4"/>
    <s v="CHE081514"/>
    <x v="705"/>
    <n v="15000"/>
    <x v="2"/>
    <x v="2"/>
    <n v="3342"/>
    <x v="7"/>
    <x v="0"/>
    <x v="7"/>
    <x v="30"/>
    <x v="14"/>
    <x v="7"/>
  </r>
  <r>
    <d v="2014-08-21T00:00:00"/>
    <x v="58"/>
    <x v="4"/>
    <s v="INV082114"/>
    <x v="22"/>
    <n v="380"/>
    <x v="2"/>
    <x v="2"/>
    <n v="3333"/>
    <x v="8"/>
    <x v="0"/>
    <x v="8"/>
    <x v="1"/>
    <x v="1"/>
    <x v="0"/>
  </r>
  <r>
    <d v="2014-08-22T00:00:00"/>
    <x v="58"/>
    <x v="4"/>
    <s v="CHE082214"/>
    <x v="419"/>
    <n v="250"/>
    <x v="0"/>
    <x v="0"/>
    <n v="3331"/>
    <x v="0"/>
    <x v="0"/>
    <x v="0"/>
    <x v="46"/>
    <x v="27"/>
    <x v="0"/>
  </r>
  <r>
    <d v="2014-08-22T00:00:00"/>
    <x v="58"/>
    <x v="4"/>
    <s v="INV082214"/>
    <x v="22"/>
    <n v="120"/>
    <x v="5"/>
    <x v="5"/>
    <n v="3344"/>
    <x v="7"/>
    <x v="0"/>
    <x v="7"/>
    <x v="28"/>
    <x v="13"/>
    <x v="7"/>
  </r>
  <r>
    <d v="2014-08-22T00:00:00"/>
    <x v="58"/>
    <x v="4"/>
    <s v="CHECK"/>
    <x v="215"/>
    <n v="500"/>
    <x v="2"/>
    <x v="2"/>
    <n v="3333"/>
    <x v="7"/>
    <x v="0"/>
    <x v="7"/>
    <x v="1"/>
    <x v="1"/>
    <x v="0"/>
  </r>
  <r>
    <d v="2014-08-22T00:00:00"/>
    <x v="58"/>
    <x v="4"/>
    <s v="CHE082214"/>
    <x v="215"/>
    <n v="500"/>
    <x v="2"/>
    <x v="2"/>
    <n v="3333"/>
    <x v="7"/>
    <x v="0"/>
    <x v="7"/>
    <x v="1"/>
    <x v="1"/>
    <x v="0"/>
  </r>
  <r>
    <d v="2014-08-22T00:00:00"/>
    <x v="58"/>
    <x v="4"/>
    <s v="CHE082214"/>
    <x v="706"/>
    <n v="4745.22"/>
    <x v="0"/>
    <x v="0"/>
    <n v="3333"/>
    <x v="7"/>
    <x v="0"/>
    <x v="7"/>
    <x v="1"/>
    <x v="1"/>
    <x v="0"/>
  </r>
  <r>
    <d v="2011-01-04T00:00:00"/>
    <x v="59"/>
    <x v="4"/>
    <s v="CHE010411"/>
    <x v="306"/>
    <n v="-100"/>
    <x v="13"/>
    <x v="12"/>
    <n v="3343"/>
    <x v="7"/>
    <x v="0"/>
    <x v="7"/>
    <x v="31"/>
    <x v="13"/>
    <x v="7"/>
  </r>
  <r>
    <d v="2011-04-25T00:00:00"/>
    <x v="59"/>
    <x v="4"/>
    <s v="CHE042511"/>
    <x v="333"/>
    <n v="-3000"/>
    <x v="8"/>
    <x v="8"/>
    <n v="1508"/>
    <x v="0"/>
    <x v="0"/>
    <x v="0"/>
    <x v="42"/>
    <x v="23"/>
    <x v="9"/>
  </r>
  <r>
    <d v="2011-04-25T00:00:00"/>
    <x v="59"/>
    <x v="4"/>
    <s v="CHE042511"/>
    <x v="707"/>
    <n v="3000"/>
    <x v="8"/>
    <x v="8"/>
    <n v="1508"/>
    <x v="0"/>
    <x v="0"/>
    <x v="0"/>
    <x v="42"/>
    <x v="23"/>
    <x v="9"/>
  </r>
  <r>
    <d v="2014-08-14T00:00:00"/>
    <x v="59"/>
    <x v="4"/>
    <n v="57122"/>
    <x v="22"/>
    <n v="500"/>
    <x v="0"/>
    <x v="0"/>
    <n v="3333"/>
    <x v="4"/>
    <x v="0"/>
    <x v="4"/>
    <x v="1"/>
    <x v="1"/>
    <x v="0"/>
  </r>
  <r>
    <d v="2014-08-19T00:00:00"/>
    <x v="59"/>
    <x v="4"/>
    <s v="CHE081914"/>
    <x v="708"/>
    <n v="5000"/>
    <x v="2"/>
    <x v="2"/>
    <n v="3333"/>
    <x v="4"/>
    <x v="0"/>
    <x v="4"/>
    <x v="1"/>
    <x v="1"/>
    <x v="0"/>
  </r>
  <r>
    <d v="2014-08-22T00:00:00"/>
    <x v="59"/>
    <x v="4"/>
    <s v="CHECK"/>
    <x v="215"/>
    <n v="-500"/>
    <x v="2"/>
    <x v="2"/>
    <n v="3333"/>
    <x v="7"/>
    <x v="0"/>
    <x v="7"/>
    <x v="1"/>
    <x v="1"/>
    <x v="0"/>
  </r>
  <r>
    <d v="2014-08-26T00:00:00"/>
    <x v="59"/>
    <x v="4"/>
    <s v="CHE082614"/>
    <x v="635"/>
    <n v="100"/>
    <x v="0"/>
    <x v="0"/>
    <n v="3333"/>
    <x v="4"/>
    <x v="0"/>
    <x v="4"/>
    <x v="1"/>
    <x v="1"/>
    <x v="0"/>
  </r>
  <r>
    <d v="2014-08-28T00:00:00"/>
    <x v="59"/>
    <x v="4"/>
    <s v="CHE082814"/>
    <x v="271"/>
    <n v="1000"/>
    <x v="0"/>
    <x v="0"/>
    <n v="3333"/>
    <x v="4"/>
    <x v="0"/>
    <x v="4"/>
    <x v="1"/>
    <x v="1"/>
    <x v="0"/>
  </r>
  <r>
    <d v="2014-08-31T00:00:00"/>
    <x v="59"/>
    <x v="4"/>
    <s v="0007296IN"/>
    <x v="468"/>
    <n v="250"/>
    <x v="0"/>
    <x v="0"/>
    <n v="3333"/>
    <x v="4"/>
    <x v="0"/>
    <x v="4"/>
    <x v="1"/>
    <x v="1"/>
    <x v="0"/>
  </r>
  <r>
    <d v="2014-09-01T00:00:00"/>
    <x v="59"/>
    <x v="4"/>
    <s v="INV090114"/>
    <x v="709"/>
    <n v="100"/>
    <x v="15"/>
    <x v="14"/>
    <n v="2739"/>
    <x v="4"/>
    <x v="0"/>
    <x v="4"/>
    <x v="45"/>
    <x v="26"/>
    <x v="5"/>
  </r>
  <r>
    <d v="2014-09-01T00:00:00"/>
    <x v="59"/>
    <x v="4"/>
    <s v="INV090114"/>
    <x v="567"/>
    <n v="500"/>
    <x v="0"/>
    <x v="0"/>
    <n v="2734"/>
    <x v="4"/>
    <x v="0"/>
    <x v="4"/>
    <x v="13"/>
    <x v="8"/>
    <x v="5"/>
  </r>
  <r>
    <d v="2014-09-01T00:00:00"/>
    <x v="59"/>
    <x v="4"/>
    <s v="INV090114"/>
    <x v="384"/>
    <n v="350"/>
    <x v="0"/>
    <x v="0"/>
    <n v="3333"/>
    <x v="4"/>
    <x v="0"/>
    <x v="4"/>
    <x v="1"/>
    <x v="1"/>
    <x v="0"/>
  </r>
  <r>
    <d v="2014-09-02T00:00:00"/>
    <x v="59"/>
    <x v="4"/>
    <s v="CHE090214"/>
    <x v="40"/>
    <n v="160"/>
    <x v="6"/>
    <x v="6"/>
    <n v="3333"/>
    <x v="7"/>
    <x v="0"/>
    <x v="7"/>
    <x v="1"/>
    <x v="1"/>
    <x v="0"/>
  </r>
  <r>
    <d v="2014-09-11T00:00:00"/>
    <x v="59"/>
    <x v="4"/>
    <n v="4151017158"/>
    <x v="489"/>
    <n v="500"/>
    <x v="0"/>
    <x v="0"/>
    <n v="3333"/>
    <x v="7"/>
    <x v="0"/>
    <x v="7"/>
    <x v="1"/>
    <x v="1"/>
    <x v="0"/>
  </r>
  <r>
    <d v="2014-09-16T00:00:00"/>
    <x v="59"/>
    <x v="4"/>
    <s v="050_KAYE.BARBER_SEP-"/>
    <x v="456"/>
    <n v="65.72"/>
    <x v="2"/>
    <x v="2"/>
    <n v="2737"/>
    <x v="4"/>
    <x v="0"/>
    <x v="4"/>
    <x v="15"/>
    <x v="10"/>
    <x v="5"/>
  </r>
  <r>
    <d v="2014-09-16T00:00:00"/>
    <x v="59"/>
    <x v="4"/>
    <s v="050_GEORGE.CHIDESTER"/>
    <x v="456"/>
    <n v="90"/>
    <x v="0"/>
    <x v="0"/>
    <n v="2732"/>
    <x v="4"/>
    <x v="0"/>
    <x v="4"/>
    <x v="41"/>
    <x v="22"/>
    <x v="8"/>
  </r>
  <r>
    <d v="2014-09-18T00:00:00"/>
    <x v="59"/>
    <x v="4"/>
    <s v="INV091814"/>
    <x v="710"/>
    <n v="500"/>
    <x v="0"/>
    <x v="0"/>
    <n v="3333"/>
    <x v="4"/>
    <x v="0"/>
    <x v="4"/>
    <x v="1"/>
    <x v="1"/>
    <x v="0"/>
  </r>
  <r>
    <d v="2014-09-18T00:00:00"/>
    <x v="59"/>
    <x v="4"/>
    <s v="INV091814"/>
    <x v="711"/>
    <n v="300"/>
    <x v="0"/>
    <x v="0"/>
    <n v="2734"/>
    <x v="4"/>
    <x v="0"/>
    <x v="4"/>
    <x v="13"/>
    <x v="8"/>
    <x v="5"/>
  </r>
  <r>
    <d v="2014-09-19T00:00:00"/>
    <x v="59"/>
    <x v="4"/>
    <s v="CHE091914"/>
    <x v="712"/>
    <n v="500"/>
    <x v="0"/>
    <x v="0"/>
    <n v="3333"/>
    <x v="4"/>
    <x v="0"/>
    <x v="4"/>
    <x v="1"/>
    <x v="1"/>
    <x v="0"/>
  </r>
  <r>
    <d v="2014-09-22T00:00:00"/>
    <x v="59"/>
    <x v="4"/>
    <s v="CHE092214"/>
    <x v="639"/>
    <n v="250"/>
    <x v="2"/>
    <x v="2"/>
    <n v="3307"/>
    <x v="7"/>
    <x v="0"/>
    <x v="7"/>
    <x v="53"/>
    <x v="32"/>
    <x v="0"/>
  </r>
  <r>
    <d v="2014-09-23T00:00:00"/>
    <x v="59"/>
    <x v="4"/>
    <s v="CHE092314"/>
    <x v="713"/>
    <n v="100"/>
    <x v="0"/>
    <x v="0"/>
    <n v="3333"/>
    <x v="4"/>
    <x v="0"/>
    <x v="4"/>
    <x v="1"/>
    <x v="1"/>
    <x v="0"/>
  </r>
  <r>
    <d v="2014-09-23T00:00:00"/>
    <x v="59"/>
    <x v="4"/>
    <s v="INV092314"/>
    <x v="509"/>
    <n v="500"/>
    <x v="2"/>
    <x v="2"/>
    <n v="3333"/>
    <x v="4"/>
    <x v="0"/>
    <x v="4"/>
    <x v="1"/>
    <x v="1"/>
    <x v="0"/>
  </r>
  <r>
    <d v="2014-09-02T00:00:00"/>
    <x v="60"/>
    <x v="5"/>
    <s v="CHE090214"/>
    <x v="714"/>
    <n v="100"/>
    <x v="2"/>
    <x v="2"/>
    <n v="3333"/>
    <x v="7"/>
    <x v="0"/>
    <x v="7"/>
    <x v="1"/>
    <x v="1"/>
    <x v="0"/>
  </r>
  <r>
    <d v="2014-09-05T00:00:00"/>
    <x v="60"/>
    <x v="5"/>
    <s v="CHE090514"/>
    <x v="715"/>
    <n v="500"/>
    <x v="0"/>
    <x v="0"/>
    <n v="3333"/>
    <x v="4"/>
    <x v="0"/>
    <x v="4"/>
    <x v="1"/>
    <x v="1"/>
    <x v="0"/>
  </r>
  <r>
    <d v="2014-09-08T00:00:00"/>
    <x v="60"/>
    <x v="5"/>
    <n v="793"/>
    <x v="716"/>
    <n v="300"/>
    <x v="0"/>
    <x v="0"/>
    <n v="2732"/>
    <x v="4"/>
    <x v="0"/>
    <x v="4"/>
    <x v="41"/>
    <x v="22"/>
    <x v="8"/>
  </r>
  <r>
    <d v="2014-09-10T00:00:00"/>
    <x v="60"/>
    <x v="5"/>
    <s v="INV091014"/>
    <x v="576"/>
    <n v="1500"/>
    <x v="2"/>
    <x v="2"/>
    <n v="3333"/>
    <x v="4"/>
    <x v="0"/>
    <x v="4"/>
    <x v="1"/>
    <x v="1"/>
    <x v="0"/>
  </r>
  <r>
    <d v="2014-09-19T00:00:00"/>
    <x v="60"/>
    <x v="5"/>
    <s v="INV091914"/>
    <x v="435"/>
    <n v="300"/>
    <x v="0"/>
    <x v="0"/>
    <n v="3333"/>
    <x v="4"/>
    <x v="0"/>
    <x v="4"/>
    <x v="1"/>
    <x v="1"/>
    <x v="0"/>
  </r>
  <r>
    <d v="2014-10-01T00:00:00"/>
    <x v="60"/>
    <x v="5"/>
    <s v="INV100114_1"/>
    <x v="86"/>
    <n v="500"/>
    <x v="0"/>
    <x v="0"/>
    <n v="3333"/>
    <x v="4"/>
    <x v="0"/>
    <x v="4"/>
    <x v="1"/>
    <x v="1"/>
    <x v="0"/>
  </r>
  <r>
    <d v="2014-10-01T00:00:00"/>
    <x v="60"/>
    <x v="5"/>
    <s v="INV100114"/>
    <x v="86"/>
    <n v="500"/>
    <x v="0"/>
    <x v="0"/>
    <n v="3333"/>
    <x v="4"/>
    <x v="0"/>
    <x v="4"/>
    <x v="1"/>
    <x v="1"/>
    <x v="0"/>
  </r>
  <r>
    <d v="2014-10-01T00:00:00"/>
    <x v="60"/>
    <x v="5"/>
    <s v="71_100114"/>
    <x v="216"/>
    <n v="1000"/>
    <x v="0"/>
    <x v="0"/>
    <n v="3333"/>
    <x v="7"/>
    <x v="0"/>
    <x v="7"/>
    <x v="1"/>
    <x v="1"/>
    <x v="0"/>
  </r>
  <r>
    <d v="2014-10-01T00:00:00"/>
    <x v="60"/>
    <x v="5"/>
    <s v="OCMSF100114"/>
    <x v="504"/>
    <n v="1000"/>
    <x v="2"/>
    <x v="2"/>
    <n v="3333"/>
    <x v="4"/>
    <x v="0"/>
    <x v="4"/>
    <x v="1"/>
    <x v="1"/>
    <x v="0"/>
  </r>
  <r>
    <d v="2014-10-01T00:00:00"/>
    <x v="60"/>
    <x v="5"/>
    <s v="CHE100114"/>
    <x v="717"/>
    <n v="2500"/>
    <x v="0"/>
    <x v="0"/>
    <n v="3307"/>
    <x v="7"/>
    <x v="0"/>
    <x v="7"/>
    <x v="53"/>
    <x v="32"/>
    <x v="0"/>
  </r>
  <r>
    <d v="2014-10-08T00:00:00"/>
    <x v="60"/>
    <x v="5"/>
    <s v="CHE100814"/>
    <x v="643"/>
    <n v="500"/>
    <x v="0"/>
    <x v="0"/>
    <n v="3333"/>
    <x v="4"/>
    <x v="0"/>
    <x v="4"/>
    <x v="1"/>
    <x v="1"/>
    <x v="0"/>
  </r>
  <r>
    <d v="2014-10-08T00:00:00"/>
    <x v="60"/>
    <x v="5"/>
    <n v="6943"/>
    <x v="22"/>
    <n v="1000"/>
    <x v="0"/>
    <x v="0"/>
    <n v="3333"/>
    <x v="4"/>
    <x v="0"/>
    <x v="4"/>
    <x v="1"/>
    <x v="1"/>
    <x v="0"/>
  </r>
  <r>
    <d v="2014-10-08T00:00:00"/>
    <x v="60"/>
    <x v="5"/>
    <s v="CHE100814"/>
    <x v="624"/>
    <n v="1000"/>
    <x v="0"/>
    <x v="0"/>
    <n v="3333"/>
    <x v="4"/>
    <x v="0"/>
    <x v="4"/>
    <x v="1"/>
    <x v="1"/>
    <x v="0"/>
  </r>
  <r>
    <d v="2014-10-08T00:00:00"/>
    <x v="60"/>
    <x v="5"/>
    <n v="6892071"/>
    <x v="71"/>
    <n v="200"/>
    <x v="0"/>
    <x v="0"/>
    <n v="3333"/>
    <x v="4"/>
    <x v="0"/>
    <x v="4"/>
    <x v="1"/>
    <x v="1"/>
    <x v="0"/>
  </r>
  <r>
    <d v="2014-10-09T00:00:00"/>
    <x v="60"/>
    <x v="5"/>
    <s v="IEXP-424881"/>
    <x v="718"/>
    <n v="103.35"/>
    <x v="0"/>
    <x v="0"/>
    <n v="3333"/>
    <x v="7"/>
    <x v="0"/>
    <x v="7"/>
    <x v="1"/>
    <x v="1"/>
    <x v="0"/>
  </r>
  <r>
    <d v="2014-10-13T00:00:00"/>
    <x v="60"/>
    <x v="5"/>
    <s v="CHE101314"/>
    <x v="683"/>
    <n v="200"/>
    <x v="0"/>
    <x v="0"/>
    <n v="3333"/>
    <x v="7"/>
    <x v="0"/>
    <x v="7"/>
    <x v="1"/>
    <x v="1"/>
    <x v="0"/>
  </r>
  <r>
    <d v="2014-10-13T00:00:00"/>
    <x v="60"/>
    <x v="5"/>
    <s v="CHE101314"/>
    <x v="640"/>
    <n v="500"/>
    <x v="0"/>
    <x v="0"/>
    <n v="3333"/>
    <x v="7"/>
    <x v="0"/>
    <x v="7"/>
    <x v="1"/>
    <x v="1"/>
    <x v="0"/>
  </r>
  <r>
    <d v="2014-10-14T00:00:00"/>
    <x v="60"/>
    <x v="5"/>
    <s v="CHE101414"/>
    <x v="207"/>
    <n v="250"/>
    <x v="0"/>
    <x v="0"/>
    <n v="3338"/>
    <x v="7"/>
    <x v="0"/>
    <x v="7"/>
    <x v="27"/>
    <x v="9"/>
    <x v="3"/>
  </r>
  <r>
    <d v="2014-10-16T00:00:00"/>
    <x v="60"/>
    <x v="5"/>
    <s v="050_DENISE.MANNING_O"/>
    <x v="456"/>
    <n v="22.84"/>
    <x v="0"/>
    <x v="0"/>
    <n v="3333"/>
    <x v="7"/>
    <x v="0"/>
    <x v="7"/>
    <x v="1"/>
    <x v="1"/>
    <x v="0"/>
  </r>
  <r>
    <d v="2014-10-17T00:00:00"/>
    <x v="60"/>
    <x v="5"/>
    <n v="201500000243"/>
    <x v="719"/>
    <n v="300"/>
    <x v="0"/>
    <x v="0"/>
    <n v="3333"/>
    <x v="4"/>
    <x v="0"/>
    <x v="4"/>
    <x v="1"/>
    <x v="1"/>
    <x v="0"/>
  </r>
  <r>
    <d v="2014-10-17T00:00:00"/>
    <x v="60"/>
    <x v="5"/>
    <s v="CHE101714"/>
    <x v="529"/>
    <n v="100"/>
    <x v="0"/>
    <x v="0"/>
    <n v="3333"/>
    <x v="4"/>
    <x v="0"/>
    <x v="4"/>
    <x v="1"/>
    <x v="1"/>
    <x v="0"/>
  </r>
  <r>
    <d v="2014-10-22T00:00:00"/>
    <x v="60"/>
    <x v="5"/>
    <n v="14"/>
    <x v="85"/>
    <n v="2500"/>
    <x v="2"/>
    <x v="2"/>
    <n v="3333"/>
    <x v="4"/>
    <x v="0"/>
    <x v="4"/>
    <x v="1"/>
    <x v="1"/>
    <x v="0"/>
  </r>
  <r>
    <d v="2014-10-27T00:00:00"/>
    <x v="60"/>
    <x v="5"/>
    <s v="CHE102714"/>
    <x v="164"/>
    <n v="175"/>
    <x v="2"/>
    <x v="2"/>
    <n v="3333"/>
    <x v="8"/>
    <x v="0"/>
    <x v="8"/>
    <x v="1"/>
    <x v="1"/>
    <x v="0"/>
  </r>
  <r>
    <d v="2014-10-29T00:00:00"/>
    <x v="60"/>
    <x v="5"/>
    <s v="CHE102914_1"/>
    <x v="164"/>
    <n v="112.5"/>
    <x v="2"/>
    <x v="2"/>
    <n v="3333"/>
    <x v="7"/>
    <x v="0"/>
    <x v="7"/>
    <x v="1"/>
    <x v="1"/>
    <x v="0"/>
  </r>
  <r>
    <d v="2014-10-29T00:00:00"/>
    <x v="60"/>
    <x v="5"/>
    <s v="CHE102914"/>
    <x v="164"/>
    <n v="112.5"/>
    <x v="2"/>
    <x v="2"/>
    <n v="3333"/>
    <x v="7"/>
    <x v="0"/>
    <x v="7"/>
    <x v="1"/>
    <x v="1"/>
    <x v="0"/>
  </r>
  <r>
    <d v="2014-10-30T00:00:00"/>
    <x v="60"/>
    <x v="5"/>
    <s v="INV103014"/>
    <x v="707"/>
    <n v="142500"/>
    <x v="8"/>
    <x v="8"/>
    <n v="3333"/>
    <x v="4"/>
    <x v="0"/>
    <x v="4"/>
    <x v="1"/>
    <x v="1"/>
    <x v="0"/>
  </r>
  <r>
    <d v="2014-12-06T00:00:00"/>
    <x v="60"/>
    <x v="5"/>
    <s v="INV120614"/>
    <x v="22"/>
    <n v="0"/>
    <x v="0"/>
    <x v="0"/>
    <n v="3333"/>
    <x v="4"/>
    <x v="0"/>
    <x v="4"/>
    <x v="1"/>
    <x v="1"/>
    <x v="0"/>
  </r>
  <r>
    <d v="2014-10-01T00:00:00"/>
    <x v="61"/>
    <x v="5"/>
    <s v="3396_100114"/>
    <x v="88"/>
    <n v="1600"/>
    <x v="2"/>
    <x v="2"/>
    <n v="3333"/>
    <x v="4"/>
    <x v="0"/>
    <x v="4"/>
    <x v="1"/>
    <x v="1"/>
    <x v="0"/>
  </r>
  <r>
    <d v="2014-11-01T00:00:00"/>
    <x v="61"/>
    <x v="5"/>
    <s v="INV110114"/>
    <x v="164"/>
    <n v="175"/>
    <x v="0"/>
    <x v="0"/>
    <n v="3333"/>
    <x v="4"/>
    <x v="0"/>
    <x v="4"/>
    <x v="1"/>
    <x v="1"/>
    <x v="0"/>
  </r>
  <r>
    <d v="2014-11-01T00:00:00"/>
    <x v="61"/>
    <x v="5"/>
    <s v="INV110114"/>
    <x v="83"/>
    <n v="1000"/>
    <x v="0"/>
    <x v="0"/>
    <n v="3333"/>
    <x v="4"/>
    <x v="0"/>
    <x v="4"/>
    <x v="1"/>
    <x v="1"/>
    <x v="0"/>
  </r>
  <r>
    <d v="2014-11-03T00:00:00"/>
    <x v="61"/>
    <x v="5"/>
    <s v="INV110314"/>
    <x v="662"/>
    <n v="100"/>
    <x v="2"/>
    <x v="2"/>
    <n v="2734"/>
    <x v="4"/>
    <x v="0"/>
    <x v="4"/>
    <x v="13"/>
    <x v="8"/>
    <x v="5"/>
  </r>
  <r>
    <d v="2014-11-04T00:00:00"/>
    <x v="61"/>
    <x v="5"/>
    <s v="INV110414"/>
    <x v="632"/>
    <n v="5000"/>
    <x v="0"/>
    <x v="0"/>
    <n v="3333"/>
    <x v="4"/>
    <x v="0"/>
    <x v="4"/>
    <x v="1"/>
    <x v="1"/>
    <x v="0"/>
  </r>
  <r>
    <d v="2014-11-04T00:00:00"/>
    <x v="61"/>
    <x v="5"/>
    <s v="CHE110414"/>
    <x v="1"/>
    <n v="350"/>
    <x v="1"/>
    <x v="1"/>
    <n v="3333"/>
    <x v="7"/>
    <x v="0"/>
    <x v="7"/>
    <x v="1"/>
    <x v="1"/>
    <x v="0"/>
  </r>
  <r>
    <d v="2014-11-10T00:00:00"/>
    <x v="61"/>
    <x v="5"/>
    <s v="CHE111014"/>
    <x v="3"/>
    <n v="250"/>
    <x v="0"/>
    <x v="0"/>
    <n v="3333"/>
    <x v="4"/>
    <x v="0"/>
    <x v="4"/>
    <x v="1"/>
    <x v="1"/>
    <x v="0"/>
  </r>
  <r>
    <d v="2014-11-14T00:00:00"/>
    <x v="61"/>
    <x v="5"/>
    <s v="050_STEVEN.STEIGER_N"/>
    <x v="456"/>
    <n v="44.2"/>
    <x v="0"/>
    <x v="0"/>
    <n v="3331"/>
    <x v="7"/>
    <x v="0"/>
    <x v="7"/>
    <x v="46"/>
    <x v="27"/>
    <x v="0"/>
  </r>
  <r>
    <d v="2014-11-14T00:00:00"/>
    <x v="61"/>
    <x v="5"/>
    <s v="050_DENISE.MANNING_N"/>
    <x v="456"/>
    <n v="74.17"/>
    <x v="0"/>
    <x v="0"/>
    <n v="3333"/>
    <x v="7"/>
    <x v="0"/>
    <x v="7"/>
    <x v="1"/>
    <x v="1"/>
    <x v="0"/>
  </r>
  <r>
    <d v="2014-11-14T00:00:00"/>
    <x v="61"/>
    <x v="5"/>
    <s v="CHE111414"/>
    <x v="720"/>
    <n v="1500"/>
    <x v="6"/>
    <x v="6"/>
    <n v="3333"/>
    <x v="7"/>
    <x v="0"/>
    <x v="7"/>
    <x v="1"/>
    <x v="1"/>
    <x v="0"/>
  </r>
  <r>
    <d v="2014-11-19T00:00:00"/>
    <x v="61"/>
    <x v="5"/>
    <n v="187142"/>
    <x v="191"/>
    <n v="1000"/>
    <x v="0"/>
    <x v="0"/>
    <n v="3333"/>
    <x v="7"/>
    <x v="0"/>
    <x v="7"/>
    <x v="1"/>
    <x v="1"/>
    <x v="0"/>
  </r>
  <r>
    <d v="2014-11-20T00:00:00"/>
    <x v="61"/>
    <x v="5"/>
    <s v="CHE112014"/>
    <x v="721"/>
    <n v="300"/>
    <x v="0"/>
    <x v="0"/>
    <n v="3333"/>
    <x v="4"/>
    <x v="0"/>
    <x v="4"/>
    <x v="1"/>
    <x v="1"/>
    <x v="0"/>
  </r>
  <r>
    <d v="2014-11-21T00:00:00"/>
    <x v="61"/>
    <x v="5"/>
    <s v="CHE11214"/>
    <x v="722"/>
    <n v="100"/>
    <x v="2"/>
    <x v="2"/>
    <n v="3333"/>
    <x v="8"/>
    <x v="0"/>
    <x v="8"/>
    <x v="1"/>
    <x v="1"/>
    <x v="0"/>
  </r>
  <r>
    <d v="2014-12-06T00:00:00"/>
    <x v="61"/>
    <x v="5"/>
    <s v="INV120614"/>
    <x v="22"/>
    <n v="500"/>
    <x v="0"/>
    <x v="0"/>
    <n v="3333"/>
    <x v="4"/>
    <x v="0"/>
    <x v="4"/>
    <x v="1"/>
    <x v="1"/>
    <x v="0"/>
  </r>
  <r>
    <d v="2014-11-10T00:00:00"/>
    <x v="62"/>
    <x v="5"/>
    <s v="INV111014"/>
    <x v="67"/>
    <n v="500"/>
    <x v="1"/>
    <x v="1"/>
    <n v="3333"/>
    <x v="7"/>
    <x v="0"/>
    <x v="7"/>
    <x v="1"/>
    <x v="1"/>
    <x v="0"/>
  </r>
  <r>
    <d v="2014-11-15T00:00:00"/>
    <x v="62"/>
    <x v="5"/>
    <s v="CHE111514CANCEL"/>
    <x v="723"/>
    <n v="0"/>
    <x v="2"/>
    <x v="2"/>
    <n v="2734"/>
    <x v="4"/>
    <x v="0"/>
    <x v="4"/>
    <x v="13"/>
    <x v="8"/>
    <x v="5"/>
  </r>
  <r>
    <d v="2014-11-19T00:00:00"/>
    <x v="62"/>
    <x v="5"/>
    <s v="582849_111914"/>
    <x v="22"/>
    <n v="3000"/>
    <x v="0"/>
    <x v="0"/>
    <n v="2703"/>
    <x v="0"/>
    <x v="0"/>
    <x v="0"/>
    <x v="49"/>
    <x v="29"/>
    <x v="0"/>
  </r>
  <r>
    <d v="2014-11-21T00:00:00"/>
    <x v="62"/>
    <x v="5"/>
    <s v="IEXP-428073"/>
    <x v="724"/>
    <n v="84.32"/>
    <x v="15"/>
    <x v="14"/>
    <n v="3307"/>
    <x v="7"/>
    <x v="0"/>
    <x v="7"/>
    <x v="53"/>
    <x v="32"/>
    <x v="0"/>
  </r>
  <r>
    <d v="2014-12-01T00:00:00"/>
    <x v="62"/>
    <x v="5"/>
    <s v="INV120114"/>
    <x v="147"/>
    <n v="1000"/>
    <x v="0"/>
    <x v="0"/>
    <n v="3333"/>
    <x v="4"/>
    <x v="0"/>
    <x v="4"/>
    <x v="1"/>
    <x v="1"/>
    <x v="0"/>
  </r>
  <r>
    <d v="2014-12-01T00:00:00"/>
    <x v="62"/>
    <x v="5"/>
    <s v="INV120114"/>
    <x v="72"/>
    <n v="250"/>
    <x v="2"/>
    <x v="2"/>
    <n v="3333"/>
    <x v="4"/>
    <x v="0"/>
    <x v="4"/>
    <x v="1"/>
    <x v="1"/>
    <x v="0"/>
  </r>
  <r>
    <d v="2014-12-02T00:00:00"/>
    <x v="62"/>
    <x v="5"/>
    <s v="CHE120214"/>
    <x v="451"/>
    <n v="399"/>
    <x v="6"/>
    <x v="6"/>
    <n v="3333"/>
    <x v="7"/>
    <x v="0"/>
    <x v="7"/>
    <x v="1"/>
    <x v="1"/>
    <x v="0"/>
  </r>
  <r>
    <d v="2014-12-03T00:00:00"/>
    <x v="62"/>
    <x v="5"/>
    <s v="CHE120314"/>
    <x v="472"/>
    <n v="500"/>
    <x v="0"/>
    <x v="0"/>
    <n v="3333"/>
    <x v="4"/>
    <x v="0"/>
    <x v="4"/>
    <x v="1"/>
    <x v="1"/>
    <x v="0"/>
  </r>
  <r>
    <d v="2014-12-05T00:00:00"/>
    <x v="62"/>
    <x v="5"/>
    <s v="DOES"/>
    <x v="658"/>
    <n v="500"/>
    <x v="0"/>
    <x v="0"/>
    <n v="3439"/>
    <x v="8"/>
    <x v="0"/>
    <x v="8"/>
    <x v="40"/>
    <x v="21"/>
    <x v="6"/>
  </r>
  <r>
    <d v="2014-12-05T00:00:00"/>
    <x v="62"/>
    <x v="5"/>
    <s v="CHE120514"/>
    <x v="658"/>
    <n v="500"/>
    <x v="0"/>
    <x v="0"/>
    <n v="3439"/>
    <x v="8"/>
    <x v="0"/>
    <x v="8"/>
    <x v="40"/>
    <x v="21"/>
    <x v="6"/>
  </r>
  <r>
    <d v="2014-12-08T00:00:00"/>
    <x v="62"/>
    <x v="5"/>
    <n v="121913251"/>
    <x v="77"/>
    <n v="100"/>
    <x v="0"/>
    <x v="0"/>
    <n v="3333"/>
    <x v="4"/>
    <x v="0"/>
    <x v="4"/>
    <x v="1"/>
    <x v="1"/>
    <x v="0"/>
  </r>
  <r>
    <d v="2014-12-09T00:00:00"/>
    <x v="62"/>
    <x v="5"/>
    <s v="CHE120914"/>
    <x v="650"/>
    <n v="500"/>
    <x v="0"/>
    <x v="0"/>
    <n v="3333"/>
    <x v="4"/>
    <x v="0"/>
    <x v="4"/>
    <x v="1"/>
    <x v="1"/>
    <x v="0"/>
  </r>
  <r>
    <d v="2014-12-09T00:00:00"/>
    <x v="62"/>
    <x v="5"/>
    <s v="GSP2014"/>
    <x v="239"/>
    <n v="1000"/>
    <x v="2"/>
    <x v="2"/>
    <n v="3333"/>
    <x v="4"/>
    <x v="0"/>
    <x v="4"/>
    <x v="1"/>
    <x v="1"/>
    <x v="0"/>
  </r>
  <r>
    <d v="2014-12-10T00:00:00"/>
    <x v="62"/>
    <x v="5"/>
    <n v="1110"/>
    <x v="402"/>
    <n v="10000"/>
    <x v="3"/>
    <x v="3"/>
    <n v="3333"/>
    <x v="4"/>
    <x v="0"/>
    <x v="4"/>
    <x v="1"/>
    <x v="1"/>
    <x v="0"/>
  </r>
  <r>
    <d v="2014-12-10T00:00:00"/>
    <x v="62"/>
    <x v="5"/>
    <s v="CHE121014"/>
    <x v="3"/>
    <n v="500"/>
    <x v="0"/>
    <x v="0"/>
    <n v="3333"/>
    <x v="4"/>
    <x v="0"/>
    <x v="4"/>
    <x v="1"/>
    <x v="1"/>
    <x v="0"/>
  </r>
  <r>
    <d v="2014-12-10T00:00:00"/>
    <x v="62"/>
    <x v="5"/>
    <s v="CHE121014"/>
    <x v="652"/>
    <n v="500"/>
    <x v="2"/>
    <x v="2"/>
    <n v="3333"/>
    <x v="8"/>
    <x v="0"/>
    <x v="8"/>
    <x v="1"/>
    <x v="1"/>
    <x v="0"/>
  </r>
  <r>
    <d v="2014-12-11T00:00:00"/>
    <x v="62"/>
    <x v="5"/>
    <s v="CHE121114"/>
    <x v="725"/>
    <n v="750"/>
    <x v="0"/>
    <x v="0"/>
    <n v="3333"/>
    <x v="4"/>
    <x v="0"/>
    <x v="4"/>
    <x v="1"/>
    <x v="1"/>
    <x v="0"/>
  </r>
  <r>
    <d v="2014-12-11T00:00:00"/>
    <x v="62"/>
    <x v="5"/>
    <s v="CHE121114"/>
    <x v="656"/>
    <n v="500"/>
    <x v="0"/>
    <x v="0"/>
    <n v="3333"/>
    <x v="4"/>
    <x v="0"/>
    <x v="4"/>
    <x v="1"/>
    <x v="1"/>
    <x v="0"/>
  </r>
  <r>
    <d v="2014-12-11T00:00:00"/>
    <x v="62"/>
    <x v="5"/>
    <s v="CHE121114"/>
    <x v="726"/>
    <n v="750"/>
    <x v="0"/>
    <x v="0"/>
    <n v="3333"/>
    <x v="4"/>
    <x v="0"/>
    <x v="4"/>
    <x v="1"/>
    <x v="1"/>
    <x v="0"/>
  </r>
  <r>
    <d v="2014-12-11T00:00:00"/>
    <x v="62"/>
    <x v="5"/>
    <s v="CHE121114"/>
    <x v="588"/>
    <n v="500"/>
    <x v="0"/>
    <x v="0"/>
    <n v="3333"/>
    <x v="4"/>
    <x v="0"/>
    <x v="4"/>
    <x v="1"/>
    <x v="1"/>
    <x v="0"/>
  </r>
  <r>
    <d v="2014-12-11T00:00:00"/>
    <x v="62"/>
    <x v="5"/>
    <s v="CHE121114"/>
    <x v="67"/>
    <n v="500"/>
    <x v="0"/>
    <x v="0"/>
    <n v="3333"/>
    <x v="4"/>
    <x v="0"/>
    <x v="4"/>
    <x v="1"/>
    <x v="1"/>
    <x v="0"/>
  </r>
  <r>
    <d v="2014-12-12T00:00:00"/>
    <x v="62"/>
    <x v="5"/>
    <s v="CHE121214"/>
    <x v="727"/>
    <n v="500"/>
    <x v="0"/>
    <x v="0"/>
    <n v="3333"/>
    <x v="8"/>
    <x v="0"/>
    <x v="8"/>
    <x v="1"/>
    <x v="1"/>
    <x v="0"/>
  </r>
  <r>
    <d v="2014-12-12T00:00:00"/>
    <x v="62"/>
    <x v="5"/>
    <s v="CHE121214"/>
    <x v="191"/>
    <n v="100"/>
    <x v="0"/>
    <x v="0"/>
    <n v="3333"/>
    <x v="7"/>
    <x v="0"/>
    <x v="7"/>
    <x v="1"/>
    <x v="1"/>
    <x v="0"/>
  </r>
  <r>
    <d v="2014-12-15T00:00:00"/>
    <x v="62"/>
    <x v="5"/>
    <s v="CHE121514"/>
    <x v="653"/>
    <n v="1000"/>
    <x v="2"/>
    <x v="2"/>
    <n v="3333"/>
    <x v="8"/>
    <x v="0"/>
    <x v="8"/>
    <x v="1"/>
    <x v="1"/>
    <x v="0"/>
  </r>
  <r>
    <d v="2014-12-16T00:00:00"/>
    <x v="62"/>
    <x v="5"/>
    <s v="CHE121614"/>
    <x v="212"/>
    <n v="560"/>
    <x v="0"/>
    <x v="0"/>
    <n v="3451"/>
    <x v="7"/>
    <x v="0"/>
    <x v="7"/>
    <x v="54"/>
    <x v="33"/>
    <x v="6"/>
  </r>
  <r>
    <d v="2014-12-16T00:00:00"/>
    <x v="62"/>
    <x v="5"/>
    <s v="CHE121614"/>
    <x v="212"/>
    <n v="720"/>
    <x v="0"/>
    <x v="0"/>
    <n v="3436"/>
    <x v="7"/>
    <x v="0"/>
    <x v="7"/>
    <x v="43"/>
    <x v="24"/>
    <x v="6"/>
  </r>
  <r>
    <d v="2014-12-16T00:00:00"/>
    <x v="62"/>
    <x v="5"/>
    <s v="CHE121614"/>
    <x v="212"/>
    <n v="720"/>
    <x v="0"/>
    <x v="0"/>
    <n v="3331"/>
    <x v="7"/>
    <x v="0"/>
    <x v="7"/>
    <x v="46"/>
    <x v="27"/>
    <x v="0"/>
  </r>
  <r>
    <d v="2014-12-18T00:00:00"/>
    <x v="62"/>
    <x v="5"/>
    <s v="CHE121814"/>
    <x v="235"/>
    <n v="200"/>
    <x v="0"/>
    <x v="0"/>
    <n v="3333"/>
    <x v="4"/>
    <x v="0"/>
    <x v="4"/>
    <x v="1"/>
    <x v="1"/>
    <x v="0"/>
  </r>
  <r>
    <d v="2014-12-18T00:00:00"/>
    <x v="62"/>
    <x v="5"/>
    <s v="CHE121814"/>
    <x v="92"/>
    <n v="1000"/>
    <x v="0"/>
    <x v="0"/>
    <n v="3333"/>
    <x v="4"/>
    <x v="0"/>
    <x v="4"/>
    <x v="1"/>
    <x v="1"/>
    <x v="0"/>
  </r>
  <r>
    <d v="2014-12-18T00:00:00"/>
    <x v="62"/>
    <x v="5"/>
    <n v="27720"/>
    <x v="468"/>
    <n v="2500"/>
    <x v="3"/>
    <x v="3"/>
    <n v="3333"/>
    <x v="4"/>
    <x v="0"/>
    <x v="4"/>
    <x v="1"/>
    <x v="1"/>
    <x v="0"/>
  </r>
  <r>
    <d v="2014-12-22T00:00:00"/>
    <x v="62"/>
    <x v="5"/>
    <s v="CHE122214"/>
    <x v="728"/>
    <n v="1000"/>
    <x v="0"/>
    <x v="0"/>
    <n v="2637"/>
    <x v="4"/>
    <x v="0"/>
    <x v="4"/>
    <x v="18"/>
    <x v="9"/>
    <x v="3"/>
  </r>
  <r>
    <d v="2015-01-01T00:00:00"/>
    <x v="63"/>
    <x v="5"/>
    <n v="595"/>
    <x v="22"/>
    <n v="400"/>
    <x v="0"/>
    <x v="0"/>
    <n v="2734"/>
    <x v="4"/>
    <x v="0"/>
    <x v="4"/>
    <x v="13"/>
    <x v="8"/>
    <x v="5"/>
  </r>
  <r>
    <d v="2015-01-02T00:00:00"/>
    <x v="63"/>
    <x v="5"/>
    <s v="CHE010215"/>
    <x v="86"/>
    <n v="100"/>
    <x v="4"/>
    <x v="4"/>
    <n v="3301"/>
    <x v="0"/>
    <x v="0"/>
    <x v="0"/>
    <x v="34"/>
    <x v="16"/>
    <x v="0"/>
  </r>
  <r>
    <d v="2015-01-02T00:00:00"/>
    <x v="63"/>
    <x v="5"/>
    <s v="CHE010215"/>
    <x v="590"/>
    <n v="1000"/>
    <x v="0"/>
    <x v="0"/>
    <n v="2634"/>
    <x v="4"/>
    <x v="0"/>
    <x v="4"/>
    <x v="11"/>
    <x v="6"/>
    <x v="4"/>
  </r>
  <r>
    <d v="2015-01-06T00:00:00"/>
    <x v="63"/>
    <x v="5"/>
    <s v="CHE010615"/>
    <x v="510"/>
    <n v="400"/>
    <x v="0"/>
    <x v="0"/>
    <n v="3333"/>
    <x v="4"/>
    <x v="0"/>
    <x v="4"/>
    <x v="1"/>
    <x v="1"/>
    <x v="0"/>
  </r>
  <r>
    <d v="2015-01-06T00:00:00"/>
    <x v="63"/>
    <x v="5"/>
    <n v="2662"/>
    <x v="1"/>
    <n v="250"/>
    <x v="1"/>
    <x v="1"/>
    <n v="2734"/>
    <x v="4"/>
    <x v="0"/>
    <x v="4"/>
    <x v="13"/>
    <x v="8"/>
    <x v="5"/>
  </r>
  <r>
    <d v="2015-01-06T00:00:00"/>
    <x v="63"/>
    <x v="5"/>
    <s v="438_010615"/>
    <x v="116"/>
    <n v="320"/>
    <x v="2"/>
    <x v="2"/>
    <n v="2734"/>
    <x v="4"/>
    <x v="0"/>
    <x v="4"/>
    <x v="13"/>
    <x v="8"/>
    <x v="5"/>
  </r>
  <r>
    <d v="2015-01-09T00:00:00"/>
    <x v="63"/>
    <x v="5"/>
    <s v="INV010915"/>
    <x v="89"/>
    <n v="250"/>
    <x v="0"/>
    <x v="0"/>
    <n v="3333"/>
    <x v="4"/>
    <x v="0"/>
    <x v="4"/>
    <x v="1"/>
    <x v="1"/>
    <x v="0"/>
  </r>
  <r>
    <d v="2015-01-09T00:00:00"/>
    <x v="63"/>
    <x v="5"/>
    <s v="CHE010915"/>
    <x v="401"/>
    <n v="1000"/>
    <x v="0"/>
    <x v="0"/>
    <n v="3333"/>
    <x v="7"/>
    <x v="0"/>
    <x v="7"/>
    <x v="1"/>
    <x v="1"/>
    <x v="0"/>
  </r>
  <r>
    <d v="2015-01-09T00:00:00"/>
    <x v="63"/>
    <x v="5"/>
    <s v="INV010915"/>
    <x v="72"/>
    <n v="2500"/>
    <x v="2"/>
    <x v="2"/>
    <n v="3333"/>
    <x v="4"/>
    <x v="0"/>
    <x v="4"/>
    <x v="1"/>
    <x v="1"/>
    <x v="0"/>
  </r>
  <r>
    <d v="2015-01-09T00:00:00"/>
    <x v="63"/>
    <x v="5"/>
    <s v="CHE010915"/>
    <x v="494"/>
    <n v="3000"/>
    <x v="0"/>
    <x v="0"/>
    <n v="3333"/>
    <x v="0"/>
    <x v="0"/>
    <x v="0"/>
    <x v="1"/>
    <x v="1"/>
    <x v="0"/>
  </r>
  <r>
    <d v="2015-01-11T00:00:00"/>
    <x v="63"/>
    <x v="5"/>
    <s v="GABBF2015SPONSORSHIP"/>
    <x v="314"/>
    <n v="1250"/>
    <x v="0"/>
    <x v="0"/>
    <n v="3333"/>
    <x v="4"/>
    <x v="0"/>
    <x v="4"/>
    <x v="1"/>
    <x v="1"/>
    <x v="0"/>
  </r>
  <r>
    <d v="2015-01-12T00:00:00"/>
    <x v="63"/>
    <x v="5"/>
    <s v="INV011215"/>
    <x v="109"/>
    <n v="1000"/>
    <x v="6"/>
    <x v="6"/>
    <n v="3333"/>
    <x v="4"/>
    <x v="0"/>
    <x v="4"/>
    <x v="1"/>
    <x v="1"/>
    <x v="0"/>
  </r>
  <r>
    <d v="2015-01-15T00:00:00"/>
    <x v="63"/>
    <x v="5"/>
    <s v="INV011515"/>
    <x v="509"/>
    <n v="100"/>
    <x v="2"/>
    <x v="2"/>
    <n v="3333"/>
    <x v="4"/>
    <x v="0"/>
    <x v="4"/>
    <x v="1"/>
    <x v="1"/>
    <x v="0"/>
  </r>
  <r>
    <d v="2015-01-16T00:00:00"/>
    <x v="63"/>
    <x v="5"/>
    <s v="INV011615"/>
    <x v="430"/>
    <n v="500"/>
    <x v="0"/>
    <x v="0"/>
    <n v="3333"/>
    <x v="4"/>
    <x v="0"/>
    <x v="4"/>
    <x v="1"/>
    <x v="1"/>
    <x v="0"/>
  </r>
  <r>
    <d v="2015-01-21T00:00:00"/>
    <x v="63"/>
    <x v="5"/>
    <s v="CHE012115"/>
    <x v="40"/>
    <n v="250"/>
    <x v="6"/>
    <x v="6"/>
    <n v="3333"/>
    <x v="4"/>
    <x v="0"/>
    <x v="4"/>
    <x v="1"/>
    <x v="1"/>
    <x v="0"/>
  </r>
  <r>
    <d v="2015-01-22T00:00:00"/>
    <x v="63"/>
    <x v="5"/>
    <s v="CHE012215"/>
    <x v="500"/>
    <n v="1000"/>
    <x v="2"/>
    <x v="2"/>
    <n v="3333"/>
    <x v="4"/>
    <x v="0"/>
    <x v="4"/>
    <x v="1"/>
    <x v="1"/>
    <x v="0"/>
  </r>
  <r>
    <d v="2015-01-29T00:00:00"/>
    <x v="63"/>
    <x v="5"/>
    <s v="CHE012915"/>
    <x v="729"/>
    <n v="500"/>
    <x v="0"/>
    <x v="0"/>
    <n v="3333"/>
    <x v="7"/>
    <x v="0"/>
    <x v="7"/>
    <x v="1"/>
    <x v="1"/>
    <x v="0"/>
  </r>
  <r>
    <d v="2014-12-05T00:00:00"/>
    <x v="63"/>
    <x v="5"/>
    <s v="CHE120514"/>
    <x v="658"/>
    <n v="-500"/>
    <x v="0"/>
    <x v="0"/>
    <n v="3439"/>
    <x v="8"/>
    <x v="0"/>
    <x v="8"/>
    <x v="40"/>
    <x v="21"/>
    <x v="6"/>
  </r>
  <r>
    <d v="2014-12-31T00:00:00"/>
    <x v="63"/>
    <x v="5"/>
    <s v="INV123114"/>
    <x v="1"/>
    <n v="450"/>
    <x v="1"/>
    <x v="1"/>
    <n v="3333"/>
    <x v="7"/>
    <x v="0"/>
    <x v="7"/>
    <x v="1"/>
    <x v="1"/>
    <x v="0"/>
  </r>
  <r>
    <d v="2015-01-01T00:00:00"/>
    <x v="64"/>
    <x v="5"/>
    <n v="1084"/>
    <x v="602"/>
    <n v="500"/>
    <x v="0"/>
    <x v="0"/>
    <n v="3333"/>
    <x v="4"/>
    <x v="0"/>
    <x v="4"/>
    <x v="1"/>
    <x v="1"/>
    <x v="0"/>
  </r>
  <r>
    <d v="2015-01-12T00:00:00"/>
    <x v="64"/>
    <x v="5"/>
    <s v="INV011215"/>
    <x v="506"/>
    <n v="3000"/>
    <x v="0"/>
    <x v="0"/>
    <n v="3333"/>
    <x v="4"/>
    <x v="0"/>
    <x v="4"/>
    <x v="1"/>
    <x v="1"/>
    <x v="0"/>
  </r>
  <r>
    <d v="2015-01-20T00:00:00"/>
    <x v="64"/>
    <x v="5"/>
    <s v="CHE012015"/>
    <x v="595"/>
    <n v="200"/>
    <x v="2"/>
    <x v="2"/>
    <n v="3333"/>
    <x v="4"/>
    <x v="0"/>
    <x v="4"/>
    <x v="1"/>
    <x v="1"/>
    <x v="0"/>
  </r>
  <r>
    <d v="2015-01-26T00:00:00"/>
    <x v="64"/>
    <x v="5"/>
    <s v="INV012615"/>
    <x v="685"/>
    <n v="200"/>
    <x v="0"/>
    <x v="0"/>
    <n v="3333"/>
    <x v="4"/>
    <x v="0"/>
    <x v="4"/>
    <x v="1"/>
    <x v="1"/>
    <x v="0"/>
  </r>
  <r>
    <d v="2015-01-27T00:00:00"/>
    <x v="64"/>
    <x v="5"/>
    <s v="INV012715"/>
    <x v="673"/>
    <n v="50"/>
    <x v="2"/>
    <x v="2"/>
    <n v="3333"/>
    <x v="4"/>
    <x v="0"/>
    <x v="4"/>
    <x v="1"/>
    <x v="1"/>
    <x v="0"/>
  </r>
  <r>
    <d v="2015-01-29T00:00:00"/>
    <x v="64"/>
    <x v="5"/>
    <s v="CHE012915"/>
    <x v="730"/>
    <n v="100"/>
    <x v="0"/>
    <x v="0"/>
    <n v="3301"/>
    <x v="0"/>
    <x v="0"/>
    <x v="0"/>
    <x v="34"/>
    <x v="16"/>
    <x v="0"/>
  </r>
  <r>
    <d v="2015-01-29T00:00:00"/>
    <x v="64"/>
    <x v="5"/>
    <s v="CHE012915"/>
    <x v="3"/>
    <n v="300"/>
    <x v="0"/>
    <x v="0"/>
    <n v="3333"/>
    <x v="4"/>
    <x v="0"/>
    <x v="4"/>
    <x v="1"/>
    <x v="1"/>
    <x v="0"/>
  </r>
  <r>
    <d v="2015-02-01T00:00:00"/>
    <x v="64"/>
    <x v="5"/>
    <s v="INV020115"/>
    <x v="409"/>
    <n v="100"/>
    <x v="2"/>
    <x v="2"/>
    <n v="3333"/>
    <x v="4"/>
    <x v="0"/>
    <x v="4"/>
    <x v="1"/>
    <x v="1"/>
    <x v="0"/>
  </r>
  <r>
    <d v="2015-02-01T00:00:00"/>
    <x v="64"/>
    <x v="5"/>
    <s v="INV020115"/>
    <x v="413"/>
    <n v="0"/>
    <x v="0"/>
    <x v="0"/>
    <n v="3341"/>
    <x v="7"/>
    <x v="0"/>
    <x v="7"/>
    <x v="29"/>
    <x v="14"/>
    <x v="7"/>
  </r>
  <r>
    <d v="2015-02-01T00:00:00"/>
    <x v="64"/>
    <x v="5"/>
    <s v="INV020115"/>
    <x v="413"/>
    <n v="300"/>
    <x v="7"/>
    <x v="7"/>
    <n v="3331"/>
    <x v="7"/>
    <x v="0"/>
    <x v="7"/>
    <x v="46"/>
    <x v="27"/>
    <x v="0"/>
  </r>
  <r>
    <d v="2015-02-01T00:00:00"/>
    <x v="64"/>
    <x v="5"/>
    <s v="INV020115"/>
    <x v="493"/>
    <n v="200"/>
    <x v="0"/>
    <x v="0"/>
    <n v="3333"/>
    <x v="4"/>
    <x v="0"/>
    <x v="4"/>
    <x v="1"/>
    <x v="1"/>
    <x v="0"/>
  </r>
  <r>
    <d v="2015-02-01T00:00:00"/>
    <x v="64"/>
    <x v="5"/>
    <s v="INV020115"/>
    <x v="695"/>
    <n v="500"/>
    <x v="0"/>
    <x v="0"/>
    <n v="3333"/>
    <x v="4"/>
    <x v="0"/>
    <x v="4"/>
    <x v="1"/>
    <x v="1"/>
    <x v="0"/>
  </r>
  <r>
    <d v="2015-02-02T00:00:00"/>
    <x v="64"/>
    <x v="5"/>
    <s v="INV020215"/>
    <x v="731"/>
    <n v="1000"/>
    <x v="0"/>
    <x v="0"/>
    <n v="3333"/>
    <x v="4"/>
    <x v="0"/>
    <x v="4"/>
    <x v="1"/>
    <x v="1"/>
    <x v="0"/>
  </r>
  <r>
    <d v="2015-02-03T00:00:00"/>
    <x v="64"/>
    <x v="5"/>
    <n v="817336"/>
    <x v="22"/>
    <n v="65"/>
    <x v="0"/>
    <x v="0"/>
    <n v="3344"/>
    <x v="7"/>
    <x v="0"/>
    <x v="7"/>
    <x v="28"/>
    <x v="13"/>
    <x v="7"/>
  </r>
  <r>
    <d v="2015-02-06T00:00:00"/>
    <x v="64"/>
    <x v="5"/>
    <s v="INV020615"/>
    <x v="662"/>
    <n v="1500"/>
    <x v="2"/>
    <x v="2"/>
    <n v="3333"/>
    <x v="4"/>
    <x v="0"/>
    <x v="4"/>
    <x v="1"/>
    <x v="1"/>
    <x v="0"/>
  </r>
  <r>
    <d v="2015-02-11T00:00:00"/>
    <x v="64"/>
    <x v="5"/>
    <s v="INV021115"/>
    <x v="472"/>
    <n v="200"/>
    <x v="0"/>
    <x v="0"/>
    <n v="3333"/>
    <x v="4"/>
    <x v="0"/>
    <x v="4"/>
    <x v="1"/>
    <x v="1"/>
    <x v="0"/>
  </r>
  <r>
    <d v="2015-02-12T00:00:00"/>
    <x v="64"/>
    <x v="5"/>
    <s v="CHE021215"/>
    <x v="732"/>
    <n v="200"/>
    <x v="0"/>
    <x v="0"/>
    <n v="3333"/>
    <x v="4"/>
    <x v="0"/>
    <x v="4"/>
    <x v="1"/>
    <x v="1"/>
    <x v="0"/>
  </r>
  <r>
    <d v="2015-02-13T00:00:00"/>
    <x v="64"/>
    <x v="5"/>
    <s v="CHE021315"/>
    <x v="733"/>
    <n v="300"/>
    <x v="6"/>
    <x v="6"/>
    <n v="3333"/>
    <x v="7"/>
    <x v="0"/>
    <x v="7"/>
    <x v="1"/>
    <x v="1"/>
    <x v="0"/>
  </r>
  <r>
    <d v="2015-02-16T00:00:00"/>
    <x v="64"/>
    <x v="5"/>
    <s v="050_DENISE.MANNING_F"/>
    <x v="456"/>
    <n v="119.76"/>
    <x v="1"/>
    <x v="1"/>
    <n v="3333"/>
    <x v="7"/>
    <x v="0"/>
    <x v="7"/>
    <x v="1"/>
    <x v="1"/>
    <x v="0"/>
  </r>
  <r>
    <d v="2015-02-16T00:00:00"/>
    <x v="64"/>
    <x v="5"/>
    <s v="INV021615"/>
    <x v="734"/>
    <n v="1000"/>
    <x v="0"/>
    <x v="0"/>
    <n v="3333"/>
    <x v="8"/>
    <x v="0"/>
    <x v="8"/>
    <x v="1"/>
    <x v="1"/>
    <x v="0"/>
  </r>
  <r>
    <d v="2015-02-24T00:00:00"/>
    <x v="64"/>
    <x v="5"/>
    <s v="CHE022415"/>
    <x v="62"/>
    <n v="260"/>
    <x v="0"/>
    <x v="0"/>
    <n v="3333"/>
    <x v="4"/>
    <x v="0"/>
    <x v="4"/>
    <x v="1"/>
    <x v="1"/>
    <x v="0"/>
  </r>
  <r>
    <d v="2014-10-15T00:00:00"/>
    <x v="64"/>
    <x v="5"/>
    <n v="229"/>
    <x v="735"/>
    <n v="750"/>
    <x v="3"/>
    <x v="3"/>
    <n v="3333"/>
    <x v="4"/>
    <x v="0"/>
    <x v="4"/>
    <x v="1"/>
    <x v="1"/>
    <x v="0"/>
  </r>
  <r>
    <s v="02/13/2015"/>
    <x v="65"/>
    <x v="5"/>
    <s v="INV021315"/>
    <x v="207"/>
    <n v="1000"/>
    <x v="0"/>
    <x v="0"/>
    <n v="3333"/>
    <x v="0"/>
    <x v="0"/>
    <x v="0"/>
    <x v="1"/>
    <x v="1"/>
    <x v="0"/>
  </r>
  <r>
    <s v="02/19/2015"/>
    <x v="65"/>
    <x v="5"/>
    <s v="001"/>
    <x v="736"/>
    <n v="500"/>
    <x v="0"/>
    <x v="0"/>
    <n v="3333"/>
    <x v="7"/>
    <x v="0"/>
    <x v="7"/>
    <x v="1"/>
    <x v="1"/>
    <x v="0"/>
  </r>
  <r>
    <s v="02/23/2015"/>
    <x v="65"/>
    <x v="5"/>
    <s v="INV022315"/>
    <x v="119"/>
    <n v="500"/>
    <x v="2"/>
    <x v="2"/>
    <n v="3333"/>
    <x v="4"/>
    <x v="0"/>
    <x v="4"/>
    <x v="1"/>
    <x v="1"/>
    <x v="0"/>
  </r>
  <r>
    <s v="03/01/2015"/>
    <x v="65"/>
    <x v="5"/>
    <s v="INV030115"/>
    <x v="737"/>
    <n v="100"/>
    <x v="2"/>
    <x v="2"/>
    <n v="3333"/>
    <x v="4"/>
    <x v="0"/>
    <x v="4"/>
    <x v="1"/>
    <x v="1"/>
    <x v="0"/>
  </r>
  <r>
    <s v="03/02/2015"/>
    <x v="65"/>
    <x v="5"/>
    <s v="INV030215"/>
    <x v="363"/>
    <n v="500"/>
    <x v="0"/>
    <x v="0"/>
    <n v="3333"/>
    <x v="4"/>
    <x v="0"/>
    <x v="4"/>
    <x v="1"/>
    <x v="1"/>
    <x v="0"/>
  </r>
  <r>
    <s v="03/03/2015"/>
    <x v="65"/>
    <x v="5"/>
    <s v="INV030315"/>
    <x v="108"/>
    <n v="400"/>
    <x v="0"/>
    <x v="0"/>
    <n v="3333"/>
    <x v="4"/>
    <x v="0"/>
    <x v="4"/>
    <x v="1"/>
    <x v="1"/>
    <x v="0"/>
  </r>
  <r>
    <s v="03/04/2015"/>
    <x v="65"/>
    <x v="5"/>
    <s v="INV030415"/>
    <x v="22"/>
    <n v="500"/>
    <x v="0"/>
    <x v="0"/>
    <n v="3333"/>
    <x v="4"/>
    <x v="0"/>
    <x v="4"/>
    <x v="1"/>
    <x v="1"/>
    <x v="0"/>
  </r>
  <r>
    <s v="03/06/2015"/>
    <x v="65"/>
    <x v="5"/>
    <s v="CHE030615"/>
    <x v="639"/>
    <n v="1000"/>
    <x v="2"/>
    <x v="2"/>
    <n v="3307"/>
    <x v="7"/>
    <x v="0"/>
    <x v="7"/>
    <x v="53"/>
    <x v="32"/>
    <x v="0"/>
  </r>
  <r>
    <s v="03/06/2015"/>
    <x v="65"/>
    <x v="5"/>
    <s v="49356"/>
    <x v="232"/>
    <n v="3060"/>
    <x v="2"/>
    <x v="2"/>
    <n v="3333"/>
    <x v="8"/>
    <x v="0"/>
    <x v="8"/>
    <x v="1"/>
    <x v="1"/>
    <x v="0"/>
  </r>
  <r>
    <s v="03/07/2015"/>
    <x v="65"/>
    <x v="5"/>
    <s v="562"/>
    <x v="690"/>
    <n v="1500"/>
    <x v="3"/>
    <x v="3"/>
    <n v="3333"/>
    <x v="4"/>
    <x v="0"/>
    <x v="4"/>
    <x v="1"/>
    <x v="1"/>
    <x v="0"/>
  </r>
  <r>
    <s v="03/09/2015"/>
    <x v="65"/>
    <x v="5"/>
    <s v="CHE030915"/>
    <x v="738"/>
    <n v="250"/>
    <x v="0"/>
    <x v="0"/>
    <n v="3333"/>
    <x v="4"/>
    <x v="0"/>
    <x v="4"/>
    <x v="1"/>
    <x v="1"/>
    <x v="0"/>
  </r>
  <r>
    <s v="03/09/2015"/>
    <x v="65"/>
    <x v="5"/>
    <s v="CHE030915"/>
    <x v="739"/>
    <n v="250"/>
    <x v="0"/>
    <x v="0"/>
    <n v="3333"/>
    <x v="7"/>
    <x v="0"/>
    <x v="7"/>
    <x v="1"/>
    <x v="1"/>
    <x v="0"/>
  </r>
  <r>
    <s v="03/11/2015"/>
    <x v="65"/>
    <x v="5"/>
    <s v="CHE031115"/>
    <x v="215"/>
    <n v="370"/>
    <x v="2"/>
    <x v="2"/>
    <n v="3333"/>
    <x v="7"/>
    <x v="0"/>
    <x v="7"/>
    <x v="1"/>
    <x v="1"/>
    <x v="0"/>
  </r>
  <r>
    <s v="03/11/2015"/>
    <x v="65"/>
    <x v="5"/>
    <s v="CHE031115"/>
    <x v="425"/>
    <n v="300"/>
    <x v="2"/>
    <x v="2"/>
    <n v="2734"/>
    <x v="4"/>
    <x v="0"/>
    <x v="4"/>
    <x v="13"/>
    <x v="8"/>
    <x v="5"/>
  </r>
  <r>
    <s v="03/17/2015"/>
    <x v="65"/>
    <x v="5"/>
    <s v="CHE031715"/>
    <x v="522"/>
    <n v="1000"/>
    <x v="0"/>
    <x v="0"/>
    <n v="3333"/>
    <x v="4"/>
    <x v="0"/>
    <x v="4"/>
    <x v="1"/>
    <x v="1"/>
    <x v="0"/>
  </r>
  <r>
    <s v="03/19/2015"/>
    <x v="65"/>
    <x v="5"/>
    <s v="CHE031915"/>
    <x v="740"/>
    <n v="100"/>
    <x v="0"/>
    <x v="0"/>
    <n v="3307"/>
    <x v="0"/>
    <x v="0"/>
    <x v="0"/>
    <x v="53"/>
    <x v="32"/>
    <x v="0"/>
  </r>
  <r>
    <s v="03/19/2015"/>
    <x v="65"/>
    <x v="5"/>
    <s v="CHE031915"/>
    <x v="626"/>
    <n v="500"/>
    <x v="2"/>
    <x v="2"/>
    <n v="3333"/>
    <x v="8"/>
    <x v="0"/>
    <x v="8"/>
    <x v="1"/>
    <x v="1"/>
    <x v="0"/>
  </r>
  <r>
    <s v="03/20/2015"/>
    <x v="65"/>
    <x v="5"/>
    <s v="INV032015"/>
    <x v="213"/>
    <n v="250"/>
    <x v="0"/>
    <x v="0"/>
    <n v="3331"/>
    <x v="7"/>
    <x v="0"/>
    <x v="7"/>
    <x v="46"/>
    <x v="27"/>
    <x v="0"/>
  </r>
  <r>
    <s v="03/21/2015"/>
    <x v="65"/>
    <x v="5"/>
    <s v="INV032115"/>
    <x v="208"/>
    <n v="500"/>
    <x v="0"/>
    <x v="0"/>
    <n v="3333"/>
    <x v="4"/>
    <x v="0"/>
    <x v="4"/>
    <x v="1"/>
    <x v="1"/>
    <x v="0"/>
  </r>
  <r>
    <s v="03/24/2015"/>
    <x v="65"/>
    <x v="5"/>
    <s v="CHE032415"/>
    <x v="741"/>
    <n v="300"/>
    <x v="2"/>
    <x v="2"/>
    <n v="2750"/>
    <x v="4"/>
    <x v="0"/>
    <x v="4"/>
    <x v="44"/>
    <x v="25"/>
    <x v="5"/>
  </r>
  <r>
    <s v="03/24/2015"/>
    <x v="65"/>
    <x v="5"/>
    <s v="F856197"/>
    <x v="164"/>
    <n v="250"/>
    <x v="0"/>
    <x v="0"/>
    <n v="3331"/>
    <x v="7"/>
    <x v="0"/>
    <x v="7"/>
    <x v="46"/>
    <x v="27"/>
    <x v="0"/>
  </r>
  <r>
    <s v="03/30/2015"/>
    <x v="65"/>
    <x v="5"/>
    <s v="CHE033015"/>
    <x v="615"/>
    <n v="100"/>
    <x v="6"/>
    <x v="6"/>
    <n v="3333"/>
    <x v="4"/>
    <x v="0"/>
    <x v="4"/>
    <x v="1"/>
    <x v="1"/>
    <x v="0"/>
  </r>
  <r>
    <s v="03/31/2015"/>
    <x v="65"/>
    <x v="5"/>
    <s v="CHE033115_1"/>
    <x v="44"/>
    <n v="5000"/>
    <x v="4"/>
    <x v="4"/>
    <n v="3301"/>
    <x v="7"/>
    <x v="0"/>
    <x v="7"/>
    <x v="34"/>
    <x v="16"/>
    <x v="0"/>
  </r>
  <r>
    <s v="02/12/2015"/>
    <x v="66"/>
    <x v="5"/>
    <s v="CHE021215"/>
    <x v="732"/>
    <n v="-200"/>
    <x v="0"/>
    <x v="0"/>
    <n v="3333"/>
    <x v="4"/>
    <x v="0"/>
    <x v="4"/>
    <x v="1"/>
    <x v="1"/>
    <x v="0"/>
  </r>
  <r>
    <s v="02/12/2015"/>
    <x v="66"/>
    <x v="5"/>
    <s v="CHE021215-1"/>
    <x v="732"/>
    <n v="250"/>
    <x v="0"/>
    <x v="0"/>
    <n v="3333"/>
    <x v="4"/>
    <x v="0"/>
    <x v="4"/>
    <x v="1"/>
    <x v="1"/>
    <x v="0"/>
  </r>
  <r>
    <s v="03/31/2015"/>
    <x v="66"/>
    <x v="5"/>
    <s v="4078_033115"/>
    <x v="505"/>
    <n v="335"/>
    <x v="2"/>
    <x v="2"/>
    <n v="3333"/>
    <x v="4"/>
    <x v="0"/>
    <x v="4"/>
    <x v="1"/>
    <x v="1"/>
    <x v="0"/>
  </r>
  <r>
    <s v="03/31/2015"/>
    <x v="66"/>
    <x v="5"/>
    <s v="CHE033115"/>
    <x v="610"/>
    <n v="450"/>
    <x v="0"/>
    <x v="0"/>
    <n v="2618"/>
    <x v="7"/>
    <x v="0"/>
    <x v="7"/>
    <x v="52"/>
    <x v="31"/>
    <x v="1"/>
  </r>
  <r>
    <s v="04/01/2015"/>
    <x v="66"/>
    <x v="5"/>
    <s v="INV040115"/>
    <x v="86"/>
    <n v="500"/>
    <x v="0"/>
    <x v="0"/>
    <n v="3333"/>
    <x v="4"/>
    <x v="0"/>
    <x v="4"/>
    <x v="1"/>
    <x v="1"/>
    <x v="0"/>
  </r>
  <r>
    <s v="04/01/2015"/>
    <x v="66"/>
    <x v="5"/>
    <s v="INV040115"/>
    <x v="672"/>
    <n v="290"/>
    <x v="0"/>
    <x v="0"/>
    <n v="3333"/>
    <x v="4"/>
    <x v="0"/>
    <x v="4"/>
    <x v="1"/>
    <x v="1"/>
    <x v="0"/>
  </r>
  <r>
    <s v="04/01/2015"/>
    <x v="66"/>
    <x v="5"/>
    <s v="INV040115"/>
    <x v="283"/>
    <n v="700"/>
    <x v="1"/>
    <x v="1"/>
    <n v="2738"/>
    <x v="4"/>
    <x v="0"/>
    <x v="4"/>
    <x v="55"/>
    <x v="34"/>
    <x v="5"/>
  </r>
  <r>
    <s v="04/01/2015"/>
    <x v="66"/>
    <x v="5"/>
    <s v="INV040115"/>
    <x v="567"/>
    <n v="800"/>
    <x v="2"/>
    <x v="2"/>
    <n v="2732"/>
    <x v="4"/>
    <x v="0"/>
    <x v="4"/>
    <x v="41"/>
    <x v="22"/>
    <x v="8"/>
  </r>
  <r>
    <s v="04/01/2015"/>
    <x v="66"/>
    <x v="5"/>
    <s v="CHE040115"/>
    <x v="102"/>
    <n v="100"/>
    <x v="0"/>
    <x v="0"/>
    <n v="3333"/>
    <x v="4"/>
    <x v="0"/>
    <x v="4"/>
    <x v="1"/>
    <x v="1"/>
    <x v="0"/>
  </r>
  <r>
    <s v="04/01/2015"/>
    <x v="66"/>
    <x v="5"/>
    <s v="INV040115"/>
    <x v="742"/>
    <n v="100"/>
    <x v="0"/>
    <x v="0"/>
    <n v="3333"/>
    <x v="4"/>
    <x v="0"/>
    <x v="4"/>
    <x v="1"/>
    <x v="1"/>
    <x v="0"/>
  </r>
  <r>
    <s v="04/02/2015"/>
    <x v="66"/>
    <x v="5"/>
    <s v="CHE040215"/>
    <x v="102"/>
    <n v="1000"/>
    <x v="0"/>
    <x v="0"/>
    <n v="3333"/>
    <x v="4"/>
    <x v="0"/>
    <x v="4"/>
    <x v="1"/>
    <x v="1"/>
    <x v="0"/>
  </r>
  <r>
    <s v="04/03/2015"/>
    <x v="66"/>
    <x v="5"/>
    <s v="062615"/>
    <x v="743"/>
    <n v="500"/>
    <x v="0"/>
    <x v="0"/>
    <n v="3333"/>
    <x v="7"/>
    <x v="0"/>
    <x v="7"/>
    <x v="1"/>
    <x v="1"/>
    <x v="0"/>
  </r>
  <r>
    <s v="04/03/2015"/>
    <x v="66"/>
    <x v="5"/>
    <s v="INV040315"/>
    <x v="612"/>
    <n v="150"/>
    <x v="0"/>
    <x v="0"/>
    <n v="3333"/>
    <x v="0"/>
    <x v="0"/>
    <x v="0"/>
    <x v="1"/>
    <x v="1"/>
    <x v="0"/>
  </r>
  <r>
    <s v="04/07/2015"/>
    <x v="66"/>
    <x v="5"/>
    <s v="100"/>
    <x v="327"/>
    <n v="1000"/>
    <x v="0"/>
    <x v="0"/>
    <n v="3333"/>
    <x v="4"/>
    <x v="0"/>
    <x v="4"/>
    <x v="1"/>
    <x v="1"/>
    <x v="0"/>
  </r>
  <r>
    <s v="04/12/2015"/>
    <x v="66"/>
    <x v="5"/>
    <s v="INV041215"/>
    <x v="383"/>
    <n v="500"/>
    <x v="7"/>
    <x v="7"/>
    <n v="2734"/>
    <x v="4"/>
    <x v="0"/>
    <x v="4"/>
    <x v="13"/>
    <x v="8"/>
    <x v="5"/>
  </r>
  <r>
    <s v="04/13/2015"/>
    <x v="66"/>
    <x v="5"/>
    <s v="CHE041315"/>
    <x v="200"/>
    <n v="3000"/>
    <x v="0"/>
    <x v="0"/>
    <n v="3301"/>
    <x v="7"/>
    <x v="0"/>
    <x v="7"/>
    <x v="34"/>
    <x v="16"/>
    <x v="0"/>
  </r>
  <r>
    <s v="04/13/2015"/>
    <x v="66"/>
    <x v="5"/>
    <s v="CHE041315"/>
    <x v="110"/>
    <n v="1000"/>
    <x v="0"/>
    <x v="0"/>
    <n v="3333"/>
    <x v="4"/>
    <x v="0"/>
    <x v="4"/>
    <x v="1"/>
    <x v="1"/>
    <x v="0"/>
  </r>
  <r>
    <s v="04/15/2015"/>
    <x v="66"/>
    <x v="5"/>
    <s v="58223"/>
    <x v="22"/>
    <n v="500"/>
    <x v="0"/>
    <x v="0"/>
    <n v="3333"/>
    <x v="4"/>
    <x v="0"/>
    <x v="4"/>
    <x v="1"/>
    <x v="1"/>
    <x v="0"/>
  </r>
  <r>
    <s v="04/15/2015"/>
    <x v="66"/>
    <x v="5"/>
    <s v="INV041515"/>
    <x v="64"/>
    <n v="100"/>
    <x v="0"/>
    <x v="0"/>
    <n v="3333"/>
    <x v="4"/>
    <x v="0"/>
    <x v="4"/>
    <x v="1"/>
    <x v="1"/>
    <x v="0"/>
  </r>
  <r>
    <s v="04/15/2015"/>
    <x v="66"/>
    <x v="5"/>
    <s v="INV041515"/>
    <x v="744"/>
    <n v="100"/>
    <x v="6"/>
    <x v="6"/>
    <n v="2634"/>
    <x v="4"/>
    <x v="0"/>
    <x v="4"/>
    <x v="11"/>
    <x v="6"/>
    <x v="4"/>
  </r>
  <r>
    <s v="04/16/2015"/>
    <x v="66"/>
    <x v="5"/>
    <s v="050_KATHERINE.BENNIN"/>
    <x v="456"/>
    <n v="399.61"/>
    <x v="2"/>
    <x v="2"/>
    <n v="2734"/>
    <x v="4"/>
    <x v="0"/>
    <x v="4"/>
    <x v="13"/>
    <x v="8"/>
    <x v="5"/>
  </r>
  <r>
    <s v="04/16/2015"/>
    <x v="66"/>
    <x v="5"/>
    <s v="58285"/>
    <x v="22"/>
    <n v="375"/>
    <x v="0"/>
    <x v="0"/>
    <n v="3333"/>
    <x v="4"/>
    <x v="0"/>
    <x v="4"/>
    <x v="1"/>
    <x v="1"/>
    <x v="0"/>
  </r>
  <r>
    <s v="04/16/2015"/>
    <x v="66"/>
    <x v="5"/>
    <s v="58263"/>
    <x v="22"/>
    <n v="500"/>
    <x v="0"/>
    <x v="0"/>
    <n v="3333"/>
    <x v="4"/>
    <x v="0"/>
    <x v="4"/>
    <x v="1"/>
    <x v="1"/>
    <x v="0"/>
  </r>
  <r>
    <s v="04/17/2015"/>
    <x v="66"/>
    <x v="5"/>
    <s v="CHE041715"/>
    <x v="745"/>
    <n v="50"/>
    <x v="2"/>
    <x v="2"/>
    <n v="3333"/>
    <x v="4"/>
    <x v="0"/>
    <x v="4"/>
    <x v="1"/>
    <x v="1"/>
    <x v="0"/>
  </r>
  <r>
    <s v="04/21/2015"/>
    <x v="66"/>
    <x v="5"/>
    <s v="CHE042115"/>
    <x v="287"/>
    <n v="300"/>
    <x v="0"/>
    <x v="0"/>
    <n v="3338"/>
    <x v="7"/>
    <x v="0"/>
    <x v="7"/>
    <x v="27"/>
    <x v="9"/>
    <x v="3"/>
  </r>
  <r>
    <s v="04/23/2015"/>
    <x v="66"/>
    <x v="5"/>
    <s v="CHE042315"/>
    <x v="472"/>
    <n v="300"/>
    <x v="6"/>
    <x v="6"/>
    <n v="2634"/>
    <x v="4"/>
    <x v="0"/>
    <x v="4"/>
    <x v="11"/>
    <x v="6"/>
    <x v="4"/>
  </r>
  <r>
    <s v="04/23/2015"/>
    <x v="66"/>
    <x v="5"/>
    <s v="INV042315"/>
    <x v="559"/>
    <n v="50"/>
    <x v="2"/>
    <x v="2"/>
    <n v="3333"/>
    <x v="4"/>
    <x v="0"/>
    <x v="4"/>
    <x v="1"/>
    <x v="1"/>
    <x v="0"/>
  </r>
  <r>
    <s v="04/27/2015"/>
    <x v="66"/>
    <x v="5"/>
    <s v="42015"/>
    <x v="644"/>
    <n v="3500"/>
    <x v="0"/>
    <x v="0"/>
    <n v="3333"/>
    <x v="4"/>
    <x v="0"/>
    <x v="4"/>
    <x v="1"/>
    <x v="1"/>
    <x v="0"/>
  </r>
  <r>
    <s v="04/27/2015"/>
    <x v="66"/>
    <x v="5"/>
    <s v="CHE042715"/>
    <x v="383"/>
    <n v="500"/>
    <x v="0"/>
    <x v="0"/>
    <n v="3333"/>
    <x v="4"/>
    <x v="0"/>
    <x v="4"/>
    <x v="1"/>
    <x v="1"/>
    <x v="0"/>
  </r>
  <r>
    <s v="04/27/2015"/>
    <x v="66"/>
    <x v="5"/>
    <s v="INV042715"/>
    <x v="364"/>
    <n v="600"/>
    <x v="0"/>
    <x v="0"/>
    <n v="3333"/>
    <x v="4"/>
    <x v="0"/>
    <x v="4"/>
    <x v="1"/>
    <x v="1"/>
    <x v="0"/>
  </r>
  <r>
    <s v="04/27/2015"/>
    <x v="66"/>
    <x v="5"/>
    <s v="193"/>
    <x v="528"/>
    <n v="1500"/>
    <x v="0"/>
    <x v="0"/>
    <n v="3333"/>
    <x v="4"/>
    <x v="0"/>
    <x v="4"/>
    <x v="1"/>
    <x v="1"/>
    <x v="0"/>
  </r>
  <r>
    <s v="04/28/2015"/>
    <x v="66"/>
    <x v="5"/>
    <s v="201520001"/>
    <x v="191"/>
    <n v="2000"/>
    <x v="0"/>
    <x v="0"/>
    <n v="3333"/>
    <x v="7"/>
    <x v="0"/>
    <x v="7"/>
    <x v="1"/>
    <x v="1"/>
    <x v="0"/>
  </r>
  <r>
    <m/>
    <x v="67"/>
    <x v="5"/>
    <s v=""/>
    <x v="746"/>
    <n v="90293"/>
    <x v="8"/>
    <x v="8"/>
    <n v="3333"/>
    <x v="4"/>
    <x v="0"/>
    <x v="4"/>
    <x v="1"/>
    <x v="1"/>
    <x v="0"/>
  </r>
  <r>
    <s v="04/01/2015"/>
    <x v="67"/>
    <x v="5"/>
    <s v="INV040115"/>
    <x v="283"/>
    <n v="-700"/>
    <x v="1"/>
    <x v="1"/>
    <n v="2738"/>
    <x v="4"/>
    <x v="0"/>
    <x v="4"/>
    <x v="55"/>
    <x v="34"/>
    <x v="5"/>
  </r>
  <r>
    <s v="04/16/2015"/>
    <x v="67"/>
    <x v="5"/>
    <s v="121"/>
    <x v="507"/>
    <n v="1000"/>
    <x v="0"/>
    <x v="0"/>
    <n v="3333"/>
    <x v="4"/>
    <x v="0"/>
    <x v="4"/>
    <x v="1"/>
    <x v="1"/>
    <x v="0"/>
  </r>
  <r>
    <s v="04/24/2015"/>
    <x v="67"/>
    <x v="5"/>
    <s v="INV042415"/>
    <x v="109"/>
    <n v="1000"/>
    <x v="6"/>
    <x v="6"/>
    <n v="3333"/>
    <x v="4"/>
    <x v="0"/>
    <x v="4"/>
    <x v="1"/>
    <x v="1"/>
    <x v="0"/>
  </r>
  <r>
    <s v="04/30/2015"/>
    <x v="67"/>
    <x v="5"/>
    <s v="CHE043015"/>
    <x v="747"/>
    <n v="500"/>
    <x v="0"/>
    <x v="0"/>
    <n v="3333"/>
    <x v="4"/>
    <x v="0"/>
    <x v="4"/>
    <x v="1"/>
    <x v="1"/>
    <x v="0"/>
  </r>
  <r>
    <s v="05/01/2015"/>
    <x v="67"/>
    <x v="5"/>
    <s v="0001_1"/>
    <x v="678"/>
    <n v="350"/>
    <x v="0"/>
    <x v="0"/>
    <n v="3333"/>
    <x v="7"/>
    <x v="0"/>
    <x v="7"/>
    <x v="1"/>
    <x v="1"/>
    <x v="0"/>
  </r>
  <r>
    <s v="05/01/2015"/>
    <x v="67"/>
    <x v="5"/>
    <s v="INV050115"/>
    <x v="89"/>
    <n v="250"/>
    <x v="0"/>
    <x v="0"/>
    <n v="3333"/>
    <x v="4"/>
    <x v="0"/>
    <x v="4"/>
    <x v="1"/>
    <x v="1"/>
    <x v="0"/>
  </r>
  <r>
    <s v="05/01/2015"/>
    <x v="67"/>
    <x v="5"/>
    <s v="INV050115"/>
    <x v="384"/>
    <n v="350"/>
    <x v="0"/>
    <x v="0"/>
    <n v="3333"/>
    <x v="4"/>
    <x v="0"/>
    <x v="4"/>
    <x v="1"/>
    <x v="1"/>
    <x v="0"/>
  </r>
  <r>
    <s v="05/01/2015"/>
    <x v="67"/>
    <x v="5"/>
    <s v="AE1"/>
    <x v="397"/>
    <n v="125"/>
    <x v="2"/>
    <x v="2"/>
    <n v="3333"/>
    <x v="7"/>
    <x v="0"/>
    <x v="7"/>
    <x v="1"/>
    <x v="1"/>
    <x v="0"/>
  </r>
  <r>
    <s v="05/05/2015"/>
    <x v="67"/>
    <x v="5"/>
    <s v="41409"/>
    <x v="399"/>
    <n v="624.39"/>
    <x v="0"/>
    <x v="0"/>
    <n v="3331"/>
    <x v="7"/>
    <x v="0"/>
    <x v="7"/>
    <x v="46"/>
    <x v="27"/>
    <x v="0"/>
  </r>
  <r>
    <s v="05/05/2015"/>
    <x v="67"/>
    <x v="5"/>
    <s v="CHE050515"/>
    <x v="748"/>
    <n v="550"/>
    <x v="0"/>
    <x v="0"/>
    <n v="3333"/>
    <x v="7"/>
    <x v="0"/>
    <x v="7"/>
    <x v="1"/>
    <x v="1"/>
    <x v="0"/>
  </r>
  <r>
    <s v="05/05/2015"/>
    <x v="67"/>
    <x v="5"/>
    <s v="1825"/>
    <x v="219"/>
    <n v="500"/>
    <x v="2"/>
    <x v="2"/>
    <n v="3333"/>
    <x v="0"/>
    <x v="0"/>
    <x v="0"/>
    <x v="1"/>
    <x v="1"/>
    <x v="0"/>
  </r>
  <r>
    <s v="05/08/2015"/>
    <x v="67"/>
    <x v="5"/>
    <s v="CHE050815"/>
    <x v="693"/>
    <n v="75"/>
    <x v="0"/>
    <x v="0"/>
    <n v="3333"/>
    <x v="7"/>
    <x v="0"/>
    <x v="7"/>
    <x v="1"/>
    <x v="1"/>
    <x v="0"/>
  </r>
  <r>
    <s v="05/11/2015"/>
    <x v="67"/>
    <x v="5"/>
    <s v="CHE051115"/>
    <x v="749"/>
    <n v="100"/>
    <x v="0"/>
    <x v="0"/>
    <n v="3333"/>
    <x v="4"/>
    <x v="0"/>
    <x v="4"/>
    <x v="1"/>
    <x v="1"/>
    <x v="0"/>
  </r>
  <r>
    <s v="05/12/2015"/>
    <x v="67"/>
    <x v="5"/>
    <s v="1667"/>
    <x v="677"/>
    <n v="100"/>
    <x v="0"/>
    <x v="0"/>
    <n v="3333"/>
    <x v="7"/>
    <x v="0"/>
    <x v="7"/>
    <x v="1"/>
    <x v="1"/>
    <x v="0"/>
  </r>
  <r>
    <s v="05/14/2015"/>
    <x v="67"/>
    <x v="5"/>
    <s v="CHE051415"/>
    <x v="99"/>
    <n v="500"/>
    <x v="0"/>
    <x v="0"/>
    <n v="3333"/>
    <x v="4"/>
    <x v="0"/>
    <x v="4"/>
    <x v="1"/>
    <x v="1"/>
    <x v="0"/>
  </r>
  <r>
    <s v="05/15/2015"/>
    <x v="67"/>
    <x v="5"/>
    <s v="CHE051515"/>
    <x v="164"/>
    <n v="200"/>
    <x v="0"/>
    <x v="0"/>
    <n v="3331"/>
    <x v="7"/>
    <x v="0"/>
    <x v="7"/>
    <x v="46"/>
    <x v="27"/>
    <x v="0"/>
  </r>
  <r>
    <s v="05/15/2015"/>
    <x v="67"/>
    <x v="5"/>
    <s v="INV051515"/>
    <x v="750"/>
    <n v="100"/>
    <x v="0"/>
    <x v="0"/>
    <n v="2732"/>
    <x v="4"/>
    <x v="0"/>
    <x v="4"/>
    <x v="41"/>
    <x v="22"/>
    <x v="8"/>
  </r>
  <r>
    <s v="05/16/2015"/>
    <x v="67"/>
    <x v="5"/>
    <s v="050_STEVEN.STEIGER_M"/>
    <x v="456"/>
    <n v="200"/>
    <x v="0"/>
    <x v="0"/>
    <n v="3331"/>
    <x v="7"/>
    <x v="0"/>
    <x v="7"/>
    <x v="46"/>
    <x v="27"/>
    <x v="0"/>
  </r>
  <r>
    <s v="05/18/2015"/>
    <x v="67"/>
    <x v="5"/>
    <s v="201505"/>
    <x v="221"/>
    <n v="3500"/>
    <x v="0"/>
    <x v="0"/>
    <n v="3333"/>
    <x v="7"/>
    <x v="0"/>
    <x v="7"/>
    <x v="1"/>
    <x v="1"/>
    <x v="0"/>
  </r>
  <r>
    <s v="05/19/2015"/>
    <x v="67"/>
    <x v="5"/>
    <s v="INV051915"/>
    <x v="638"/>
    <n v="1800"/>
    <x v="4"/>
    <x v="4"/>
    <n v="3333"/>
    <x v="7"/>
    <x v="0"/>
    <x v="7"/>
    <x v="1"/>
    <x v="1"/>
    <x v="0"/>
  </r>
  <r>
    <s v="05/26/2015"/>
    <x v="67"/>
    <x v="5"/>
    <s v="CHE052615"/>
    <x v="751"/>
    <n v="100"/>
    <x v="0"/>
    <x v="0"/>
    <n v="3333"/>
    <x v="4"/>
    <x v="0"/>
    <x v="4"/>
    <x v="1"/>
    <x v="1"/>
    <x v="0"/>
  </r>
  <r>
    <s v="05/26/2015"/>
    <x v="67"/>
    <x v="5"/>
    <s v="INV052615"/>
    <x v="126"/>
    <n v="500"/>
    <x v="0"/>
    <x v="0"/>
    <n v="3333"/>
    <x v="4"/>
    <x v="0"/>
    <x v="4"/>
    <x v="1"/>
    <x v="1"/>
    <x v="0"/>
  </r>
  <r>
    <s v="05/26/2015"/>
    <x v="67"/>
    <x v="5"/>
    <s v="CHE052615"/>
    <x v="541"/>
    <n v="1000"/>
    <x v="0"/>
    <x v="0"/>
    <n v="3333"/>
    <x v="0"/>
    <x v="0"/>
    <x v="0"/>
    <x v="1"/>
    <x v="1"/>
    <x v="0"/>
  </r>
  <r>
    <s v="05/28/2015"/>
    <x v="67"/>
    <x v="5"/>
    <s v="INV052815"/>
    <x v="752"/>
    <n v="100"/>
    <x v="2"/>
    <x v="2"/>
    <n v="3333"/>
    <x v="4"/>
    <x v="0"/>
    <x v="4"/>
    <x v="1"/>
    <x v="1"/>
    <x v="0"/>
  </r>
  <r>
    <d v="2015-04-16T00:00:00"/>
    <x v="68"/>
    <x v="5"/>
    <s v="58285_1"/>
    <x v="22"/>
    <n v="375"/>
    <x v="0"/>
    <x v="0"/>
    <n v="3333"/>
    <x v="4"/>
    <x v="0"/>
    <x v="4"/>
    <x v="1"/>
    <x v="1"/>
    <x v="0"/>
  </r>
  <r>
    <d v="2015-05-26T00:00:00"/>
    <x v="68"/>
    <x v="5"/>
    <s v="INV052615"/>
    <x v="708"/>
    <n v="5000"/>
    <x v="2"/>
    <x v="2"/>
    <n v="3333"/>
    <x v="4"/>
    <x v="0"/>
    <x v="4"/>
    <x v="1"/>
    <x v="1"/>
    <x v="0"/>
  </r>
  <r>
    <d v="2015-06-01T00:00:00"/>
    <x v="68"/>
    <x v="5"/>
    <s v="INV060115"/>
    <x v="258"/>
    <n v="2500"/>
    <x v="2"/>
    <x v="2"/>
    <n v="3333"/>
    <x v="4"/>
    <x v="0"/>
    <x v="4"/>
    <x v="1"/>
    <x v="1"/>
    <x v="0"/>
  </r>
  <r>
    <d v="2015-06-01T00:00:00"/>
    <x v="68"/>
    <x v="5"/>
    <s v="INV060115"/>
    <x v="77"/>
    <n v="1000"/>
    <x v="0"/>
    <x v="0"/>
    <n v="3333"/>
    <x v="4"/>
    <x v="0"/>
    <x v="4"/>
    <x v="1"/>
    <x v="1"/>
    <x v="0"/>
  </r>
  <r>
    <d v="2015-06-04T00:00:00"/>
    <x v="68"/>
    <x v="5"/>
    <s v="CHE060415"/>
    <x v="401"/>
    <n v="1000"/>
    <x v="4"/>
    <x v="4"/>
    <n v="3333"/>
    <x v="7"/>
    <x v="0"/>
    <x v="7"/>
    <x v="1"/>
    <x v="1"/>
    <x v="0"/>
  </r>
  <r>
    <d v="2015-06-08T00:00:00"/>
    <x v="68"/>
    <x v="5"/>
    <n v="2002015"/>
    <x v="3"/>
    <n v="100"/>
    <x v="3"/>
    <x v="3"/>
    <n v="3333"/>
    <x v="4"/>
    <x v="0"/>
    <x v="4"/>
    <x v="1"/>
    <x v="1"/>
    <x v="0"/>
  </r>
  <r>
    <d v="2015-06-09T00:00:00"/>
    <x v="68"/>
    <x v="5"/>
    <s v="INV060915CANCEL"/>
    <x v="753"/>
    <n v="0"/>
    <x v="2"/>
    <x v="2"/>
    <n v="3333"/>
    <x v="4"/>
    <x v="0"/>
    <x v="4"/>
    <x v="1"/>
    <x v="1"/>
    <x v="0"/>
  </r>
  <r>
    <d v="2015-06-09T00:00:00"/>
    <x v="68"/>
    <x v="5"/>
    <s v="INV060915_1"/>
    <x v="753"/>
    <n v="10000"/>
    <x v="2"/>
    <x v="2"/>
    <n v="3333"/>
    <x v="4"/>
    <x v="0"/>
    <x v="4"/>
    <x v="1"/>
    <x v="1"/>
    <x v="0"/>
  </r>
  <r>
    <d v="2015-06-09T00:00:00"/>
    <x v="68"/>
    <x v="5"/>
    <s v="CHE060915"/>
    <x v="754"/>
    <n v="500"/>
    <x v="0"/>
    <x v="0"/>
    <n v="3333"/>
    <x v="4"/>
    <x v="0"/>
    <x v="4"/>
    <x v="1"/>
    <x v="1"/>
    <x v="0"/>
  </r>
  <r>
    <d v="2015-06-10T00:00:00"/>
    <x v="68"/>
    <x v="5"/>
    <s v="IEXP-443240"/>
    <x v="755"/>
    <n v="774.23"/>
    <x v="4"/>
    <x v="4"/>
    <n v="3333"/>
    <x v="7"/>
    <x v="0"/>
    <x v="7"/>
    <x v="1"/>
    <x v="1"/>
    <x v="0"/>
  </r>
  <r>
    <d v="2015-06-12T00:00:00"/>
    <x v="68"/>
    <x v="5"/>
    <s v="CHE061215"/>
    <x v="639"/>
    <n v="2500"/>
    <x v="2"/>
    <x v="2"/>
    <n v="3307"/>
    <x v="7"/>
    <x v="0"/>
    <x v="7"/>
    <x v="53"/>
    <x v="32"/>
    <x v="0"/>
  </r>
  <r>
    <d v="2015-06-12T00:00:00"/>
    <x v="68"/>
    <x v="5"/>
    <s v="3467_061215"/>
    <x v="1"/>
    <n v="750"/>
    <x v="1"/>
    <x v="1"/>
    <n v="3333"/>
    <x v="7"/>
    <x v="0"/>
    <x v="7"/>
    <x v="1"/>
    <x v="1"/>
    <x v="0"/>
  </r>
  <r>
    <d v="2015-06-16T00:00:00"/>
    <x v="68"/>
    <x v="5"/>
    <s v="CHE061615"/>
    <x v="40"/>
    <n v="2500"/>
    <x v="6"/>
    <x v="6"/>
    <n v="3301"/>
    <x v="4"/>
    <x v="0"/>
    <x v="4"/>
    <x v="34"/>
    <x v="16"/>
    <x v="0"/>
  </r>
  <r>
    <d v="2015-06-17T00:00:00"/>
    <x v="68"/>
    <x v="5"/>
    <n v="809"/>
    <x v="756"/>
    <n v="1000"/>
    <x v="0"/>
    <x v="0"/>
    <n v="3333"/>
    <x v="8"/>
    <x v="0"/>
    <x v="8"/>
    <x v="1"/>
    <x v="1"/>
    <x v="0"/>
  </r>
  <r>
    <d v="2015-06-22T00:00:00"/>
    <x v="68"/>
    <x v="5"/>
    <s v="CHE062215"/>
    <x v="153"/>
    <n v="350"/>
    <x v="2"/>
    <x v="2"/>
    <n v="3333"/>
    <x v="4"/>
    <x v="0"/>
    <x v="4"/>
    <x v="1"/>
    <x v="1"/>
    <x v="0"/>
  </r>
  <r>
    <d v="2015-06-22T00:00:00"/>
    <x v="68"/>
    <x v="5"/>
    <s v="INV062215"/>
    <x v="521"/>
    <n v="300"/>
    <x v="0"/>
    <x v="0"/>
    <n v="3333"/>
    <x v="4"/>
    <x v="0"/>
    <x v="4"/>
    <x v="1"/>
    <x v="1"/>
    <x v="0"/>
  </r>
  <r>
    <d v="2015-06-23T00:00:00"/>
    <x v="68"/>
    <x v="5"/>
    <n v="22725"/>
    <x v="757"/>
    <n v="98.5"/>
    <x v="2"/>
    <x v="2"/>
    <n v="2737"/>
    <x v="4"/>
    <x v="0"/>
    <x v="4"/>
    <x v="15"/>
    <x v="10"/>
    <x v="5"/>
  </r>
  <r>
    <d v="2015-06-24T00:00:00"/>
    <x v="68"/>
    <x v="5"/>
    <s v="CHE062415"/>
    <x v="251"/>
    <n v="1000"/>
    <x v="0"/>
    <x v="0"/>
    <n v="3333"/>
    <x v="4"/>
    <x v="0"/>
    <x v="4"/>
    <x v="1"/>
    <x v="1"/>
    <x v="0"/>
  </r>
  <r>
    <d v="2015-06-24T00:00:00"/>
    <x v="68"/>
    <x v="5"/>
    <s v="CHE062415"/>
    <x v="758"/>
    <n v="1000"/>
    <x v="0"/>
    <x v="0"/>
    <n v="3333"/>
    <x v="4"/>
    <x v="0"/>
    <x v="4"/>
    <x v="1"/>
    <x v="1"/>
    <x v="0"/>
  </r>
  <r>
    <d v="2015-06-24T00:00:00"/>
    <x v="68"/>
    <x v="5"/>
    <s v="2015MEETING"/>
    <x v="1"/>
    <n v="350"/>
    <x v="1"/>
    <x v="1"/>
    <n v="3333"/>
    <x v="7"/>
    <x v="0"/>
    <x v="7"/>
    <x v="1"/>
    <x v="1"/>
    <x v="0"/>
  </r>
  <r>
    <d v="2015-06-25T00:00:00"/>
    <x v="68"/>
    <x v="5"/>
    <s v="INV062515"/>
    <x v="759"/>
    <n v="500"/>
    <x v="2"/>
    <x v="2"/>
    <n v="3333"/>
    <x v="7"/>
    <x v="0"/>
    <x v="7"/>
    <x v="1"/>
    <x v="1"/>
    <x v="0"/>
  </r>
  <r>
    <d v="2012-06-14T00:00:00"/>
    <x v="69"/>
    <x v="5"/>
    <s v="CHE061412"/>
    <x v="543"/>
    <n v="-250"/>
    <x v="4"/>
    <x v="4"/>
    <n v="3333"/>
    <x v="1"/>
    <x v="0"/>
    <x v="1"/>
    <x v="1"/>
    <x v="1"/>
    <x v="0"/>
  </r>
  <r>
    <d v="2011-06-20T00:00:00"/>
    <x v="69"/>
    <x v="5"/>
    <s v="CHE062011"/>
    <x v="98"/>
    <n v="-250"/>
    <x v="0"/>
    <x v="0"/>
    <n v="3333"/>
    <x v="4"/>
    <x v="0"/>
    <x v="4"/>
    <x v="1"/>
    <x v="1"/>
    <x v="0"/>
  </r>
  <r>
    <d v="2015-06-29T00:00:00"/>
    <x v="69"/>
    <x v="5"/>
    <s v="CHE062915"/>
    <x v="62"/>
    <n v="500"/>
    <x v="6"/>
    <x v="6"/>
    <n v="3333"/>
    <x v="4"/>
    <x v="0"/>
    <x v="4"/>
    <x v="1"/>
    <x v="1"/>
    <x v="0"/>
  </r>
  <r>
    <d v="2015-07-01T00:00:00"/>
    <x v="69"/>
    <x v="5"/>
    <s v="INV070115"/>
    <x v="211"/>
    <n v="250"/>
    <x v="6"/>
    <x v="6"/>
    <n v="3333"/>
    <x v="4"/>
    <x v="0"/>
    <x v="4"/>
    <x v="1"/>
    <x v="1"/>
    <x v="0"/>
  </r>
  <r>
    <d v="2015-07-01T00:00:00"/>
    <x v="69"/>
    <x v="5"/>
    <s v="INV070115"/>
    <x v="760"/>
    <n v="100"/>
    <x v="0"/>
    <x v="0"/>
    <n v="3333"/>
    <x v="4"/>
    <x v="0"/>
    <x v="4"/>
    <x v="1"/>
    <x v="1"/>
    <x v="0"/>
  </r>
  <r>
    <d v="2015-07-06T00:00:00"/>
    <x v="69"/>
    <x v="5"/>
    <s v="IEXP-445406"/>
    <x v="761"/>
    <n v="1994"/>
    <x v="0"/>
    <x v="0"/>
    <n v="2750"/>
    <x v="4"/>
    <x v="0"/>
    <x v="4"/>
    <x v="44"/>
    <x v="25"/>
    <x v="5"/>
  </r>
  <r>
    <d v="2015-07-06T00:00:00"/>
    <x v="69"/>
    <x v="5"/>
    <s v="CHE070615"/>
    <x v="762"/>
    <n v="100"/>
    <x v="2"/>
    <x v="2"/>
    <n v="3333"/>
    <x v="4"/>
    <x v="0"/>
    <x v="4"/>
    <x v="1"/>
    <x v="1"/>
    <x v="0"/>
  </r>
  <r>
    <d v="2015-07-08T00:00:00"/>
    <x v="69"/>
    <x v="5"/>
    <s v="DOES"/>
    <x v="763"/>
    <n v="0"/>
    <x v="0"/>
    <x v="0"/>
    <n v="3331"/>
    <x v="7"/>
    <x v="0"/>
    <x v="7"/>
    <x v="46"/>
    <x v="27"/>
    <x v="0"/>
  </r>
  <r>
    <d v="2015-07-08T00:00:00"/>
    <x v="69"/>
    <x v="5"/>
    <s v="DOES"/>
    <x v="763"/>
    <n v="750"/>
    <x v="3"/>
    <x v="3"/>
    <n v="3333"/>
    <x v="7"/>
    <x v="0"/>
    <x v="7"/>
    <x v="1"/>
    <x v="1"/>
    <x v="0"/>
  </r>
  <r>
    <d v="2015-07-09T00:00:00"/>
    <x v="69"/>
    <x v="5"/>
    <s v="100634_070915"/>
    <x v="764"/>
    <n v="3000"/>
    <x v="0"/>
    <x v="0"/>
    <n v="3333"/>
    <x v="4"/>
    <x v="0"/>
    <x v="4"/>
    <x v="1"/>
    <x v="1"/>
    <x v="0"/>
  </r>
  <r>
    <d v="2015-07-17T00:00:00"/>
    <x v="69"/>
    <x v="5"/>
    <s v="CHE071715"/>
    <x v="765"/>
    <n v="1000"/>
    <x v="2"/>
    <x v="2"/>
    <n v="3307"/>
    <x v="7"/>
    <x v="0"/>
    <x v="7"/>
    <x v="53"/>
    <x v="32"/>
    <x v="0"/>
  </r>
  <r>
    <d v="2015-07-24T00:00:00"/>
    <x v="69"/>
    <x v="5"/>
    <s v="INV072415"/>
    <x v="697"/>
    <n v="315"/>
    <x v="0"/>
    <x v="0"/>
    <n v="2739"/>
    <x v="4"/>
    <x v="0"/>
    <x v="4"/>
    <x v="45"/>
    <x v="26"/>
    <x v="5"/>
  </r>
  <r>
    <d v="2015-07-28T00:00:00"/>
    <x v="69"/>
    <x v="5"/>
    <s v="CHE072815"/>
    <x v="85"/>
    <n v="5000"/>
    <x v="2"/>
    <x v="2"/>
    <n v="3333"/>
    <x v="4"/>
    <x v="0"/>
    <x v="4"/>
    <x v="1"/>
    <x v="1"/>
    <x v="0"/>
  </r>
  <r>
    <d v="2015-07-28T00:00:00"/>
    <x v="69"/>
    <x v="5"/>
    <s v="INV072815"/>
    <x v="689"/>
    <n v="301"/>
    <x v="2"/>
    <x v="2"/>
    <n v="3333"/>
    <x v="4"/>
    <x v="0"/>
    <x v="4"/>
    <x v="1"/>
    <x v="1"/>
    <x v="0"/>
  </r>
  <r>
    <d v="2015-07-29T00:00:00"/>
    <x v="69"/>
    <x v="5"/>
    <s v="CHE072915"/>
    <x v="766"/>
    <n v="300"/>
    <x v="2"/>
    <x v="2"/>
    <n v="2732"/>
    <x v="4"/>
    <x v="0"/>
    <x v="4"/>
    <x v="41"/>
    <x v="22"/>
    <x v="8"/>
  </r>
  <r>
    <d v="2015-07-31T00:00:00"/>
    <x v="69"/>
    <x v="5"/>
    <s v="CHE073115"/>
    <x v="729"/>
    <n v="1000"/>
    <x v="0"/>
    <x v="0"/>
    <n v="3333"/>
    <x v="7"/>
    <x v="0"/>
    <x v="7"/>
    <x v="1"/>
    <x v="1"/>
    <x v="0"/>
  </r>
  <r>
    <s v="07/20/2015"/>
    <x v="70"/>
    <x v="5"/>
    <s v="CHE072015"/>
    <x v="767"/>
    <n v="50"/>
    <x v="0"/>
    <x v="0"/>
    <n v="3331"/>
    <x v="7"/>
    <x v="0"/>
    <x v="7"/>
    <x v="46"/>
    <x v="27"/>
    <x v="0"/>
  </r>
  <r>
    <s v="08/01/2015"/>
    <x v="70"/>
    <x v="5"/>
    <s v="102307"/>
    <x v="548"/>
    <n v="400"/>
    <x v="0"/>
    <x v="0"/>
    <n v="3333"/>
    <x v="7"/>
    <x v="0"/>
    <x v="7"/>
    <x v="1"/>
    <x v="1"/>
    <x v="0"/>
  </r>
  <r>
    <s v="08/01/2015"/>
    <x v="70"/>
    <x v="5"/>
    <s v="INV080115"/>
    <x v="105"/>
    <n v="1000"/>
    <x v="0"/>
    <x v="0"/>
    <n v="3333"/>
    <x v="4"/>
    <x v="0"/>
    <x v="4"/>
    <x v="1"/>
    <x v="1"/>
    <x v="0"/>
  </r>
  <r>
    <s v="08/01/2015"/>
    <x v="70"/>
    <x v="5"/>
    <s v="INV080115"/>
    <x v="141"/>
    <n v="1550"/>
    <x v="0"/>
    <x v="0"/>
    <n v="3333"/>
    <x v="4"/>
    <x v="0"/>
    <x v="4"/>
    <x v="1"/>
    <x v="1"/>
    <x v="0"/>
  </r>
  <r>
    <s v="08/01/2015"/>
    <x v="70"/>
    <x v="5"/>
    <s v="INV080115_1"/>
    <x v="768"/>
    <n v="40"/>
    <x v="2"/>
    <x v="2"/>
    <n v="3333"/>
    <x v="8"/>
    <x v="0"/>
    <x v="8"/>
    <x v="1"/>
    <x v="1"/>
    <x v="0"/>
  </r>
  <r>
    <s v="08/03/2015"/>
    <x v="70"/>
    <x v="5"/>
    <s v="CHE080315"/>
    <x v="158"/>
    <n v="100"/>
    <x v="0"/>
    <x v="0"/>
    <n v="3333"/>
    <x v="4"/>
    <x v="0"/>
    <x v="4"/>
    <x v="1"/>
    <x v="1"/>
    <x v="0"/>
  </r>
  <r>
    <s v="08/04/2015"/>
    <x v="70"/>
    <x v="5"/>
    <s v="INV080415"/>
    <x v="565"/>
    <n v="1000"/>
    <x v="4"/>
    <x v="4"/>
    <n v="3333"/>
    <x v="4"/>
    <x v="0"/>
    <x v="4"/>
    <x v="1"/>
    <x v="1"/>
    <x v="0"/>
  </r>
  <r>
    <s v="08/04/2015"/>
    <x v="70"/>
    <x v="5"/>
    <s v="671"/>
    <x v="141"/>
    <n v="2550"/>
    <x v="0"/>
    <x v="0"/>
    <n v="3333"/>
    <x v="4"/>
    <x v="0"/>
    <x v="4"/>
    <x v="1"/>
    <x v="1"/>
    <x v="0"/>
  </r>
  <r>
    <s v="08/05/2015"/>
    <x v="70"/>
    <x v="5"/>
    <s v="105"/>
    <x v="660"/>
    <n v="100"/>
    <x v="0"/>
    <x v="0"/>
    <n v="3333"/>
    <x v="4"/>
    <x v="0"/>
    <x v="4"/>
    <x v="1"/>
    <x v="1"/>
    <x v="0"/>
  </r>
  <r>
    <s v="08/10/2015"/>
    <x v="70"/>
    <x v="5"/>
    <s v="CHE081014"/>
    <x v="769"/>
    <n v="240"/>
    <x v="0"/>
    <x v="0"/>
    <n v="3333"/>
    <x v="4"/>
    <x v="0"/>
    <x v="4"/>
    <x v="1"/>
    <x v="1"/>
    <x v="0"/>
  </r>
  <r>
    <s v="08/10/2015"/>
    <x v="70"/>
    <x v="5"/>
    <s v="CHE081015"/>
    <x v="271"/>
    <n v="1000"/>
    <x v="0"/>
    <x v="0"/>
    <n v="3333"/>
    <x v="4"/>
    <x v="0"/>
    <x v="4"/>
    <x v="1"/>
    <x v="1"/>
    <x v="0"/>
  </r>
  <r>
    <s v="08/10/2015"/>
    <x v="70"/>
    <x v="5"/>
    <s v="2772"/>
    <x v="1"/>
    <n v="150"/>
    <x v="1"/>
    <x v="1"/>
    <n v="2732"/>
    <x v="4"/>
    <x v="0"/>
    <x v="4"/>
    <x v="41"/>
    <x v="22"/>
    <x v="8"/>
  </r>
  <r>
    <s v="08/11/2015"/>
    <x v="70"/>
    <x v="5"/>
    <s v="CHE081115"/>
    <x v="639"/>
    <n v="500"/>
    <x v="2"/>
    <x v="2"/>
    <n v="3307"/>
    <x v="7"/>
    <x v="0"/>
    <x v="7"/>
    <x v="53"/>
    <x v="32"/>
    <x v="0"/>
  </r>
  <r>
    <s v="08/12/2015"/>
    <x v="70"/>
    <x v="5"/>
    <s v="236230"/>
    <x v="770"/>
    <n v="185"/>
    <x v="1"/>
    <x v="1"/>
    <n v="2734"/>
    <x v="4"/>
    <x v="0"/>
    <x v="4"/>
    <x v="13"/>
    <x v="8"/>
    <x v="5"/>
  </r>
  <r>
    <s v="08/13/2015"/>
    <x v="70"/>
    <x v="5"/>
    <s v="IEXP-451267"/>
    <x v="755"/>
    <n v="50"/>
    <x v="0"/>
    <x v="0"/>
    <n v="3333"/>
    <x v="7"/>
    <x v="0"/>
    <x v="7"/>
    <x v="1"/>
    <x v="1"/>
    <x v="0"/>
  </r>
  <r>
    <s v="08/14/2015"/>
    <x v="70"/>
    <x v="5"/>
    <s v="IEXP-451623"/>
    <x v="761"/>
    <n v="1994"/>
    <x v="0"/>
    <x v="0"/>
    <n v="2750"/>
    <x v="4"/>
    <x v="0"/>
    <x v="4"/>
    <x v="44"/>
    <x v="25"/>
    <x v="5"/>
  </r>
  <r>
    <s v="08/14/2015"/>
    <x v="70"/>
    <x v="5"/>
    <s v="CHE081415"/>
    <x v="22"/>
    <n v="100"/>
    <x v="0"/>
    <x v="0"/>
    <n v="3333"/>
    <x v="4"/>
    <x v="0"/>
    <x v="4"/>
    <x v="1"/>
    <x v="1"/>
    <x v="0"/>
  </r>
  <r>
    <s v="08/14/2015"/>
    <x v="70"/>
    <x v="5"/>
    <s v="CHE081415"/>
    <x v="771"/>
    <n v="250"/>
    <x v="0"/>
    <x v="0"/>
    <n v="3333"/>
    <x v="4"/>
    <x v="0"/>
    <x v="4"/>
    <x v="1"/>
    <x v="1"/>
    <x v="0"/>
  </r>
  <r>
    <s v="08/17/2015"/>
    <x v="70"/>
    <x v="5"/>
    <s v="CHE081715"/>
    <x v="772"/>
    <n v="500"/>
    <x v="0"/>
    <x v="0"/>
    <n v="3333"/>
    <x v="7"/>
    <x v="0"/>
    <x v="7"/>
    <x v="1"/>
    <x v="1"/>
    <x v="0"/>
  </r>
  <r>
    <s v="08/20/2015"/>
    <x v="70"/>
    <x v="5"/>
    <s v="CHE082015"/>
    <x v="409"/>
    <n v="300"/>
    <x v="2"/>
    <x v="2"/>
    <n v="3333"/>
    <x v="4"/>
    <x v="0"/>
    <x v="4"/>
    <x v="1"/>
    <x v="1"/>
    <x v="0"/>
  </r>
  <r>
    <s v="08/21/2015"/>
    <x v="70"/>
    <x v="5"/>
    <s v="INV082115"/>
    <x v="409"/>
    <n v="500"/>
    <x v="2"/>
    <x v="2"/>
    <n v="3333"/>
    <x v="4"/>
    <x v="0"/>
    <x v="4"/>
    <x v="1"/>
    <x v="1"/>
    <x v="0"/>
  </r>
  <r>
    <s v="08/24/2015"/>
    <x v="70"/>
    <x v="5"/>
    <s v="CHE082415"/>
    <x v="773"/>
    <n v="1000"/>
    <x v="0"/>
    <x v="0"/>
    <n v="3333"/>
    <x v="8"/>
    <x v="0"/>
    <x v="8"/>
    <x v="1"/>
    <x v="1"/>
    <x v="0"/>
  </r>
  <r>
    <s v="08/24/2015"/>
    <x v="70"/>
    <x v="5"/>
    <s v="CHE082415"/>
    <x v="774"/>
    <n v="1500"/>
    <x v="0"/>
    <x v="0"/>
    <n v="3333"/>
    <x v="4"/>
    <x v="0"/>
    <x v="4"/>
    <x v="1"/>
    <x v="1"/>
    <x v="0"/>
  </r>
  <r>
    <s v="08/24/2015"/>
    <x v="70"/>
    <x v="5"/>
    <s v="INV082415"/>
    <x v="775"/>
    <n v="500"/>
    <x v="0"/>
    <x v="0"/>
    <n v="3333"/>
    <x v="4"/>
    <x v="0"/>
    <x v="4"/>
    <x v="1"/>
    <x v="1"/>
    <x v="0"/>
  </r>
  <r>
    <s v="08/25/2015"/>
    <x v="70"/>
    <x v="5"/>
    <s v="CHE082515"/>
    <x v="776"/>
    <n v="250"/>
    <x v="0"/>
    <x v="0"/>
    <n v="3331"/>
    <x v="7"/>
    <x v="0"/>
    <x v="7"/>
    <x v="46"/>
    <x v="27"/>
    <x v="0"/>
  </r>
  <r>
    <s v="08/25/2015"/>
    <x v="70"/>
    <x v="5"/>
    <s v="27256"/>
    <x v="675"/>
    <n v="129.5"/>
    <x v="2"/>
    <x v="2"/>
    <n v="2737"/>
    <x v="4"/>
    <x v="0"/>
    <x v="4"/>
    <x v="15"/>
    <x v="10"/>
    <x v="5"/>
  </r>
  <r>
    <s v="08/26/2015"/>
    <x v="70"/>
    <x v="5"/>
    <s v="INV082615"/>
    <x v="216"/>
    <n v="1000"/>
    <x v="0"/>
    <x v="0"/>
    <n v="3333"/>
    <x v="7"/>
    <x v="0"/>
    <x v="7"/>
    <x v="1"/>
    <x v="1"/>
    <x v="0"/>
  </r>
  <r>
    <s v="08/27/2015"/>
    <x v="70"/>
    <x v="5"/>
    <s v="CHE082715"/>
    <x v="699"/>
    <n v="250"/>
    <x v="0"/>
    <x v="0"/>
    <n v="3333"/>
    <x v="4"/>
    <x v="0"/>
    <x v="4"/>
    <x v="1"/>
    <x v="1"/>
    <x v="0"/>
  </r>
  <r>
    <s v="08/27/2015"/>
    <x v="70"/>
    <x v="5"/>
    <s v="CHE082715"/>
    <x v="777"/>
    <n v="500"/>
    <x v="0"/>
    <x v="0"/>
    <n v="3344"/>
    <x v="7"/>
    <x v="0"/>
    <x v="7"/>
    <x v="28"/>
    <x v="13"/>
    <x v="7"/>
  </r>
  <r>
    <d v="2015-05-18T00:00:00"/>
    <x v="71"/>
    <x v="5"/>
    <s v="INV081815"/>
    <x v="62"/>
    <n v="2000"/>
    <x v="6"/>
    <x v="6"/>
    <n v="3333"/>
    <x v="4"/>
    <x v="0"/>
    <x v="4"/>
    <x v="1"/>
    <x v="1"/>
    <x v="0"/>
  </r>
  <r>
    <d v="2015-08-22T00:00:00"/>
    <x v="71"/>
    <x v="5"/>
    <s v="REFUNDCHECK-082215"/>
    <x v="761"/>
    <n v="-1994"/>
    <x v="0"/>
    <x v="0"/>
    <n v="2750"/>
    <x v="4"/>
    <x v="0"/>
    <x v="4"/>
    <x v="44"/>
    <x v="25"/>
    <x v="5"/>
  </r>
  <r>
    <d v="2015-08-31T00:00:00"/>
    <x v="71"/>
    <x v="5"/>
    <n v="139"/>
    <x v="715"/>
    <n v="300"/>
    <x v="3"/>
    <x v="3"/>
    <n v="3333"/>
    <x v="4"/>
    <x v="0"/>
    <x v="4"/>
    <x v="1"/>
    <x v="1"/>
    <x v="0"/>
  </r>
  <r>
    <d v="2015-09-01T00:00:00"/>
    <x v="71"/>
    <x v="5"/>
    <s v="INV090115"/>
    <x v="778"/>
    <n v="250"/>
    <x v="0"/>
    <x v="0"/>
    <n v="3333"/>
    <x v="4"/>
    <x v="0"/>
    <x v="4"/>
    <x v="1"/>
    <x v="1"/>
    <x v="0"/>
  </r>
  <r>
    <d v="2015-09-01T00:00:00"/>
    <x v="71"/>
    <x v="5"/>
    <s v="CHE090115"/>
    <x v="194"/>
    <n v="2193.58"/>
    <x v="6"/>
    <x v="6"/>
    <n v="3333"/>
    <x v="7"/>
    <x v="0"/>
    <x v="7"/>
    <x v="1"/>
    <x v="1"/>
    <x v="0"/>
  </r>
  <r>
    <d v="2015-09-01T00:00:00"/>
    <x v="71"/>
    <x v="5"/>
    <s v="INV090115"/>
    <x v="710"/>
    <n v="500"/>
    <x v="0"/>
    <x v="0"/>
    <n v="3333"/>
    <x v="4"/>
    <x v="0"/>
    <x v="4"/>
    <x v="1"/>
    <x v="1"/>
    <x v="0"/>
  </r>
  <r>
    <d v="2015-09-01T00:00:00"/>
    <x v="71"/>
    <x v="5"/>
    <n v="100"/>
    <x v="779"/>
    <n v="500"/>
    <x v="0"/>
    <x v="0"/>
    <n v="3333"/>
    <x v="4"/>
    <x v="0"/>
    <x v="4"/>
    <x v="1"/>
    <x v="1"/>
    <x v="0"/>
  </r>
  <r>
    <d v="2015-09-02T00:00:00"/>
    <x v="71"/>
    <x v="5"/>
    <n v="14653"/>
    <x v="22"/>
    <n v="600"/>
    <x v="0"/>
    <x v="0"/>
    <n v="3333"/>
    <x v="4"/>
    <x v="0"/>
    <x v="4"/>
    <x v="1"/>
    <x v="1"/>
    <x v="0"/>
  </r>
  <r>
    <d v="2015-09-03T00:00:00"/>
    <x v="71"/>
    <x v="5"/>
    <s v="2015PSL"/>
    <x v="1"/>
    <n v="2500"/>
    <x v="1"/>
    <x v="1"/>
    <n v="3333"/>
    <x v="7"/>
    <x v="0"/>
    <x v="7"/>
    <x v="1"/>
    <x v="1"/>
    <x v="0"/>
  </r>
  <r>
    <d v="2015-09-08T00:00:00"/>
    <x v="71"/>
    <x v="5"/>
    <s v="CHE090815"/>
    <x v="268"/>
    <n v="100"/>
    <x v="0"/>
    <x v="0"/>
    <n v="3333"/>
    <x v="4"/>
    <x v="0"/>
    <x v="4"/>
    <x v="1"/>
    <x v="1"/>
    <x v="0"/>
  </r>
  <r>
    <d v="2015-09-08T00:00:00"/>
    <x v="71"/>
    <x v="5"/>
    <n v="4151017970"/>
    <x v="489"/>
    <n v="500"/>
    <x v="0"/>
    <x v="0"/>
    <n v="3333"/>
    <x v="7"/>
    <x v="0"/>
    <x v="7"/>
    <x v="1"/>
    <x v="1"/>
    <x v="0"/>
  </r>
  <r>
    <d v="2015-09-08T00:00:00"/>
    <x v="71"/>
    <x v="5"/>
    <s v="CHE090815"/>
    <x v="571"/>
    <n v="1000"/>
    <x v="3"/>
    <x v="3"/>
    <n v="3333"/>
    <x v="4"/>
    <x v="0"/>
    <x v="4"/>
    <x v="1"/>
    <x v="1"/>
    <x v="0"/>
  </r>
  <r>
    <d v="2015-09-14T00:00:00"/>
    <x v="71"/>
    <x v="5"/>
    <s v="INV091415"/>
    <x v="780"/>
    <n v="250"/>
    <x v="0"/>
    <x v="0"/>
    <n v="3333"/>
    <x v="4"/>
    <x v="0"/>
    <x v="4"/>
    <x v="1"/>
    <x v="1"/>
    <x v="0"/>
  </r>
  <r>
    <d v="2015-09-15T00:00:00"/>
    <x v="71"/>
    <x v="5"/>
    <n v="6010"/>
    <x v="430"/>
    <n v="500"/>
    <x v="4"/>
    <x v="4"/>
    <n v="3333"/>
    <x v="7"/>
    <x v="0"/>
    <x v="7"/>
    <x v="1"/>
    <x v="1"/>
    <x v="0"/>
  </r>
  <r>
    <d v="2015-09-15T00:00:00"/>
    <x v="71"/>
    <x v="5"/>
    <s v="CHE091515"/>
    <x v="781"/>
    <n v="1000"/>
    <x v="2"/>
    <x v="2"/>
    <n v="3333"/>
    <x v="7"/>
    <x v="0"/>
    <x v="7"/>
    <x v="1"/>
    <x v="1"/>
    <x v="0"/>
  </r>
  <r>
    <d v="2015-09-16T00:00:00"/>
    <x v="71"/>
    <x v="5"/>
    <n v="156"/>
    <x v="715"/>
    <n v="1000"/>
    <x v="3"/>
    <x v="3"/>
    <n v="3333"/>
    <x v="4"/>
    <x v="0"/>
    <x v="4"/>
    <x v="1"/>
    <x v="1"/>
    <x v="0"/>
  </r>
  <r>
    <d v="2015-09-24T00:00:00"/>
    <x v="71"/>
    <x v="5"/>
    <s v="CHE092415"/>
    <x v="782"/>
    <n v="750"/>
    <x v="2"/>
    <x v="2"/>
    <n v="3333"/>
    <x v="8"/>
    <x v="0"/>
    <x v="8"/>
    <x v="1"/>
    <x v="1"/>
    <x v="0"/>
  </r>
  <r>
    <d v="2015-09-24T00:00:00"/>
    <x v="71"/>
    <x v="5"/>
    <s v="INV092415"/>
    <x v="783"/>
    <n v="150"/>
    <x v="0"/>
    <x v="0"/>
    <n v="3333"/>
    <x v="7"/>
    <x v="0"/>
    <x v="7"/>
    <x v="1"/>
    <x v="1"/>
    <x v="0"/>
  </r>
  <r>
    <d v="2015-09-28T00:00:00"/>
    <x v="71"/>
    <x v="5"/>
    <s v="INV092815"/>
    <x v="567"/>
    <n v="100"/>
    <x v="2"/>
    <x v="2"/>
    <n v="2734"/>
    <x v="4"/>
    <x v="0"/>
    <x v="4"/>
    <x v="13"/>
    <x v="8"/>
    <x v="5"/>
  </r>
  <r>
    <d v="2015-04-27T00:00:00"/>
    <x v="72"/>
    <x v="6"/>
    <n v="102015"/>
    <x v="644"/>
    <n v="3000"/>
    <x v="0"/>
    <x v="0"/>
    <n v="3333"/>
    <x v="4"/>
    <x v="0"/>
    <x v="4"/>
    <x v="1"/>
    <x v="1"/>
    <x v="0"/>
  </r>
  <r>
    <d v="2015-10-01T00:00:00"/>
    <x v="72"/>
    <x v="6"/>
    <s v="INV100115"/>
    <x v="216"/>
    <n v="500"/>
    <x v="0"/>
    <x v="0"/>
    <n v="3333"/>
    <x v="7"/>
    <x v="0"/>
    <x v="7"/>
    <x v="1"/>
    <x v="1"/>
    <x v="0"/>
  </r>
  <r>
    <d v="2015-10-01T00:00:00"/>
    <x v="72"/>
    <x v="6"/>
    <s v="71_1"/>
    <x v="216"/>
    <n v="1000"/>
    <x v="0"/>
    <x v="0"/>
    <n v="3333"/>
    <x v="7"/>
    <x v="0"/>
    <x v="7"/>
    <x v="1"/>
    <x v="1"/>
    <x v="0"/>
  </r>
  <r>
    <d v="2015-10-01T00:00:00"/>
    <x v="72"/>
    <x v="6"/>
    <s v="INV100115"/>
    <x v="92"/>
    <n v="1000"/>
    <x v="0"/>
    <x v="0"/>
    <n v="3333"/>
    <x v="4"/>
    <x v="0"/>
    <x v="4"/>
    <x v="1"/>
    <x v="1"/>
    <x v="0"/>
  </r>
  <r>
    <d v="2015-10-01T00:00:00"/>
    <x v="72"/>
    <x v="6"/>
    <s v="3396_100115"/>
    <x v="88"/>
    <n v="1600"/>
    <x v="2"/>
    <x v="2"/>
    <n v="3333"/>
    <x v="4"/>
    <x v="0"/>
    <x v="4"/>
    <x v="1"/>
    <x v="1"/>
    <x v="0"/>
  </r>
  <r>
    <d v="2015-10-01T00:00:00"/>
    <x v="72"/>
    <x v="6"/>
    <s v="INV100115"/>
    <x v="164"/>
    <n v="175"/>
    <x v="0"/>
    <x v="0"/>
    <n v="3333"/>
    <x v="4"/>
    <x v="0"/>
    <x v="4"/>
    <x v="1"/>
    <x v="1"/>
    <x v="0"/>
  </r>
  <r>
    <d v="2015-10-01T00:00:00"/>
    <x v="72"/>
    <x v="6"/>
    <s v="INV100115"/>
    <x v="753"/>
    <n v="1000"/>
    <x v="2"/>
    <x v="2"/>
    <n v="3333"/>
    <x v="4"/>
    <x v="0"/>
    <x v="4"/>
    <x v="1"/>
    <x v="1"/>
    <x v="0"/>
  </r>
  <r>
    <d v="2015-10-05T00:00:00"/>
    <x v="72"/>
    <x v="6"/>
    <n v="165381"/>
    <x v="784"/>
    <n v="550"/>
    <x v="0"/>
    <x v="0"/>
    <n v="3333"/>
    <x v="8"/>
    <x v="0"/>
    <x v="8"/>
    <x v="1"/>
    <x v="1"/>
    <x v="0"/>
  </r>
  <r>
    <d v="2015-10-05T00:00:00"/>
    <x v="72"/>
    <x v="6"/>
    <s v="INV100515"/>
    <x v="785"/>
    <n v="1000"/>
    <x v="0"/>
    <x v="0"/>
    <n v="2631"/>
    <x v="4"/>
    <x v="0"/>
    <x v="4"/>
    <x v="9"/>
    <x v="4"/>
    <x v="0"/>
  </r>
  <r>
    <d v="2015-10-06T00:00:00"/>
    <x v="72"/>
    <x v="6"/>
    <s v="CHE100615"/>
    <x v="643"/>
    <n v="500"/>
    <x v="0"/>
    <x v="0"/>
    <n v="3333"/>
    <x v="4"/>
    <x v="0"/>
    <x v="4"/>
    <x v="1"/>
    <x v="1"/>
    <x v="0"/>
  </r>
  <r>
    <d v="2015-10-06T00:00:00"/>
    <x v="72"/>
    <x v="6"/>
    <s v="CHE100615"/>
    <x v="624"/>
    <n v="1000"/>
    <x v="4"/>
    <x v="4"/>
    <n v="3333"/>
    <x v="4"/>
    <x v="0"/>
    <x v="4"/>
    <x v="1"/>
    <x v="1"/>
    <x v="0"/>
  </r>
  <r>
    <d v="2015-10-06T00:00:00"/>
    <x v="72"/>
    <x v="6"/>
    <s v="CHE100615"/>
    <x v="645"/>
    <n v="250"/>
    <x v="0"/>
    <x v="0"/>
    <n v="3333"/>
    <x v="0"/>
    <x v="0"/>
    <x v="0"/>
    <x v="1"/>
    <x v="1"/>
    <x v="0"/>
  </r>
  <r>
    <d v="2015-10-08T00:00:00"/>
    <x v="72"/>
    <x v="6"/>
    <n v="24182"/>
    <x v="786"/>
    <n v="95"/>
    <x v="2"/>
    <x v="2"/>
    <n v="2737"/>
    <x v="4"/>
    <x v="0"/>
    <x v="4"/>
    <x v="15"/>
    <x v="10"/>
    <x v="5"/>
  </r>
  <r>
    <d v="2015-10-08T00:00:00"/>
    <x v="72"/>
    <x v="6"/>
    <s v="INV100815"/>
    <x v="564"/>
    <n v="350"/>
    <x v="0"/>
    <x v="0"/>
    <n v="3333"/>
    <x v="4"/>
    <x v="0"/>
    <x v="4"/>
    <x v="1"/>
    <x v="1"/>
    <x v="0"/>
  </r>
  <r>
    <d v="2015-10-16T00:00:00"/>
    <x v="72"/>
    <x v="6"/>
    <s v="050_STEVEN.STEIGER_O"/>
    <x v="456"/>
    <n v="375.55"/>
    <x v="0"/>
    <x v="0"/>
    <n v="3333"/>
    <x v="7"/>
    <x v="0"/>
    <x v="7"/>
    <x v="1"/>
    <x v="1"/>
    <x v="0"/>
  </r>
  <r>
    <d v="2015-10-16T00:00:00"/>
    <x v="72"/>
    <x v="6"/>
    <n v="10150"/>
    <x v="22"/>
    <n v="1000"/>
    <x v="0"/>
    <x v="0"/>
    <n v="3333"/>
    <x v="7"/>
    <x v="0"/>
    <x v="7"/>
    <x v="1"/>
    <x v="1"/>
    <x v="0"/>
  </r>
  <r>
    <d v="2015-10-16T00:00:00"/>
    <x v="72"/>
    <x v="6"/>
    <n v="7089"/>
    <x v="787"/>
    <n v="500"/>
    <x v="0"/>
    <x v="0"/>
    <n v="3333"/>
    <x v="8"/>
    <x v="0"/>
    <x v="8"/>
    <x v="1"/>
    <x v="1"/>
    <x v="0"/>
  </r>
  <r>
    <d v="2015-10-20T00:00:00"/>
    <x v="72"/>
    <x v="6"/>
    <s v="INV102015"/>
    <x v="40"/>
    <n v="500"/>
    <x v="6"/>
    <x v="6"/>
    <n v="3333"/>
    <x v="7"/>
    <x v="0"/>
    <x v="7"/>
    <x v="1"/>
    <x v="1"/>
    <x v="0"/>
  </r>
  <r>
    <d v="2015-10-20T00:00:00"/>
    <x v="72"/>
    <x v="6"/>
    <s v="2015LPB5"/>
    <x v="191"/>
    <n v="1000"/>
    <x v="0"/>
    <x v="0"/>
    <n v="3333"/>
    <x v="7"/>
    <x v="0"/>
    <x v="7"/>
    <x v="1"/>
    <x v="1"/>
    <x v="0"/>
  </r>
  <r>
    <d v="2015-10-20T00:00:00"/>
    <x v="72"/>
    <x v="6"/>
    <s v="CHE102015"/>
    <x v="451"/>
    <n v="399"/>
    <x v="6"/>
    <x v="6"/>
    <n v="3333"/>
    <x v="7"/>
    <x v="0"/>
    <x v="7"/>
    <x v="1"/>
    <x v="1"/>
    <x v="0"/>
  </r>
  <r>
    <d v="2015-10-22T00:00:00"/>
    <x v="72"/>
    <x v="6"/>
    <n v="6892016"/>
    <x v="71"/>
    <n v="200"/>
    <x v="0"/>
    <x v="0"/>
    <n v="3333"/>
    <x v="4"/>
    <x v="0"/>
    <x v="4"/>
    <x v="1"/>
    <x v="1"/>
    <x v="0"/>
  </r>
  <r>
    <d v="2015-10-25T00:00:00"/>
    <x v="72"/>
    <x v="6"/>
    <s v="CHE102515"/>
    <x v="701"/>
    <n v="500"/>
    <x v="2"/>
    <x v="2"/>
    <n v="3307"/>
    <x v="7"/>
    <x v="0"/>
    <x v="7"/>
    <x v="53"/>
    <x v="32"/>
    <x v="0"/>
  </r>
  <r>
    <d v="2015-10-26T00:00:00"/>
    <x v="72"/>
    <x v="6"/>
    <s v="CHE102615"/>
    <x v="788"/>
    <n v="112.5"/>
    <x v="0"/>
    <x v="0"/>
    <n v="3333"/>
    <x v="8"/>
    <x v="0"/>
    <x v="8"/>
    <x v="1"/>
    <x v="1"/>
    <x v="0"/>
  </r>
  <r>
    <d v="2015-10-27T00:00:00"/>
    <x v="72"/>
    <x v="6"/>
    <s v="CHE102715"/>
    <x v="789"/>
    <n v="175"/>
    <x v="0"/>
    <x v="0"/>
    <n v="3333"/>
    <x v="8"/>
    <x v="0"/>
    <x v="8"/>
    <x v="1"/>
    <x v="1"/>
    <x v="0"/>
  </r>
  <r>
    <d v="2015-10-29T00:00:00"/>
    <x v="72"/>
    <x v="6"/>
    <s v="INV102915"/>
    <x v="1"/>
    <n v="1000"/>
    <x v="1"/>
    <x v="1"/>
    <n v="3333"/>
    <x v="7"/>
    <x v="0"/>
    <x v="7"/>
    <x v="1"/>
    <x v="1"/>
    <x v="0"/>
  </r>
  <r>
    <d v="2015-10-29T00:00:00"/>
    <x v="73"/>
    <x v="6"/>
    <n v="24638"/>
    <x v="757"/>
    <n v="128.5"/>
    <x v="2"/>
    <x v="2"/>
    <n v="2737"/>
    <x v="4"/>
    <x v="0"/>
    <x v="4"/>
    <x v="15"/>
    <x v="10"/>
    <x v="5"/>
  </r>
  <r>
    <d v="2015-11-01T00:00:00"/>
    <x v="73"/>
    <x v="6"/>
    <s v="INV110115"/>
    <x v="790"/>
    <n v="1494.6"/>
    <x v="0"/>
    <x v="0"/>
    <n v="2734"/>
    <x v="4"/>
    <x v="0"/>
    <x v="4"/>
    <x v="13"/>
    <x v="8"/>
    <x v="5"/>
  </r>
  <r>
    <d v="2015-11-02T00:00:00"/>
    <x v="73"/>
    <x v="6"/>
    <s v="CHE110215"/>
    <x v="235"/>
    <n v="200"/>
    <x v="0"/>
    <x v="0"/>
    <n v="3333"/>
    <x v="4"/>
    <x v="0"/>
    <x v="4"/>
    <x v="1"/>
    <x v="1"/>
    <x v="0"/>
  </r>
  <r>
    <d v="2015-11-04T00:00:00"/>
    <x v="73"/>
    <x v="6"/>
    <s v="CHE110415"/>
    <x v="642"/>
    <n v="2000"/>
    <x v="2"/>
    <x v="2"/>
    <n v="3333"/>
    <x v="8"/>
    <x v="0"/>
    <x v="8"/>
    <x v="1"/>
    <x v="1"/>
    <x v="0"/>
  </r>
  <r>
    <d v="2015-11-05T00:00:00"/>
    <x v="73"/>
    <x v="6"/>
    <s v="INV110515"/>
    <x v="791"/>
    <n v="2500"/>
    <x v="2"/>
    <x v="2"/>
    <n v="3333"/>
    <x v="4"/>
    <x v="0"/>
    <x v="4"/>
    <x v="1"/>
    <x v="1"/>
    <x v="0"/>
  </r>
  <r>
    <d v="2015-11-05T00:00:00"/>
    <x v="73"/>
    <x v="6"/>
    <s v="CHE110515"/>
    <x v="409"/>
    <n v="100"/>
    <x v="2"/>
    <x v="2"/>
    <n v="3333"/>
    <x v="4"/>
    <x v="0"/>
    <x v="4"/>
    <x v="1"/>
    <x v="1"/>
    <x v="0"/>
  </r>
  <r>
    <d v="2015-11-11T00:00:00"/>
    <x v="73"/>
    <x v="6"/>
    <s v="CHE111115"/>
    <x v="792"/>
    <n v="100"/>
    <x v="0"/>
    <x v="0"/>
    <n v="3333"/>
    <x v="4"/>
    <x v="0"/>
    <x v="4"/>
    <x v="1"/>
    <x v="1"/>
    <x v="0"/>
  </r>
  <r>
    <d v="2015-11-12T00:00:00"/>
    <x v="73"/>
    <x v="6"/>
    <n v="18"/>
    <x v="3"/>
    <n v="500"/>
    <x v="0"/>
    <x v="0"/>
    <n v="3333"/>
    <x v="4"/>
    <x v="0"/>
    <x v="4"/>
    <x v="1"/>
    <x v="1"/>
    <x v="0"/>
  </r>
  <r>
    <d v="2015-11-13T00:00:00"/>
    <x v="73"/>
    <x v="6"/>
    <s v="CHE111315"/>
    <x v="793"/>
    <n v="100"/>
    <x v="0"/>
    <x v="0"/>
    <n v="3333"/>
    <x v="4"/>
    <x v="0"/>
    <x v="4"/>
    <x v="1"/>
    <x v="1"/>
    <x v="0"/>
  </r>
  <r>
    <d v="2015-11-17T00:00:00"/>
    <x v="73"/>
    <x v="6"/>
    <s v="CHE111715"/>
    <x v="472"/>
    <n v="500"/>
    <x v="0"/>
    <x v="0"/>
    <n v="3333"/>
    <x v="4"/>
    <x v="0"/>
    <x v="4"/>
    <x v="1"/>
    <x v="1"/>
    <x v="0"/>
  </r>
  <r>
    <d v="2015-11-19T00:00:00"/>
    <x v="73"/>
    <x v="6"/>
    <s v="INV111915"/>
    <x v="208"/>
    <n v="250"/>
    <x v="0"/>
    <x v="0"/>
    <n v="3333"/>
    <x v="4"/>
    <x v="0"/>
    <x v="4"/>
    <x v="1"/>
    <x v="1"/>
    <x v="0"/>
  </r>
  <r>
    <d v="2015-11-20T00:00:00"/>
    <x v="73"/>
    <x v="6"/>
    <s v="CHE112015"/>
    <x v="794"/>
    <n v="100"/>
    <x v="2"/>
    <x v="2"/>
    <n v="3307"/>
    <x v="0"/>
    <x v="0"/>
    <x v="0"/>
    <x v="53"/>
    <x v="32"/>
    <x v="0"/>
  </r>
  <r>
    <d v="2015-11-24T00:00:00"/>
    <x v="73"/>
    <x v="6"/>
    <s v="GSP2015"/>
    <x v="239"/>
    <n v="2500"/>
    <x v="2"/>
    <x v="2"/>
    <n v="3333"/>
    <x v="4"/>
    <x v="0"/>
    <x v="4"/>
    <x v="1"/>
    <x v="1"/>
    <x v="0"/>
  </r>
  <r>
    <m/>
    <x v="73"/>
    <x v="6"/>
    <m/>
    <x v="552"/>
    <n v="-1230"/>
    <x v="0"/>
    <x v="0"/>
    <n v="3333"/>
    <x v="8"/>
    <x v="0"/>
    <x v="8"/>
    <x v="1"/>
    <x v="1"/>
    <x v="0"/>
  </r>
  <r>
    <s v="10/15/2015"/>
    <x v="74"/>
    <x v="6"/>
    <s v="654523_101515"/>
    <x v="22"/>
    <n v="3000"/>
    <x v="0"/>
    <x v="0"/>
    <n v="3333"/>
    <x v="4"/>
    <x v="0"/>
    <x v="4"/>
    <x v="1"/>
    <x v="1"/>
    <x v="0"/>
  </r>
  <r>
    <s v="11/30/2015"/>
    <x v="74"/>
    <x v="6"/>
    <s v="001"/>
    <x v="67"/>
    <n v="500"/>
    <x v="1"/>
    <x v="1"/>
    <n v="3333"/>
    <x v="7"/>
    <x v="0"/>
    <x v="7"/>
    <x v="1"/>
    <x v="1"/>
    <x v="0"/>
  </r>
  <r>
    <s v="12/01/2015"/>
    <x v="74"/>
    <x v="6"/>
    <s v="INV120115_2"/>
    <x v="22"/>
    <n v="50"/>
    <x v="0"/>
    <x v="0"/>
    <n v="3333"/>
    <x v="4"/>
    <x v="0"/>
    <x v="4"/>
    <x v="1"/>
    <x v="1"/>
    <x v="0"/>
  </r>
  <r>
    <s v="12/01/2015"/>
    <x v="74"/>
    <x v="6"/>
    <s v="9844"/>
    <x v="22"/>
    <n v="250"/>
    <x v="0"/>
    <x v="0"/>
    <n v="3333"/>
    <x v="8"/>
    <x v="0"/>
    <x v="8"/>
    <x v="1"/>
    <x v="1"/>
    <x v="0"/>
  </r>
  <r>
    <s v="12/01/2015"/>
    <x v="74"/>
    <x v="6"/>
    <s v="INV120115_1"/>
    <x v="22"/>
    <n v="1000"/>
    <x v="0"/>
    <x v="0"/>
    <n v="3333"/>
    <x v="4"/>
    <x v="0"/>
    <x v="4"/>
    <x v="1"/>
    <x v="1"/>
    <x v="0"/>
  </r>
  <r>
    <s v="12/01/2015"/>
    <x v="74"/>
    <x v="6"/>
    <s v="CHE120115"/>
    <x v="656"/>
    <n v="500"/>
    <x v="0"/>
    <x v="0"/>
    <n v="3333"/>
    <x v="4"/>
    <x v="0"/>
    <x v="4"/>
    <x v="1"/>
    <x v="1"/>
    <x v="0"/>
  </r>
  <r>
    <s v="12/01/2015"/>
    <x v="74"/>
    <x v="6"/>
    <s v="CHE120115"/>
    <x v="588"/>
    <n v="500"/>
    <x v="0"/>
    <x v="0"/>
    <n v="3333"/>
    <x v="4"/>
    <x v="0"/>
    <x v="4"/>
    <x v="1"/>
    <x v="1"/>
    <x v="0"/>
  </r>
  <r>
    <s v="12/01/2015"/>
    <x v="74"/>
    <x v="6"/>
    <s v="1181"/>
    <x v="402"/>
    <n v="10000"/>
    <x v="3"/>
    <x v="3"/>
    <n v="3333"/>
    <x v="4"/>
    <x v="0"/>
    <x v="4"/>
    <x v="1"/>
    <x v="1"/>
    <x v="0"/>
  </r>
  <r>
    <s v="12/01/2015"/>
    <x v="74"/>
    <x v="6"/>
    <s v="CHE120115"/>
    <x v="501"/>
    <n v="500"/>
    <x v="0"/>
    <x v="0"/>
    <n v="3333"/>
    <x v="4"/>
    <x v="0"/>
    <x v="4"/>
    <x v="1"/>
    <x v="1"/>
    <x v="0"/>
  </r>
  <r>
    <s v="12/01/2015"/>
    <x v="74"/>
    <x v="6"/>
    <s v="CHE120115"/>
    <x v="632"/>
    <n v="5000"/>
    <x v="3"/>
    <x v="3"/>
    <n v="3333"/>
    <x v="4"/>
    <x v="0"/>
    <x v="4"/>
    <x v="1"/>
    <x v="1"/>
    <x v="0"/>
  </r>
  <r>
    <s v="12/01/2015"/>
    <x v="74"/>
    <x v="6"/>
    <s v="CHE120115"/>
    <x v="67"/>
    <n v="500"/>
    <x v="7"/>
    <x v="7"/>
    <n v="3333"/>
    <x v="4"/>
    <x v="0"/>
    <x v="4"/>
    <x v="1"/>
    <x v="1"/>
    <x v="0"/>
  </r>
  <r>
    <s v="12/02/2015"/>
    <x v="74"/>
    <x v="6"/>
    <s v="1001"/>
    <x v="36"/>
    <n v="500"/>
    <x v="4"/>
    <x v="4"/>
    <n v="3333"/>
    <x v="7"/>
    <x v="0"/>
    <x v="7"/>
    <x v="1"/>
    <x v="1"/>
    <x v="0"/>
  </r>
  <r>
    <s v="12/02/2015"/>
    <x v="74"/>
    <x v="6"/>
    <s v="CHE120215"/>
    <x v="1"/>
    <n v="1000"/>
    <x v="1"/>
    <x v="1"/>
    <n v="3333"/>
    <x v="7"/>
    <x v="0"/>
    <x v="7"/>
    <x v="1"/>
    <x v="1"/>
    <x v="0"/>
  </r>
  <r>
    <s v="12/04/2015"/>
    <x v="74"/>
    <x v="6"/>
    <s v="IEXP-563877"/>
    <x v="718"/>
    <n v="888.53"/>
    <x v="0"/>
    <x v="0"/>
    <n v="3331"/>
    <x v="7"/>
    <x v="0"/>
    <x v="7"/>
    <x v="46"/>
    <x v="27"/>
    <x v="0"/>
  </r>
  <r>
    <s v="12/06/2015"/>
    <x v="74"/>
    <x v="6"/>
    <s v="CHE120615"/>
    <x v="795"/>
    <n v="250"/>
    <x v="0"/>
    <x v="0"/>
    <n v="3333"/>
    <x v="4"/>
    <x v="0"/>
    <x v="4"/>
    <x v="1"/>
    <x v="1"/>
    <x v="0"/>
  </r>
  <r>
    <s v="12/08/2015"/>
    <x v="74"/>
    <x v="6"/>
    <s v="CHE120815"/>
    <x v="401"/>
    <n v="500"/>
    <x v="0"/>
    <x v="0"/>
    <n v="3333"/>
    <x v="8"/>
    <x v="0"/>
    <x v="8"/>
    <x v="1"/>
    <x v="1"/>
    <x v="0"/>
  </r>
  <r>
    <s v="12/08/2015"/>
    <x v="74"/>
    <x v="6"/>
    <s v="INV120815"/>
    <x v="707"/>
    <n v="149790"/>
    <x v="8"/>
    <x v="8"/>
    <n v="3333"/>
    <x v="4"/>
    <x v="0"/>
    <x v="4"/>
    <x v="1"/>
    <x v="1"/>
    <x v="0"/>
  </r>
  <r>
    <s v="12/08/2015"/>
    <x v="74"/>
    <x v="6"/>
    <s v="CHE120815"/>
    <x v="658"/>
    <n v="500"/>
    <x v="0"/>
    <x v="0"/>
    <n v="3333"/>
    <x v="8"/>
    <x v="0"/>
    <x v="8"/>
    <x v="1"/>
    <x v="1"/>
    <x v="0"/>
  </r>
  <r>
    <s v="12/09/2015"/>
    <x v="74"/>
    <x v="6"/>
    <s v="CHE120915"/>
    <x v="731"/>
    <n v="1000"/>
    <x v="0"/>
    <x v="0"/>
    <n v="3333"/>
    <x v="4"/>
    <x v="0"/>
    <x v="4"/>
    <x v="1"/>
    <x v="1"/>
    <x v="0"/>
  </r>
  <r>
    <s v="12/10/2015"/>
    <x v="74"/>
    <x v="6"/>
    <s v="CHE121015"/>
    <x v="720"/>
    <n v="1500"/>
    <x v="0"/>
    <x v="0"/>
    <n v="3333"/>
    <x v="7"/>
    <x v="0"/>
    <x v="7"/>
    <x v="1"/>
    <x v="1"/>
    <x v="0"/>
  </r>
  <r>
    <s v="12/10/2015"/>
    <x v="74"/>
    <x v="6"/>
    <s v="INV121015"/>
    <x v="307"/>
    <n v="350"/>
    <x v="0"/>
    <x v="0"/>
    <n v="3333"/>
    <x v="4"/>
    <x v="0"/>
    <x v="4"/>
    <x v="1"/>
    <x v="1"/>
    <x v="0"/>
  </r>
  <r>
    <s v="12/15/2015"/>
    <x v="74"/>
    <x v="6"/>
    <s v="CHE121515"/>
    <x v="796"/>
    <n v="500"/>
    <x v="3"/>
    <x v="3"/>
    <n v="3333"/>
    <x v="8"/>
    <x v="0"/>
    <x v="8"/>
    <x v="1"/>
    <x v="1"/>
    <x v="0"/>
  </r>
  <r>
    <s v="12/15/2015"/>
    <x v="74"/>
    <x v="6"/>
    <s v="CHE121515"/>
    <x v="494"/>
    <n v="3000"/>
    <x v="1"/>
    <x v="1"/>
    <n v="3333"/>
    <x v="7"/>
    <x v="0"/>
    <x v="7"/>
    <x v="1"/>
    <x v="1"/>
    <x v="0"/>
  </r>
  <r>
    <s v="12/16/2015"/>
    <x v="74"/>
    <x v="6"/>
    <s v="050_MAXWELL.MILLER_D"/>
    <x v="456"/>
    <n v="274.93"/>
    <x v="0"/>
    <x v="0"/>
    <n v="3341"/>
    <x v="7"/>
    <x v="0"/>
    <x v="7"/>
    <x v="29"/>
    <x v="14"/>
    <x v="7"/>
  </r>
  <r>
    <s v="12/16/2015"/>
    <x v="74"/>
    <x v="6"/>
    <s v="050_LISA.YATES_DEC-1"/>
    <x v="456"/>
    <n v="1304.75"/>
    <x v="0"/>
    <x v="0"/>
    <n v="2734"/>
    <x v="4"/>
    <x v="0"/>
    <x v="4"/>
    <x v="13"/>
    <x v="8"/>
    <x v="5"/>
  </r>
  <r>
    <s v="12/16/2015"/>
    <x v="74"/>
    <x v="6"/>
    <s v="050_PATRICIA.OOST_DE"/>
    <x v="456"/>
    <n v="1357.29"/>
    <x v="0"/>
    <x v="0"/>
    <n v="2734"/>
    <x v="4"/>
    <x v="0"/>
    <x v="4"/>
    <x v="13"/>
    <x v="8"/>
    <x v="5"/>
  </r>
  <r>
    <s v="12/16/2015"/>
    <x v="74"/>
    <x v="6"/>
    <s v="1216"/>
    <x v="106"/>
    <n v="2500"/>
    <x v="0"/>
    <x v="0"/>
    <n v="3333"/>
    <x v="4"/>
    <x v="0"/>
    <x v="4"/>
    <x v="1"/>
    <x v="1"/>
    <x v="0"/>
  </r>
  <r>
    <s v="12/17/2015"/>
    <x v="74"/>
    <x v="6"/>
    <s v="CHE121715"/>
    <x v="464"/>
    <n v="500"/>
    <x v="0"/>
    <x v="0"/>
    <n v="2637"/>
    <x v="4"/>
    <x v="0"/>
    <x v="4"/>
    <x v="18"/>
    <x v="9"/>
    <x v="3"/>
  </r>
  <r>
    <s v="12/18/2015"/>
    <x v="74"/>
    <x v="6"/>
    <s v="INV121815"/>
    <x v="109"/>
    <n v="1000"/>
    <x v="6"/>
    <x v="6"/>
    <n v="3333"/>
    <x v="4"/>
    <x v="0"/>
    <x v="4"/>
    <x v="1"/>
    <x v="1"/>
    <x v="0"/>
  </r>
  <r>
    <s v="01/04/2016"/>
    <x v="75"/>
    <x v="6"/>
    <s v="CHE010416"/>
    <x v="797"/>
    <n v="562"/>
    <x v="0"/>
    <x v="0"/>
    <n v="3333"/>
    <x v="4"/>
    <x v="0"/>
    <x v="4"/>
    <x v="1"/>
    <x v="1"/>
    <x v="0"/>
  </r>
  <r>
    <s v="01/05/2016"/>
    <x v="75"/>
    <x v="6"/>
    <s v="CHE010516"/>
    <x v="590"/>
    <n v="1000"/>
    <x v="0"/>
    <x v="0"/>
    <n v="3333"/>
    <x v="4"/>
    <x v="0"/>
    <x v="4"/>
    <x v="1"/>
    <x v="1"/>
    <x v="0"/>
  </r>
  <r>
    <s v="01/05/2016"/>
    <x v="75"/>
    <x v="6"/>
    <s v="INV010516"/>
    <x v="116"/>
    <n v="1000"/>
    <x v="2"/>
    <x v="2"/>
    <n v="2734"/>
    <x v="4"/>
    <x v="0"/>
    <x v="4"/>
    <x v="13"/>
    <x v="8"/>
    <x v="5"/>
  </r>
  <r>
    <s v="01/06/2016"/>
    <x v="75"/>
    <x v="6"/>
    <s v="CHE010616"/>
    <x v="798"/>
    <n v="150"/>
    <x v="0"/>
    <x v="0"/>
    <n v="3307"/>
    <x v="0"/>
    <x v="0"/>
    <x v="0"/>
    <x v="53"/>
    <x v="32"/>
    <x v="0"/>
  </r>
  <r>
    <s v="01/07/2016"/>
    <x v="75"/>
    <x v="6"/>
    <s v="CHE010716"/>
    <x v="191"/>
    <n v="100"/>
    <x v="0"/>
    <x v="0"/>
    <n v="3333"/>
    <x v="7"/>
    <x v="0"/>
    <x v="7"/>
    <x v="1"/>
    <x v="1"/>
    <x v="0"/>
  </r>
  <r>
    <s v="01/08/2016"/>
    <x v="75"/>
    <x v="6"/>
    <s v="CHE010816"/>
    <x v="799"/>
    <n v="100"/>
    <x v="0"/>
    <x v="0"/>
    <n v="3301"/>
    <x v="0"/>
    <x v="0"/>
    <x v="0"/>
    <x v="34"/>
    <x v="16"/>
    <x v="0"/>
  </r>
  <r>
    <s v="01/13/2016"/>
    <x v="75"/>
    <x v="6"/>
    <s v="CHE011316"/>
    <x v="800"/>
    <n v="1000"/>
    <x v="0"/>
    <x v="0"/>
    <n v="2734"/>
    <x v="4"/>
    <x v="0"/>
    <x v="4"/>
    <x v="13"/>
    <x v="8"/>
    <x v="5"/>
  </r>
  <r>
    <s v="01/14/2016"/>
    <x v="75"/>
    <x v="6"/>
    <s v="CHE011416"/>
    <x v="801"/>
    <n v="1000"/>
    <x v="0"/>
    <x v="0"/>
    <n v="3307"/>
    <x v="7"/>
    <x v="0"/>
    <x v="7"/>
    <x v="53"/>
    <x v="32"/>
    <x v="0"/>
  </r>
  <r>
    <s v="01/21/2016"/>
    <x v="75"/>
    <x v="6"/>
    <s v="438"/>
    <x v="116"/>
    <n v="264"/>
    <x v="0"/>
    <x v="0"/>
    <n v="2734"/>
    <x v="4"/>
    <x v="0"/>
    <x v="4"/>
    <x v="13"/>
    <x v="8"/>
    <x v="5"/>
  </r>
  <r>
    <s v="01/25/2016"/>
    <x v="75"/>
    <x v="6"/>
    <s v="1108076"/>
    <x v="62"/>
    <n v="2000"/>
    <x v="4"/>
    <x v="4"/>
    <n v="3333"/>
    <x v="4"/>
    <x v="0"/>
    <x v="4"/>
    <x v="1"/>
    <x v="1"/>
    <x v="0"/>
  </r>
  <r>
    <s v="01/26/2016"/>
    <x v="75"/>
    <x v="6"/>
    <s v="012616"/>
    <x v="1"/>
    <n v="250"/>
    <x v="1"/>
    <x v="1"/>
    <n v="2637"/>
    <x v="4"/>
    <x v="0"/>
    <x v="4"/>
    <x v="18"/>
    <x v="9"/>
    <x v="3"/>
  </r>
  <r>
    <s v="01/28/2016"/>
    <x v="75"/>
    <x v="6"/>
    <s v="0595_1"/>
    <x v="22"/>
    <n v="400"/>
    <x v="0"/>
    <x v="0"/>
    <n v="2734"/>
    <x v="4"/>
    <x v="0"/>
    <x v="4"/>
    <x v="13"/>
    <x v="8"/>
    <x v="5"/>
  </r>
  <r>
    <s v="11/10/2015"/>
    <x v="75"/>
    <x v="6"/>
    <s v="REFUNDCHECK-111015"/>
    <x v="772"/>
    <n v="-341.4"/>
    <x v="0"/>
    <x v="0"/>
    <n v="3333"/>
    <x v="7"/>
    <x v="0"/>
    <x v="7"/>
    <x v="1"/>
    <x v="1"/>
    <x v="0"/>
  </r>
  <r>
    <s v="12/21/2015"/>
    <x v="75"/>
    <x v="6"/>
    <s v="2068"/>
    <x v="802"/>
    <n v="950"/>
    <x v="0"/>
    <x v="0"/>
    <n v="3333"/>
    <x v="8"/>
    <x v="0"/>
    <x v="8"/>
    <x v="1"/>
    <x v="1"/>
    <x v="0"/>
  </r>
  <r>
    <s v="01/01/2016"/>
    <x v="76"/>
    <x v="6"/>
    <s v="INV010116"/>
    <x v="409"/>
    <n v="200"/>
    <x v="2"/>
    <x v="2"/>
    <n v="3333"/>
    <x v="4"/>
    <x v="0"/>
    <x v="4"/>
    <x v="1"/>
    <x v="1"/>
    <x v="0"/>
  </r>
  <r>
    <s v="02/01/2016"/>
    <x v="76"/>
    <x v="6"/>
    <s v="INV020116"/>
    <x v="430"/>
    <n v="500"/>
    <x v="0"/>
    <x v="0"/>
    <n v="3333"/>
    <x v="4"/>
    <x v="0"/>
    <x v="4"/>
    <x v="1"/>
    <x v="1"/>
    <x v="0"/>
  </r>
  <r>
    <s v="02/01/2016"/>
    <x v="76"/>
    <x v="6"/>
    <s v="INV020116"/>
    <x v="493"/>
    <n v="200"/>
    <x v="0"/>
    <x v="0"/>
    <n v="3333"/>
    <x v="4"/>
    <x v="0"/>
    <x v="4"/>
    <x v="1"/>
    <x v="1"/>
    <x v="0"/>
  </r>
  <r>
    <s v="02/05/2016"/>
    <x v="76"/>
    <x v="6"/>
    <s v="CHE020516"/>
    <x v="700"/>
    <n v="350"/>
    <x v="3"/>
    <x v="3"/>
    <n v="3333"/>
    <x v="4"/>
    <x v="0"/>
    <x v="4"/>
    <x v="1"/>
    <x v="1"/>
    <x v="0"/>
  </r>
  <r>
    <s v="02/05/2016"/>
    <x v="76"/>
    <x v="6"/>
    <s v="CHE020516"/>
    <x v="611"/>
    <n v="250"/>
    <x v="0"/>
    <x v="0"/>
    <n v="2734"/>
    <x v="4"/>
    <x v="0"/>
    <x v="4"/>
    <x v="13"/>
    <x v="8"/>
    <x v="5"/>
  </r>
  <r>
    <s v="02/09/2016"/>
    <x v="76"/>
    <x v="6"/>
    <s v="259"/>
    <x v="735"/>
    <n v="350"/>
    <x v="3"/>
    <x v="3"/>
    <n v="3333"/>
    <x v="4"/>
    <x v="0"/>
    <x v="4"/>
    <x v="1"/>
    <x v="1"/>
    <x v="0"/>
  </r>
  <r>
    <s v="02/10/2016"/>
    <x v="76"/>
    <x v="6"/>
    <s v="CHE021016"/>
    <x v="626"/>
    <n v="500"/>
    <x v="0"/>
    <x v="0"/>
    <n v="3333"/>
    <x v="8"/>
    <x v="0"/>
    <x v="8"/>
    <x v="1"/>
    <x v="1"/>
    <x v="0"/>
  </r>
  <r>
    <s v="02/11/2016"/>
    <x v="76"/>
    <x v="6"/>
    <s v="CHE021116"/>
    <x v="40"/>
    <n v="300"/>
    <x v="6"/>
    <x v="6"/>
    <n v="2734"/>
    <x v="4"/>
    <x v="0"/>
    <x v="4"/>
    <x v="13"/>
    <x v="8"/>
    <x v="5"/>
  </r>
  <r>
    <s v="02/16/2016"/>
    <x v="76"/>
    <x v="6"/>
    <s v="050_DENISE.MANNING_F"/>
    <x v="456"/>
    <n v="182.03"/>
    <x v="1"/>
    <x v="1"/>
    <n v="3333"/>
    <x v="7"/>
    <x v="0"/>
    <x v="7"/>
    <x v="1"/>
    <x v="1"/>
    <x v="0"/>
  </r>
  <r>
    <s v="02/17/2016"/>
    <x v="76"/>
    <x v="6"/>
    <s v="CHE021716"/>
    <x v="71"/>
    <n v="250"/>
    <x v="0"/>
    <x v="0"/>
    <n v="3333"/>
    <x v="4"/>
    <x v="0"/>
    <x v="4"/>
    <x v="1"/>
    <x v="1"/>
    <x v="0"/>
  </r>
  <r>
    <s v="02/17/2016"/>
    <x v="76"/>
    <x v="6"/>
    <s v="1_1"/>
    <x v="803"/>
    <n v="250"/>
    <x v="0"/>
    <x v="0"/>
    <n v="3333"/>
    <x v="4"/>
    <x v="0"/>
    <x v="4"/>
    <x v="1"/>
    <x v="1"/>
    <x v="0"/>
  </r>
  <r>
    <s v="02/19/2016"/>
    <x v="76"/>
    <x v="6"/>
    <s v="CHE021916"/>
    <x v="472"/>
    <n v="300"/>
    <x v="0"/>
    <x v="0"/>
    <n v="3333"/>
    <x v="4"/>
    <x v="0"/>
    <x v="4"/>
    <x v="1"/>
    <x v="1"/>
    <x v="0"/>
  </r>
  <r>
    <s v="02/19/2016"/>
    <x v="76"/>
    <x v="6"/>
    <s v="INV021916"/>
    <x v="314"/>
    <n v="1250"/>
    <x v="0"/>
    <x v="0"/>
    <n v="3333"/>
    <x v="4"/>
    <x v="0"/>
    <x v="4"/>
    <x v="1"/>
    <x v="1"/>
    <x v="0"/>
  </r>
  <r>
    <s v="02/19/2016"/>
    <x v="76"/>
    <x v="6"/>
    <s v="INV020916"/>
    <x v="364"/>
    <n v="600"/>
    <x v="0"/>
    <x v="0"/>
    <n v="3333"/>
    <x v="4"/>
    <x v="0"/>
    <x v="4"/>
    <x v="1"/>
    <x v="1"/>
    <x v="0"/>
  </r>
  <r>
    <s v="02/22/2016"/>
    <x v="76"/>
    <x v="6"/>
    <s v="CHE022216"/>
    <x v="472"/>
    <n v="500"/>
    <x v="6"/>
    <x v="6"/>
    <n v="2734"/>
    <x v="4"/>
    <x v="0"/>
    <x v="4"/>
    <x v="13"/>
    <x v="8"/>
    <x v="5"/>
  </r>
  <r>
    <s v="02/25/2016"/>
    <x v="76"/>
    <x v="6"/>
    <s v="CHE022516"/>
    <x v="804"/>
    <n v="225"/>
    <x v="6"/>
    <x v="6"/>
    <n v="3333"/>
    <x v="4"/>
    <x v="0"/>
    <x v="4"/>
    <x v="1"/>
    <x v="1"/>
    <x v="0"/>
  </r>
  <r>
    <s v="02/25/2016"/>
    <x v="76"/>
    <x v="6"/>
    <s v="INV022516"/>
    <x v="108"/>
    <n v="400"/>
    <x v="0"/>
    <x v="0"/>
    <n v="3333"/>
    <x v="4"/>
    <x v="0"/>
    <x v="4"/>
    <x v="1"/>
    <x v="1"/>
    <x v="0"/>
  </r>
  <r>
    <s v="02/26/2016"/>
    <x v="76"/>
    <x v="6"/>
    <s v="INV022616"/>
    <x v="126"/>
    <n v="1000"/>
    <x v="0"/>
    <x v="0"/>
    <n v="3333"/>
    <x v="4"/>
    <x v="0"/>
    <x v="4"/>
    <x v="1"/>
    <x v="1"/>
    <x v="0"/>
  </r>
  <r>
    <s v="02/26/2016"/>
    <x v="76"/>
    <x v="6"/>
    <s v="CHE022616"/>
    <x v="200"/>
    <n v="5000"/>
    <x v="0"/>
    <x v="0"/>
    <n v="3301"/>
    <x v="7"/>
    <x v="0"/>
    <x v="7"/>
    <x v="34"/>
    <x v="16"/>
    <x v="0"/>
  </r>
  <r>
    <s v="03/01/2016"/>
    <x v="77"/>
    <x v="6"/>
    <s v="INV030116_1"/>
    <x v="672"/>
    <n v="270"/>
    <x v="0"/>
    <x v="0"/>
    <n v="3333"/>
    <x v="4"/>
    <x v="0"/>
    <x v="4"/>
    <x v="1"/>
    <x v="1"/>
    <x v="0"/>
  </r>
  <r>
    <s v="03/01/2016"/>
    <x v="77"/>
    <x v="6"/>
    <s v="INV030116"/>
    <x v="805"/>
    <n v="1000"/>
    <x v="0"/>
    <x v="0"/>
    <n v="3333"/>
    <x v="4"/>
    <x v="0"/>
    <x v="4"/>
    <x v="1"/>
    <x v="1"/>
    <x v="0"/>
  </r>
  <r>
    <s v="03/01/2016"/>
    <x v="77"/>
    <x v="6"/>
    <s v="0000001"/>
    <x v="806"/>
    <n v="5000"/>
    <x v="0"/>
    <x v="0"/>
    <n v="3333"/>
    <x v="4"/>
    <x v="0"/>
    <x v="4"/>
    <x v="1"/>
    <x v="1"/>
    <x v="0"/>
  </r>
  <r>
    <s v="03/01/2016"/>
    <x v="77"/>
    <x v="6"/>
    <s v="INV030116"/>
    <x v="522"/>
    <n v="1000"/>
    <x v="0"/>
    <x v="0"/>
    <n v="3333"/>
    <x v="4"/>
    <x v="0"/>
    <x v="4"/>
    <x v="1"/>
    <x v="1"/>
    <x v="0"/>
  </r>
  <r>
    <s v="03/01/2016"/>
    <x v="77"/>
    <x v="6"/>
    <s v="INV030116"/>
    <x v="510"/>
    <n v="500"/>
    <x v="0"/>
    <x v="0"/>
    <n v="3333"/>
    <x v="4"/>
    <x v="0"/>
    <x v="4"/>
    <x v="1"/>
    <x v="1"/>
    <x v="0"/>
  </r>
  <r>
    <s v="03/01/2016"/>
    <x v="77"/>
    <x v="6"/>
    <s v="INV030116"/>
    <x v="207"/>
    <n v="1000"/>
    <x v="0"/>
    <x v="0"/>
    <n v="3333"/>
    <x v="0"/>
    <x v="0"/>
    <x v="0"/>
    <x v="1"/>
    <x v="1"/>
    <x v="0"/>
  </r>
  <r>
    <s v="03/01/2016"/>
    <x v="77"/>
    <x v="6"/>
    <s v="INV030116"/>
    <x v="627"/>
    <n v="100"/>
    <x v="2"/>
    <x v="2"/>
    <n v="3333"/>
    <x v="4"/>
    <x v="0"/>
    <x v="4"/>
    <x v="1"/>
    <x v="1"/>
    <x v="0"/>
  </r>
  <r>
    <s v="03/02/2016"/>
    <x v="77"/>
    <x v="6"/>
    <s v="CHE030216"/>
    <x v="807"/>
    <n v="300"/>
    <x v="0"/>
    <x v="0"/>
    <n v="3333"/>
    <x v="7"/>
    <x v="0"/>
    <x v="7"/>
    <x v="1"/>
    <x v="1"/>
    <x v="0"/>
  </r>
  <r>
    <s v="03/02/2016"/>
    <x v="77"/>
    <x v="6"/>
    <s v="CHE030216"/>
    <x v="808"/>
    <n v="100"/>
    <x v="0"/>
    <x v="0"/>
    <n v="3333"/>
    <x v="4"/>
    <x v="0"/>
    <x v="4"/>
    <x v="1"/>
    <x v="1"/>
    <x v="0"/>
  </r>
  <r>
    <s v="03/02/2016"/>
    <x v="77"/>
    <x v="6"/>
    <s v="03021601"/>
    <x v="662"/>
    <n v="1500"/>
    <x v="2"/>
    <x v="2"/>
    <n v="3333"/>
    <x v="4"/>
    <x v="0"/>
    <x v="4"/>
    <x v="1"/>
    <x v="1"/>
    <x v="0"/>
  </r>
  <r>
    <s v="03/04/2016"/>
    <x v="77"/>
    <x v="6"/>
    <s v="2016GOLDSPONSOR"/>
    <x v="1"/>
    <n v="5300"/>
    <x v="1"/>
    <x v="1"/>
    <n v="3434"/>
    <x v="7"/>
    <x v="0"/>
    <x v="7"/>
    <x v="47"/>
    <x v="28"/>
    <x v="6"/>
  </r>
  <r>
    <s v="03/05/2016"/>
    <x v="77"/>
    <x v="6"/>
    <s v="INV030516"/>
    <x v="506"/>
    <n v="3000"/>
    <x v="0"/>
    <x v="0"/>
    <n v="3333"/>
    <x v="4"/>
    <x v="0"/>
    <x v="4"/>
    <x v="1"/>
    <x v="1"/>
    <x v="0"/>
  </r>
  <r>
    <s v="03/09/2016"/>
    <x v="77"/>
    <x v="6"/>
    <s v="309449"/>
    <x v="631"/>
    <n v="500"/>
    <x v="2"/>
    <x v="2"/>
    <n v="2737"/>
    <x v="4"/>
    <x v="0"/>
    <x v="4"/>
    <x v="15"/>
    <x v="10"/>
    <x v="5"/>
  </r>
  <r>
    <s v="03/10/2016"/>
    <x v="77"/>
    <x v="6"/>
    <s v="INV031016"/>
    <x v="732"/>
    <n v="500"/>
    <x v="0"/>
    <x v="0"/>
    <n v="3333"/>
    <x v="4"/>
    <x v="0"/>
    <x v="4"/>
    <x v="1"/>
    <x v="1"/>
    <x v="0"/>
  </r>
  <r>
    <s v="03/11/2016"/>
    <x v="77"/>
    <x v="6"/>
    <s v="INV031116"/>
    <x v="809"/>
    <n v="250"/>
    <x v="0"/>
    <x v="0"/>
    <n v="3333"/>
    <x v="4"/>
    <x v="0"/>
    <x v="4"/>
    <x v="1"/>
    <x v="1"/>
    <x v="0"/>
  </r>
  <r>
    <s v="03/14/2016"/>
    <x v="77"/>
    <x v="6"/>
    <s v="INV031416"/>
    <x v="109"/>
    <n v="1000"/>
    <x v="6"/>
    <x v="6"/>
    <n v="3333"/>
    <x v="4"/>
    <x v="0"/>
    <x v="4"/>
    <x v="1"/>
    <x v="1"/>
    <x v="0"/>
  </r>
  <r>
    <s v="03/14/2016"/>
    <x v="77"/>
    <x v="6"/>
    <s v="1288"/>
    <x v="810"/>
    <n v="3060"/>
    <x v="0"/>
    <x v="0"/>
    <n v="3333"/>
    <x v="7"/>
    <x v="0"/>
    <x v="7"/>
    <x v="1"/>
    <x v="1"/>
    <x v="0"/>
  </r>
  <r>
    <s v="03/16/2016"/>
    <x v="77"/>
    <x v="6"/>
    <s v="050_JEFFREY.LILE_MAR"/>
    <x v="456"/>
    <n v="75.239999999999995"/>
    <x v="4"/>
    <x v="4"/>
    <n v="2735"/>
    <x v="4"/>
    <x v="0"/>
    <x v="4"/>
    <x v="16"/>
    <x v="11"/>
    <x v="5"/>
  </r>
  <r>
    <s v="03/16/2016"/>
    <x v="77"/>
    <x v="6"/>
    <s v="60254"/>
    <x v="22"/>
    <n v="375"/>
    <x v="0"/>
    <x v="0"/>
    <n v="3333"/>
    <x v="4"/>
    <x v="0"/>
    <x v="4"/>
    <x v="1"/>
    <x v="1"/>
    <x v="0"/>
  </r>
  <r>
    <s v="03/16/2016"/>
    <x v="77"/>
    <x v="6"/>
    <s v="60253"/>
    <x v="22"/>
    <n v="500"/>
    <x v="0"/>
    <x v="0"/>
    <n v="3333"/>
    <x v="4"/>
    <x v="0"/>
    <x v="4"/>
    <x v="1"/>
    <x v="1"/>
    <x v="0"/>
  </r>
  <r>
    <s v="03/16/2016"/>
    <x v="77"/>
    <x v="6"/>
    <s v="CHE031616"/>
    <x v="811"/>
    <n v="1000"/>
    <x v="2"/>
    <x v="2"/>
    <n v="3333"/>
    <x v="7"/>
    <x v="0"/>
    <x v="7"/>
    <x v="1"/>
    <x v="1"/>
    <x v="0"/>
  </r>
  <r>
    <s v="03/17/2016"/>
    <x v="77"/>
    <x v="6"/>
    <s v="CHE031716"/>
    <x v="40"/>
    <n v="3000"/>
    <x v="6"/>
    <x v="6"/>
    <n v="3333"/>
    <x v="7"/>
    <x v="0"/>
    <x v="7"/>
    <x v="1"/>
    <x v="1"/>
    <x v="0"/>
  </r>
  <r>
    <s v="03/17/2016"/>
    <x v="77"/>
    <x v="6"/>
    <s v="CHE031716"/>
    <x v="231"/>
    <n v="500"/>
    <x v="0"/>
    <x v="0"/>
    <n v="3333"/>
    <x v="8"/>
    <x v="0"/>
    <x v="8"/>
    <x v="1"/>
    <x v="1"/>
    <x v="0"/>
  </r>
  <r>
    <s v="03/17/2016"/>
    <x v="77"/>
    <x v="6"/>
    <s v="INV0317160"/>
    <x v="729"/>
    <n v="500"/>
    <x v="1"/>
    <x v="1"/>
    <n v="3333"/>
    <x v="7"/>
    <x v="0"/>
    <x v="7"/>
    <x v="1"/>
    <x v="1"/>
    <x v="0"/>
  </r>
  <r>
    <s v="03/22/2016"/>
    <x v="77"/>
    <x v="6"/>
    <s v="INV032216"/>
    <x v="44"/>
    <n v="100"/>
    <x v="0"/>
    <x v="0"/>
    <n v="3333"/>
    <x v="4"/>
    <x v="0"/>
    <x v="4"/>
    <x v="1"/>
    <x v="1"/>
    <x v="0"/>
  </r>
  <r>
    <s v="03/22/2016"/>
    <x v="77"/>
    <x v="6"/>
    <s v="INV032216"/>
    <x v="72"/>
    <n v="250"/>
    <x v="6"/>
    <x v="6"/>
    <n v="3333"/>
    <x v="4"/>
    <x v="0"/>
    <x v="4"/>
    <x v="1"/>
    <x v="1"/>
    <x v="0"/>
  </r>
  <r>
    <s v="03/22/2016"/>
    <x v="77"/>
    <x v="6"/>
    <s v="CHE032216"/>
    <x v="99"/>
    <n v="500"/>
    <x v="0"/>
    <x v="0"/>
    <n v="3333"/>
    <x v="4"/>
    <x v="0"/>
    <x v="4"/>
    <x v="1"/>
    <x v="1"/>
    <x v="0"/>
  </r>
  <r>
    <s v="03/23/2016"/>
    <x v="77"/>
    <x v="6"/>
    <s v="CHE032316"/>
    <x v="470"/>
    <n v="100"/>
    <x v="0"/>
    <x v="0"/>
    <n v="3333"/>
    <x v="4"/>
    <x v="0"/>
    <x v="4"/>
    <x v="1"/>
    <x v="1"/>
    <x v="0"/>
  </r>
  <r>
    <s v="03/23/2016"/>
    <x v="77"/>
    <x v="6"/>
    <s v="INV032316"/>
    <x v="110"/>
    <n v="1000"/>
    <x v="0"/>
    <x v="0"/>
    <n v="3333"/>
    <x v="4"/>
    <x v="0"/>
    <x v="4"/>
    <x v="1"/>
    <x v="1"/>
    <x v="0"/>
  </r>
  <r>
    <s v="03/24/2016"/>
    <x v="77"/>
    <x v="6"/>
    <s v="2015FOTF02"/>
    <x v="191"/>
    <n v="2500"/>
    <x v="0"/>
    <x v="0"/>
    <n v="3333"/>
    <x v="7"/>
    <x v="0"/>
    <x v="7"/>
    <x v="1"/>
    <x v="1"/>
    <x v="0"/>
  </r>
  <r>
    <s v="03/26/2016"/>
    <x v="77"/>
    <x v="6"/>
    <s v="CHE032616"/>
    <x v="500"/>
    <n v="1000"/>
    <x v="0"/>
    <x v="0"/>
    <n v="3333"/>
    <x v="4"/>
    <x v="0"/>
    <x v="4"/>
    <x v="1"/>
    <x v="1"/>
    <x v="0"/>
  </r>
  <r>
    <s v="03/29/2016"/>
    <x v="77"/>
    <x v="6"/>
    <s v="CHE032916"/>
    <x v="812"/>
    <n v="500"/>
    <x v="0"/>
    <x v="0"/>
    <n v="3333"/>
    <x v="8"/>
    <x v="0"/>
    <x v="8"/>
    <x v="1"/>
    <x v="1"/>
    <x v="0"/>
  </r>
  <r>
    <s v="03/29/2016"/>
    <x v="77"/>
    <x v="6"/>
    <s v="CHE032916"/>
    <x v="610"/>
    <n v="550"/>
    <x v="2"/>
    <x v="2"/>
    <n v="2618"/>
    <x v="7"/>
    <x v="0"/>
    <x v="7"/>
    <x v="52"/>
    <x v="31"/>
    <x v="1"/>
  </r>
  <r>
    <s v="03/29/2016"/>
    <x v="77"/>
    <x v="6"/>
    <s v="613"/>
    <x v="690"/>
    <n v="1500"/>
    <x v="3"/>
    <x v="3"/>
    <n v="3333"/>
    <x v="4"/>
    <x v="0"/>
    <x v="4"/>
    <x v="1"/>
    <x v="1"/>
    <x v="0"/>
  </r>
  <r>
    <s v="03/09/2016"/>
    <x v="78"/>
    <x v="6"/>
    <s v="26314"/>
    <x v="786"/>
    <n v="100"/>
    <x v="2"/>
    <x v="2"/>
    <n v="2737"/>
    <x v="4"/>
    <x v="0"/>
    <x v="4"/>
    <x v="15"/>
    <x v="10"/>
    <x v="5"/>
  </r>
  <r>
    <s v="03/31/2016"/>
    <x v="78"/>
    <x v="6"/>
    <s v="INV033116"/>
    <x v="116"/>
    <n v="160"/>
    <x v="2"/>
    <x v="2"/>
    <n v="3333"/>
    <x v="4"/>
    <x v="0"/>
    <x v="4"/>
    <x v="1"/>
    <x v="1"/>
    <x v="0"/>
  </r>
  <r>
    <s v="04/01/2016"/>
    <x v="78"/>
    <x v="6"/>
    <s v="INV040116"/>
    <x v="89"/>
    <n v="250"/>
    <x v="0"/>
    <x v="0"/>
    <n v="3333"/>
    <x v="4"/>
    <x v="0"/>
    <x v="4"/>
    <x v="1"/>
    <x v="1"/>
    <x v="0"/>
  </r>
  <r>
    <s v="04/01/2016"/>
    <x v="78"/>
    <x v="6"/>
    <s v="INV040116"/>
    <x v="612"/>
    <n v="150"/>
    <x v="0"/>
    <x v="0"/>
    <n v="3333"/>
    <x v="0"/>
    <x v="0"/>
    <x v="0"/>
    <x v="1"/>
    <x v="1"/>
    <x v="0"/>
  </r>
  <r>
    <s v="04/01/2016"/>
    <x v="78"/>
    <x v="6"/>
    <s v="INV040116"/>
    <x v="504"/>
    <n v="100"/>
    <x v="2"/>
    <x v="2"/>
    <n v="3333"/>
    <x v="4"/>
    <x v="0"/>
    <x v="4"/>
    <x v="1"/>
    <x v="1"/>
    <x v="0"/>
  </r>
  <r>
    <s v="04/01/2016"/>
    <x v="78"/>
    <x v="6"/>
    <s v="INV040116"/>
    <x v="813"/>
    <n v="500"/>
    <x v="0"/>
    <x v="0"/>
    <n v="3333"/>
    <x v="4"/>
    <x v="0"/>
    <x v="4"/>
    <x v="1"/>
    <x v="1"/>
    <x v="0"/>
  </r>
  <r>
    <s v="04/04/2016"/>
    <x v="78"/>
    <x v="6"/>
    <s v="INV040416"/>
    <x v="758"/>
    <n v="1000"/>
    <x v="0"/>
    <x v="0"/>
    <n v="3333"/>
    <x v="4"/>
    <x v="0"/>
    <x v="4"/>
    <x v="1"/>
    <x v="1"/>
    <x v="0"/>
  </r>
  <r>
    <s v="04/04/2016"/>
    <x v="78"/>
    <x v="6"/>
    <s v="INV040416"/>
    <x v="753"/>
    <n v="1000"/>
    <x v="2"/>
    <x v="2"/>
    <n v="3333"/>
    <x v="4"/>
    <x v="0"/>
    <x v="4"/>
    <x v="1"/>
    <x v="1"/>
    <x v="0"/>
  </r>
  <r>
    <s v="04/05/2016"/>
    <x v="78"/>
    <x v="6"/>
    <s v="090326"/>
    <x v="468"/>
    <n v="0"/>
    <x v="3"/>
    <x v="3"/>
    <n v="3333"/>
    <x v="4"/>
    <x v="0"/>
    <x v="4"/>
    <x v="1"/>
    <x v="1"/>
    <x v="0"/>
  </r>
  <r>
    <s v="04/08/2016"/>
    <x v="78"/>
    <x v="6"/>
    <s v="2016MATHCONTESTATMOS"/>
    <x v="23"/>
    <n v="18.899999999999999"/>
    <x v="2"/>
    <x v="2"/>
    <n v="3333"/>
    <x v="7"/>
    <x v="0"/>
    <x v="7"/>
    <x v="1"/>
    <x v="1"/>
    <x v="0"/>
  </r>
  <r>
    <s v="04/12/2016"/>
    <x v="78"/>
    <x v="6"/>
    <s v="CHE041216"/>
    <x v="44"/>
    <n v="5000"/>
    <x v="4"/>
    <x v="4"/>
    <n v="3301"/>
    <x v="7"/>
    <x v="0"/>
    <x v="7"/>
    <x v="34"/>
    <x v="16"/>
    <x v="0"/>
  </r>
  <r>
    <s v="04/12/2016"/>
    <x v="78"/>
    <x v="6"/>
    <s v="INV041216"/>
    <x v="86"/>
    <n v="500"/>
    <x v="0"/>
    <x v="0"/>
    <n v="3333"/>
    <x v="4"/>
    <x v="0"/>
    <x v="4"/>
    <x v="1"/>
    <x v="1"/>
    <x v="0"/>
  </r>
  <r>
    <s v="04/12/2016"/>
    <x v="78"/>
    <x v="6"/>
    <s v="CHE041216"/>
    <x v="607"/>
    <n v="100"/>
    <x v="2"/>
    <x v="2"/>
    <n v="3333"/>
    <x v="4"/>
    <x v="0"/>
    <x v="4"/>
    <x v="1"/>
    <x v="1"/>
    <x v="0"/>
  </r>
  <r>
    <s v="04/14/2016"/>
    <x v="78"/>
    <x v="6"/>
    <s v="INV041416"/>
    <x v="559"/>
    <n v="50"/>
    <x v="2"/>
    <x v="2"/>
    <n v="3333"/>
    <x v="4"/>
    <x v="0"/>
    <x v="4"/>
    <x v="1"/>
    <x v="1"/>
    <x v="0"/>
  </r>
  <r>
    <s v="04/18/2016"/>
    <x v="78"/>
    <x v="6"/>
    <s v="CHE041816"/>
    <x v="645"/>
    <n v="500"/>
    <x v="0"/>
    <x v="0"/>
    <n v="3333"/>
    <x v="0"/>
    <x v="0"/>
    <x v="0"/>
    <x v="1"/>
    <x v="1"/>
    <x v="0"/>
  </r>
  <r>
    <s v="04/19/2016"/>
    <x v="78"/>
    <x v="6"/>
    <s v="235"/>
    <x v="528"/>
    <n v="1500"/>
    <x v="2"/>
    <x v="2"/>
    <n v="3333"/>
    <x v="4"/>
    <x v="0"/>
    <x v="4"/>
    <x v="1"/>
    <x v="1"/>
    <x v="0"/>
  </r>
  <r>
    <s v="04/22/2016"/>
    <x v="78"/>
    <x v="6"/>
    <s v="INV042216"/>
    <x v="219"/>
    <n v="500"/>
    <x v="2"/>
    <x v="2"/>
    <n v="3333"/>
    <x v="0"/>
    <x v="0"/>
    <x v="0"/>
    <x v="1"/>
    <x v="1"/>
    <x v="0"/>
  </r>
  <r>
    <s v="01/30/2016"/>
    <x v="79"/>
    <x v="6"/>
    <s v="INV013016"/>
    <x v="72"/>
    <n v="2000"/>
    <x v="0"/>
    <x v="0"/>
    <n v="3333"/>
    <x v="4"/>
    <x v="0"/>
    <x v="4"/>
    <x v="1"/>
    <x v="1"/>
    <x v="0"/>
  </r>
  <r>
    <s v="04/18/2016"/>
    <x v="79"/>
    <x v="6"/>
    <s v="INV041816"/>
    <x v="251"/>
    <n v="1000"/>
    <x v="0"/>
    <x v="0"/>
    <n v="3333"/>
    <x v="4"/>
    <x v="0"/>
    <x v="4"/>
    <x v="1"/>
    <x v="1"/>
    <x v="0"/>
  </r>
  <r>
    <s v="04/20/2016"/>
    <x v="79"/>
    <x v="6"/>
    <s v="INV042016"/>
    <x v="363"/>
    <n v="500"/>
    <x v="0"/>
    <x v="0"/>
    <n v="3333"/>
    <x v="4"/>
    <x v="0"/>
    <x v="4"/>
    <x v="1"/>
    <x v="1"/>
    <x v="0"/>
  </r>
  <r>
    <s v="05/01/2016"/>
    <x v="79"/>
    <x v="6"/>
    <s v="INV050116"/>
    <x v="814"/>
    <n v="5000"/>
    <x v="0"/>
    <x v="0"/>
    <n v="3333"/>
    <x v="4"/>
    <x v="0"/>
    <x v="4"/>
    <x v="1"/>
    <x v="1"/>
    <x v="0"/>
  </r>
  <r>
    <s v="05/01/2016"/>
    <x v="79"/>
    <x v="6"/>
    <s v="INV050116"/>
    <x v="521"/>
    <n v="300"/>
    <x v="0"/>
    <x v="0"/>
    <n v="3333"/>
    <x v="4"/>
    <x v="0"/>
    <x v="4"/>
    <x v="1"/>
    <x v="1"/>
    <x v="0"/>
  </r>
  <r>
    <s v="05/04/2016"/>
    <x v="79"/>
    <x v="6"/>
    <s v="050416"/>
    <x v="208"/>
    <n v="250"/>
    <x v="0"/>
    <x v="0"/>
    <n v="3333"/>
    <x v="4"/>
    <x v="0"/>
    <x v="4"/>
    <x v="1"/>
    <x v="1"/>
    <x v="0"/>
  </r>
  <r>
    <s v="05/09/2016"/>
    <x v="79"/>
    <x v="6"/>
    <s v="CHE050916"/>
    <x v="815"/>
    <n v="1000"/>
    <x v="0"/>
    <x v="0"/>
    <n v="3307"/>
    <x v="4"/>
    <x v="0"/>
    <x v="4"/>
    <x v="53"/>
    <x v="32"/>
    <x v="0"/>
  </r>
  <r>
    <s v="05/16/2016"/>
    <x v="79"/>
    <x v="6"/>
    <s v="CHE051616"/>
    <x v="44"/>
    <n v="500"/>
    <x v="0"/>
    <x v="0"/>
    <n v="3333"/>
    <x v="4"/>
    <x v="0"/>
    <x v="4"/>
    <x v="1"/>
    <x v="1"/>
    <x v="0"/>
  </r>
  <r>
    <s v="05/16/2016"/>
    <x v="79"/>
    <x v="6"/>
    <s v="050_MICHAEL.VALLET_M"/>
    <x v="456"/>
    <n v="798.59"/>
    <x v="2"/>
    <x v="2"/>
    <n v="2737"/>
    <x v="4"/>
    <x v="0"/>
    <x v="4"/>
    <x v="15"/>
    <x v="10"/>
    <x v="5"/>
  </r>
  <r>
    <s v="05/16/2016"/>
    <x v="79"/>
    <x v="6"/>
    <s v="CHE051616"/>
    <x v="816"/>
    <n v="100"/>
    <x v="0"/>
    <x v="0"/>
    <n v="3333"/>
    <x v="4"/>
    <x v="0"/>
    <x v="4"/>
    <x v="1"/>
    <x v="1"/>
    <x v="0"/>
  </r>
  <r>
    <s v="05/16/2016"/>
    <x v="79"/>
    <x v="6"/>
    <s v="CHE051616"/>
    <x v="3"/>
    <n v="100"/>
    <x v="0"/>
    <x v="0"/>
    <n v="3333"/>
    <x v="4"/>
    <x v="0"/>
    <x v="4"/>
    <x v="1"/>
    <x v="1"/>
    <x v="0"/>
  </r>
  <r>
    <s v="05/16/2016"/>
    <x v="79"/>
    <x v="6"/>
    <s v="INV051616"/>
    <x v="119"/>
    <n v="500"/>
    <x v="2"/>
    <x v="2"/>
    <n v="3333"/>
    <x v="4"/>
    <x v="0"/>
    <x v="4"/>
    <x v="1"/>
    <x v="1"/>
    <x v="0"/>
  </r>
  <r>
    <s v="05/16/2016"/>
    <x v="79"/>
    <x v="6"/>
    <s v="INV051616"/>
    <x v="817"/>
    <n v="1000"/>
    <x v="2"/>
    <x v="2"/>
    <n v="3333"/>
    <x v="4"/>
    <x v="0"/>
    <x v="4"/>
    <x v="1"/>
    <x v="1"/>
    <x v="0"/>
  </r>
  <r>
    <s v="05/16/2016"/>
    <x v="79"/>
    <x v="6"/>
    <s v="CHE051616"/>
    <x v="754"/>
    <n v="500"/>
    <x v="0"/>
    <x v="0"/>
    <n v="3333"/>
    <x v="4"/>
    <x v="0"/>
    <x v="4"/>
    <x v="1"/>
    <x v="1"/>
    <x v="0"/>
  </r>
  <r>
    <s v="05/18/2016"/>
    <x v="79"/>
    <x v="6"/>
    <s v="210"/>
    <x v="507"/>
    <n v="1000"/>
    <x v="0"/>
    <x v="0"/>
    <n v="3333"/>
    <x v="4"/>
    <x v="0"/>
    <x v="4"/>
    <x v="1"/>
    <x v="1"/>
    <x v="0"/>
  </r>
  <r>
    <s v="05/18/2016"/>
    <x v="79"/>
    <x v="6"/>
    <s v="CHE051816"/>
    <x v="44"/>
    <n v="500"/>
    <x v="0"/>
    <x v="0"/>
    <n v="3333"/>
    <x v="4"/>
    <x v="0"/>
    <x v="4"/>
    <x v="1"/>
    <x v="1"/>
    <x v="0"/>
  </r>
  <r>
    <s v="05/20/2016"/>
    <x v="79"/>
    <x v="6"/>
    <s v="CHE052016"/>
    <x v="729"/>
    <n v="1000"/>
    <x v="0"/>
    <x v="0"/>
    <n v="3301"/>
    <x v="7"/>
    <x v="0"/>
    <x v="7"/>
    <x v="34"/>
    <x v="16"/>
    <x v="0"/>
  </r>
  <r>
    <s v="05/23/2016"/>
    <x v="79"/>
    <x v="6"/>
    <s v="INV052316"/>
    <x v="753"/>
    <n v="10000"/>
    <x v="2"/>
    <x v="2"/>
    <n v="3333"/>
    <x v="4"/>
    <x v="0"/>
    <x v="4"/>
    <x v="1"/>
    <x v="1"/>
    <x v="0"/>
  </r>
  <r>
    <s v="05/25/2016"/>
    <x v="79"/>
    <x v="6"/>
    <s v="CHE052516"/>
    <x v="153"/>
    <n v="300"/>
    <x v="0"/>
    <x v="0"/>
    <n v="3333"/>
    <x v="4"/>
    <x v="0"/>
    <x v="4"/>
    <x v="1"/>
    <x v="1"/>
    <x v="0"/>
  </r>
  <r>
    <s v="05/08/2016"/>
    <x v="80"/>
    <x v="6"/>
    <s v="INV050816"/>
    <x v="818"/>
    <n v="500"/>
    <x v="0"/>
    <x v="0"/>
    <n v="3333"/>
    <x v="4"/>
    <x v="0"/>
    <x v="4"/>
    <x v="1"/>
    <x v="1"/>
    <x v="0"/>
  </r>
  <r>
    <s v="05/20/2016"/>
    <x v="80"/>
    <x v="6"/>
    <s v="INV052016"/>
    <x v="742"/>
    <n v="1000"/>
    <x v="0"/>
    <x v="0"/>
    <n v="3333"/>
    <x v="4"/>
    <x v="0"/>
    <x v="4"/>
    <x v="1"/>
    <x v="1"/>
    <x v="0"/>
  </r>
  <r>
    <s v="05/25/2016"/>
    <x v="80"/>
    <x v="6"/>
    <s v="201621"/>
    <x v="221"/>
    <n v="3500"/>
    <x v="0"/>
    <x v="0"/>
    <n v="3333"/>
    <x v="7"/>
    <x v="0"/>
    <x v="7"/>
    <x v="1"/>
    <x v="1"/>
    <x v="0"/>
  </r>
  <r>
    <s v="05/31/2016"/>
    <x v="80"/>
    <x v="6"/>
    <s v="INV053116"/>
    <x v="708"/>
    <n v="5000"/>
    <x v="0"/>
    <x v="0"/>
    <n v="3333"/>
    <x v="4"/>
    <x v="0"/>
    <x v="4"/>
    <x v="1"/>
    <x v="1"/>
    <x v="0"/>
  </r>
  <r>
    <s v="05/31/2016"/>
    <x v="80"/>
    <x v="6"/>
    <s v="4078"/>
    <x v="505"/>
    <n v="235"/>
    <x v="2"/>
    <x v="2"/>
    <n v="3333"/>
    <x v="4"/>
    <x v="0"/>
    <x v="4"/>
    <x v="1"/>
    <x v="1"/>
    <x v="0"/>
  </r>
  <r>
    <s v="06/01/2016"/>
    <x v="80"/>
    <x v="6"/>
    <s v="CHE060116"/>
    <x v="327"/>
    <n v="5000"/>
    <x v="0"/>
    <x v="0"/>
    <n v="3333"/>
    <x v="4"/>
    <x v="0"/>
    <x v="4"/>
    <x v="1"/>
    <x v="1"/>
    <x v="0"/>
  </r>
  <r>
    <s v="06/01/2016"/>
    <x v="80"/>
    <x v="6"/>
    <s v="INV060116"/>
    <x v="693"/>
    <n v="0"/>
    <x v="0"/>
    <x v="0"/>
    <n v="3331"/>
    <x v="7"/>
    <x v="0"/>
    <x v="7"/>
    <x v="46"/>
    <x v="27"/>
    <x v="0"/>
  </r>
  <r>
    <s v="06/01/2016"/>
    <x v="80"/>
    <x v="6"/>
    <s v="INV060116"/>
    <x v="693"/>
    <n v="75"/>
    <x v="0"/>
    <x v="0"/>
    <n v="3333"/>
    <x v="7"/>
    <x v="0"/>
    <x v="7"/>
    <x v="1"/>
    <x v="1"/>
    <x v="0"/>
  </r>
  <r>
    <s v="06/01/2016"/>
    <x v="80"/>
    <x v="6"/>
    <s v="INV060116"/>
    <x v="22"/>
    <n v="500"/>
    <x v="0"/>
    <x v="0"/>
    <n v="3333"/>
    <x v="4"/>
    <x v="0"/>
    <x v="4"/>
    <x v="1"/>
    <x v="1"/>
    <x v="0"/>
  </r>
  <r>
    <s v="06/01/2016"/>
    <x v="80"/>
    <x v="6"/>
    <s v="INV060116"/>
    <x v="685"/>
    <n v="200"/>
    <x v="0"/>
    <x v="0"/>
    <n v="3333"/>
    <x v="4"/>
    <x v="0"/>
    <x v="4"/>
    <x v="1"/>
    <x v="1"/>
    <x v="0"/>
  </r>
  <r>
    <s v="06/01/2016"/>
    <x v="80"/>
    <x v="6"/>
    <s v="INV060116"/>
    <x v="541"/>
    <n v="1000"/>
    <x v="0"/>
    <x v="0"/>
    <n v="2631"/>
    <x v="0"/>
    <x v="0"/>
    <x v="0"/>
    <x v="9"/>
    <x v="4"/>
    <x v="0"/>
  </r>
  <r>
    <s v="06/01/2016"/>
    <x v="80"/>
    <x v="6"/>
    <s v="108"/>
    <x v="660"/>
    <n v="100"/>
    <x v="0"/>
    <x v="0"/>
    <n v="3333"/>
    <x v="4"/>
    <x v="0"/>
    <x v="4"/>
    <x v="1"/>
    <x v="1"/>
    <x v="0"/>
  </r>
  <r>
    <s v="06/01/2016"/>
    <x v="80"/>
    <x v="6"/>
    <s v="INV060116"/>
    <x v="258"/>
    <n v="2500"/>
    <x v="2"/>
    <x v="2"/>
    <n v="3333"/>
    <x v="4"/>
    <x v="0"/>
    <x v="4"/>
    <x v="1"/>
    <x v="1"/>
    <x v="0"/>
  </r>
  <r>
    <s v="06/01/2016"/>
    <x v="80"/>
    <x v="6"/>
    <s v="INV060116"/>
    <x v="819"/>
    <n v="1000"/>
    <x v="0"/>
    <x v="0"/>
    <n v="3333"/>
    <x v="7"/>
    <x v="0"/>
    <x v="7"/>
    <x v="1"/>
    <x v="1"/>
    <x v="0"/>
  </r>
  <r>
    <s v="06/03/2016"/>
    <x v="80"/>
    <x v="6"/>
    <s v="A62016"/>
    <x v="22"/>
    <n v="450"/>
    <x v="2"/>
    <x v="2"/>
    <n v="2737"/>
    <x v="4"/>
    <x v="0"/>
    <x v="4"/>
    <x v="15"/>
    <x v="10"/>
    <x v="5"/>
  </r>
  <r>
    <s v="06/03/2016"/>
    <x v="80"/>
    <x v="6"/>
    <s v="2016231"/>
    <x v="646"/>
    <n v="1000"/>
    <x v="0"/>
    <x v="0"/>
    <n v="3333"/>
    <x v="4"/>
    <x v="0"/>
    <x v="4"/>
    <x v="1"/>
    <x v="1"/>
    <x v="0"/>
  </r>
  <r>
    <s v="06/05/2016"/>
    <x v="80"/>
    <x v="6"/>
    <s v="INV060516"/>
    <x v="820"/>
    <n v="300"/>
    <x v="2"/>
    <x v="2"/>
    <n v="3333"/>
    <x v="4"/>
    <x v="0"/>
    <x v="4"/>
    <x v="1"/>
    <x v="1"/>
    <x v="0"/>
  </r>
  <r>
    <s v="06/06/2016"/>
    <x v="80"/>
    <x v="6"/>
    <s v="CHE060616"/>
    <x v="683"/>
    <n v="250"/>
    <x v="0"/>
    <x v="0"/>
    <n v="3333"/>
    <x v="7"/>
    <x v="0"/>
    <x v="7"/>
    <x v="1"/>
    <x v="1"/>
    <x v="0"/>
  </r>
  <r>
    <s v="06/06/2016"/>
    <x v="80"/>
    <x v="6"/>
    <s v="CH060616"/>
    <x v="763"/>
    <n v="1000"/>
    <x v="0"/>
    <x v="0"/>
    <n v="3333"/>
    <x v="7"/>
    <x v="0"/>
    <x v="7"/>
    <x v="1"/>
    <x v="1"/>
    <x v="0"/>
  </r>
  <r>
    <s v="06/08/2016"/>
    <x v="80"/>
    <x v="6"/>
    <s v="CHE060816"/>
    <x v="821"/>
    <n v="700"/>
    <x v="0"/>
    <x v="0"/>
    <n v="3333"/>
    <x v="7"/>
    <x v="0"/>
    <x v="7"/>
    <x v="1"/>
    <x v="1"/>
    <x v="0"/>
  </r>
  <r>
    <s v="06/08/2016"/>
    <x v="80"/>
    <x v="6"/>
    <s v="CHE060816"/>
    <x v="630"/>
    <n v="1000"/>
    <x v="0"/>
    <x v="0"/>
    <n v="3333"/>
    <x v="7"/>
    <x v="0"/>
    <x v="7"/>
    <x v="1"/>
    <x v="1"/>
    <x v="0"/>
  </r>
  <r>
    <s v="06/08/2016"/>
    <x v="80"/>
    <x v="6"/>
    <s v="CHE060816"/>
    <x v="164"/>
    <n v="200"/>
    <x v="0"/>
    <x v="0"/>
    <n v="3333"/>
    <x v="7"/>
    <x v="0"/>
    <x v="7"/>
    <x v="1"/>
    <x v="1"/>
    <x v="0"/>
  </r>
  <r>
    <s v="06/09/2016"/>
    <x v="80"/>
    <x v="6"/>
    <s v="102333"/>
    <x v="548"/>
    <n v="400"/>
    <x v="0"/>
    <x v="0"/>
    <n v="3333"/>
    <x v="7"/>
    <x v="0"/>
    <x v="7"/>
    <x v="1"/>
    <x v="1"/>
    <x v="0"/>
  </r>
  <r>
    <s v="06/13/2016"/>
    <x v="80"/>
    <x v="6"/>
    <s v="CHE061316"/>
    <x v="822"/>
    <n v="250"/>
    <x v="2"/>
    <x v="2"/>
    <n v="3342"/>
    <x v="7"/>
    <x v="0"/>
    <x v="7"/>
    <x v="30"/>
    <x v="14"/>
    <x v="7"/>
  </r>
  <r>
    <s v="06/16/2016"/>
    <x v="80"/>
    <x v="6"/>
    <s v="CHE061616"/>
    <x v="823"/>
    <n v="350"/>
    <x v="0"/>
    <x v="0"/>
    <n v="3307"/>
    <x v="7"/>
    <x v="0"/>
    <x v="7"/>
    <x v="53"/>
    <x v="32"/>
    <x v="0"/>
  </r>
  <r>
    <s v="06/16/2016"/>
    <x v="80"/>
    <x v="6"/>
    <s v="CHE061616"/>
    <x v="639"/>
    <n v="1000"/>
    <x v="2"/>
    <x v="2"/>
    <n v="3307"/>
    <x v="7"/>
    <x v="0"/>
    <x v="7"/>
    <x v="53"/>
    <x v="32"/>
    <x v="0"/>
  </r>
  <r>
    <s v="06/17/2016"/>
    <x v="80"/>
    <x v="6"/>
    <s v="CHE061716"/>
    <x v="824"/>
    <n v="500"/>
    <x v="3"/>
    <x v="3"/>
    <n v="3333"/>
    <x v="8"/>
    <x v="0"/>
    <x v="8"/>
    <x v="1"/>
    <x v="1"/>
    <x v="0"/>
  </r>
  <r>
    <s v="06/22/2016"/>
    <x v="80"/>
    <x v="6"/>
    <s v="CHE062216"/>
    <x v="825"/>
    <n v="625"/>
    <x v="4"/>
    <x v="4"/>
    <n v="3333"/>
    <x v="7"/>
    <x v="0"/>
    <x v="7"/>
    <x v="1"/>
    <x v="1"/>
    <x v="0"/>
  </r>
  <r>
    <s v="06/27/2016"/>
    <x v="80"/>
    <x v="6"/>
    <s v="CHE62716"/>
    <x v="215"/>
    <n v="500"/>
    <x v="0"/>
    <x v="0"/>
    <n v="3301"/>
    <x v="7"/>
    <x v="0"/>
    <x v="7"/>
    <x v="34"/>
    <x v="16"/>
    <x v="0"/>
  </r>
  <r>
    <s v="06/30/2016"/>
    <x v="81"/>
    <x v="6"/>
    <s v="IEXP-1251211"/>
    <x v="826"/>
    <n v="500"/>
    <x v="6"/>
    <x v="6"/>
    <n v="3333"/>
    <x v="4"/>
    <x v="0"/>
    <x v="4"/>
    <x v="1"/>
    <x v="1"/>
    <x v="0"/>
  </r>
  <r>
    <s v="07/01/2016"/>
    <x v="81"/>
    <x v="6"/>
    <s v="INV070116"/>
    <x v="141"/>
    <n v="3000"/>
    <x v="0"/>
    <x v="0"/>
    <n v="3333"/>
    <x v="4"/>
    <x v="0"/>
    <x v="4"/>
    <x v="1"/>
    <x v="1"/>
    <x v="0"/>
  </r>
  <r>
    <s v="07/06/2016"/>
    <x v="81"/>
    <x v="6"/>
    <s v="INV070616"/>
    <x v="22"/>
    <n v="100"/>
    <x v="0"/>
    <x v="0"/>
    <n v="3333"/>
    <x v="4"/>
    <x v="0"/>
    <x v="4"/>
    <x v="1"/>
    <x v="1"/>
    <x v="0"/>
  </r>
  <r>
    <s v="07/07/2016"/>
    <x v="81"/>
    <x v="6"/>
    <s v="1016"/>
    <x v="756"/>
    <n v="1000"/>
    <x v="0"/>
    <x v="0"/>
    <n v="3333"/>
    <x v="8"/>
    <x v="0"/>
    <x v="8"/>
    <x v="1"/>
    <x v="1"/>
    <x v="0"/>
  </r>
  <r>
    <s v="07/07/2016"/>
    <x v="81"/>
    <x v="6"/>
    <s v="INV070716"/>
    <x v="760"/>
    <n v="100"/>
    <x v="6"/>
    <x v="6"/>
    <n v="3333"/>
    <x v="4"/>
    <x v="0"/>
    <x v="4"/>
    <x v="1"/>
    <x v="1"/>
    <x v="0"/>
  </r>
  <r>
    <s v="07/07/2016"/>
    <x v="81"/>
    <x v="6"/>
    <s v="3467_070716"/>
    <x v="1"/>
    <n v="1000"/>
    <x v="1"/>
    <x v="1"/>
    <n v="3333"/>
    <x v="7"/>
    <x v="0"/>
    <x v="7"/>
    <x v="1"/>
    <x v="1"/>
    <x v="0"/>
  </r>
  <r>
    <s v="07/10/2016"/>
    <x v="81"/>
    <x v="6"/>
    <s v="INV071016"/>
    <x v="624"/>
    <n v="1000"/>
    <x v="0"/>
    <x v="0"/>
    <n v="3333"/>
    <x v="4"/>
    <x v="0"/>
    <x v="4"/>
    <x v="1"/>
    <x v="1"/>
    <x v="0"/>
  </r>
  <r>
    <s v="07/11/2016"/>
    <x v="81"/>
    <x v="6"/>
    <s v="INV071116"/>
    <x v="827"/>
    <n v="500"/>
    <x v="0"/>
    <x v="0"/>
    <n v="3308"/>
    <x v="4"/>
    <x v="0"/>
    <x v="4"/>
    <x v="35"/>
    <x v="17"/>
    <x v="8"/>
  </r>
  <r>
    <s v="07/12/2016"/>
    <x v="81"/>
    <x v="6"/>
    <s v="IEXP-1342911"/>
    <x v="665"/>
    <n v="100"/>
    <x v="2"/>
    <x v="2"/>
    <n v="3331"/>
    <x v="7"/>
    <x v="0"/>
    <x v="7"/>
    <x v="46"/>
    <x v="27"/>
    <x v="0"/>
  </r>
  <r>
    <s v="07/13/2016"/>
    <x v="81"/>
    <x v="6"/>
    <s v="CHE071316"/>
    <x v="819"/>
    <n v="1000"/>
    <x v="0"/>
    <x v="0"/>
    <n v="3333"/>
    <x v="7"/>
    <x v="0"/>
    <x v="7"/>
    <x v="1"/>
    <x v="1"/>
    <x v="0"/>
  </r>
  <r>
    <s v="07/14/2016"/>
    <x v="81"/>
    <x v="6"/>
    <s v="INV071416"/>
    <x v="828"/>
    <n v="250"/>
    <x v="2"/>
    <x v="2"/>
    <n v="3333"/>
    <x v="7"/>
    <x v="0"/>
    <x v="7"/>
    <x v="1"/>
    <x v="1"/>
    <x v="0"/>
  </r>
  <r>
    <s v="07/15/2016"/>
    <x v="81"/>
    <x v="6"/>
    <s v="CHE071516"/>
    <x v="829"/>
    <n v="200"/>
    <x v="0"/>
    <x v="0"/>
    <n v="3333"/>
    <x v="7"/>
    <x v="0"/>
    <x v="7"/>
    <x v="1"/>
    <x v="1"/>
    <x v="0"/>
  </r>
  <r>
    <s v="07/16/2016"/>
    <x v="81"/>
    <x v="6"/>
    <s v="050_GLENN.BOWLING_JU"/>
    <x v="456"/>
    <n v="13.47"/>
    <x v="0"/>
    <x v="0"/>
    <n v="3436"/>
    <x v="7"/>
    <x v="0"/>
    <x v="7"/>
    <x v="43"/>
    <x v="24"/>
    <x v="6"/>
  </r>
  <r>
    <s v="07/16/2016"/>
    <x v="81"/>
    <x v="6"/>
    <s v="050_DAVID.BAILEY_JUL"/>
    <x v="456"/>
    <n v="72.62"/>
    <x v="0"/>
    <x v="0"/>
    <n v="3436"/>
    <x v="7"/>
    <x v="0"/>
    <x v="7"/>
    <x v="43"/>
    <x v="24"/>
    <x v="6"/>
  </r>
  <r>
    <s v="07/18/2016"/>
    <x v="81"/>
    <x v="6"/>
    <s v="CHE071816"/>
    <x v="830"/>
    <n v="1000"/>
    <x v="0"/>
    <x v="0"/>
    <n v="3333"/>
    <x v="4"/>
    <x v="0"/>
    <x v="4"/>
    <x v="1"/>
    <x v="1"/>
    <x v="0"/>
  </r>
  <r>
    <s v="07/20/2016"/>
    <x v="81"/>
    <x v="6"/>
    <s v="INV072016"/>
    <x v="831"/>
    <n v="50"/>
    <x v="0"/>
    <x v="0"/>
    <n v="2604"/>
    <x v="4"/>
    <x v="0"/>
    <x v="4"/>
    <x v="48"/>
    <x v="0"/>
    <x v="0"/>
  </r>
  <r>
    <s v="07/20/2016"/>
    <x v="81"/>
    <x v="6"/>
    <s v="CHE072016"/>
    <x v="832"/>
    <n v="100"/>
    <x v="0"/>
    <x v="0"/>
    <n v="3333"/>
    <x v="4"/>
    <x v="0"/>
    <x v="4"/>
    <x v="1"/>
    <x v="1"/>
    <x v="0"/>
  </r>
  <r>
    <s v="07/22/2016"/>
    <x v="81"/>
    <x v="6"/>
    <s v="CHE072216"/>
    <x v="833"/>
    <n v="500"/>
    <x v="0"/>
    <x v="0"/>
    <n v="3333"/>
    <x v="7"/>
    <x v="0"/>
    <x v="7"/>
    <x v="1"/>
    <x v="1"/>
    <x v="0"/>
  </r>
  <r>
    <s v="07/22/2016"/>
    <x v="81"/>
    <x v="6"/>
    <s v="CHE072216"/>
    <x v="834"/>
    <n v="1000"/>
    <x v="0"/>
    <x v="0"/>
    <n v="3333"/>
    <x v="7"/>
    <x v="0"/>
    <x v="7"/>
    <x v="1"/>
    <x v="1"/>
    <x v="0"/>
  </r>
  <r>
    <s v="05/17/2016"/>
    <x v="82"/>
    <x v="6"/>
    <s v="INV051716"/>
    <x v="638"/>
    <n v="1800"/>
    <x v="4"/>
    <x v="4"/>
    <n v="3333"/>
    <x v="7"/>
    <x v="0"/>
    <x v="7"/>
    <x v="1"/>
    <x v="1"/>
    <x v="0"/>
  </r>
  <r>
    <s v="07/29/2016"/>
    <x v="82"/>
    <x v="6"/>
    <s v="INV072916"/>
    <x v="704"/>
    <n v="250"/>
    <x v="2"/>
    <x v="2"/>
    <n v="2734"/>
    <x v="4"/>
    <x v="0"/>
    <x v="4"/>
    <x v="13"/>
    <x v="8"/>
    <x v="5"/>
  </r>
  <r>
    <s v="08/01/2016"/>
    <x v="82"/>
    <x v="6"/>
    <s v="INV080116"/>
    <x v="565"/>
    <n v="1000"/>
    <x v="4"/>
    <x v="4"/>
    <n v="3333"/>
    <x v="4"/>
    <x v="0"/>
    <x v="4"/>
    <x v="1"/>
    <x v="1"/>
    <x v="0"/>
  </r>
  <r>
    <s v="08/01/2016"/>
    <x v="82"/>
    <x v="6"/>
    <s v="ATM8116"/>
    <x v="571"/>
    <n v="1000"/>
    <x v="3"/>
    <x v="3"/>
    <n v="3308"/>
    <x v="4"/>
    <x v="0"/>
    <x v="4"/>
    <x v="35"/>
    <x v="17"/>
    <x v="8"/>
  </r>
  <r>
    <s v="08/01/2016"/>
    <x v="82"/>
    <x v="6"/>
    <s v="INV080116"/>
    <x v="593"/>
    <n v="250"/>
    <x v="2"/>
    <x v="2"/>
    <n v="2734"/>
    <x v="4"/>
    <x v="0"/>
    <x v="4"/>
    <x v="13"/>
    <x v="8"/>
    <x v="5"/>
  </r>
  <r>
    <s v="08/04/2015"/>
    <x v="82"/>
    <x v="6"/>
    <s v="671"/>
    <x v="141"/>
    <n v="-2550"/>
    <x v="0"/>
    <x v="0"/>
    <n v="3333"/>
    <x v="4"/>
    <x v="0"/>
    <x v="4"/>
    <x v="1"/>
    <x v="1"/>
    <x v="0"/>
  </r>
  <r>
    <s v="08/05/2016"/>
    <x v="82"/>
    <x v="6"/>
    <s v="CHE080516"/>
    <x v="643"/>
    <n v="500"/>
    <x v="0"/>
    <x v="0"/>
    <n v="3333"/>
    <x v="4"/>
    <x v="0"/>
    <x v="4"/>
    <x v="1"/>
    <x v="1"/>
    <x v="0"/>
  </r>
  <r>
    <s v="08/05/2016"/>
    <x v="82"/>
    <x v="6"/>
    <s v="CHE080516"/>
    <x v="835"/>
    <n v="10000"/>
    <x v="0"/>
    <x v="0"/>
    <n v="3307"/>
    <x v="4"/>
    <x v="0"/>
    <x v="4"/>
    <x v="53"/>
    <x v="32"/>
    <x v="0"/>
  </r>
  <r>
    <s v="08/05/2016"/>
    <x v="82"/>
    <x v="6"/>
    <s v="CHE080516"/>
    <x v="836"/>
    <n v="1000"/>
    <x v="0"/>
    <x v="0"/>
    <n v="3307"/>
    <x v="4"/>
    <x v="0"/>
    <x v="4"/>
    <x v="53"/>
    <x v="32"/>
    <x v="0"/>
  </r>
  <r>
    <s v="08/06/2016"/>
    <x v="82"/>
    <x v="6"/>
    <s v="INV080616"/>
    <x v="837"/>
    <n v="1000"/>
    <x v="0"/>
    <x v="0"/>
    <n v="3333"/>
    <x v="4"/>
    <x v="0"/>
    <x v="4"/>
    <x v="1"/>
    <x v="1"/>
    <x v="0"/>
  </r>
  <r>
    <s v="08/17/2016"/>
    <x v="82"/>
    <x v="6"/>
    <s v="15622"/>
    <x v="838"/>
    <n v="600"/>
    <x v="0"/>
    <x v="0"/>
    <n v="3333"/>
    <x v="4"/>
    <x v="0"/>
    <x v="4"/>
    <x v="1"/>
    <x v="1"/>
    <x v="0"/>
  </r>
  <r>
    <s v="08/23/2016"/>
    <x v="82"/>
    <x v="6"/>
    <s v="CHECK"/>
    <x v="44"/>
    <n v="1000"/>
    <x v="4"/>
    <x v="4"/>
    <n v="3333"/>
    <x v="7"/>
    <x v="0"/>
    <x v="7"/>
    <x v="1"/>
    <x v="1"/>
    <x v="0"/>
  </r>
  <r>
    <s v="08/24/2016"/>
    <x v="82"/>
    <x v="6"/>
    <s v="INV082416"/>
    <x v="584"/>
    <n v="1000"/>
    <x v="0"/>
    <x v="0"/>
    <n v="3333"/>
    <x v="4"/>
    <x v="0"/>
    <x v="4"/>
    <x v="1"/>
    <x v="1"/>
    <x v="0"/>
  </r>
  <r>
    <s v="08/25/2016"/>
    <x v="82"/>
    <x v="6"/>
    <s v="CHE082516"/>
    <x v="72"/>
    <n v="500"/>
    <x v="6"/>
    <x v="6"/>
    <n v="3333"/>
    <x v="4"/>
    <x v="0"/>
    <x v="4"/>
    <x v="1"/>
    <x v="1"/>
    <x v="0"/>
  </r>
  <r>
    <s v="08/29/2016"/>
    <x v="82"/>
    <x v="6"/>
    <s v="CHE082916"/>
    <x v="839"/>
    <n v="150"/>
    <x v="4"/>
    <x v="4"/>
    <n v="3303"/>
    <x v="0"/>
    <x v="0"/>
    <x v="0"/>
    <x v="36"/>
    <x v="18"/>
    <x v="0"/>
  </r>
  <r>
    <s v="08/29/2016"/>
    <x v="82"/>
    <x v="6"/>
    <s v="CHE082916"/>
    <x v="840"/>
    <n v="200"/>
    <x v="0"/>
    <x v="0"/>
    <n v="3333"/>
    <x v="4"/>
    <x v="0"/>
    <x v="4"/>
    <x v="1"/>
    <x v="1"/>
    <x v="0"/>
  </r>
  <r>
    <s v="08/29/2016"/>
    <x v="82"/>
    <x v="6"/>
    <s v="CHE082916"/>
    <x v="841"/>
    <n v="500"/>
    <x v="0"/>
    <x v="0"/>
    <n v="3333"/>
    <x v="7"/>
    <x v="0"/>
    <x v="7"/>
    <x v="1"/>
    <x v="1"/>
    <x v="0"/>
  </r>
  <r>
    <s v="08/29/2016"/>
    <x v="82"/>
    <x v="6"/>
    <s v="1624"/>
    <x v="842"/>
    <n v="500"/>
    <x v="0"/>
    <x v="0"/>
    <n v="3333"/>
    <x v="4"/>
    <x v="0"/>
    <x v="4"/>
    <x v="1"/>
    <x v="1"/>
    <x v="0"/>
  </r>
  <r>
    <s v="08/31/2016"/>
    <x v="82"/>
    <x v="6"/>
    <s v="CHECK"/>
    <x v="635"/>
    <n v="200"/>
    <x v="0"/>
    <x v="0"/>
    <n v="3333"/>
    <x v="4"/>
    <x v="0"/>
    <x v="4"/>
    <x v="1"/>
    <x v="1"/>
    <x v="0"/>
  </r>
  <r>
    <s v="05/16/2016"/>
    <x v="83"/>
    <x v="6"/>
    <s v="050_MICHAEL.VALLET_M"/>
    <x v="456"/>
    <n v="-798.59"/>
    <x v="2"/>
    <x v="2"/>
    <n v="2737"/>
    <x v="4"/>
    <x v="0"/>
    <x v="4"/>
    <x v="15"/>
    <x v="10"/>
    <x v="5"/>
  </r>
  <r>
    <s v="06/01/2016"/>
    <x v="83"/>
    <x v="6"/>
    <n v="1"/>
    <x v="678"/>
    <n v="350"/>
    <x v="0"/>
    <x v="0"/>
    <n v="3333"/>
    <x v="7"/>
    <x v="0"/>
    <x v="7"/>
    <x v="1"/>
    <x v="1"/>
    <x v="0"/>
  </r>
  <r>
    <s v="07/27/2016"/>
    <x v="83"/>
    <x v="6"/>
    <n v="84"/>
    <x v="843"/>
    <n v="300"/>
    <x v="0"/>
    <x v="0"/>
    <n v="3333"/>
    <x v="4"/>
    <x v="0"/>
    <x v="4"/>
    <x v="1"/>
    <x v="1"/>
    <x v="0"/>
  </r>
  <r>
    <s v="08/17/2016"/>
    <x v="83"/>
    <x v="6"/>
    <s v="INV081716"/>
    <x v="77"/>
    <n v="125"/>
    <x v="0"/>
    <x v="0"/>
    <n v="3333"/>
    <x v="4"/>
    <x v="0"/>
    <x v="4"/>
    <x v="1"/>
    <x v="1"/>
    <x v="0"/>
  </r>
  <r>
    <s v="08/19/2016"/>
    <x v="83"/>
    <x v="6"/>
    <s v="INV090116"/>
    <x v="844"/>
    <n v="1000"/>
    <x v="0"/>
    <x v="0"/>
    <n v="3333"/>
    <x v="4"/>
    <x v="0"/>
    <x v="4"/>
    <x v="1"/>
    <x v="1"/>
    <x v="0"/>
  </r>
  <r>
    <s v="08/29/2016"/>
    <x v="83"/>
    <x v="6"/>
    <s v="CHE092916"/>
    <x v="598"/>
    <n v="100"/>
    <x v="0"/>
    <x v="0"/>
    <n v="3301"/>
    <x v="0"/>
    <x v="0"/>
    <x v="0"/>
    <x v="34"/>
    <x v="16"/>
    <x v="0"/>
  </r>
  <r>
    <s v="08/30/2016"/>
    <x v="83"/>
    <x v="6"/>
    <s v="INV083016"/>
    <x v="845"/>
    <n v="500"/>
    <x v="0"/>
    <x v="0"/>
    <n v="2734"/>
    <x v="4"/>
    <x v="0"/>
    <x v="4"/>
    <x v="13"/>
    <x v="8"/>
    <x v="5"/>
  </r>
  <r>
    <s v="09/01/2016"/>
    <x v="83"/>
    <x v="6"/>
    <s v="INV090116"/>
    <x v="846"/>
    <n v="100"/>
    <x v="0"/>
    <x v="0"/>
    <n v="3333"/>
    <x v="4"/>
    <x v="0"/>
    <x v="4"/>
    <x v="1"/>
    <x v="1"/>
    <x v="0"/>
  </r>
  <r>
    <s v="09/01/2016"/>
    <x v="83"/>
    <x v="6"/>
    <s v="INV090116"/>
    <x v="384"/>
    <n v="350"/>
    <x v="0"/>
    <x v="0"/>
    <n v="3333"/>
    <x v="4"/>
    <x v="0"/>
    <x v="4"/>
    <x v="1"/>
    <x v="1"/>
    <x v="0"/>
  </r>
  <r>
    <s v="09/01/2016"/>
    <x v="83"/>
    <x v="6"/>
    <s v="INV090116"/>
    <x v="667"/>
    <n v="100"/>
    <x v="2"/>
    <x v="2"/>
    <n v="3333"/>
    <x v="4"/>
    <x v="0"/>
    <x v="4"/>
    <x v="1"/>
    <x v="1"/>
    <x v="0"/>
  </r>
  <r>
    <s v="09/04/2016"/>
    <x v="83"/>
    <x v="6"/>
    <s v="INV090416"/>
    <x v="777"/>
    <n v="500"/>
    <x v="0"/>
    <x v="0"/>
    <n v="3333"/>
    <x v="7"/>
    <x v="0"/>
    <x v="7"/>
    <x v="1"/>
    <x v="1"/>
    <x v="0"/>
  </r>
  <r>
    <s v="09/06/2016"/>
    <x v="83"/>
    <x v="6"/>
    <n v="2016155"/>
    <x v="430"/>
    <n v="1000"/>
    <x v="4"/>
    <x v="4"/>
    <n v="3333"/>
    <x v="4"/>
    <x v="0"/>
    <x v="4"/>
    <x v="1"/>
    <x v="1"/>
    <x v="0"/>
  </r>
  <r>
    <s v="09/08/2016"/>
    <x v="83"/>
    <x v="6"/>
    <s v="CHE090816"/>
    <x v="191"/>
    <n v="1000"/>
    <x v="0"/>
    <x v="0"/>
    <n v="3333"/>
    <x v="7"/>
    <x v="0"/>
    <x v="7"/>
    <x v="1"/>
    <x v="1"/>
    <x v="0"/>
  </r>
  <r>
    <s v="09/13/2016"/>
    <x v="83"/>
    <x v="6"/>
    <s v="CHE091316"/>
    <x v="847"/>
    <n v="150"/>
    <x v="0"/>
    <x v="0"/>
    <n v="3333"/>
    <x v="7"/>
    <x v="0"/>
    <x v="7"/>
    <x v="1"/>
    <x v="1"/>
    <x v="0"/>
  </r>
  <r>
    <s v="09/15/2016"/>
    <x v="83"/>
    <x v="6"/>
    <s v="CHE091516"/>
    <x v="639"/>
    <n v="1000"/>
    <x v="2"/>
    <x v="2"/>
    <n v="3307"/>
    <x v="7"/>
    <x v="0"/>
    <x v="7"/>
    <x v="53"/>
    <x v="32"/>
    <x v="0"/>
  </r>
  <r>
    <s v="09/16/2016"/>
    <x v="83"/>
    <x v="6"/>
    <n v="5047"/>
    <x v="430"/>
    <n v="1000"/>
    <x v="4"/>
    <x v="4"/>
    <n v="3333"/>
    <x v="7"/>
    <x v="0"/>
    <x v="7"/>
    <x v="1"/>
    <x v="1"/>
    <x v="0"/>
  </r>
  <r>
    <s v="09/16/2016"/>
    <x v="83"/>
    <x v="6"/>
    <s v="050_CORA.VINCENT_SEP"/>
    <x v="456"/>
    <n v="95.86"/>
    <x v="0"/>
    <x v="0"/>
    <n v="3450"/>
    <x v="7"/>
    <x v="0"/>
    <x v="7"/>
    <x v="33"/>
    <x v="15"/>
    <x v="7"/>
  </r>
  <r>
    <s v="09/16/2016"/>
    <x v="83"/>
    <x v="6"/>
    <s v="050_CORA.VINCENT_SEP"/>
    <x v="456"/>
    <n v="95.86"/>
    <x v="0"/>
    <x v="0"/>
    <n v="3344"/>
    <x v="7"/>
    <x v="0"/>
    <x v="7"/>
    <x v="28"/>
    <x v="13"/>
    <x v="7"/>
  </r>
  <r>
    <s v="09/16/2016"/>
    <x v="83"/>
    <x v="6"/>
    <s v="050_CORA.VINCENT_SEP"/>
    <x v="456"/>
    <n v="95.86"/>
    <x v="0"/>
    <x v="0"/>
    <n v="3343"/>
    <x v="7"/>
    <x v="0"/>
    <x v="7"/>
    <x v="31"/>
    <x v="13"/>
    <x v="7"/>
  </r>
  <r>
    <s v="09/16/2016"/>
    <x v="83"/>
    <x v="6"/>
    <s v="050_CORA.VINCENT_SEP"/>
    <x v="456"/>
    <n v="95.86"/>
    <x v="0"/>
    <x v="0"/>
    <n v="3342"/>
    <x v="7"/>
    <x v="0"/>
    <x v="7"/>
    <x v="30"/>
    <x v="14"/>
    <x v="7"/>
  </r>
  <r>
    <s v="09/16/2016"/>
    <x v="83"/>
    <x v="6"/>
    <s v="050_KENDRA.REASONER_"/>
    <x v="456"/>
    <n v="852.73"/>
    <x v="0"/>
    <x v="0"/>
    <n v="3333"/>
    <x v="7"/>
    <x v="0"/>
    <x v="7"/>
    <x v="1"/>
    <x v="1"/>
    <x v="0"/>
  </r>
  <r>
    <s v="09/16/2016"/>
    <x v="83"/>
    <x v="6"/>
    <s v="INV091616"/>
    <x v="848"/>
    <n v="250"/>
    <x v="0"/>
    <x v="0"/>
    <n v="3333"/>
    <x v="4"/>
    <x v="0"/>
    <x v="4"/>
    <x v="1"/>
    <x v="1"/>
    <x v="0"/>
  </r>
  <r>
    <s v="09/20/2016"/>
    <x v="83"/>
    <x v="6"/>
    <s v="CHE092016"/>
    <x v="849"/>
    <n v="1920"/>
    <x v="0"/>
    <x v="0"/>
    <n v="3333"/>
    <x v="7"/>
    <x v="0"/>
    <x v="7"/>
    <x v="1"/>
    <x v="1"/>
    <x v="0"/>
  </r>
  <r>
    <s v="09/21/2016"/>
    <x v="83"/>
    <x v="6"/>
    <s v="CHE092116"/>
    <x v="850"/>
    <n v="5000"/>
    <x v="0"/>
    <x v="0"/>
    <n v="3303"/>
    <x v="7"/>
    <x v="0"/>
    <x v="7"/>
    <x v="36"/>
    <x v="18"/>
    <x v="0"/>
  </r>
  <r>
    <s v="09/23/2016"/>
    <x v="83"/>
    <x v="6"/>
    <s v="INV092316"/>
    <x v="710"/>
    <n v="500"/>
    <x v="0"/>
    <x v="0"/>
    <n v="3333"/>
    <x v="4"/>
    <x v="0"/>
    <x v="4"/>
    <x v="1"/>
    <x v="1"/>
    <x v="0"/>
  </r>
  <r>
    <s v="09/26/2016"/>
    <x v="83"/>
    <x v="6"/>
    <n v="1"/>
    <x v="851"/>
    <n v="500"/>
    <x v="3"/>
    <x v="3"/>
    <n v="3333"/>
    <x v="4"/>
    <x v="0"/>
    <x v="4"/>
    <x v="1"/>
    <x v="1"/>
    <x v="0"/>
  </r>
  <r>
    <s v="10/01/2016"/>
    <x v="84"/>
    <x v="7"/>
    <s v="INV100116"/>
    <x v="852"/>
    <n v="1000"/>
    <x v="0"/>
    <x v="0"/>
    <n v="3333"/>
    <x v="4"/>
    <x v="0"/>
    <x v="4"/>
    <x v="1"/>
    <x v="1"/>
    <x v="0"/>
  </r>
  <r>
    <s v="10/01/2016"/>
    <x v="84"/>
    <x v="7"/>
    <s v="INV100116"/>
    <x v="853"/>
    <n v="175"/>
    <x v="0"/>
    <x v="0"/>
    <n v="2631"/>
    <x v="4"/>
    <x v="0"/>
    <x v="4"/>
    <x v="9"/>
    <x v="4"/>
    <x v="0"/>
  </r>
  <r>
    <s v="10/01/2016"/>
    <x v="84"/>
    <x v="7"/>
    <s v="INV100116"/>
    <x v="92"/>
    <n v="1000"/>
    <x v="0"/>
    <x v="0"/>
    <n v="3333"/>
    <x v="4"/>
    <x v="0"/>
    <x v="4"/>
    <x v="1"/>
    <x v="1"/>
    <x v="0"/>
  </r>
  <r>
    <s v="10/01/2016"/>
    <x v="84"/>
    <x v="7"/>
    <s v="3396_100116"/>
    <x v="88"/>
    <n v="1600"/>
    <x v="2"/>
    <x v="2"/>
    <n v="3333"/>
    <x v="4"/>
    <x v="0"/>
    <x v="4"/>
    <x v="1"/>
    <x v="1"/>
    <x v="0"/>
  </r>
  <r>
    <s v="10/07/2016"/>
    <x v="84"/>
    <x v="7"/>
    <s v="2016164"/>
    <x v="430"/>
    <n v="1000"/>
    <x v="4"/>
    <x v="4"/>
    <n v="3333"/>
    <x v="4"/>
    <x v="0"/>
    <x v="4"/>
    <x v="1"/>
    <x v="1"/>
    <x v="0"/>
  </r>
  <r>
    <s v="10/07/2016"/>
    <x v="84"/>
    <x v="7"/>
    <s v="CHE100716"/>
    <x v="361"/>
    <n v="250"/>
    <x v="0"/>
    <x v="0"/>
    <n v="2732"/>
    <x v="4"/>
    <x v="0"/>
    <x v="4"/>
    <x v="41"/>
    <x v="22"/>
    <x v="8"/>
  </r>
  <r>
    <s v="10/10/2016"/>
    <x v="84"/>
    <x v="7"/>
    <s v="281"/>
    <x v="735"/>
    <n v="350"/>
    <x v="3"/>
    <x v="3"/>
    <n v="3333"/>
    <x v="4"/>
    <x v="0"/>
    <x v="4"/>
    <x v="1"/>
    <x v="1"/>
    <x v="0"/>
  </r>
  <r>
    <s v="10/11/2016"/>
    <x v="84"/>
    <x v="7"/>
    <s v="INV101116"/>
    <x v="216"/>
    <n v="1000"/>
    <x v="0"/>
    <x v="0"/>
    <n v="3333"/>
    <x v="7"/>
    <x v="0"/>
    <x v="7"/>
    <x v="1"/>
    <x v="1"/>
    <x v="0"/>
  </r>
  <r>
    <s v="10/14/2016"/>
    <x v="84"/>
    <x v="7"/>
    <s v="INV101416"/>
    <x v="854"/>
    <n v="1000"/>
    <x v="0"/>
    <x v="0"/>
    <n v="3333"/>
    <x v="7"/>
    <x v="0"/>
    <x v="7"/>
    <x v="1"/>
    <x v="1"/>
    <x v="0"/>
  </r>
  <r>
    <s v="10/18/2016"/>
    <x v="84"/>
    <x v="7"/>
    <s v="16_1"/>
    <x v="71"/>
    <n v="200"/>
    <x v="0"/>
    <x v="0"/>
    <n v="3333"/>
    <x v="4"/>
    <x v="0"/>
    <x v="4"/>
    <x v="1"/>
    <x v="1"/>
    <x v="0"/>
  </r>
  <r>
    <s v="10/19/2016"/>
    <x v="84"/>
    <x v="7"/>
    <s v="IEXP-1499517"/>
    <x v="761"/>
    <n v="1994"/>
    <x v="0"/>
    <x v="0"/>
    <n v="2750"/>
    <x v="4"/>
    <x v="0"/>
    <x v="4"/>
    <x v="44"/>
    <x v="25"/>
    <x v="5"/>
  </r>
  <r>
    <s v="10/21/2016"/>
    <x v="84"/>
    <x v="7"/>
    <s v="12012016ATMOS"/>
    <x v="640"/>
    <n v="1500"/>
    <x v="0"/>
    <x v="0"/>
    <n v="3333"/>
    <x v="7"/>
    <x v="0"/>
    <x v="7"/>
    <x v="1"/>
    <x v="1"/>
    <x v="0"/>
  </r>
  <r>
    <s v="10/24/2016"/>
    <x v="84"/>
    <x v="7"/>
    <s v="CHE102416"/>
    <x v="781"/>
    <n v="200"/>
    <x v="2"/>
    <x v="2"/>
    <n v="3307"/>
    <x v="7"/>
    <x v="0"/>
    <x v="7"/>
    <x v="53"/>
    <x v="32"/>
    <x v="0"/>
  </r>
  <r>
    <s v="10/26/2016"/>
    <x v="84"/>
    <x v="7"/>
    <s v="CHE102613"/>
    <x v="855"/>
    <n v="250"/>
    <x v="2"/>
    <x v="2"/>
    <n v="3307"/>
    <x v="7"/>
    <x v="0"/>
    <x v="7"/>
    <x v="53"/>
    <x v="32"/>
    <x v="0"/>
  </r>
  <r>
    <s v="10/26/2016"/>
    <x v="84"/>
    <x v="7"/>
    <s v="OICENO40701"/>
    <x v="361"/>
    <n v="250"/>
    <x v="0"/>
    <x v="0"/>
    <n v="2734"/>
    <x v="4"/>
    <x v="0"/>
    <x v="4"/>
    <x v="13"/>
    <x v="8"/>
    <x v="5"/>
  </r>
  <r>
    <s v="10/27/2016"/>
    <x v="84"/>
    <x v="7"/>
    <s v="INV102716"/>
    <x v="791"/>
    <n v="2500"/>
    <x v="2"/>
    <x v="2"/>
    <n v="3333"/>
    <x v="4"/>
    <x v="0"/>
    <x v="4"/>
    <x v="1"/>
    <x v="1"/>
    <x v="0"/>
  </r>
  <r>
    <m/>
    <x v="84"/>
    <x v="7"/>
    <m/>
    <x v="552"/>
    <n v="-1920"/>
    <x v="0"/>
    <x v="0"/>
    <n v="3333"/>
    <x v="8"/>
    <x v="0"/>
    <x v="8"/>
    <x v="1"/>
    <x v="1"/>
    <x v="0"/>
  </r>
  <r>
    <s v="09/21/2016"/>
    <x v="85"/>
    <x v="7"/>
    <s v="13009"/>
    <x v="22"/>
    <n v="1000"/>
    <x v="0"/>
    <x v="0"/>
    <n v="3333"/>
    <x v="7"/>
    <x v="0"/>
    <x v="7"/>
    <x v="1"/>
    <x v="1"/>
    <x v="0"/>
  </r>
  <r>
    <s v="10/18/2016"/>
    <x v="85"/>
    <x v="7"/>
    <s v="175381"/>
    <x v="784"/>
    <n v="550"/>
    <x v="0"/>
    <x v="0"/>
    <n v="3333"/>
    <x v="8"/>
    <x v="0"/>
    <x v="8"/>
    <x v="1"/>
    <x v="1"/>
    <x v="0"/>
  </r>
  <r>
    <s v="10/19/2016"/>
    <x v="85"/>
    <x v="7"/>
    <s v="IEXP-1499517"/>
    <x v="761"/>
    <n v="-1994"/>
    <x v="0"/>
    <x v="0"/>
    <n v="2750"/>
    <x v="4"/>
    <x v="0"/>
    <x v="4"/>
    <x v="44"/>
    <x v="25"/>
    <x v="5"/>
  </r>
  <r>
    <s v="11/01/2016"/>
    <x v="85"/>
    <x v="7"/>
    <s v="INV110116"/>
    <x v="595"/>
    <n v="200"/>
    <x v="2"/>
    <x v="2"/>
    <n v="3333"/>
    <x v="4"/>
    <x v="0"/>
    <x v="4"/>
    <x v="1"/>
    <x v="1"/>
    <x v="0"/>
  </r>
  <r>
    <s v="11/03/2016"/>
    <x v="85"/>
    <x v="7"/>
    <s v="CHE110316"/>
    <x v="788"/>
    <n v="112.5"/>
    <x v="0"/>
    <x v="0"/>
    <n v="3333"/>
    <x v="7"/>
    <x v="0"/>
    <x v="7"/>
    <x v="1"/>
    <x v="1"/>
    <x v="0"/>
  </r>
  <r>
    <s v="11/03/2016"/>
    <x v="85"/>
    <x v="7"/>
    <s v="CHE110316"/>
    <x v="789"/>
    <n v="175"/>
    <x v="0"/>
    <x v="0"/>
    <n v="3333"/>
    <x v="8"/>
    <x v="0"/>
    <x v="8"/>
    <x v="1"/>
    <x v="1"/>
    <x v="0"/>
  </r>
  <r>
    <s v="11/03/2016"/>
    <x v="85"/>
    <x v="7"/>
    <s v="INV110316"/>
    <x v="856"/>
    <n v="200"/>
    <x v="0"/>
    <x v="0"/>
    <n v="3333"/>
    <x v="4"/>
    <x v="0"/>
    <x v="4"/>
    <x v="1"/>
    <x v="1"/>
    <x v="0"/>
  </r>
  <r>
    <s v="11/03/2016"/>
    <x v="85"/>
    <x v="7"/>
    <s v="CHE110316"/>
    <x v="1"/>
    <n v="3000"/>
    <x v="1"/>
    <x v="1"/>
    <n v="3333"/>
    <x v="7"/>
    <x v="0"/>
    <x v="7"/>
    <x v="1"/>
    <x v="1"/>
    <x v="0"/>
  </r>
  <r>
    <s v="11/04/2016"/>
    <x v="85"/>
    <x v="7"/>
    <s v="255"/>
    <x v="528"/>
    <n v="250"/>
    <x v="0"/>
    <x v="0"/>
    <n v="3333"/>
    <x v="4"/>
    <x v="0"/>
    <x v="4"/>
    <x v="1"/>
    <x v="1"/>
    <x v="0"/>
  </r>
  <r>
    <s v="11/07/2016"/>
    <x v="85"/>
    <x v="7"/>
    <s v="118836"/>
    <x v="22"/>
    <n v="3500"/>
    <x v="0"/>
    <x v="0"/>
    <n v="3333"/>
    <x v="4"/>
    <x v="0"/>
    <x v="4"/>
    <x v="1"/>
    <x v="1"/>
    <x v="0"/>
  </r>
  <r>
    <s v="11/09/2016"/>
    <x v="85"/>
    <x v="7"/>
    <s v="INV110916"/>
    <x v="707"/>
    <n v="178005"/>
    <x v="8"/>
    <x v="8"/>
    <n v="3333"/>
    <x v="4"/>
    <x v="0"/>
    <x v="4"/>
    <x v="1"/>
    <x v="1"/>
    <x v="0"/>
  </r>
  <r>
    <s v="11/14/2016"/>
    <x v="85"/>
    <x v="7"/>
    <s v="10782"/>
    <x v="857"/>
    <n v="675"/>
    <x v="0"/>
    <x v="0"/>
    <n v="3333"/>
    <x v="7"/>
    <x v="0"/>
    <x v="7"/>
    <x v="1"/>
    <x v="1"/>
    <x v="0"/>
  </r>
  <r>
    <s v="11/14/2016"/>
    <x v="85"/>
    <x v="7"/>
    <s v="INV111416"/>
    <x v="795"/>
    <n v="250"/>
    <x v="0"/>
    <x v="0"/>
    <n v="3333"/>
    <x v="4"/>
    <x v="0"/>
    <x v="4"/>
    <x v="1"/>
    <x v="1"/>
    <x v="0"/>
  </r>
  <r>
    <s v="11/15/2016"/>
    <x v="85"/>
    <x v="7"/>
    <s v="6598"/>
    <x v="472"/>
    <n v="500"/>
    <x v="6"/>
    <x v="6"/>
    <n v="3333"/>
    <x v="4"/>
    <x v="0"/>
    <x v="4"/>
    <x v="1"/>
    <x v="1"/>
    <x v="0"/>
  </r>
  <r>
    <s v="11/15/2016"/>
    <x v="85"/>
    <x v="7"/>
    <s v="INV111516"/>
    <x v="632"/>
    <n v="3500"/>
    <x v="3"/>
    <x v="3"/>
    <n v="3333"/>
    <x v="4"/>
    <x v="0"/>
    <x v="4"/>
    <x v="1"/>
    <x v="1"/>
    <x v="0"/>
  </r>
  <r>
    <s v="11/16/2016"/>
    <x v="85"/>
    <x v="7"/>
    <s v="CHE111616"/>
    <x v="191"/>
    <n v="1500"/>
    <x v="0"/>
    <x v="0"/>
    <n v="3333"/>
    <x v="7"/>
    <x v="0"/>
    <x v="7"/>
    <x v="1"/>
    <x v="1"/>
    <x v="0"/>
  </r>
  <r>
    <s v="11/17/2016"/>
    <x v="85"/>
    <x v="7"/>
    <s v="1627"/>
    <x v="22"/>
    <n v="150"/>
    <x v="0"/>
    <x v="0"/>
    <n v="3333"/>
    <x v="4"/>
    <x v="0"/>
    <x v="4"/>
    <x v="1"/>
    <x v="1"/>
    <x v="0"/>
  </r>
  <r>
    <s v="11/17/2016"/>
    <x v="85"/>
    <x v="7"/>
    <s v="CHE111716"/>
    <x v="656"/>
    <n v="500"/>
    <x v="0"/>
    <x v="0"/>
    <n v="3333"/>
    <x v="4"/>
    <x v="0"/>
    <x v="4"/>
    <x v="1"/>
    <x v="1"/>
    <x v="0"/>
  </r>
  <r>
    <s v="11/17/2016"/>
    <x v="85"/>
    <x v="7"/>
    <s v="CHE111716"/>
    <x v="588"/>
    <n v="500"/>
    <x v="0"/>
    <x v="0"/>
    <n v="3333"/>
    <x v="4"/>
    <x v="0"/>
    <x v="4"/>
    <x v="1"/>
    <x v="1"/>
    <x v="0"/>
  </r>
  <r>
    <s v="11/17/2016"/>
    <x v="85"/>
    <x v="7"/>
    <s v="CHE111716"/>
    <x v="67"/>
    <n v="500"/>
    <x v="7"/>
    <x v="7"/>
    <n v="3333"/>
    <x v="4"/>
    <x v="0"/>
    <x v="4"/>
    <x v="1"/>
    <x v="1"/>
    <x v="0"/>
  </r>
  <r>
    <s v="11/17/2016"/>
    <x v="85"/>
    <x v="7"/>
    <s v="CHE111716"/>
    <x v="858"/>
    <n v="500"/>
    <x v="0"/>
    <x v="0"/>
    <n v="3333"/>
    <x v="7"/>
    <x v="0"/>
    <x v="7"/>
    <x v="1"/>
    <x v="1"/>
    <x v="0"/>
  </r>
  <r>
    <s v="11/18/2016"/>
    <x v="85"/>
    <x v="7"/>
    <s v="CHE111816"/>
    <x v="235"/>
    <n v="200"/>
    <x v="0"/>
    <x v="0"/>
    <n v="3333"/>
    <x v="4"/>
    <x v="0"/>
    <x v="4"/>
    <x v="1"/>
    <x v="1"/>
    <x v="0"/>
  </r>
  <r>
    <s v="11/22/2016"/>
    <x v="85"/>
    <x v="7"/>
    <s v="CHE112216"/>
    <x v="455"/>
    <n v="1000"/>
    <x v="0"/>
    <x v="0"/>
    <n v="3333"/>
    <x v="4"/>
    <x v="0"/>
    <x v="4"/>
    <x v="1"/>
    <x v="1"/>
    <x v="0"/>
  </r>
  <r>
    <s v="11/22/2016"/>
    <x v="85"/>
    <x v="7"/>
    <s v="INV112216"/>
    <x v="859"/>
    <n v="1000"/>
    <x v="3"/>
    <x v="3"/>
    <n v="3333"/>
    <x v="7"/>
    <x v="0"/>
    <x v="7"/>
    <x v="1"/>
    <x v="1"/>
    <x v="0"/>
  </r>
  <r>
    <s v="11/29/2016"/>
    <x v="85"/>
    <x v="7"/>
    <s v="CHE112916"/>
    <x v="720"/>
    <n v="1500"/>
    <x v="6"/>
    <x v="6"/>
    <n v="3333"/>
    <x v="7"/>
    <x v="0"/>
    <x v="7"/>
    <x v="1"/>
    <x v="1"/>
    <x v="0"/>
  </r>
  <r>
    <s v="08/18/2016"/>
    <x v="86"/>
    <x v="7"/>
    <s v="1589"/>
    <x v="194"/>
    <n v="2193.84"/>
    <x v="6"/>
    <x v="6"/>
    <n v="3333"/>
    <x v="7"/>
    <x v="0"/>
    <x v="7"/>
    <x v="1"/>
    <x v="1"/>
    <x v="0"/>
  </r>
  <r>
    <s v="11/20/2016"/>
    <x v="86"/>
    <x v="7"/>
    <s v="32"/>
    <x v="3"/>
    <n v="500"/>
    <x v="0"/>
    <x v="0"/>
    <n v="3333"/>
    <x v="4"/>
    <x v="0"/>
    <x v="4"/>
    <x v="1"/>
    <x v="1"/>
    <x v="0"/>
  </r>
  <r>
    <s v="11/22/2016"/>
    <x v="86"/>
    <x v="7"/>
    <s v="CHE112216"/>
    <x v="860"/>
    <n v="250"/>
    <x v="0"/>
    <x v="0"/>
    <n v="3333"/>
    <x v="4"/>
    <x v="0"/>
    <x v="4"/>
    <x v="1"/>
    <x v="1"/>
    <x v="0"/>
  </r>
  <r>
    <s v="11/22/2016"/>
    <x v="86"/>
    <x v="7"/>
    <s v="CHE112216"/>
    <x v="590"/>
    <n v="1000"/>
    <x v="0"/>
    <x v="0"/>
    <n v="3333"/>
    <x v="4"/>
    <x v="0"/>
    <x v="4"/>
    <x v="1"/>
    <x v="1"/>
    <x v="0"/>
  </r>
  <r>
    <s v="11/22/2016"/>
    <x v="86"/>
    <x v="7"/>
    <s v="CHE112216"/>
    <x v="153"/>
    <n v="300"/>
    <x v="2"/>
    <x v="2"/>
    <n v="3333"/>
    <x v="4"/>
    <x v="0"/>
    <x v="4"/>
    <x v="1"/>
    <x v="1"/>
    <x v="0"/>
  </r>
  <r>
    <s v="11/22/2016"/>
    <x v="86"/>
    <x v="7"/>
    <s v="87353"/>
    <x v="76"/>
    <n v="250"/>
    <x v="2"/>
    <x v="2"/>
    <n v="3333"/>
    <x v="4"/>
    <x v="0"/>
    <x v="4"/>
    <x v="1"/>
    <x v="1"/>
    <x v="0"/>
  </r>
  <r>
    <s v="12/01/2016"/>
    <x v="86"/>
    <x v="7"/>
    <s v="CHE120116"/>
    <x v="44"/>
    <n v="1000"/>
    <x v="0"/>
    <x v="0"/>
    <n v="3307"/>
    <x v="4"/>
    <x v="0"/>
    <x v="4"/>
    <x v="53"/>
    <x v="32"/>
    <x v="0"/>
  </r>
  <r>
    <s v="12/01/2016"/>
    <x v="86"/>
    <x v="7"/>
    <s v="INV120116"/>
    <x v="72"/>
    <n v="250"/>
    <x v="2"/>
    <x v="2"/>
    <n v="3333"/>
    <x v="4"/>
    <x v="0"/>
    <x v="4"/>
    <x v="1"/>
    <x v="1"/>
    <x v="0"/>
  </r>
  <r>
    <s v="12/01/2016"/>
    <x v="86"/>
    <x v="7"/>
    <s v="INV120116"/>
    <x v="500"/>
    <n v="1000"/>
    <x v="2"/>
    <x v="2"/>
    <n v="3333"/>
    <x v="4"/>
    <x v="0"/>
    <x v="4"/>
    <x v="1"/>
    <x v="1"/>
    <x v="0"/>
  </r>
  <r>
    <s v="12/01/2016"/>
    <x v="86"/>
    <x v="7"/>
    <s v="201601782071709799"/>
    <x v="77"/>
    <n v="100"/>
    <x v="0"/>
    <x v="0"/>
    <n v="3333"/>
    <x v="4"/>
    <x v="0"/>
    <x v="4"/>
    <x v="1"/>
    <x v="1"/>
    <x v="0"/>
  </r>
  <r>
    <s v="12/01/2016"/>
    <x v="86"/>
    <x v="7"/>
    <s v="1180410"/>
    <x v="62"/>
    <n v="1500"/>
    <x v="6"/>
    <x v="6"/>
    <n v="3333"/>
    <x v="4"/>
    <x v="0"/>
    <x v="4"/>
    <x v="1"/>
    <x v="1"/>
    <x v="0"/>
  </r>
  <r>
    <s v="12/05/2016"/>
    <x v="86"/>
    <x v="7"/>
    <s v="CHE120516"/>
    <x v="861"/>
    <n v="10000"/>
    <x v="0"/>
    <x v="0"/>
    <n v="3307"/>
    <x v="7"/>
    <x v="0"/>
    <x v="7"/>
    <x v="53"/>
    <x v="32"/>
    <x v="0"/>
  </r>
  <r>
    <s v="12/05/2016"/>
    <x v="86"/>
    <x v="7"/>
    <s v="INV120516"/>
    <x v="753"/>
    <n v="1000"/>
    <x v="2"/>
    <x v="2"/>
    <n v="3333"/>
    <x v="4"/>
    <x v="0"/>
    <x v="4"/>
    <x v="1"/>
    <x v="1"/>
    <x v="0"/>
  </r>
  <r>
    <s v="12/07/2016"/>
    <x v="86"/>
    <x v="7"/>
    <s v="CHE120716"/>
    <x v="658"/>
    <n v="500"/>
    <x v="0"/>
    <x v="0"/>
    <n v="3439"/>
    <x v="8"/>
    <x v="0"/>
    <x v="8"/>
    <x v="40"/>
    <x v="21"/>
    <x v="6"/>
  </r>
  <r>
    <s v="12/08/2016"/>
    <x v="86"/>
    <x v="7"/>
    <s v="GSP2016"/>
    <x v="239"/>
    <n v="2500"/>
    <x v="2"/>
    <x v="2"/>
    <n v="3333"/>
    <x v="4"/>
    <x v="0"/>
    <x v="4"/>
    <x v="1"/>
    <x v="1"/>
    <x v="0"/>
  </r>
  <r>
    <s v="12/12/2016"/>
    <x v="86"/>
    <x v="7"/>
    <s v="CHE121216"/>
    <x v="862"/>
    <n v="500"/>
    <x v="0"/>
    <x v="0"/>
    <n v="3333"/>
    <x v="8"/>
    <x v="0"/>
    <x v="8"/>
    <x v="1"/>
    <x v="1"/>
    <x v="0"/>
  </r>
  <r>
    <s v="12/12/2016"/>
    <x v="86"/>
    <x v="7"/>
    <s v="001_1"/>
    <x v="67"/>
    <n v="500"/>
    <x v="1"/>
    <x v="1"/>
    <n v="3333"/>
    <x v="7"/>
    <x v="0"/>
    <x v="7"/>
    <x v="1"/>
    <x v="1"/>
    <x v="0"/>
  </r>
  <r>
    <s v="12/16/2016"/>
    <x v="86"/>
    <x v="7"/>
    <s v="CHE121616"/>
    <x v="863"/>
    <n v="500"/>
    <x v="0"/>
    <x v="0"/>
    <n v="3333"/>
    <x v="4"/>
    <x v="0"/>
    <x v="4"/>
    <x v="1"/>
    <x v="1"/>
    <x v="0"/>
  </r>
  <r>
    <s v="12/16/2016"/>
    <x v="86"/>
    <x v="7"/>
    <s v="CHE121616"/>
    <x v="464"/>
    <n v="1000"/>
    <x v="0"/>
    <x v="0"/>
    <n v="3333"/>
    <x v="4"/>
    <x v="0"/>
    <x v="4"/>
    <x v="1"/>
    <x v="1"/>
    <x v="0"/>
  </r>
  <r>
    <s v="12/20/2016"/>
    <x v="86"/>
    <x v="7"/>
    <s v="CHE122016"/>
    <x v="864"/>
    <n v="200"/>
    <x v="0"/>
    <x v="0"/>
    <n v="3307"/>
    <x v="0"/>
    <x v="0"/>
    <x v="0"/>
    <x v="53"/>
    <x v="32"/>
    <x v="0"/>
  </r>
  <r>
    <s v="12/21/2016"/>
    <x v="86"/>
    <x v="7"/>
    <s v="INV122116"/>
    <x v="731"/>
    <n v="1000"/>
    <x v="0"/>
    <x v="0"/>
    <n v="3333"/>
    <x v="4"/>
    <x v="0"/>
    <x v="4"/>
    <x v="1"/>
    <x v="1"/>
    <x v="0"/>
  </r>
  <r>
    <s v="01/01/2017"/>
    <x v="87"/>
    <x v="7"/>
    <s v="INV010117"/>
    <x v="314"/>
    <n v="1250"/>
    <x v="0"/>
    <x v="0"/>
    <n v="3333"/>
    <x v="4"/>
    <x v="0"/>
    <x v="4"/>
    <x v="1"/>
    <x v="1"/>
    <x v="0"/>
  </r>
  <r>
    <s v="01/03/2017"/>
    <x v="87"/>
    <x v="7"/>
    <s v="CHE010317"/>
    <x v="40"/>
    <n v="350"/>
    <x v="6"/>
    <x v="6"/>
    <n v="3333"/>
    <x v="4"/>
    <x v="0"/>
    <x v="4"/>
    <x v="1"/>
    <x v="1"/>
    <x v="0"/>
  </r>
  <r>
    <s v="01/04/2017"/>
    <x v="87"/>
    <x v="7"/>
    <s v="102118"/>
    <x v="468"/>
    <n v="2500"/>
    <x v="0"/>
    <x v="0"/>
    <n v="3333"/>
    <x v="4"/>
    <x v="0"/>
    <x v="4"/>
    <x v="1"/>
    <x v="1"/>
    <x v="0"/>
  </r>
  <r>
    <s v="01/05/2017"/>
    <x v="87"/>
    <x v="7"/>
    <s v="995748"/>
    <x v="22"/>
    <n v="1000"/>
    <x v="0"/>
    <x v="0"/>
    <n v="3333"/>
    <x v="7"/>
    <x v="0"/>
    <x v="7"/>
    <x v="1"/>
    <x v="1"/>
    <x v="0"/>
  </r>
  <r>
    <s v="01/09/2017"/>
    <x v="87"/>
    <x v="7"/>
    <s v="CHE010917"/>
    <x v="36"/>
    <n v="500"/>
    <x v="4"/>
    <x v="4"/>
    <n v="3333"/>
    <x v="7"/>
    <x v="0"/>
    <x v="7"/>
    <x v="1"/>
    <x v="1"/>
    <x v="0"/>
  </r>
  <r>
    <s v="01/12/2017"/>
    <x v="87"/>
    <x v="7"/>
    <s v="CHE011217"/>
    <x v="494"/>
    <n v="3000"/>
    <x v="6"/>
    <x v="6"/>
    <n v="3333"/>
    <x v="7"/>
    <x v="0"/>
    <x v="7"/>
    <x v="1"/>
    <x v="1"/>
    <x v="0"/>
  </r>
  <r>
    <s v="01/16/2017"/>
    <x v="87"/>
    <x v="7"/>
    <s v="3878"/>
    <x v="22"/>
    <n v="500"/>
    <x v="0"/>
    <x v="0"/>
    <n v="3333"/>
    <x v="4"/>
    <x v="0"/>
    <x v="4"/>
    <x v="1"/>
    <x v="1"/>
    <x v="0"/>
  </r>
  <r>
    <s v="01/16/2017"/>
    <x v="87"/>
    <x v="7"/>
    <s v="CHE011617"/>
    <x v="865"/>
    <n v="1000"/>
    <x v="4"/>
    <x v="4"/>
    <n v="3333"/>
    <x v="8"/>
    <x v="0"/>
    <x v="8"/>
    <x v="1"/>
    <x v="1"/>
    <x v="0"/>
  </r>
  <r>
    <s v="01/18/2017"/>
    <x v="87"/>
    <x v="7"/>
    <s v="20172017"/>
    <x v="506"/>
    <n v="3000"/>
    <x v="0"/>
    <x v="0"/>
    <n v="3333"/>
    <x v="4"/>
    <x v="0"/>
    <x v="4"/>
    <x v="1"/>
    <x v="1"/>
    <x v="0"/>
  </r>
  <r>
    <s v="01/18/2017"/>
    <x v="87"/>
    <x v="7"/>
    <s v="CHE011817"/>
    <x v="866"/>
    <n v="6170"/>
    <x v="0"/>
    <x v="0"/>
    <n v="3434"/>
    <x v="7"/>
    <x v="0"/>
    <x v="7"/>
    <x v="47"/>
    <x v="28"/>
    <x v="6"/>
  </r>
  <r>
    <s v="01/20/2017"/>
    <x v="87"/>
    <x v="7"/>
    <s v="CHE012017"/>
    <x v="615"/>
    <n v="350"/>
    <x v="6"/>
    <x v="6"/>
    <n v="3307"/>
    <x v="4"/>
    <x v="0"/>
    <x v="4"/>
    <x v="53"/>
    <x v="32"/>
    <x v="0"/>
  </r>
  <r>
    <s v="01/23/2017"/>
    <x v="87"/>
    <x v="7"/>
    <s v="NV012317"/>
    <x v="79"/>
    <n v="200"/>
    <x v="3"/>
    <x v="3"/>
    <n v="3333"/>
    <x v="4"/>
    <x v="0"/>
    <x v="4"/>
    <x v="1"/>
    <x v="1"/>
    <x v="0"/>
  </r>
  <r>
    <s v="01/24/2017"/>
    <x v="87"/>
    <x v="7"/>
    <s v="CHE012417"/>
    <x v="867"/>
    <n v="500"/>
    <x v="0"/>
    <x v="0"/>
    <n v="3301"/>
    <x v="0"/>
    <x v="0"/>
    <x v="0"/>
    <x v="34"/>
    <x v="16"/>
    <x v="0"/>
  </r>
  <r>
    <s v="01/25/2017"/>
    <x v="87"/>
    <x v="7"/>
    <s v="8492"/>
    <x v="22"/>
    <n v="1000"/>
    <x v="0"/>
    <x v="0"/>
    <n v="3333"/>
    <x v="4"/>
    <x v="0"/>
    <x v="4"/>
    <x v="1"/>
    <x v="1"/>
    <x v="0"/>
  </r>
  <r>
    <s v="11/22/2016"/>
    <x v="87"/>
    <x v="7"/>
    <s v="CHE112216"/>
    <x v="868"/>
    <n v="1000"/>
    <x v="0"/>
    <x v="0"/>
    <n v="3333"/>
    <x v="4"/>
    <x v="0"/>
    <x v="4"/>
    <x v="1"/>
    <x v="1"/>
    <x v="0"/>
  </r>
  <r>
    <s v="11/22/2016"/>
    <x v="87"/>
    <x v="7"/>
    <s v="CHE112216"/>
    <x v="584"/>
    <n v="1100"/>
    <x v="0"/>
    <x v="0"/>
    <n v="3333"/>
    <x v="4"/>
    <x v="0"/>
    <x v="4"/>
    <x v="1"/>
    <x v="1"/>
    <x v="0"/>
  </r>
  <r>
    <s v="12/15/2016"/>
    <x v="87"/>
    <x v="7"/>
    <s v="29811"/>
    <x v="22"/>
    <n v="1000"/>
    <x v="0"/>
    <x v="0"/>
    <n v="3333"/>
    <x v="4"/>
    <x v="0"/>
    <x v="4"/>
    <x v="1"/>
    <x v="1"/>
    <x v="0"/>
  </r>
  <r>
    <s v="01/12/2017"/>
    <x v="88"/>
    <x v="7"/>
    <s v="2017003"/>
    <x v="646"/>
    <n v="1500"/>
    <x v="0"/>
    <x v="0"/>
    <n v="3333"/>
    <x v="4"/>
    <x v="0"/>
    <x v="4"/>
    <x v="1"/>
    <x v="1"/>
    <x v="0"/>
  </r>
  <r>
    <s v="01/25/2017"/>
    <x v="88"/>
    <x v="7"/>
    <s v="INV012517"/>
    <x v="409"/>
    <n v="2500"/>
    <x v="2"/>
    <x v="2"/>
    <n v="3333"/>
    <x v="4"/>
    <x v="0"/>
    <x v="4"/>
    <x v="1"/>
    <x v="1"/>
    <x v="0"/>
  </r>
  <r>
    <s v="01/26/2017"/>
    <x v="88"/>
    <x v="7"/>
    <s v="2000000117"/>
    <x v="638"/>
    <n v="2000"/>
    <x v="4"/>
    <x v="4"/>
    <n v="3333"/>
    <x v="7"/>
    <x v="0"/>
    <x v="7"/>
    <x v="1"/>
    <x v="1"/>
    <x v="0"/>
  </r>
  <r>
    <s v="01/30/2017"/>
    <x v="88"/>
    <x v="7"/>
    <s v="INV013017"/>
    <x v="673"/>
    <n v="100"/>
    <x v="2"/>
    <x v="2"/>
    <n v="3333"/>
    <x v="4"/>
    <x v="0"/>
    <x v="4"/>
    <x v="1"/>
    <x v="1"/>
    <x v="0"/>
  </r>
  <r>
    <s v="02/01/2017"/>
    <x v="88"/>
    <x v="7"/>
    <s v="INV020117"/>
    <x v="869"/>
    <n v="100"/>
    <x v="2"/>
    <x v="2"/>
    <n v="3333"/>
    <x v="4"/>
    <x v="0"/>
    <x v="4"/>
    <x v="1"/>
    <x v="1"/>
    <x v="0"/>
  </r>
  <r>
    <s v="02/01/2017"/>
    <x v="88"/>
    <x v="7"/>
    <s v="INV020117"/>
    <x v="271"/>
    <n v="100"/>
    <x v="2"/>
    <x v="2"/>
    <n v="3333"/>
    <x v="4"/>
    <x v="0"/>
    <x v="4"/>
    <x v="1"/>
    <x v="1"/>
    <x v="0"/>
  </r>
  <r>
    <s v="02/01/2017"/>
    <x v="88"/>
    <x v="7"/>
    <s v="INV020117"/>
    <x v="642"/>
    <n v="2500"/>
    <x v="2"/>
    <x v="2"/>
    <n v="3333"/>
    <x v="8"/>
    <x v="0"/>
    <x v="8"/>
    <x v="1"/>
    <x v="1"/>
    <x v="0"/>
  </r>
  <r>
    <s v="02/07/2017"/>
    <x v="88"/>
    <x v="7"/>
    <s v="CHE020717"/>
    <x v="828"/>
    <n v="350"/>
    <x v="2"/>
    <x v="2"/>
    <n v="3333"/>
    <x v="7"/>
    <x v="0"/>
    <x v="7"/>
    <x v="1"/>
    <x v="1"/>
    <x v="0"/>
  </r>
  <r>
    <s v="02/07/2017"/>
    <x v="88"/>
    <x v="7"/>
    <s v="CHE020717"/>
    <x v="811"/>
    <n v="1000"/>
    <x v="2"/>
    <x v="2"/>
    <n v="3333"/>
    <x v="7"/>
    <x v="0"/>
    <x v="7"/>
    <x v="1"/>
    <x v="1"/>
    <x v="0"/>
  </r>
  <r>
    <s v="02/08/2017"/>
    <x v="88"/>
    <x v="7"/>
    <s v="201715"/>
    <x v="430"/>
    <n v="2000"/>
    <x v="0"/>
    <x v="0"/>
    <n v="3333"/>
    <x v="4"/>
    <x v="0"/>
    <x v="4"/>
    <x v="1"/>
    <x v="1"/>
    <x v="0"/>
  </r>
  <r>
    <s v="02/09/2017"/>
    <x v="88"/>
    <x v="7"/>
    <s v="0008"/>
    <x v="109"/>
    <n v="1000"/>
    <x v="6"/>
    <x v="6"/>
    <n v="3333"/>
    <x v="4"/>
    <x v="0"/>
    <x v="4"/>
    <x v="1"/>
    <x v="1"/>
    <x v="0"/>
  </r>
  <r>
    <s v="02/13/2017"/>
    <x v="88"/>
    <x v="7"/>
    <s v="CHE021317"/>
    <x v="806"/>
    <n v="2000"/>
    <x v="0"/>
    <x v="0"/>
    <n v="3333"/>
    <x v="4"/>
    <x v="0"/>
    <x v="4"/>
    <x v="1"/>
    <x v="1"/>
    <x v="0"/>
  </r>
  <r>
    <s v="02/15/2017"/>
    <x v="88"/>
    <x v="7"/>
    <s v="2058"/>
    <x v="40"/>
    <n v="1650"/>
    <x v="6"/>
    <x v="6"/>
    <n v="3333"/>
    <x v="4"/>
    <x v="0"/>
    <x v="4"/>
    <x v="1"/>
    <x v="1"/>
    <x v="0"/>
  </r>
  <r>
    <s v="02/17/2017"/>
    <x v="88"/>
    <x v="7"/>
    <s v="20171"/>
    <x v="364"/>
    <n v="750"/>
    <x v="0"/>
    <x v="0"/>
    <n v="3333"/>
    <x v="4"/>
    <x v="0"/>
    <x v="4"/>
    <x v="1"/>
    <x v="1"/>
    <x v="0"/>
  </r>
  <r>
    <s v="02/28/2017"/>
    <x v="88"/>
    <x v="7"/>
    <s v="CHE022817"/>
    <x v="40"/>
    <n v="500"/>
    <x v="0"/>
    <x v="0"/>
    <n v="3333"/>
    <x v="8"/>
    <x v="0"/>
    <x v="8"/>
    <x v="1"/>
    <x v="1"/>
    <x v="0"/>
  </r>
  <r>
    <s v="02/28/2017"/>
    <x v="88"/>
    <x v="7"/>
    <s v="105"/>
    <x v="105"/>
    <n v="500"/>
    <x v="0"/>
    <x v="0"/>
    <n v="3333"/>
    <x v="4"/>
    <x v="0"/>
    <x v="4"/>
    <x v="1"/>
    <x v="1"/>
    <x v="0"/>
  </r>
  <r>
    <s v="02/16/2017"/>
    <x v="89"/>
    <x v="7"/>
    <s v="S2268"/>
    <x v="22"/>
    <n v="800"/>
    <x v="0"/>
    <x v="0"/>
    <n v="3333"/>
    <x v="8"/>
    <x v="0"/>
    <x v="8"/>
    <x v="1"/>
    <x v="1"/>
    <x v="0"/>
  </r>
  <r>
    <s v="02/17/2017"/>
    <x v="89"/>
    <x v="7"/>
    <s v="CHE021717"/>
    <x v="804"/>
    <n v="225"/>
    <x v="6"/>
    <x v="6"/>
    <n v="3333"/>
    <x v="4"/>
    <x v="0"/>
    <x v="4"/>
    <x v="1"/>
    <x v="1"/>
    <x v="0"/>
  </r>
  <r>
    <s v="02/27/2017"/>
    <x v="89"/>
    <x v="7"/>
    <s v="CHE022717"/>
    <x v="659"/>
    <n v="250"/>
    <x v="0"/>
    <x v="0"/>
    <n v="3333"/>
    <x v="4"/>
    <x v="0"/>
    <x v="4"/>
    <x v="1"/>
    <x v="1"/>
    <x v="0"/>
  </r>
  <r>
    <s v="02/28/2017"/>
    <x v="89"/>
    <x v="7"/>
    <s v="CHE022817"/>
    <x v="824"/>
    <n v="500"/>
    <x v="0"/>
    <x v="0"/>
    <n v="3333"/>
    <x v="8"/>
    <x v="0"/>
    <x v="8"/>
    <x v="1"/>
    <x v="1"/>
    <x v="0"/>
  </r>
  <r>
    <s v="03/01/2017"/>
    <x v="89"/>
    <x v="7"/>
    <s v="INV030117"/>
    <x v="870"/>
    <n v="500"/>
    <x v="0"/>
    <x v="0"/>
    <n v="3333"/>
    <x v="7"/>
    <x v="0"/>
    <x v="7"/>
    <x v="1"/>
    <x v="1"/>
    <x v="0"/>
  </r>
  <r>
    <s v="03/01/2017"/>
    <x v="89"/>
    <x v="7"/>
    <s v="INV030117"/>
    <x v="830"/>
    <n v="1000"/>
    <x v="0"/>
    <x v="0"/>
    <n v="3333"/>
    <x v="4"/>
    <x v="0"/>
    <x v="4"/>
    <x v="1"/>
    <x v="1"/>
    <x v="0"/>
  </r>
  <r>
    <s v="03/01/2017"/>
    <x v="89"/>
    <x v="7"/>
    <s v="CHE030117"/>
    <x v="231"/>
    <n v="1000"/>
    <x v="0"/>
    <x v="0"/>
    <n v="3333"/>
    <x v="8"/>
    <x v="0"/>
    <x v="8"/>
    <x v="1"/>
    <x v="1"/>
    <x v="0"/>
  </r>
  <r>
    <s v="03/01/2017"/>
    <x v="89"/>
    <x v="7"/>
    <s v="INV030117"/>
    <x v="64"/>
    <n v="350"/>
    <x v="0"/>
    <x v="0"/>
    <n v="3333"/>
    <x v="4"/>
    <x v="0"/>
    <x v="4"/>
    <x v="1"/>
    <x v="1"/>
    <x v="0"/>
  </r>
  <r>
    <s v="03/01/2017"/>
    <x v="89"/>
    <x v="7"/>
    <s v="CHE030117"/>
    <x v="871"/>
    <n v="500"/>
    <x v="0"/>
    <x v="0"/>
    <n v="3333"/>
    <x v="8"/>
    <x v="0"/>
    <x v="8"/>
    <x v="1"/>
    <x v="1"/>
    <x v="0"/>
  </r>
  <r>
    <s v="03/01/2017"/>
    <x v="89"/>
    <x v="7"/>
    <s v="INV030117"/>
    <x v="872"/>
    <n v="500"/>
    <x v="0"/>
    <x v="0"/>
    <n v="3333"/>
    <x v="7"/>
    <x v="0"/>
    <x v="7"/>
    <x v="1"/>
    <x v="1"/>
    <x v="0"/>
  </r>
  <r>
    <s v="03/01/2017"/>
    <x v="89"/>
    <x v="7"/>
    <s v="INV030117"/>
    <x v="621"/>
    <n v="100"/>
    <x v="2"/>
    <x v="2"/>
    <n v="3333"/>
    <x v="4"/>
    <x v="0"/>
    <x v="4"/>
    <x v="1"/>
    <x v="1"/>
    <x v="0"/>
  </r>
  <r>
    <s v="03/01/2017"/>
    <x v="89"/>
    <x v="7"/>
    <s v="CHE030117"/>
    <x v="117"/>
    <n v="1500"/>
    <x v="2"/>
    <x v="2"/>
    <n v="3333"/>
    <x v="7"/>
    <x v="0"/>
    <x v="7"/>
    <x v="1"/>
    <x v="1"/>
    <x v="0"/>
  </r>
  <r>
    <s v="03/01/2017"/>
    <x v="89"/>
    <x v="7"/>
    <s v="INV030117"/>
    <x v="108"/>
    <n v="400"/>
    <x v="0"/>
    <x v="0"/>
    <n v="3333"/>
    <x v="4"/>
    <x v="0"/>
    <x v="4"/>
    <x v="1"/>
    <x v="1"/>
    <x v="0"/>
  </r>
  <r>
    <s v="03/02/2017"/>
    <x v="89"/>
    <x v="7"/>
    <s v="CHE030217"/>
    <x v="873"/>
    <n v="400"/>
    <x v="0"/>
    <x v="0"/>
    <n v="3342"/>
    <x v="7"/>
    <x v="0"/>
    <x v="7"/>
    <x v="30"/>
    <x v="14"/>
    <x v="7"/>
  </r>
  <r>
    <s v="03/02/2017"/>
    <x v="89"/>
    <x v="7"/>
    <s v="INV030117"/>
    <x v="732"/>
    <n v="500"/>
    <x v="0"/>
    <x v="0"/>
    <n v="3333"/>
    <x v="4"/>
    <x v="0"/>
    <x v="4"/>
    <x v="1"/>
    <x v="1"/>
    <x v="0"/>
  </r>
  <r>
    <s v="03/09/2017"/>
    <x v="89"/>
    <x v="7"/>
    <s v="N59048"/>
    <x v="683"/>
    <n v="250"/>
    <x v="0"/>
    <x v="0"/>
    <n v="3331"/>
    <x v="0"/>
    <x v="0"/>
    <x v="0"/>
    <x v="46"/>
    <x v="27"/>
    <x v="0"/>
  </r>
  <r>
    <s v="03/10/2017"/>
    <x v="89"/>
    <x v="7"/>
    <s v="2017FOTF11"/>
    <x v="191"/>
    <n v="2500"/>
    <x v="0"/>
    <x v="0"/>
    <n v="3333"/>
    <x v="7"/>
    <x v="0"/>
    <x v="7"/>
    <x v="1"/>
    <x v="1"/>
    <x v="0"/>
  </r>
  <r>
    <s v="03/10/2017"/>
    <x v="89"/>
    <x v="7"/>
    <s v="INV031017"/>
    <x v="72"/>
    <n v="2000"/>
    <x v="6"/>
    <x v="6"/>
    <n v="3333"/>
    <x v="4"/>
    <x v="0"/>
    <x v="4"/>
    <x v="1"/>
    <x v="1"/>
    <x v="0"/>
  </r>
  <r>
    <s v="03/13/2017"/>
    <x v="89"/>
    <x v="7"/>
    <s v="CHE031317"/>
    <x v="610"/>
    <n v="600"/>
    <x v="2"/>
    <x v="2"/>
    <n v="2618"/>
    <x v="7"/>
    <x v="0"/>
    <x v="7"/>
    <x v="52"/>
    <x v="31"/>
    <x v="1"/>
  </r>
  <r>
    <s v="03/15/2017"/>
    <x v="89"/>
    <x v="7"/>
    <s v="CHE031517"/>
    <x v="44"/>
    <n v="500"/>
    <x v="4"/>
    <x v="4"/>
    <n v="3333"/>
    <x v="7"/>
    <x v="0"/>
    <x v="7"/>
    <x v="1"/>
    <x v="1"/>
    <x v="0"/>
  </r>
  <r>
    <s v="03/15/2017"/>
    <x v="89"/>
    <x v="7"/>
    <s v="03152017VDF"/>
    <x v="401"/>
    <n v="1500"/>
    <x v="4"/>
    <x v="4"/>
    <n v="3333"/>
    <x v="8"/>
    <x v="0"/>
    <x v="8"/>
    <x v="1"/>
    <x v="1"/>
    <x v="0"/>
  </r>
  <r>
    <s v="03/15/2017"/>
    <x v="89"/>
    <x v="7"/>
    <s v="CHE031517"/>
    <x v="117"/>
    <n v="100"/>
    <x v="2"/>
    <x v="2"/>
    <n v="3333"/>
    <x v="4"/>
    <x v="0"/>
    <x v="4"/>
    <x v="1"/>
    <x v="1"/>
    <x v="0"/>
  </r>
  <r>
    <s v="03/15/2017"/>
    <x v="89"/>
    <x v="7"/>
    <s v="CHE031517"/>
    <x v="1"/>
    <n v="500"/>
    <x v="1"/>
    <x v="1"/>
    <n v="3333"/>
    <x v="7"/>
    <x v="0"/>
    <x v="7"/>
    <x v="1"/>
    <x v="1"/>
    <x v="0"/>
  </r>
  <r>
    <s v="03/20/2017"/>
    <x v="89"/>
    <x v="7"/>
    <s v="CHE032017"/>
    <x v="736"/>
    <n v="500"/>
    <x v="0"/>
    <x v="0"/>
    <n v="3333"/>
    <x v="7"/>
    <x v="0"/>
    <x v="7"/>
    <x v="1"/>
    <x v="1"/>
    <x v="0"/>
  </r>
  <r>
    <s v="03/22/2017"/>
    <x v="89"/>
    <x v="7"/>
    <s v="INV032217"/>
    <x v="110"/>
    <n v="700"/>
    <x v="0"/>
    <x v="0"/>
    <n v="3333"/>
    <x v="4"/>
    <x v="0"/>
    <x v="4"/>
    <x v="1"/>
    <x v="1"/>
    <x v="0"/>
  </r>
  <r>
    <s v="03/23/2017"/>
    <x v="89"/>
    <x v="7"/>
    <s v="CHE032317"/>
    <x v="874"/>
    <n v="500"/>
    <x v="4"/>
    <x v="4"/>
    <n v="3333"/>
    <x v="8"/>
    <x v="0"/>
    <x v="8"/>
    <x v="1"/>
    <x v="1"/>
    <x v="0"/>
  </r>
  <r>
    <s v="03/27/2017"/>
    <x v="89"/>
    <x v="7"/>
    <s v="INV032717"/>
    <x v="44"/>
    <n v="500"/>
    <x v="0"/>
    <x v="0"/>
    <n v="3333"/>
    <x v="4"/>
    <x v="0"/>
    <x v="4"/>
    <x v="1"/>
    <x v="1"/>
    <x v="0"/>
  </r>
  <r>
    <s v="03/28/2017"/>
    <x v="90"/>
    <x v="7"/>
    <s v="INV032817"/>
    <x v="363"/>
    <n v="500"/>
    <x v="0"/>
    <x v="0"/>
    <n v="3333"/>
    <x v="4"/>
    <x v="0"/>
    <x v="4"/>
    <x v="1"/>
    <x v="1"/>
    <x v="0"/>
  </r>
  <r>
    <s v="03/31/2017"/>
    <x v="90"/>
    <x v="7"/>
    <s v="INV033117"/>
    <x v="213"/>
    <n v="250"/>
    <x v="0"/>
    <x v="0"/>
    <n v="3331"/>
    <x v="0"/>
    <x v="0"/>
    <x v="0"/>
    <x v="46"/>
    <x v="27"/>
    <x v="0"/>
  </r>
  <r>
    <s v="04/01/2017"/>
    <x v="90"/>
    <x v="7"/>
    <s v="INV040117"/>
    <x v="327"/>
    <n v="2000"/>
    <x v="0"/>
    <x v="0"/>
    <n v="3333"/>
    <x v="4"/>
    <x v="0"/>
    <x v="4"/>
    <x v="1"/>
    <x v="1"/>
    <x v="0"/>
  </r>
  <r>
    <s v="04/01/2017"/>
    <x v="90"/>
    <x v="7"/>
    <s v="INV040117"/>
    <x v="126"/>
    <n v="1000"/>
    <x v="0"/>
    <x v="0"/>
    <n v="3333"/>
    <x v="4"/>
    <x v="0"/>
    <x v="4"/>
    <x v="1"/>
    <x v="1"/>
    <x v="0"/>
  </r>
  <r>
    <s v="04/01/2017"/>
    <x v="90"/>
    <x v="7"/>
    <s v="INV040117"/>
    <x v="875"/>
    <n v="1000"/>
    <x v="0"/>
    <x v="0"/>
    <n v="3333"/>
    <x v="0"/>
    <x v="0"/>
    <x v="0"/>
    <x v="1"/>
    <x v="1"/>
    <x v="0"/>
  </r>
  <r>
    <s v="04/01/2017"/>
    <x v="90"/>
    <x v="7"/>
    <s v="INV040117"/>
    <x v="876"/>
    <n v="250"/>
    <x v="0"/>
    <x v="0"/>
    <n v="3333"/>
    <x v="4"/>
    <x v="0"/>
    <x v="4"/>
    <x v="1"/>
    <x v="1"/>
    <x v="0"/>
  </r>
  <r>
    <s v="04/01/2017"/>
    <x v="90"/>
    <x v="7"/>
    <s v="INV040117"/>
    <x v="77"/>
    <n v="500"/>
    <x v="6"/>
    <x v="6"/>
    <n v="2732"/>
    <x v="4"/>
    <x v="0"/>
    <x v="4"/>
    <x v="41"/>
    <x v="22"/>
    <x v="8"/>
  </r>
  <r>
    <s v="04/03/2017"/>
    <x v="90"/>
    <x v="7"/>
    <s v="CHE040317"/>
    <x v="877"/>
    <n v="225"/>
    <x v="0"/>
    <x v="0"/>
    <n v="3342"/>
    <x v="7"/>
    <x v="0"/>
    <x v="7"/>
    <x v="30"/>
    <x v="14"/>
    <x v="7"/>
  </r>
  <r>
    <s v="04/05/2017"/>
    <x v="90"/>
    <x v="7"/>
    <s v="CHE040517"/>
    <x v="607"/>
    <n v="100"/>
    <x v="2"/>
    <x v="2"/>
    <n v="2736"/>
    <x v="4"/>
    <x v="0"/>
    <x v="4"/>
    <x v="17"/>
    <x v="5"/>
    <x v="4"/>
  </r>
  <r>
    <s v="04/05/2017"/>
    <x v="90"/>
    <x v="7"/>
    <s v="INV040517"/>
    <x v="685"/>
    <n v="200"/>
    <x v="0"/>
    <x v="0"/>
    <n v="3333"/>
    <x v="4"/>
    <x v="0"/>
    <x v="4"/>
    <x v="1"/>
    <x v="1"/>
    <x v="0"/>
  </r>
  <r>
    <s v="04/05/2017"/>
    <x v="90"/>
    <x v="7"/>
    <s v="CHE040517"/>
    <x v="118"/>
    <n v="155"/>
    <x v="0"/>
    <x v="0"/>
    <n v="3333"/>
    <x v="4"/>
    <x v="0"/>
    <x v="4"/>
    <x v="1"/>
    <x v="1"/>
    <x v="0"/>
  </r>
  <r>
    <s v="04/05/2017"/>
    <x v="90"/>
    <x v="7"/>
    <s v="1"/>
    <x v="645"/>
    <n v="250"/>
    <x v="0"/>
    <x v="0"/>
    <n v="3333"/>
    <x v="0"/>
    <x v="0"/>
    <x v="0"/>
    <x v="1"/>
    <x v="1"/>
    <x v="0"/>
  </r>
  <r>
    <s v="04/06/2017"/>
    <x v="90"/>
    <x v="7"/>
    <s v="CHE040617"/>
    <x v="878"/>
    <n v="100"/>
    <x v="0"/>
    <x v="0"/>
    <n v="3331"/>
    <x v="7"/>
    <x v="0"/>
    <x v="7"/>
    <x v="46"/>
    <x v="27"/>
    <x v="0"/>
  </r>
  <r>
    <s v="04/06/2017"/>
    <x v="90"/>
    <x v="7"/>
    <s v="CHE040617"/>
    <x v="23"/>
    <n v="18.899999999999999"/>
    <x v="2"/>
    <x v="2"/>
    <n v="3333"/>
    <x v="7"/>
    <x v="0"/>
    <x v="7"/>
    <x v="1"/>
    <x v="1"/>
    <x v="0"/>
  </r>
  <r>
    <s v="04/10/2017"/>
    <x v="90"/>
    <x v="7"/>
    <s v="273"/>
    <x v="528"/>
    <n v="1500"/>
    <x v="0"/>
    <x v="0"/>
    <n v="2631"/>
    <x v="4"/>
    <x v="0"/>
    <x v="4"/>
    <x v="9"/>
    <x v="4"/>
    <x v="0"/>
  </r>
  <r>
    <s v="04/12/2017"/>
    <x v="90"/>
    <x v="7"/>
    <s v="CHE041217"/>
    <x v="879"/>
    <n v="250"/>
    <x v="0"/>
    <x v="0"/>
    <n v="3333"/>
    <x v="4"/>
    <x v="0"/>
    <x v="4"/>
    <x v="1"/>
    <x v="1"/>
    <x v="0"/>
  </r>
  <r>
    <s v="04/13/2017"/>
    <x v="90"/>
    <x v="7"/>
    <s v="CHE041317"/>
    <x v="211"/>
    <n v="500"/>
    <x v="0"/>
    <x v="0"/>
    <n v="3307"/>
    <x v="7"/>
    <x v="0"/>
    <x v="7"/>
    <x v="53"/>
    <x v="32"/>
    <x v="0"/>
  </r>
  <r>
    <s v="04/17/2017"/>
    <x v="90"/>
    <x v="7"/>
    <s v="INV041717"/>
    <x v="22"/>
    <n v="500"/>
    <x v="0"/>
    <x v="0"/>
    <n v="3333"/>
    <x v="4"/>
    <x v="0"/>
    <x v="4"/>
    <x v="1"/>
    <x v="1"/>
    <x v="0"/>
  </r>
  <r>
    <s v="04/19/2017"/>
    <x v="90"/>
    <x v="7"/>
    <s v="041917"/>
    <x v="880"/>
    <n v="250"/>
    <x v="0"/>
    <x v="0"/>
    <n v="3331"/>
    <x v="7"/>
    <x v="0"/>
    <x v="7"/>
    <x v="46"/>
    <x v="27"/>
    <x v="0"/>
  </r>
  <r>
    <s v="04/19/2017"/>
    <x v="90"/>
    <x v="7"/>
    <s v="INV041917"/>
    <x v="753"/>
    <n v="10000"/>
    <x v="2"/>
    <x v="2"/>
    <n v="3333"/>
    <x v="4"/>
    <x v="0"/>
    <x v="4"/>
    <x v="1"/>
    <x v="1"/>
    <x v="0"/>
  </r>
  <r>
    <s v="04/19/2017"/>
    <x v="90"/>
    <x v="7"/>
    <s v="CHE041917"/>
    <x v="881"/>
    <n v="150"/>
    <x v="0"/>
    <x v="0"/>
    <n v="3331"/>
    <x v="7"/>
    <x v="0"/>
    <x v="7"/>
    <x v="46"/>
    <x v="27"/>
    <x v="0"/>
  </r>
  <r>
    <s v="04/01/2017"/>
    <x v="91"/>
    <x v="7"/>
    <s v="INV040117"/>
    <x v="586"/>
    <n v="150"/>
    <x v="0"/>
    <x v="0"/>
    <n v="3333"/>
    <x v="4"/>
    <x v="0"/>
    <x v="4"/>
    <x v="1"/>
    <x v="1"/>
    <x v="0"/>
  </r>
  <r>
    <s v="04/24/2017"/>
    <x v="91"/>
    <x v="7"/>
    <s v="INV042417"/>
    <x v="559"/>
    <n v="75"/>
    <x v="2"/>
    <x v="2"/>
    <n v="3333"/>
    <x v="4"/>
    <x v="0"/>
    <x v="4"/>
    <x v="1"/>
    <x v="1"/>
    <x v="0"/>
  </r>
  <r>
    <s v="04/27/2017"/>
    <x v="91"/>
    <x v="7"/>
    <s v="CHE042717"/>
    <x v="834"/>
    <n v="1500"/>
    <x v="0"/>
    <x v="0"/>
    <n v="3331"/>
    <x v="7"/>
    <x v="0"/>
    <x v="7"/>
    <x v="46"/>
    <x v="27"/>
    <x v="0"/>
  </r>
  <r>
    <s v="05/01/2017"/>
    <x v="91"/>
    <x v="7"/>
    <s v="INV050117"/>
    <x v="882"/>
    <n v="500"/>
    <x v="0"/>
    <x v="0"/>
    <n v="3333"/>
    <x v="4"/>
    <x v="0"/>
    <x v="4"/>
    <x v="1"/>
    <x v="1"/>
    <x v="0"/>
  </r>
  <r>
    <s v="05/01/2017"/>
    <x v="91"/>
    <x v="7"/>
    <s v="CHE050117"/>
    <x v="883"/>
    <n v="0"/>
    <x v="0"/>
    <x v="0"/>
    <n v="3333"/>
    <x v="4"/>
    <x v="0"/>
    <x v="4"/>
    <x v="1"/>
    <x v="1"/>
    <x v="0"/>
  </r>
  <r>
    <s v="05/01/2017"/>
    <x v="91"/>
    <x v="7"/>
    <s v="INV050117"/>
    <x v="884"/>
    <n v="250"/>
    <x v="0"/>
    <x v="0"/>
    <n v="3333"/>
    <x v="4"/>
    <x v="0"/>
    <x v="4"/>
    <x v="1"/>
    <x v="1"/>
    <x v="0"/>
  </r>
  <r>
    <s v="05/04/2017"/>
    <x v="91"/>
    <x v="7"/>
    <s v="050417"/>
    <x v="207"/>
    <n v="1000"/>
    <x v="0"/>
    <x v="0"/>
    <n v="3333"/>
    <x v="0"/>
    <x v="0"/>
    <x v="0"/>
    <x v="1"/>
    <x v="1"/>
    <x v="0"/>
  </r>
  <r>
    <s v="05/04/2017"/>
    <x v="91"/>
    <x v="7"/>
    <s v="CHE050417"/>
    <x v="99"/>
    <n v="500"/>
    <x v="3"/>
    <x v="3"/>
    <n v="3333"/>
    <x v="4"/>
    <x v="0"/>
    <x v="4"/>
    <x v="1"/>
    <x v="1"/>
    <x v="0"/>
  </r>
  <r>
    <s v="05/08/2017"/>
    <x v="91"/>
    <x v="7"/>
    <s v="INV050817"/>
    <x v="754"/>
    <n v="500"/>
    <x v="0"/>
    <x v="0"/>
    <n v="3333"/>
    <x v="4"/>
    <x v="0"/>
    <x v="4"/>
    <x v="1"/>
    <x v="1"/>
    <x v="0"/>
  </r>
  <r>
    <s v="05/09/2017"/>
    <x v="91"/>
    <x v="7"/>
    <s v="10049"/>
    <x v="22"/>
    <n v="300"/>
    <x v="0"/>
    <x v="0"/>
    <n v="3333"/>
    <x v="4"/>
    <x v="0"/>
    <x v="4"/>
    <x v="1"/>
    <x v="1"/>
    <x v="0"/>
  </r>
  <r>
    <s v="05/12/2017"/>
    <x v="91"/>
    <x v="7"/>
    <s v="0051"/>
    <x v="109"/>
    <n v="1000"/>
    <x v="6"/>
    <x v="6"/>
    <n v="3333"/>
    <x v="4"/>
    <x v="0"/>
    <x v="4"/>
    <x v="1"/>
    <x v="1"/>
    <x v="0"/>
  </r>
  <r>
    <s v="05/16/2017"/>
    <x v="91"/>
    <x v="7"/>
    <s v="CHE051617"/>
    <x v="729"/>
    <n v="1500"/>
    <x v="0"/>
    <x v="0"/>
    <n v="3301"/>
    <x v="7"/>
    <x v="0"/>
    <x v="7"/>
    <x v="34"/>
    <x v="16"/>
    <x v="0"/>
  </r>
  <r>
    <s v="05/16/2017"/>
    <x v="91"/>
    <x v="7"/>
    <s v="CHE051617"/>
    <x v="885"/>
    <n v="100"/>
    <x v="0"/>
    <x v="0"/>
    <n v="3331"/>
    <x v="7"/>
    <x v="0"/>
    <x v="7"/>
    <x v="46"/>
    <x v="27"/>
    <x v="0"/>
  </r>
  <r>
    <s v="05/16/2017"/>
    <x v="91"/>
    <x v="7"/>
    <s v="CHE051617"/>
    <x v="164"/>
    <n v="100"/>
    <x v="0"/>
    <x v="0"/>
    <n v="3331"/>
    <x v="7"/>
    <x v="0"/>
    <x v="7"/>
    <x v="46"/>
    <x v="27"/>
    <x v="0"/>
  </r>
  <r>
    <s v="05/24/2017"/>
    <x v="91"/>
    <x v="7"/>
    <s v="CHE052417"/>
    <x v="836"/>
    <n v="1000"/>
    <x v="0"/>
    <x v="0"/>
    <n v="3307"/>
    <x v="4"/>
    <x v="0"/>
    <x v="4"/>
    <x v="53"/>
    <x v="32"/>
    <x v="0"/>
  </r>
  <r>
    <s v="05/25/2017"/>
    <x v="91"/>
    <x v="7"/>
    <s v="CHE052517"/>
    <x v="693"/>
    <n v="75"/>
    <x v="0"/>
    <x v="0"/>
    <n v="3331"/>
    <x v="0"/>
    <x v="0"/>
    <x v="0"/>
    <x v="46"/>
    <x v="27"/>
    <x v="0"/>
  </r>
  <r>
    <s v="05/25/2017"/>
    <x v="91"/>
    <x v="7"/>
    <s v="CHE052517"/>
    <x v="886"/>
    <n v="1250"/>
    <x v="0"/>
    <x v="0"/>
    <n v="3331"/>
    <x v="0"/>
    <x v="0"/>
    <x v="0"/>
    <x v="46"/>
    <x v="27"/>
    <x v="0"/>
  </r>
  <r>
    <s v="05/26/2017"/>
    <x v="91"/>
    <x v="7"/>
    <s v="CHE052617"/>
    <x v="692"/>
    <n v="1000"/>
    <x v="0"/>
    <x v="0"/>
    <n v="3333"/>
    <x v="8"/>
    <x v="0"/>
    <x v="8"/>
    <x v="1"/>
    <x v="1"/>
    <x v="0"/>
  </r>
  <r>
    <s v="05/26/2017"/>
    <x v="91"/>
    <x v="7"/>
    <s v="CHE052617"/>
    <x v="671"/>
    <n v="150"/>
    <x v="0"/>
    <x v="0"/>
    <n v="3333"/>
    <x v="7"/>
    <x v="0"/>
    <x v="7"/>
    <x v="1"/>
    <x v="1"/>
    <x v="0"/>
  </r>
  <r>
    <s v="05/26/2017"/>
    <x v="91"/>
    <x v="7"/>
    <s v="CHE052617"/>
    <x v="887"/>
    <n v="500"/>
    <x v="0"/>
    <x v="0"/>
    <n v="3333"/>
    <x v="8"/>
    <x v="0"/>
    <x v="8"/>
    <x v="1"/>
    <x v="1"/>
    <x v="0"/>
  </r>
  <r>
    <s v="05/31/2017"/>
    <x v="92"/>
    <x v="7"/>
    <s v="CHE053117"/>
    <x v="888"/>
    <n v="500"/>
    <x v="0"/>
    <x v="0"/>
    <n v="3333"/>
    <x v="7"/>
    <x v="0"/>
    <x v="7"/>
    <x v="1"/>
    <x v="1"/>
    <x v="0"/>
  </r>
  <r>
    <s v="05/31/2017"/>
    <x v="92"/>
    <x v="7"/>
    <s v="252536_053117"/>
    <x v="505"/>
    <n v="235"/>
    <x v="2"/>
    <x v="2"/>
    <n v="3333"/>
    <x v="4"/>
    <x v="0"/>
    <x v="4"/>
    <x v="1"/>
    <x v="1"/>
    <x v="0"/>
  </r>
  <r>
    <s v="06/01/2017"/>
    <x v="92"/>
    <x v="7"/>
    <s v="CH060117"/>
    <x v="44"/>
    <n v="5000"/>
    <x v="0"/>
    <x v="0"/>
    <n v="3301"/>
    <x v="7"/>
    <x v="0"/>
    <x v="7"/>
    <x v="34"/>
    <x v="16"/>
    <x v="0"/>
  </r>
  <r>
    <s v="06/01/2017"/>
    <x v="92"/>
    <x v="7"/>
    <s v="INV060117"/>
    <x v="624"/>
    <n v="1000"/>
    <x v="0"/>
    <x v="0"/>
    <n v="3333"/>
    <x v="4"/>
    <x v="0"/>
    <x v="4"/>
    <x v="1"/>
    <x v="1"/>
    <x v="0"/>
  </r>
  <r>
    <s v="06/01/2017"/>
    <x v="92"/>
    <x v="7"/>
    <s v="115"/>
    <x v="660"/>
    <n v="100"/>
    <x v="0"/>
    <x v="0"/>
    <n v="3333"/>
    <x v="4"/>
    <x v="0"/>
    <x v="4"/>
    <x v="1"/>
    <x v="1"/>
    <x v="0"/>
  </r>
  <r>
    <s v="06/01/2017"/>
    <x v="92"/>
    <x v="7"/>
    <s v="INV060117"/>
    <x v="89"/>
    <n v="250"/>
    <x v="0"/>
    <x v="0"/>
    <n v="3333"/>
    <x v="4"/>
    <x v="0"/>
    <x v="4"/>
    <x v="1"/>
    <x v="1"/>
    <x v="0"/>
  </r>
  <r>
    <s v="06/01/2017"/>
    <x v="92"/>
    <x v="7"/>
    <s v="INV060117"/>
    <x v="889"/>
    <n v="1000"/>
    <x v="0"/>
    <x v="0"/>
    <n v="3333"/>
    <x v="4"/>
    <x v="0"/>
    <x v="4"/>
    <x v="1"/>
    <x v="1"/>
    <x v="0"/>
  </r>
  <r>
    <s v="06/01/2017"/>
    <x v="92"/>
    <x v="7"/>
    <s v="20178000"/>
    <x v="890"/>
    <n v="200"/>
    <x v="0"/>
    <x v="0"/>
    <n v="3333"/>
    <x v="4"/>
    <x v="0"/>
    <x v="4"/>
    <x v="1"/>
    <x v="1"/>
    <x v="0"/>
  </r>
  <r>
    <s v="06/01/2017"/>
    <x v="92"/>
    <x v="7"/>
    <s v="INV060117"/>
    <x v="762"/>
    <n v="100"/>
    <x v="0"/>
    <x v="0"/>
    <n v="3333"/>
    <x v="4"/>
    <x v="0"/>
    <x v="4"/>
    <x v="1"/>
    <x v="1"/>
    <x v="0"/>
  </r>
  <r>
    <s v="06/01/2017"/>
    <x v="92"/>
    <x v="7"/>
    <s v="INV060117"/>
    <x v="820"/>
    <n v="300"/>
    <x v="2"/>
    <x v="2"/>
    <n v="2734"/>
    <x v="4"/>
    <x v="0"/>
    <x v="4"/>
    <x v="13"/>
    <x v="8"/>
    <x v="5"/>
  </r>
  <r>
    <s v="06/05/2017"/>
    <x v="92"/>
    <x v="7"/>
    <s v="INV060517"/>
    <x v="891"/>
    <n v="300"/>
    <x v="3"/>
    <x v="3"/>
    <n v="2734"/>
    <x v="4"/>
    <x v="0"/>
    <x v="4"/>
    <x v="13"/>
    <x v="8"/>
    <x v="5"/>
  </r>
  <r>
    <s v="06/05/2017"/>
    <x v="92"/>
    <x v="7"/>
    <s v="CHE060517"/>
    <x v="892"/>
    <n v="1000"/>
    <x v="0"/>
    <x v="0"/>
    <n v="3333"/>
    <x v="4"/>
    <x v="0"/>
    <x v="4"/>
    <x v="1"/>
    <x v="1"/>
    <x v="0"/>
  </r>
  <r>
    <s v="06/05/2017"/>
    <x v="92"/>
    <x v="7"/>
    <s v="3010"/>
    <x v="468"/>
    <n v="2500"/>
    <x v="3"/>
    <x v="3"/>
    <n v="3333"/>
    <x v="4"/>
    <x v="0"/>
    <x v="4"/>
    <x v="1"/>
    <x v="1"/>
    <x v="0"/>
  </r>
  <r>
    <s v="06/06/2017"/>
    <x v="92"/>
    <x v="7"/>
    <s v="CHE060617"/>
    <x v="3"/>
    <n v="100"/>
    <x v="0"/>
    <x v="0"/>
    <n v="3333"/>
    <x v="4"/>
    <x v="0"/>
    <x v="4"/>
    <x v="1"/>
    <x v="1"/>
    <x v="0"/>
  </r>
  <r>
    <s v="06/07/2017"/>
    <x v="92"/>
    <x v="7"/>
    <s v="CHE060717"/>
    <x v="164"/>
    <n v="200"/>
    <x v="0"/>
    <x v="0"/>
    <n v="3331"/>
    <x v="0"/>
    <x v="0"/>
    <x v="0"/>
    <x v="46"/>
    <x v="27"/>
    <x v="0"/>
  </r>
  <r>
    <s v="06/14/2017"/>
    <x v="92"/>
    <x v="7"/>
    <s v="CHE061417"/>
    <x v="639"/>
    <n v="1000"/>
    <x v="2"/>
    <x v="2"/>
    <n v="3307"/>
    <x v="7"/>
    <x v="0"/>
    <x v="7"/>
    <x v="53"/>
    <x v="32"/>
    <x v="0"/>
  </r>
  <r>
    <s v="06/15/2017"/>
    <x v="92"/>
    <x v="7"/>
    <s v="CHE061517"/>
    <x v="630"/>
    <n v="1000"/>
    <x v="0"/>
    <x v="0"/>
    <n v="3331"/>
    <x v="0"/>
    <x v="0"/>
    <x v="0"/>
    <x v="46"/>
    <x v="27"/>
    <x v="0"/>
  </r>
  <r>
    <s v="06/19/2017"/>
    <x v="92"/>
    <x v="7"/>
    <s v="IEXP-2527414"/>
    <x v="893"/>
    <n v="234.17"/>
    <x v="16"/>
    <x v="15"/>
    <n v="3438"/>
    <x v="8"/>
    <x v="0"/>
    <x v="8"/>
    <x v="39"/>
    <x v="20"/>
    <x v="6"/>
  </r>
  <r>
    <s v="06/19/2017"/>
    <x v="92"/>
    <x v="7"/>
    <s v="INV061917"/>
    <x v="817"/>
    <n v="1000"/>
    <x v="6"/>
    <x v="6"/>
    <n v="3333"/>
    <x v="4"/>
    <x v="0"/>
    <x v="4"/>
    <x v="1"/>
    <x v="1"/>
    <x v="0"/>
  </r>
  <r>
    <s v="06/19/2017"/>
    <x v="92"/>
    <x v="7"/>
    <s v="CHE061917"/>
    <x v="894"/>
    <n v="250"/>
    <x v="0"/>
    <x v="0"/>
    <n v="3333"/>
    <x v="4"/>
    <x v="0"/>
    <x v="4"/>
    <x v="1"/>
    <x v="1"/>
    <x v="0"/>
  </r>
  <r>
    <s v="06/23/2017"/>
    <x v="92"/>
    <x v="7"/>
    <s v="CHE062317"/>
    <x v="895"/>
    <n v="1000"/>
    <x v="0"/>
    <x v="0"/>
    <n v="3439"/>
    <x v="8"/>
    <x v="0"/>
    <x v="8"/>
    <x v="40"/>
    <x v="21"/>
    <x v="6"/>
  </r>
  <r>
    <s v="06/29/2017"/>
    <x v="92"/>
    <x v="7"/>
    <s v="CHE062917"/>
    <x v="215"/>
    <n v="500"/>
    <x v="0"/>
    <x v="0"/>
    <n v="3301"/>
    <x v="7"/>
    <x v="0"/>
    <x v="7"/>
    <x v="34"/>
    <x v="16"/>
    <x v="0"/>
  </r>
  <r>
    <s v="03/08/2017"/>
    <x v="93"/>
    <x v="7"/>
    <s v="INV030817"/>
    <x v="758"/>
    <n v="275"/>
    <x v="0"/>
    <x v="0"/>
    <n v="3333"/>
    <x v="4"/>
    <x v="0"/>
    <x v="4"/>
    <x v="1"/>
    <x v="1"/>
    <x v="0"/>
  </r>
  <r>
    <s v="05/19/2017"/>
    <x v="93"/>
    <x v="7"/>
    <s v="201710"/>
    <x v="221"/>
    <n v="3500"/>
    <x v="0"/>
    <x v="0"/>
    <n v="3331"/>
    <x v="0"/>
    <x v="0"/>
    <x v="0"/>
    <x v="46"/>
    <x v="27"/>
    <x v="0"/>
  </r>
  <r>
    <s v="06/10/2017"/>
    <x v="93"/>
    <x v="7"/>
    <s v="CHE061017"/>
    <x v="896"/>
    <n v="100"/>
    <x v="0"/>
    <x v="0"/>
    <n v="2732"/>
    <x v="4"/>
    <x v="0"/>
    <x v="4"/>
    <x v="41"/>
    <x v="22"/>
    <x v="8"/>
  </r>
  <r>
    <s v="06/10/2017"/>
    <x v="93"/>
    <x v="7"/>
    <s v="CHE061017"/>
    <x v="897"/>
    <n v="600"/>
    <x v="0"/>
    <x v="0"/>
    <n v="2734"/>
    <x v="4"/>
    <x v="0"/>
    <x v="4"/>
    <x v="13"/>
    <x v="8"/>
    <x v="5"/>
  </r>
  <r>
    <s v="06/13/2017"/>
    <x v="93"/>
    <x v="7"/>
    <s v="2069"/>
    <x v="219"/>
    <n v="500"/>
    <x v="0"/>
    <x v="0"/>
    <n v="2631"/>
    <x v="0"/>
    <x v="0"/>
    <x v="0"/>
    <x v="9"/>
    <x v="4"/>
    <x v="0"/>
  </r>
  <r>
    <s v="07/01/2017"/>
    <x v="93"/>
    <x v="7"/>
    <s v="INV070517"/>
    <x v="22"/>
    <n v="200"/>
    <x v="0"/>
    <x v="0"/>
    <n v="3333"/>
    <x v="4"/>
    <x v="0"/>
    <x v="4"/>
    <x v="1"/>
    <x v="1"/>
    <x v="0"/>
  </r>
  <r>
    <s v="07/01/2017"/>
    <x v="93"/>
    <x v="7"/>
    <s v="070117"/>
    <x v="521"/>
    <n v="300"/>
    <x v="0"/>
    <x v="0"/>
    <n v="3333"/>
    <x v="4"/>
    <x v="0"/>
    <x v="4"/>
    <x v="1"/>
    <x v="1"/>
    <x v="0"/>
  </r>
  <r>
    <s v="07/01/2017"/>
    <x v="93"/>
    <x v="7"/>
    <s v="INV070117"/>
    <x v="898"/>
    <n v="1000"/>
    <x v="0"/>
    <x v="0"/>
    <n v="2734"/>
    <x v="4"/>
    <x v="0"/>
    <x v="4"/>
    <x v="13"/>
    <x v="8"/>
    <x v="5"/>
  </r>
  <r>
    <s v="07/05/2017"/>
    <x v="93"/>
    <x v="7"/>
    <s v="CHE070517"/>
    <x v="409"/>
    <n v="500"/>
    <x v="2"/>
    <x v="2"/>
    <n v="3333"/>
    <x v="4"/>
    <x v="0"/>
    <x v="4"/>
    <x v="1"/>
    <x v="1"/>
    <x v="0"/>
  </r>
  <r>
    <s v="07/13/2017"/>
    <x v="93"/>
    <x v="7"/>
    <s v="INV071317"/>
    <x v="251"/>
    <n v="300"/>
    <x v="0"/>
    <x v="0"/>
    <n v="3333"/>
    <x v="4"/>
    <x v="0"/>
    <x v="4"/>
    <x v="1"/>
    <x v="1"/>
    <x v="0"/>
  </r>
  <r>
    <s v="07/16/2017"/>
    <x v="93"/>
    <x v="7"/>
    <s v="050_KENDRA.REASONER_"/>
    <x v="456"/>
    <n v="136.93"/>
    <x v="1"/>
    <x v="1"/>
    <n v="3343"/>
    <x v="7"/>
    <x v="0"/>
    <x v="7"/>
    <x v="31"/>
    <x v="13"/>
    <x v="7"/>
  </r>
  <r>
    <s v="07/16/2017"/>
    <x v="93"/>
    <x v="7"/>
    <s v="050_CORA.VINCENT_JUL"/>
    <x v="456"/>
    <n v="195.53"/>
    <x v="1"/>
    <x v="1"/>
    <n v="3343"/>
    <x v="7"/>
    <x v="0"/>
    <x v="7"/>
    <x v="31"/>
    <x v="13"/>
    <x v="7"/>
  </r>
  <r>
    <s v="07/20/2017"/>
    <x v="93"/>
    <x v="7"/>
    <s v="CHE072017"/>
    <x v="899"/>
    <n v="750"/>
    <x v="0"/>
    <x v="0"/>
    <n v="2631"/>
    <x v="4"/>
    <x v="0"/>
    <x v="4"/>
    <x v="9"/>
    <x v="4"/>
    <x v="0"/>
  </r>
  <r>
    <s v="07/20/2017"/>
    <x v="93"/>
    <x v="7"/>
    <s v="CHE072017"/>
    <x v="278"/>
    <n v="1000"/>
    <x v="0"/>
    <x v="0"/>
    <n v="3342"/>
    <x v="7"/>
    <x v="0"/>
    <x v="7"/>
    <x v="30"/>
    <x v="14"/>
    <x v="7"/>
  </r>
  <r>
    <s v="07/20/2017"/>
    <x v="93"/>
    <x v="7"/>
    <s v="INV072017"/>
    <x v="831"/>
    <n v="50"/>
    <x v="0"/>
    <x v="0"/>
    <n v="3333"/>
    <x v="4"/>
    <x v="0"/>
    <x v="4"/>
    <x v="1"/>
    <x v="1"/>
    <x v="0"/>
  </r>
  <r>
    <s v="07/20/2017"/>
    <x v="93"/>
    <x v="7"/>
    <s v="INV072017"/>
    <x v="900"/>
    <n v="250"/>
    <x v="0"/>
    <x v="0"/>
    <n v="3331"/>
    <x v="7"/>
    <x v="0"/>
    <x v="7"/>
    <x v="46"/>
    <x v="27"/>
    <x v="0"/>
  </r>
  <r>
    <s v="07/24/2017"/>
    <x v="93"/>
    <x v="7"/>
    <s v="CHE072417"/>
    <x v="901"/>
    <n v="270"/>
    <x v="0"/>
    <x v="0"/>
    <n v="3333"/>
    <x v="4"/>
    <x v="0"/>
    <x v="4"/>
    <x v="1"/>
    <x v="1"/>
    <x v="0"/>
  </r>
  <r>
    <s v="07/28/2017"/>
    <x v="93"/>
    <x v="7"/>
    <s v="CHE072817"/>
    <x v="902"/>
    <n v="1000"/>
    <x v="2"/>
    <x v="2"/>
    <n v="3331"/>
    <x v="7"/>
    <x v="0"/>
    <x v="7"/>
    <x v="46"/>
    <x v="27"/>
    <x v="0"/>
  </r>
  <r>
    <s v="07/31/2017"/>
    <x v="93"/>
    <x v="7"/>
    <s v="CHE073117"/>
    <x v="725"/>
    <n v="250"/>
    <x v="0"/>
    <x v="0"/>
    <n v="3333"/>
    <x v="4"/>
    <x v="0"/>
    <x v="4"/>
    <x v="1"/>
    <x v="1"/>
    <x v="0"/>
  </r>
  <r>
    <s v="06/05/2017"/>
    <x v="94"/>
    <x v="7"/>
    <s v="INV060517"/>
    <x v="891"/>
    <n v="-300"/>
    <x v="3"/>
    <x v="3"/>
    <n v="2734"/>
    <x v="4"/>
    <x v="0"/>
    <x v="4"/>
    <x v="13"/>
    <x v="8"/>
    <x v="5"/>
  </r>
  <r>
    <s v="06/05/2017"/>
    <x v="94"/>
    <x v="7"/>
    <s v="INV060517"/>
    <x v="903"/>
    <n v="300"/>
    <x v="3"/>
    <x v="3"/>
    <n v="2734"/>
    <x v="4"/>
    <x v="0"/>
    <x v="4"/>
    <x v="13"/>
    <x v="8"/>
    <x v="5"/>
  </r>
  <r>
    <s v="07/24/2017"/>
    <x v="94"/>
    <x v="7"/>
    <s v="INV072417"/>
    <x v="251"/>
    <n v="1000"/>
    <x v="0"/>
    <x v="0"/>
    <n v="3333"/>
    <x v="4"/>
    <x v="0"/>
    <x v="4"/>
    <x v="1"/>
    <x v="1"/>
    <x v="0"/>
  </r>
  <r>
    <s v="07/28/2017"/>
    <x v="94"/>
    <x v="7"/>
    <s v="CHE072817"/>
    <x v="904"/>
    <n v="900"/>
    <x v="0"/>
    <x v="0"/>
    <n v="3307"/>
    <x v="7"/>
    <x v="0"/>
    <x v="7"/>
    <x v="53"/>
    <x v="32"/>
    <x v="0"/>
  </r>
  <r>
    <s v="08/01/2017"/>
    <x v="94"/>
    <x v="7"/>
    <s v="INV080117"/>
    <x v="44"/>
    <n v="500"/>
    <x v="0"/>
    <x v="0"/>
    <n v="3333"/>
    <x v="4"/>
    <x v="0"/>
    <x v="4"/>
    <x v="1"/>
    <x v="1"/>
    <x v="0"/>
  </r>
  <r>
    <s v="08/01/2017"/>
    <x v="94"/>
    <x v="7"/>
    <s v="INV080117"/>
    <x v="668"/>
    <n v="500"/>
    <x v="0"/>
    <x v="0"/>
    <n v="3333"/>
    <x v="4"/>
    <x v="0"/>
    <x v="4"/>
    <x v="1"/>
    <x v="1"/>
    <x v="0"/>
  </r>
  <r>
    <s v="08/01/2017"/>
    <x v="94"/>
    <x v="7"/>
    <s v="INV080117"/>
    <x v="775"/>
    <n v="500"/>
    <x v="0"/>
    <x v="0"/>
    <n v="3333"/>
    <x v="4"/>
    <x v="0"/>
    <x v="4"/>
    <x v="1"/>
    <x v="1"/>
    <x v="0"/>
  </r>
  <r>
    <s v="08/01/2017"/>
    <x v="94"/>
    <x v="7"/>
    <s v="INV080117"/>
    <x v="905"/>
    <n v="2500"/>
    <x v="0"/>
    <x v="0"/>
    <n v="3343"/>
    <x v="7"/>
    <x v="0"/>
    <x v="7"/>
    <x v="31"/>
    <x v="13"/>
    <x v="7"/>
  </r>
  <r>
    <s v="08/01/2017"/>
    <x v="94"/>
    <x v="7"/>
    <s v="378"/>
    <x v="690"/>
    <n v="1500"/>
    <x v="3"/>
    <x v="3"/>
    <n v="3333"/>
    <x v="4"/>
    <x v="0"/>
    <x v="4"/>
    <x v="1"/>
    <x v="1"/>
    <x v="0"/>
  </r>
  <r>
    <s v="08/01/2017"/>
    <x v="94"/>
    <x v="7"/>
    <s v="INV080117"/>
    <x v="77"/>
    <n v="540"/>
    <x v="0"/>
    <x v="0"/>
    <n v="2732"/>
    <x v="4"/>
    <x v="0"/>
    <x v="4"/>
    <x v="41"/>
    <x v="22"/>
    <x v="8"/>
  </r>
  <r>
    <s v="08/04/2017"/>
    <x v="94"/>
    <x v="7"/>
    <s v="IEXP-2561523"/>
    <x v="761"/>
    <n v="2015.12"/>
    <x v="3"/>
    <x v="3"/>
    <n v="2750"/>
    <x v="4"/>
    <x v="0"/>
    <x v="4"/>
    <x v="44"/>
    <x v="25"/>
    <x v="5"/>
  </r>
  <r>
    <s v="08/05/2017"/>
    <x v="94"/>
    <x v="7"/>
    <s v="CHE080517"/>
    <x v="902"/>
    <n v="371.2"/>
    <x v="2"/>
    <x v="2"/>
    <n v="3301"/>
    <x v="7"/>
    <x v="0"/>
    <x v="7"/>
    <x v="34"/>
    <x v="16"/>
    <x v="0"/>
  </r>
  <r>
    <s v="08/08/2017"/>
    <x v="94"/>
    <x v="7"/>
    <s v="CHE080817"/>
    <x v="643"/>
    <n v="500"/>
    <x v="0"/>
    <x v="0"/>
    <n v="3333"/>
    <x v="4"/>
    <x v="0"/>
    <x v="4"/>
    <x v="1"/>
    <x v="1"/>
    <x v="0"/>
  </r>
  <r>
    <s v="08/08/2017"/>
    <x v="94"/>
    <x v="7"/>
    <s v="INV080817"/>
    <x v="623"/>
    <n v="1250"/>
    <x v="0"/>
    <x v="0"/>
    <n v="2631"/>
    <x v="7"/>
    <x v="0"/>
    <x v="7"/>
    <x v="9"/>
    <x v="4"/>
    <x v="0"/>
  </r>
  <r>
    <s v="08/08/2017"/>
    <x v="94"/>
    <x v="7"/>
    <s v="739"/>
    <x v="141"/>
    <n v="3000"/>
    <x v="0"/>
    <x v="0"/>
    <n v="3333"/>
    <x v="4"/>
    <x v="0"/>
    <x v="4"/>
    <x v="1"/>
    <x v="1"/>
    <x v="0"/>
  </r>
  <r>
    <s v="08/15/2017"/>
    <x v="94"/>
    <x v="7"/>
    <s v="INV081517"/>
    <x v="119"/>
    <n v="500"/>
    <x v="2"/>
    <x v="2"/>
    <n v="3333"/>
    <x v="4"/>
    <x v="0"/>
    <x v="4"/>
    <x v="1"/>
    <x v="1"/>
    <x v="0"/>
  </r>
  <r>
    <s v="08/16/2017"/>
    <x v="94"/>
    <x v="7"/>
    <s v="81617CH"/>
    <x v="430"/>
    <n v="1000"/>
    <x v="0"/>
    <x v="0"/>
    <n v="3333"/>
    <x v="4"/>
    <x v="0"/>
    <x v="4"/>
    <x v="1"/>
    <x v="1"/>
    <x v="0"/>
  </r>
  <r>
    <s v="08/17/2017"/>
    <x v="94"/>
    <x v="7"/>
    <s v="6073"/>
    <x v="430"/>
    <n v="1000"/>
    <x v="0"/>
    <x v="0"/>
    <n v="3343"/>
    <x v="7"/>
    <x v="0"/>
    <x v="7"/>
    <x v="31"/>
    <x v="13"/>
    <x v="7"/>
  </r>
  <r>
    <s v="08/17/2017"/>
    <x v="94"/>
    <x v="7"/>
    <s v="16314"/>
    <x v="22"/>
    <n v="600"/>
    <x v="0"/>
    <x v="0"/>
    <n v="3333"/>
    <x v="4"/>
    <x v="0"/>
    <x v="4"/>
    <x v="1"/>
    <x v="1"/>
    <x v="0"/>
  </r>
  <r>
    <s v="08/18/2017"/>
    <x v="94"/>
    <x v="7"/>
    <s v="CHE081817"/>
    <x v="906"/>
    <n v="350"/>
    <x v="2"/>
    <x v="2"/>
    <n v="3331"/>
    <x v="7"/>
    <x v="0"/>
    <x v="7"/>
    <x v="46"/>
    <x v="27"/>
    <x v="0"/>
  </r>
  <r>
    <s v="08/21/2017"/>
    <x v="94"/>
    <x v="7"/>
    <s v="IEXP-2569456"/>
    <x v="907"/>
    <n v="480"/>
    <x v="0"/>
    <x v="0"/>
    <n v="2734"/>
    <x v="4"/>
    <x v="0"/>
    <x v="4"/>
    <x v="13"/>
    <x v="8"/>
    <x v="5"/>
  </r>
  <r>
    <s v="08/21/2017"/>
    <x v="94"/>
    <x v="7"/>
    <s v="INV082117"/>
    <x v="908"/>
    <n v="250"/>
    <x v="0"/>
    <x v="0"/>
    <n v="3333"/>
    <x v="4"/>
    <x v="0"/>
    <x v="4"/>
    <x v="1"/>
    <x v="1"/>
    <x v="0"/>
  </r>
  <r>
    <s v="08/21/2017"/>
    <x v="94"/>
    <x v="7"/>
    <s v="CHE082117"/>
    <x v="909"/>
    <n v="250"/>
    <x v="0"/>
    <x v="0"/>
    <n v="3307"/>
    <x v="7"/>
    <x v="0"/>
    <x v="7"/>
    <x v="53"/>
    <x v="32"/>
    <x v="0"/>
  </r>
  <r>
    <s v="08/22/2017"/>
    <x v="94"/>
    <x v="7"/>
    <s v="CHE082217"/>
    <x v="910"/>
    <n v="100"/>
    <x v="0"/>
    <x v="0"/>
    <n v="3333"/>
    <x v="4"/>
    <x v="0"/>
    <x v="4"/>
    <x v="1"/>
    <x v="1"/>
    <x v="0"/>
  </r>
  <r>
    <s v="08/22/2017"/>
    <x v="94"/>
    <x v="7"/>
    <s v="CHE082217"/>
    <x v="911"/>
    <n v="200"/>
    <x v="2"/>
    <x v="2"/>
    <n v="3333"/>
    <x v="4"/>
    <x v="0"/>
    <x v="4"/>
    <x v="1"/>
    <x v="1"/>
    <x v="0"/>
  </r>
  <r>
    <s v="08/22/2017"/>
    <x v="94"/>
    <x v="7"/>
    <s v="CHE082217"/>
    <x v="858"/>
    <n v="500"/>
    <x v="0"/>
    <x v="0"/>
    <n v="3434"/>
    <x v="7"/>
    <x v="0"/>
    <x v="7"/>
    <x v="47"/>
    <x v="28"/>
    <x v="6"/>
  </r>
  <r>
    <s v="08/23/2017"/>
    <x v="94"/>
    <x v="7"/>
    <s v="1727"/>
    <x v="72"/>
    <n v="500"/>
    <x v="2"/>
    <x v="2"/>
    <n v="3333"/>
    <x v="4"/>
    <x v="0"/>
    <x v="4"/>
    <x v="1"/>
    <x v="1"/>
    <x v="0"/>
  </r>
  <r>
    <s v="08/28/2017"/>
    <x v="94"/>
    <x v="7"/>
    <s v="INV082817"/>
    <x v="72"/>
    <n v="250"/>
    <x v="2"/>
    <x v="2"/>
    <n v="3333"/>
    <x v="4"/>
    <x v="0"/>
    <x v="4"/>
    <x v="1"/>
    <x v="1"/>
    <x v="0"/>
  </r>
  <r>
    <s v="08/29/2017"/>
    <x v="94"/>
    <x v="7"/>
    <s v="2682"/>
    <x v="22"/>
    <n v="125"/>
    <x v="0"/>
    <x v="0"/>
    <n v="3333"/>
    <x v="4"/>
    <x v="0"/>
    <x v="4"/>
    <x v="1"/>
    <x v="1"/>
    <x v="0"/>
  </r>
  <r>
    <s v="08/31/2017"/>
    <x v="94"/>
    <x v="7"/>
    <s v="INV083117"/>
    <x v="708"/>
    <n v="10000"/>
    <x v="2"/>
    <x v="2"/>
    <n v="3333"/>
    <x v="4"/>
    <x v="0"/>
    <x v="4"/>
    <x v="1"/>
    <x v="1"/>
    <x v="0"/>
  </r>
  <r>
    <s v="02/21/2017"/>
    <x v="95"/>
    <x v="7"/>
    <s v="122509"/>
    <x v="22"/>
    <n v="3000"/>
    <x v="0"/>
    <x v="0"/>
    <n v="3333"/>
    <x v="4"/>
    <x v="0"/>
    <x v="4"/>
    <x v="1"/>
    <x v="1"/>
    <x v="0"/>
  </r>
  <r>
    <s v="08/08/2017"/>
    <x v="95"/>
    <x v="7"/>
    <s v="INV080817"/>
    <x v="623"/>
    <n v="-1250"/>
    <x v="0"/>
    <x v="0"/>
    <n v="2631"/>
    <x v="7"/>
    <x v="0"/>
    <x v="7"/>
    <x v="9"/>
    <x v="4"/>
    <x v="0"/>
  </r>
  <r>
    <s v="08/23/2017"/>
    <x v="95"/>
    <x v="7"/>
    <s v="1065"/>
    <x v="402"/>
    <n v="500"/>
    <x v="3"/>
    <x v="3"/>
    <n v="3333"/>
    <x v="4"/>
    <x v="0"/>
    <x v="4"/>
    <x v="1"/>
    <x v="1"/>
    <x v="0"/>
  </r>
  <r>
    <s v="08/28/2017"/>
    <x v="95"/>
    <x v="7"/>
    <s v="INV082817"/>
    <x v="912"/>
    <n v="1000"/>
    <x v="2"/>
    <x v="2"/>
    <n v="3333"/>
    <x v="4"/>
    <x v="0"/>
    <x v="4"/>
    <x v="1"/>
    <x v="1"/>
    <x v="0"/>
  </r>
  <r>
    <s v="08/29/2017"/>
    <x v="95"/>
    <x v="7"/>
    <s v="17014"/>
    <x v="913"/>
    <n v="500"/>
    <x v="3"/>
    <x v="3"/>
    <n v="3333"/>
    <x v="4"/>
    <x v="0"/>
    <x v="4"/>
    <x v="1"/>
    <x v="1"/>
    <x v="0"/>
  </r>
  <r>
    <s v="08/31/2017"/>
    <x v="95"/>
    <x v="7"/>
    <s v="1284399"/>
    <x v="914"/>
    <n v="427.44"/>
    <x v="0"/>
    <x v="0"/>
    <n v="2631"/>
    <x v="7"/>
    <x v="0"/>
    <x v="7"/>
    <x v="9"/>
    <x v="4"/>
    <x v="0"/>
  </r>
  <r>
    <s v="09/01/2017"/>
    <x v="95"/>
    <x v="7"/>
    <s v="INV090117"/>
    <x v="384"/>
    <n v="350"/>
    <x v="0"/>
    <x v="0"/>
    <n v="3333"/>
    <x v="4"/>
    <x v="0"/>
    <x v="4"/>
    <x v="1"/>
    <x v="1"/>
    <x v="0"/>
  </r>
  <r>
    <s v="09/01/2017"/>
    <x v="95"/>
    <x v="7"/>
    <s v="INV090117"/>
    <x v="915"/>
    <n v="200"/>
    <x v="0"/>
    <x v="0"/>
    <n v="3333"/>
    <x v="4"/>
    <x v="0"/>
    <x v="4"/>
    <x v="1"/>
    <x v="1"/>
    <x v="0"/>
  </r>
  <r>
    <s v="09/05/2017"/>
    <x v="95"/>
    <x v="7"/>
    <s v="332"/>
    <x v="916"/>
    <n v="500"/>
    <x v="0"/>
    <x v="0"/>
    <n v="3333"/>
    <x v="4"/>
    <x v="0"/>
    <x v="4"/>
    <x v="1"/>
    <x v="1"/>
    <x v="0"/>
  </r>
  <r>
    <s v="09/05/2017"/>
    <x v="95"/>
    <x v="7"/>
    <s v="CHE090517"/>
    <x v="271"/>
    <n v="1000"/>
    <x v="0"/>
    <x v="0"/>
    <n v="3333"/>
    <x v="4"/>
    <x v="0"/>
    <x v="4"/>
    <x v="1"/>
    <x v="1"/>
    <x v="0"/>
  </r>
  <r>
    <s v="09/06/2017"/>
    <x v="95"/>
    <x v="7"/>
    <s v="CHE090617"/>
    <x v="268"/>
    <n v="200"/>
    <x v="0"/>
    <x v="0"/>
    <n v="3333"/>
    <x v="4"/>
    <x v="0"/>
    <x v="4"/>
    <x v="1"/>
    <x v="1"/>
    <x v="0"/>
  </r>
  <r>
    <s v="09/06/2017"/>
    <x v="95"/>
    <x v="7"/>
    <s v="CHE090617"/>
    <x v="917"/>
    <n v="100"/>
    <x v="2"/>
    <x v="2"/>
    <n v="3333"/>
    <x v="4"/>
    <x v="0"/>
    <x v="4"/>
    <x v="1"/>
    <x v="1"/>
    <x v="0"/>
  </r>
  <r>
    <s v="09/06/2017"/>
    <x v="95"/>
    <x v="7"/>
    <s v="INV090617"/>
    <x v="363"/>
    <n v="500"/>
    <x v="0"/>
    <x v="0"/>
    <n v="3333"/>
    <x v="4"/>
    <x v="0"/>
    <x v="4"/>
    <x v="1"/>
    <x v="1"/>
    <x v="0"/>
  </r>
  <r>
    <s v="09/06/2017"/>
    <x v="95"/>
    <x v="7"/>
    <s v="INV090617"/>
    <x v="351"/>
    <n v="500"/>
    <x v="0"/>
    <x v="0"/>
    <n v="3333"/>
    <x v="4"/>
    <x v="0"/>
    <x v="4"/>
    <x v="1"/>
    <x v="1"/>
    <x v="0"/>
  </r>
  <r>
    <s v="09/07/2017"/>
    <x v="95"/>
    <x v="7"/>
    <s v="1"/>
    <x v="918"/>
    <n v="1000"/>
    <x v="2"/>
    <x v="2"/>
    <n v="3333"/>
    <x v="4"/>
    <x v="0"/>
    <x v="4"/>
    <x v="1"/>
    <x v="1"/>
    <x v="0"/>
  </r>
  <r>
    <s v="09/07/2017"/>
    <x v="95"/>
    <x v="7"/>
    <s v="INV090717"/>
    <x v="771"/>
    <n v="500"/>
    <x v="0"/>
    <x v="0"/>
    <n v="3333"/>
    <x v="4"/>
    <x v="0"/>
    <x v="4"/>
    <x v="1"/>
    <x v="1"/>
    <x v="0"/>
  </r>
  <r>
    <s v="09/07/2017"/>
    <x v="95"/>
    <x v="7"/>
    <s v="CHE090717"/>
    <x v="200"/>
    <n v="5000"/>
    <x v="0"/>
    <x v="0"/>
    <n v="3301"/>
    <x v="7"/>
    <x v="0"/>
    <x v="7"/>
    <x v="34"/>
    <x v="16"/>
    <x v="0"/>
  </r>
  <r>
    <s v="09/07/2017"/>
    <x v="95"/>
    <x v="7"/>
    <s v="90717"/>
    <x v="919"/>
    <n v="500"/>
    <x v="0"/>
    <x v="0"/>
    <n v="3333"/>
    <x v="4"/>
    <x v="0"/>
    <x v="4"/>
    <x v="1"/>
    <x v="1"/>
    <x v="0"/>
  </r>
  <r>
    <s v="09/07/2017"/>
    <x v="95"/>
    <x v="7"/>
    <s v="1FOOD"/>
    <x v="920"/>
    <n v="500"/>
    <x v="0"/>
    <x v="0"/>
    <n v="3333"/>
    <x v="4"/>
    <x v="0"/>
    <x v="4"/>
    <x v="1"/>
    <x v="1"/>
    <x v="0"/>
  </r>
  <r>
    <s v="09/07/2017"/>
    <x v="95"/>
    <x v="7"/>
    <s v="368"/>
    <x v="921"/>
    <n v="500"/>
    <x v="3"/>
    <x v="3"/>
    <n v="3333"/>
    <x v="4"/>
    <x v="0"/>
    <x v="4"/>
    <x v="1"/>
    <x v="1"/>
    <x v="0"/>
  </r>
  <r>
    <s v="09/08/2017"/>
    <x v="95"/>
    <x v="7"/>
    <s v="1"/>
    <x v="922"/>
    <n v="500"/>
    <x v="0"/>
    <x v="0"/>
    <n v="3333"/>
    <x v="4"/>
    <x v="0"/>
    <x v="4"/>
    <x v="1"/>
    <x v="1"/>
    <x v="0"/>
  </r>
  <r>
    <s v="09/09/2017"/>
    <x v="95"/>
    <x v="7"/>
    <s v="1001"/>
    <x v="387"/>
    <n v="500"/>
    <x v="0"/>
    <x v="0"/>
    <n v="3333"/>
    <x v="4"/>
    <x v="0"/>
    <x v="4"/>
    <x v="1"/>
    <x v="1"/>
    <x v="0"/>
  </r>
  <r>
    <s v="09/11/2017"/>
    <x v="95"/>
    <x v="7"/>
    <s v="INV091117"/>
    <x v="923"/>
    <n v="250"/>
    <x v="0"/>
    <x v="0"/>
    <n v="3333"/>
    <x v="4"/>
    <x v="0"/>
    <x v="4"/>
    <x v="1"/>
    <x v="1"/>
    <x v="0"/>
  </r>
  <r>
    <s v="09/11/2017"/>
    <x v="95"/>
    <x v="7"/>
    <s v="PBBTP1700"/>
    <x v="924"/>
    <n v="1000"/>
    <x v="0"/>
    <x v="0"/>
    <n v="3333"/>
    <x v="4"/>
    <x v="0"/>
    <x v="4"/>
    <x v="1"/>
    <x v="1"/>
    <x v="0"/>
  </r>
  <r>
    <s v="09/13/2017"/>
    <x v="95"/>
    <x v="7"/>
    <s v="CHE091317"/>
    <x v="925"/>
    <n v="5000"/>
    <x v="0"/>
    <x v="0"/>
    <n v="3307"/>
    <x v="4"/>
    <x v="0"/>
    <x v="4"/>
    <x v="53"/>
    <x v="32"/>
    <x v="0"/>
  </r>
  <r>
    <s v="09/14/2017"/>
    <x v="95"/>
    <x v="7"/>
    <s v="CHE091417"/>
    <x v="849"/>
    <n v="10000"/>
    <x v="0"/>
    <x v="0"/>
    <n v="3438"/>
    <x v="8"/>
    <x v="0"/>
    <x v="8"/>
    <x v="39"/>
    <x v="20"/>
    <x v="6"/>
  </r>
  <r>
    <s v="09/14/2017"/>
    <x v="95"/>
    <x v="7"/>
    <s v="IEXP-2594393"/>
    <x v="826"/>
    <n v="500"/>
    <x v="6"/>
    <x v="6"/>
    <n v="3333"/>
    <x v="4"/>
    <x v="0"/>
    <x v="4"/>
    <x v="1"/>
    <x v="1"/>
    <x v="0"/>
  </r>
  <r>
    <s v="09/15/2017"/>
    <x v="95"/>
    <x v="7"/>
    <s v="CHE091517"/>
    <x v="22"/>
    <n v="500"/>
    <x v="0"/>
    <x v="0"/>
    <n v="3333"/>
    <x v="4"/>
    <x v="0"/>
    <x v="4"/>
    <x v="1"/>
    <x v="1"/>
    <x v="0"/>
  </r>
  <r>
    <s v="09/15/2017"/>
    <x v="95"/>
    <x v="7"/>
    <s v="CHE091517_1"/>
    <x v="22"/>
    <n v="1000"/>
    <x v="0"/>
    <x v="0"/>
    <n v="3333"/>
    <x v="4"/>
    <x v="0"/>
    <x v="4"/>
    <x v="1"/>
    <x v="1"/>
    <x v="0"/>
  </r>
  <r>
    <s v="09/15/2017"/>
    <x v="95"/>
    <x v="7"/>
    <s v="CHE091517"/>
    <x v="3"/>
    <n v="1200"/>
    <x v="0"/>
    <x v="0"/>
    <n v="3333"/>
    <x v="4"/>
    <x v="0"/>
    <x v="4"/>
    <x v="1"/>
    <x v="1"/>
    <x v="0"/>
  </r>
  <r>
    <s v="09/15/2017"/>
    <x v="95"/>
    <x v="7"/>
    <s v="CHE091517"/>
    <x v="564"/>
    <n v="350"/>
    <x v="0"/>
    <x v="0"/>
    <n v="3333"/>
    <x v="4"/>
    <x v="0"/>
    <x v="4"/>
    <x v="1"/>
    <x v="1"/>
    <x v="0"/>
  </r>
  <r>
    <s v="09/20/2017"/>
    <x v="95"/>
    <x v="7"/>
    <s v="CHE092017"/>
    <x v="836"/>
    <n v="500"/>
    <x v="0"/>
    <x v="0"/>
    <n v="3307"/>
    <x v="4"/>
    <x v="0"/>
    <x v="4"/>
    <x v="53"/>
    <x v="32"/>
    <x v="0"/>
  </r>
  <r>
    <s v="09/20/2017"/>
    <x v="95"/>
    <x v="7"/>
    <s v="CHE092017"/>
    <x v="926"/>
    <n v="1000"/>
    <x v="0"/>
    <x v="0"/>
    <n v="3301"/>
    <x v="7"/>
    <x v="0"/>
    <x v="7"/>
    <x v="34"/>
    <x v="16"/>
    <x v="0"/>
  </r>
  <r>
    <s v="09/20/2017"/>
    <x v="95"/>
    <x v="7"/>
    <s v="CHE092017"/>
    <x v="927"/>
    <n v="400"/>
    <x v="0"/>
    <x v="0"/>
    <n v="2631"/>
    <x v="0"/>
    <x v="0"/>
    <x v="0"/>
    <x v="9"/>
    <x v="4"/>
    <x v="0"/>
  </r>
  <r>
    <s v="09/21/2017"/>
    <x v="95"/>
    <x v="7"/>
    <s v="INV092117"/>
    <x v="710"/>
    <n v="500"/>
    <x v="0"/>
    <x v="0"/>
    <n v="3333"/>
    <x v="4"/>
    <x v="0"/>
    <x v="4"/>
    <x v="1"/>
    <x v="1"/>
    <x v="0"/>
  </r>
  <r>
    <s v="09/22/2017"/>
    <x v="95"/>
    <x v="7"/>
    <s v="CHE092217"/>
    <x v="777"/>
    <n v="500"/>
    <x v="0"/>
    <x v="0"/>
    <n v="3344"/>
    <x v="7"/>
    <x v="0"/>
    <x v="7"/>
    <x v="28"/>
    <x v="13"/>
    <x v="7"/>
  </r>
  <r>
    <m/>
    <x v="95"/>
    <x v="7"/>
    <s v="Journal Entry"/>
    <x v="563"/>
    <n v="-6275"/>
    <x v="0"/>
    <x v="0"/>
    <n v="3438"/>
    <x v="8"/>
    <x v="0"/>
    <x v="8"/>
    <x v="39"/>
    <x v="20"/>
    <x v="6"/>
  </r>
  <r>
    <m/>
    <x v="96"/>
    <x v="8"/>
    <s v="Journal Entry"/>
    <x v="563"/>
    <n v="-2500"/>
    <x v="0"/>
    <x v="0"/>
    <n v="3438"/>
    <x v="8"/>
    <x v="0"/>
    <x v="8"/>
    <x v="39"/>
    <x v="20"/>
    <x v="6"/>
  </r>
  <r>
    <s v="09/21/2017"/>
    <x v="96"/>
    <x v="8"/>
    <s v="13501"/>
    <x v="22"/>
    <n v="1000"/>
    <x v="0"/>
    <x v="0"/>
    <n v="3333"/>
    <x v="7"/>
    <x v="0"/>
    <x v="7"/>
    <x v="1"/>
    <x v="1"/>
    <x v="0"/>
  </r>
  <r>
    <s v="09/22/2017"/>
    <x v="96"/>
    <x v="8"/>
    <s v="OHA8416"/>
    <x v="571"/>
    <n v="1000"/>
    <x v="3"/>
    <x v="3"/>
    <n v="3308"/>
    <x v="4"/>
    <x v="0"/>
    <x v="4"/>
    <x v="35"/>
    <x v="17"/>
    <x v="8"/>
  </r>
  <r>
    <s v="10/01/2017"/>
    <x v="96"/>
    <x v="8"/>
    <s v="CHE100117"/>
    <x v="756"/>
    <n v="500"/>
    <x v="3"/>
    <x v="3"/>
    <n v="3436"/>
    <x v="7"/>
    <x v="0"/>
    <x v="7"/>
    <x v="43"/>
    <x v="24"/>
    <x v="6"/>
  </r>
  <r>
    <s v="10/01/2017"/>
    <x v="96"/>
    <x v="8"/>
    <s v="INV100117"/>
    <x v="72"/>
    <n v="5000"/>
    <x v="2"/>
    <x v="2"/>
    <n v="3333"/>
    <x v="4"/>
    <x v="0"/>
    <x v="4"/>
    <x v="1"/>
    <x v="1"/>
    <x v="0"/>
  </r>
  <r>
    <s v="10/01/2017"/>
    <x v="96"/>
    <x v="8"/>
    <s v="3396_100117"/>
    <x v="88"/>
    <n v="944"/>
    <x v="0"/>
    <x v="0"/>
    <n v="3333"/>
    <x v="4"/>
    <x v="0"/>
    <x v="4"/>
    <x v="1"/>
    <x v="1"/>
    <x v="0"/>
  </r>
  <r>
    <s v="10/01/2017"/>
    <x v="96"/>
    <x v="8"/>
    <s v="INV100117"/>
    <x v="64"/>
    <n v="2500"/>
    <x v="0"/>
    <x v="0"/>
    <n v="3333"/>
    <x v="4"/>
    <x v="0"/>
    <x v="4"/>
    <x v="1"/>
    <x v="1"/>
    <x v="0"/>
  </r>
  <r>
    <s v="10/01/2017"/>
    <x v="96"/>
    <x v="8"/>
    <s v="INV100117"/>
    <x v="258"/>
    <n v="2500"/>
    <x v="0"/>
    <x v="0"/>
    <n v="3333"/>
    <x v="4"/>
    <x v="0"/>
    <x v="4"/>
    <x v="1"/>
    <x v="1"/>
    <x v="0"/>
  </r>
  <r>
    <s v="10/01/2017"/>
    <x v="96"/>
    <x v="8"/>
    <s v="CHE100117"/>
    <x v="632"/>
    <n v="3500"/>
    <x v="3"/>
    <x v="3"/>
    <n v="3333"/>
    <x v="4"/>
    <x v="0"/>
    <x v="4"/>
    <x v="1"/>
    <x v="1"/>
    <x v="0"/>
  </r>
  <r>
    <s v="10/01/2017"/>
    <x v="96"/>
    <x v="8"/>
    <s v="CHE100117"/>
    <x v="928"/>
    <n v="100"/>
    <x v="0"/>
    <x v="0"/>
    <n v="3333"/>
    <x v="4"/>
    <x v="0"/>
    <x v="4"/>
    <x v="1"/>
    <x v="1"/>
    <x v="0"/>
  </r>
  <r>
    <s v="10/04/2017"/>
    <x v="96"/>
    <x v="8"/>
    <s v="654523_100417"/>
    <x v="22"/>
    <n v="3500"/>
    <x v="0"/>
    <x v="0"/>
    <n v="3333"/>
    <x v="4"/>
    <x v="0"/>
    <x v="4"/>
    <x v="1"/>
    <x v="1"/>
    <x v="0"/>
  </r>
  <r>
    <s v="10/04/2017"/>
    <x v="96"/>
    <x v="8"/>
    <s v="INV100417"/>
    <x v="71"/>
    <n v="200"/>
    <x v="0"/>
    <x v="0"/>
    <n v="3333"/>
    <x v="4"/>
    <x v="0"/>
    <x v="4"/>
    <x v="1"/>
    <x v="1"/>
    <x v="0"/>
  </r>
  <r>
    <s v="10/04/2017"/>
    <x v="96"/>
    <x v="8"/>
    <s v="305"/>
    <x v="528"/>
    <n v="500"/>
    <x v="0"/>
    <x v="0"/>
    <n v="3333"/>
    <x v="4"/>
    <x v="0"/>
    <x v="4"/>
    <x v="1"/>
    <x v="1"/>
    <x v="0"/>
  </r>
  <r>
    <s v="10/04/2017"/>
    <x v="96"/>
    <x v="8"/>
    <s v="344"/>
    <x v="153"/>
    <n v="1500"/>
    <x v="2"/>
    <x v="2"/>
    <n v="3333"/>
    <x v="4"/>
    <x v="0"/>
    <x v="4"/>
    <x v="1"/>
    <x v="1"/>
    <x v="0"/>
  </r>
  <r>
    <s v="10/04/2017"/>
    <x v="96"/>
    <x v="8"/>
    <s v="CHE100417"/>
    <x v="200"/>
    <n v="5000"/>
    <x v="2"/>
    <x v="2"/>
    <n v="3301"/>
    <x v="0"/>
    <x v="0"/>
    <x v="0"/>
    <x v="34"/>
    <x v="16"/>
    <x v="0"/>
  </r>
  <r>
    <s v="10/05/2017"/>
    <x v="96"/>
    <x v="8"/>
    <s v="CHE100517"/>
    <x v="859"/>
    <n v="1000"/>
    <x v="3"/>
    <x v="3"/>
    <n v="3343"/>
    <x v="7"/>
    <x v="0"/>
    <x v="7"/>
    <x v="31"/>
    <x v="13"/>
    <x v="7"/>
  </r>
  <r>
    <s v="10/09/2017"/>
    <x v="96"/>
    <x v="8"/>
    <s v="CHE100917"/>
    <x v="781"/>
    <n v="200"/>
    <x v="2"/>
    <x v="2"/>
    <n v="3307"/>
    <x v="7"/>
    <x v="0"/>
    <x v="7"/>
    <x v="53"/>
    <x v="32"/>
    <x v="0"/>
  </r>
  <r>
    <s v="10/11/2017"/>
    <x v="96"/>
    <x v="8"/>
    <s v="CHE101117"/>
    <x v="656"/>
    <n v="500"/>
    <x v="0"/>
    <x v="0"/>
    <n v="3333"/>
    <x v="4"/>
    <x v="0"/>
    <x v="4"/>
    <x v="1"/>
    <x v="1"/>
    <x v="0"/>
  </r>
  <r>
    <s v="10/11/2017"/>
    <x v="96"/>
    <x v="8"/>
    <s v="CHE101117"/>
    <x v="588"/>
    <n v="500"/>
    <x v="0"/>
    <x v="0"/>
    <n v="3333"/>
    <x v="4"/>
    <x v="0"/>
    <x v="4"/>
    <x v="1"/>
    <x v="1"/>
    <x v="0"/>
  </r>
  <r>
    <s v="10/11/2017"/>
    <x v="96"/>
    <x v="8"/>
    <s v="CHE101117"/>
    <x v="929"/>
    <n v="500"/>
    <x v="0"/>
    <x v="0"/>
    <n v="3333"/>
    <x v="4"/>
    <x v="0"/>
    <x v="4"/>
    <x v="1"/>
    <x v="1"/>
    <x v="0"/>
  </r>
  <r>
    <s v="10/11/2017"/>
    <x v="96"/>
    <x v="8"/>
    <s v="CHE101117"/>
    <x v="67"/>
    <n v="500"/>
    <x v="0"/>
    <x v="0"/>
    <n v="3333"/>
    <x v="4"/>
    <x v="0"/>
    <x v="4"/>
    <x v="1"/>
    <x v="1"/>
    <x v="0"/>
  </r>
  <r>
    <s v="10/11/2017"/>
    <x v="96"/>
    <x v="8"/>
    <s v="CHE101117"/>
    <x v="584"/>
    <n v="1000"/>
    <x v="0"/>
    <x v="0"/>
    <n v="3333"/>
    <x v="4"/>
    <x v="0"/>
    <x v="4"/>
    <x v="1"/>
    <x v="1"/>
    <x v="0"/>
  </r>
  <r>
    <s v="10/18/2017"/>
    <x v="96"/>
    <x v="8"/>
    <s v="17015"/>
    <x v="913"/>
    <n v="3000"/>
    <x v="3"/>
    <x v="3"/>
    <n v="3333"/>
    <x v="4"/>
    <x v="0"/>
    <x v="4"/>
    <x v="1"/>
    <x v="1"/>
    <x v="0"/>
  </r>
  <r>
    <s v="10/19/2017"/>
    <x v="96"/>
    <x v="8"/>
    <s v="INV101917"/>
    <x v="791"/>
    <n v="2500"/>
    <x v="2"/>
    <x v="2"/>
    <n v="3333"/>
    <x v="4"/>
    <x v="0"/>
    <x v="4"/>
    <x v="1"/>
    <x v="1"/>
    <x v="0"/>
  </r>
  <r>
    <s v="10/20/2017"/>
    <x v="96"/>
    <x v="8"/>
    <s v="CHE102017"/>
    <x v="930"/>
    <n v="100"/>
    <x v="0"/>
    <x v="0"/>
    <n v="3307"/>
    <x v="7"/>
    <x v="0"/>
    <x v="7"/>
    <x v="53"/>
    <x v="32"/>
    <x v="0"/>
  </r>
  <r>
    <s v="10/20/2017"/>
    <x v="96"/>
    <x v="8"/>
    <s v="31504"/>
    <x v="22"/>
    <n v="350"/>
    <x v="0"/>
    <x v="0"/>
    <n v="3333"/>
    <x v="4"/>
    <x v="0"/>
    <x v="4"/>
    <x v="1"/>
    <x v="1"/>
    <x v="0"/>
  </r>
  <r>
    <s v="10/23/2017"/>
    <x v="96"/>
    <x v="8"/>
    <s v="CHE102317"/>
    <x v="788"/>
    <n v="150"/>
    <x v="0"/>
    <x v="0"/>
    <n v="3439"/>
    <x v="4"/>
    <x v="0"/>
    <x v="4"/>
    <x v="40"/>
    <x v="21"/>
    <x v="6"/>
  </r>
  <r>
    <s v="10/23/2017"/>
    <x v="96"/>
    <x v="8"/>
    <s v="INV102317"/>
    <x v="216"/>
    <n v="500"/>
    <x v="0"/>
    <x v="0"/>
    <n v="3333"/>
    <x v="4"/>
    <x v="0"/>
    <x v="4"/>
    <x v="1"/>
    <x v="1"/>
    <x v="0"/>
  </r>
  <r>
    <s v="10/23/2017"/>
    <x v="96"/>
    <x v="8"/>
    <s v="CHE102317"/>
    <x v="164"/>
    <n v="150"/>
    <x v="0"/>
    <x v="0"/>
    <n v="3439"/>
    <x v="8"/>
    <x v="0"/>
    <x v="8"/>
    <x v="40"/>
    <x v="21"/>
    <x v="6"/>
  </r>
  <r>
    <s v="10/24/2017"/>
    <x v="96"/>
    <x v="8"/>
    <s v="INV102417"/>
    <x v="216"/>
    <n v="1000"/>
    <x v="0"/>
    <x v="0"/>
    <n v="3343"/>
    <x v="7"/>
    <x v="0"/>
    <x v="7"/>
    <x v="31"/>
    <x v="13"/>
    <x v="7"/>
  </r>
  <r>
    <s v="10/25/2017"/>
    <x v="96"/>
    <x v="8"/>
    <s v="2017LPB12"/>
    <x v="191"/>
    <n v="1000"/>
    <x v="0"/>
    <x v="0"/>
    <n v="3342"/>
    <x v="7"/>
    <x v="0"/>
    <x v="7"/>
    <x v="30"/>
    <x v="14"/>
    <x v="7"/>
  </r>
  <r>
    <s v="10/26/2017"/>
    <x v="96"/>
    <x v="8"/>
    <s v="INV102617"/>
    <x v="854"/>
    <n v="1000"/>
    <x v="0"/>
    <x v="0"/>
    <n v="3303"/>
    <x v="4"/>
    <x v="0"/>
    <x v="4"/>
    <x v="36"/>
    <x v="18"/>
    <x v="0"/>
  </r>
  <r>
    <s v="10/27/2017"/>
    <x v="96"/>
    <x v="8"/>
    <s v="INV102717"/>
    <x v="731"/>
    <n v="1002"/>
    <x v="0"/>
    <x v="0"/>
    <n v="3333"/>
    <x v="4"/>
    <x v="0"/>
    <x v="4"/>
    <x v="1"/>
    <x v="1"/>
    <x v="0"/>
  </r>
  <r>
    <s v="07/27/2017"/>
    <x v="97"/>
    <x v="8"/>
    <s v="63676"/>
    <x v="22"/>
    <n v="500"/>
    <x v="0"/>
    <x v="0"/>
    <n v="3333"/>
    <x v="4"/>
    <x v="0"/>
    <x v="4"/>
    <x v="1"/>
    <x v="1"/>
    <x v="0"/>
  </r>
  <r>
    <s v="10/30/2017"/>
    <x v="97"/>
    <x v="8"/>
    <s v="64000"/>
    <x v="22"/>
    <n v="375"/>
    <x v="0"/>
    <x v="0"/>
    <n v="3333"/>
    <x v="4"/>
    <x v="0"/>
    <x v="4"/>
    <x v="1"/>
    <x v="1"/>
    <x v="0"/>
  </r>
  <r>
    <s v="10/31/2017"/>
    <x v="97"/>
    <x v="8"/>
    <s v="INV103117"/>
    <x v="707"/>
    <n v="115000"/>
    <x v="8"/>
    <x v="8"/>
    <n v="3333"/>
    <x v="4"/>
    <x v="0"/>
    <x v="4"/>
    <x v="1"/>
    <x v="1"/>
    <x v="0"/>
  </r>
  <r>
    <s v="10/31/2017"/>
    <x v="97"/>
    <x v="8"/>
    <s v="INV103117"/>
    <x v="707"/>
    <n v="117098.07"/>
    <x v="8"/>
    <x v="8"/>
    <n v="3333"/>
    <x v="0"/>
    <x v="0"/>
    <x v="0"/>
    <x v="1"/>
    <x v="1"/>
    <x v="0"/>
  </r>
  <r>
    <s v="11/01/2017"/>
    <x v="97"/>
    <x v="8"/>
    <s v="CHE110117"/>
    <x v="890"/>
    <n v="250"/>
    <x v="0"/>
    <x v="0"/>
    <n v="3333"/>
    <x v="4"/>
    <x v="0"/>
    <x v="4"/>
    <x v="1"/>
    <x v="1"/>
    <x v="0"/>
  </r>
  <r>
    <s v="11/01/2017"/>
    <x v="97"/>
    <x v="8"/>
    <s v="001_2"/>
    <x v="67"/>
    <n v="500"/>
    <x v="7"/>
    <x v="7"/>
    <n v="3333"/>
    <x v="7"/>
    <x v="0"/>
    <x v="7"/>
    <x v="1"/>
    <x v="1"/>
    <x v="0"/>
  </r>
  <r>
    <s v="11/03/2017"/>
    <x v="97"/>
    <x v="8"/>
    <s v="CHE110317"/>
    <x v="881"/>
    <n v="100"/>
    <x v="0"/>
    <x v="0"/>
    <n v="2631"/>
    <x v="7"/>
    <x v="0"/>
    <x v="7"/>
    <x v="9"/>
    <x v="4"/>
    <x v="0"/>
  </r>
  <r>
    <s v="11/07/2017"/>
    <x v="97"/>
    <x v="8"/>
    <s v="INV110717"/>
    <x v="44"/>
    <n v="1000"/>
    <x v="0"/>
    <x v="0"/>
    <n v="3333"/>
    <x v="4"/>
    <x v="0"/>
    <x v="4"/>
    <x v="1"/>
    <x v="1"/>
    <x v="0"/>
  </r>
  <r>
    <s v="11/07/2017"/>
    <x v="97"/>
    <x v="8"/>
    <s v="CHE110717"/>
    <x v="931"/>
    <n v="100"/>
    <x v="0"/>
    <x v="0"/>
    <n v="2732"/>
    <x v="4"/>
    <x v="0"/>
    <x v="4"/>
    <x v="41"/>
    <x v="22"/>
    <x v="8"/>
  </r>
  <r>
    <s v="11/07/2017"/>
    <x v="97"/>
    <x v="8"/>
    <s v="CHE110717"/>
    <x v="932"/>
    <n v="1500"/>
    <x v="0"/>
    <x v="0"/>
    <n v="3333"/>
    <x v="4"/>
    <x v="0"/>
    <x v="4"/>
    <x v="1"/>
    <x v="1"/>
    <x v="0"/>
  </r>
  <r>
    <s v="11/15/2017"/>
    <x v="97"/>
    <x v="8"/>
    <s v="INV111517"/>
    <x v="933"/>
    <n v="200"/>
    <x v="2"/>
    <x v="2"/>
    <n v="3333"/>
    <x v="4"/>
    <x v="0"/>
    <x v="4"/>
    <x v="1"/>
    <x v="1"/>
    <x v="0"/>
  </r>
  <r>
    <s v="11/16/2017"/>
    <x v="97"/>
    <x v="8"/>
    <s v="050_KAY.COOMES_NOV-1"/>
    <x v="456"/>
    <n v="500"/>
    <x v="0"/>
    <x v="0"/>
    <n v="3333"/>
    <x v="4"/>
    <x v="0"/>
    <x v="4"/>
    <x v="1"/>
    <x v="1"/>
    <x v="0"/>
  </r>
  <r>
    <s v="11/16/2017"/>
    <x v="97"/>
    <x v="8"/>
    <s v="1"/>
    <x v="409"/>
    <n v="500"/>
    <x v="2"/>
    <x v="2"/>
    <n v="3333"/>
    <x v="4"/>
    <x v="0"/>
    <x v="4"/>
    <x v="1"/>
    <x v="1"/>
    <x v="0"/>
  </r>
  <r>
    <s v="11/16/2017"/>
    <x v="97"/>
    <x v="8"/>
    <s v="CHE111617"/>
    <x v="821"/>
    <n v="600"/>
    <x v="0"/>
    <x v="0"/>
    <n v="2732"/>
    <x v="7"/>
    <x v="0"/>
    <x v="7"/>
    <x v="41"/>
    <x v="22"/>
    <x v="8"/>
  </r>
  <r>
    <s v="11/17/2017"/>
    <x v="97"/>
    <x v="8"/>
    <s v="CHE111717"/>
    <x v="472"/>
    <n v="500"/>
    <x v="6"/>
    <x v="6"/>
    <n v="3333"/>
    <x v="4"/>
    <x v="0"/>
    <x v="4"/>
    <x v="1"/>
    <x v="1"/>
    <x v="0"/>
  </r>
  <r>
    <s v="11/17/2017"/>
    <x v="97"/>
    <x v="8"/>
    <s v="CHE111717"/>
    <x v="795"/>
    <n v="250"/>
    <x v="0"/>
    <x v="0"/>
    <n v="3333"/>
    <x v="4"/>
    <x v="0"/>
    <x v="4"/>
    <x v="1"/>
    <x v="1"/>
    <x v="0"/>
  </r>
  <r>
    <s v="11/17/2017"/>
    <x v="97"/>
    <x v="8"/>
    <s v="CHE111717"/>
    <x v="860"/>
    <n v="250"/>
    <x v="0"/>
    <x v="0"/>
    <n v="3333"/>
    <x v="4"/>
    <x v="0"/>
    <x v="4"/>
    <x v="1"/>
    <x v="1"/>
    <x v="0"/>
  </r>
  <r>
    <s v="11/20/2017"/>
    <x v="97"/>
    <x v="8"/>
    <s v="IEXP-2647499"/>
    <x v="934"/>
    <n v="100"/>
    <x v="0"/>
    <x v="0"/>
    <n v="3343"/>
    <x v="7"/>
    <x v="0"/>
    <x v="7"/>
    <x v="31"/>
    <x v="13"/>
    <x v="7"/>
  </r>
  <r>
    <s v="11/27/2017"/>
    <x v="97"/>
    <x v="8"/>
    <s v="CHE112717"/>
    <x v="720"/>
    <n v="1500"/>
    <x v="0"/>
    <x v="0"/>
    <n v="3342"/>
    <x v="7"/>
    <x v="0"/>
    <x v="7"/>
    <x v="30"/>
    <x v="14"/>
    <x v="7"/>
  </r>
  <r>
    <s v="11/15/2017"/>
    <x v="98"/>
    <x v="8"/>
    <s v="1983"/>
    <x v="22"/>
    <n v="150"/>
    <x v="0"/>
    <x v="0"/>
    <n v="3333"/>
    <x v="4"/>
    <x v="0"/>
    <x v="4"/>
    <x v="1"/>
    <x v="1"/>
    <x v="0"/>
  </r>
  <r>
    <s v="11/21/2017"/>
    <x v="98"/>
    <x v="8"/>
    <s v="39674"/>
    <x v="935"/>
    <n v="127.5"/>
    <x v="2"/>
    <x v="2"/>
    <n v="2737"/>
    <x v="4"/>
    <x v="0"/>
    <x v="4"/>
    <x v="15"/>
    <x v="10"/>
    <x v="5"/>
  </r>
  <r>
    <s v="12/04/2017"/>
    <x v="98"/>
    <x v="8"/>
    <s v="INV120417"/>
    <x v="936"/>
    <n v="2000"/>
    <x v="3"/>
    <x v="3"/>
    <n v="3333"/>
    <x v="4"/>
    <x v="0"/>
    <x v="4"/>
    <x v="1"/>
    <x v="1"/>
    <x v="0"/>
  </r>
  <r>
    <s v="12/10/2017"/>
    <x v="98"/>
    <x v="8"/>
    <s v="CHE121017"/>
    <x v="937"/>
    <n v="635"/>
    <x v="0"/>
    <x v="0"/>
    <n v="3301"/>
    <x v="7"/>
    <x v="0"/>
    <x v="7"/>
    <x v="34"/>
    <x v="16"/>
    <x v="0"/>
  </r>
  <r>
    <s v="12/12/2017"/>
    <x v="98"/>
    <x v="8"/>
    <s v="INV121217"/>
    <x v="667"/>
    <n v="100"/>
    <x v="2"/>
    <x v="2"/>
    <n v="3333"/>
    <x v="4"/>
    <x v="0"/>
    <x v="4"/>
    <x v="1"/>
    <x v="1"/>
    <x v="0"/>
  </r>
  <r>
    <s v="12/12/2017"/>
    <x v="98"/>
    <x v="8"/>
    <s v="CHE121217"/>
    <x v="494"/>
    <n v="3000"/>
    <x v="0"/>
    <x v="0"/>
    <n v="3303"/>
    <x v="0"/>
    <x v="0"/>
    <x v="0"/>
    <x v="36"/>
    <x v="18"/>
    <x v="0"/>
  </r>
  <r>
    <s v="12/13/2017"/>
    <x v="98"/>
    <x v="8"/>
    <s v="CHE121317"/>
    <x v="584"/>
    <n v="800"/>
    <x v="0"/>
    <x v="0"/>
    <n v="3333"/>
    <x v="4"/>
    <x v="0"/>
    <x v="4"/>
    <x v="1"/>
    <x v="1"/>
    <x v="0"/>
  </r>
  <r>
    <s v="12/14/2017"/>
    <x v="98"/>
    <x v="8"/>
    <s v="2146_1"/>
    <x v="22"/>
    <n v="500"/>
    <x v="2"/>
    <x v="2"/>
    <n v="2737"/>
    <x v="4"/>
    <x v="0"/>
    <x v="4"/>
    <x v="15"/>
    <x v="10"/>
    <x v="5"/>
  </r>
  <r>
    <s v="12/14/2017"/>
    <x v="98"/>
    <x v="8"/>
    <s v="2146"/>
    <x v="22"/>
    <n v="500"/>
    <x v="2"/>
    <x v="2"/>
    <n v="2737"/>
    <x v="4"/>
    <x v="0"/>
    <x v="4"/>
    <x v="15"/>
    <x v="10"/>
    <x v="5"/>
  </r>
  <r>
    <s v="12/18/2017"/>
    <x v="98"/>
    <x v="8"/>
    <s v="1246627"/>
    <x v="62"/>
    <n v="1500"/>
    <x v="6"/>
    <x v="6"/>
    <n v="3333"/>
    <x v="4"/>
    <x v="0"/>
    <x v="4"/>
    <x v="1"/>
    <x v="1"/>
    <x v="0"/>
  </r>
  <r>
    <s v="12/28/2017"/>
    <x v="98"/>
    <x v="8"/>
    <s v="CHE122817"/>
    <x v="895"/>
    <n v="1000"/>
    <x v="0"/>
    <x v="0"/>
    <n v="3439"/>
    <x v="8"/>
    <x v="0"/>
    <x v="8"/>
    <x v="40"/>
    <x v="21"/>
    <x v="6"/>
  </r>
  <r>
    <s v="01/01/2018"/>
    <x v="99"/>
    <x v="8"/>
    <s v="33732"/>
    <x v="22"/>
    <n v="1000"/>
    <x v="0"/>
    <x v="0"/>
    <n v="3343"/>
    <x v="7"/>
    <x v="0"/>
    <x v="7"/>
    <x v="31"/>
    <x v="13"/>
    <x v="7"/>
  </r>
  <r>
    <s v="01/01/2018"/>
    <x v="99"/>
    <x v="8"/>
    <s v="CHE010818"/>
    <x v="607"/>
    <n v="100"/>
    <x v="0"/>
    <x v="0"/>
    <n v="3333"/>
    <x v="4"/>
    <x v="0"/>
    <x v="4"/>
    <x v="1"/>
    <x v="1"/>
    <x v="0"/>
  </r>
  <r>
    <s v="01/01/2018"/>
    <x v="99"/>
    <x v="8"/>
    <s v="INV010118"/>
    <x v="938"/>
    <n v="1200"/>
    <x v="0"/>
    <x v="0"/>
    <n v="2734"/>
    <x v="4"/>
    <x v="0"/>
    <x v="4"/>
    <x v="13"/>
    <x v="8"/>
    <x v="5"/>
  </r>
  <r>
    <s v="01/01/2018"/>
    <x v="99"/>
    <x v="8"/>
    <s v="INV010118"/>
    <x v="732"/>
    <n v="1000"/>
    <x v="0"/>
    <x v="0"/>
    <n v="3333"/>
    <x v="4"/>
    <x v="0"/>
    <x v="4"/>
    <x v="1"/>
    <x v="1"/>
    <x v="0"/>
  </r>
  <r>
    <s v="01/01/2018"/>
    <x v="99"/>
    <x v="8"/>
    <s v="INV010118"/>
    <x v="314"/>
    <n v="1250"/>
    <x v="0"/>
    <x v="0"/>
    <n v="3333"/>
    <x v="4"/>
    <x v="0"/>
    <x v="4"/>
    <x v="1"/>
    <x v="1"/>
    <x v="0"/>
  </r>
  <r>
    <s v="01/01/2018"/>
    <x v="99"/>
    <x v="8"/>
    <s v="CHE010118"/>
    <x v="92"/>
    <n v="100"/>
    <x v="0"/>
    <x v="0"/>
    <n v="3333"/>
    <x v="4"/>
    <x v="0"/>
    <x v="4"/>
    <x v="1"/>
    <x v="1"/>
    <x v="0"/>
  </r>
  <r>
    <s v="01/02/2018"/>
    <x v="99"/>
    <x v="8"/>
    <s v="64213"/>
    <x v="22"/>
    <n v="400"/>
    <x v="0"/>
    <x v="0"/>
    <n v="3333"/>
    <x v="4"/>
    <x v="0"/>
    <x v="4"/>
    <x v="1"/>
    <x v="1"/>
    <x v="0"/>
  </r>
  <r>
    <s v="01/02/2018"/>
    <x v="99"/>
    <x v="8"/>
    <s v="CHE010217"/>
    <x v="22"/>
    <n v="500"/>
    <x v="0"/>
    <x v="0"/>
    <n v="3344"/>
    <x v="7"/>
    <x v="0"/>
    <x v="7"/>
    <x v="28"/>
    <x v="13"/>
    <x v="7"/>
  </r>
  <r>
    <s v="01/02/2018"/>
    <x v="99"/>
    <x v="8"/>
    <s v="INV010218"/>
    <x v="681"/>
    <n v="250"/>
    <x v="2"/>
    <x v="2"/>
    <n v="3333"/>
    <x v="4"/>
    <x v="0"/>
    <x v="4"/>
    <x v="1"/>
    <x v="1"/>
    <x v="0"/>
  </r>
  <r>
    <s v="01/02/2018"/>
    <x v="99"/>
    <x v="8"/>
    <s v="CHE010217"/>
    <x v="939"/>
    <n v="2000"/>
    <x v="2"/>
    <x v="2"/>
    <n v="3333"/>
    <x v="4"/>
    <x v="0"/>
    <x v="4"/>
    <x v="1"/>
    <x v="1"/>
    <x v="0"/>
  </r>
  <r>
    <s v="01/02/2018"/>
    <x v="99"/>
    <x v="8"/>
    <s v="CHE010217"/>
    <x v="753"/>
    <n v="2000"/>
    <x v="2"/>
    <x v="2"/>
    <n v="3333"/>
    <x v="4"/>
    <x v="0"/>
    <x v="4"/>
    <x v="1"/>
    <x v="1"/>
    <x v="0"/>
  </r>
  <r>
    <s v="01/04/2018"/>
    <x v="99"/>
    <x v="8"/>
    <s v="INV010418"/>
    <x v="853"/>
    <n v="175"/>
    <x v="0"/>
    <x v="0"/>
    <n v="3333"/>
    <x v="4"/>
    <x v="0"/>
    <x v="4"/>
    <x v="1"/>
    <x v="1"/>
    <x v="0"/>
  </r>
  <r>
    <s v="01/05/2018"/>
    <x v="99"/>
    <x v="8"/>
    <s v="CHE010518"/>
    <x v="40"/>
    <n v="350"/>
    <x v="6"/>
    <x v="6"/>
    <n v="3333"/>
    <x v="4"/>
    <x v="0"/>
    <x v="4"/>
    <x v="1"/>
    <x v="1"/>
    <x v="0"/>
  </r>
  <r>
    <s v="01/05/2018"/>
    <x v="99"/>
    <x v="8"/>
    <s v="CHE010518"/>
    <x v="64"/>
    <n v="100"/>
    <x v="0"/>
    <x v="0"/>
    <n v="3333"/>
    <x v="4"/>
    <x v="0"/>
    <x v="4"/>
    <x v="1"/>
    <x v="1"/>
    <x v="0"/>
  </r>
  <r>
    <s v="01/05/2018"/>
    <x v="99"/>
    <x v="8"/>
    <s v="CHE010518"/>
    <x v="164"/>
    <n v="200"/>
    <x v="0"/>
    <x v="0"/>
    <n v="3333"/>
    <x v="4"/>
    <x v="0"/>
    <x v="4"/>
    <x v="1"/>
    <x v="1"/>
    <x v="0"/>
  </r>
  <r>
    <s v="01/12/2018"/>
    <x v="99"/>
    <x v="8"/>
    <s v="CHE011218"/>
    <x v="940"/>
    <n v="500"/>
    <x v="0"/>
    <x v="0"/>
    <n v="3333"/>
    <x v="4"/>
    <x v="0"/>
    <x v="4"/>
    <x v="1"/>
    <x v="1"/>
    <x v="0"/>
  </r>
  <r>
    <s v="01/16/2018"/>
    <x v="99"/>
    <x v="8"/>
    <s v="CHE011618"/>
    <x v="615"/>
    <n v="500"/>
    <x v="0"/>
    <x v="0"/>
    <n v="2631"/>
    <x v="4"/>
    <x v="0"/>
    <x v="4"/>
    <x v="9"/>
    <x v="4"/>
    <x v="0"/>
  </r>
  <r>
    <s v="01/17/2018"/>
    <x v="99"/>
    <x v="8"/>
    <s v="CHE011718"/>
    <x v="77"/>
    <n v="540"/>
    <x v="0"/>
    <x v="0"/>
    <n v="3333"/>
    <x v="4"/>
    <x v="0"/>
    <x v="4"/>
    <x v="1"/>
    <x v="1"/>
    <x v="0"/>
  </r>
  <r>
    <s v="01/22/2018"/>
    <x v="99"/>
    <x v="8"/>
    <s v="126143"/>
    <x v="22"/>
    <n v="850"/>
    <x v="0"/>
    <x v="0"/>
    <n v="3438"/>
    <x v="8"/>
    <x v="0"/>
    <x v="8"/>
    <x v="39"/>
    <x v="20"/>
    <x v="6"/>
  </r>
  <r>
    <s v="01/29/2018"/>
    <x v="99"/>
    <x v="8"/>
    <s v="INV012918"/>
    <x v="36"/>
    <n v="1000"/>
    <x v="5"/>
    <x v="5"/>
    <n v="3343"/>
    <x v="7"/>
    <x v="0"/>
    <x v="7"/>
    <x v="31"/>
    <x v="13"/>
    <x v="7"/>
  </r>
  <r>
    <s v="01/29/2018"/>
    <x v="99"/>
    <x v="8"/>
    <s v="INV012918"/>
    <x v="830"/>
    <n v="1000"/>
    <x v="0"/>
    <x v="0"/>
    <n v="3333"/>
    <x v="4"/>
    <x v="0"/>
    <x v="4"/>
    <x v="1"/>
    <x v="1"/>
    <x v="0"/>
  </r>
  <r>
    <s v="01/29/2018"/>
    <x v="99"/>
    <x v="8"/>
    <s v="INV012918"/>
    <x v="941"/>
    <n v="1500"/>
    <x v="0"/>
    <x v="0"/>
    <n v="3333"/>
    <x v="4"/>
    <x v="0"/>
    <x v="4"/>
    <x v="1"/>
    <x v="1"/>
    <x v="0"/>
  </r>
  <r>
    <s v="11/01/2017"/>
    <x v="99"/>
    <x v="8"/>
    <s v="INV110117"/>
    <x v="409"/>
    <n v="100"/>
    <x v="2"/>
    <x v="2"/>
    <n v="3333"/>
    <x v="4"/>
    <x v="0"/>
    <x v="4"/>
    <x v="1"/>
    <x v="1"/>
    <x v="0"/>
  </r>
  <r>
    <s v="11/28/2017"/>
    <x v="99"/>
    <x v="8"/>
    <s v="INV112817"/>
    <x v="472"/>
    <n v="350"/>
    <x v="0"/>
    <x v="0"/>
    <n v="3333"/>
    <x v="4"/>
    <x v="0"/>
    <x v="4"/>
    <x v="1"/>
    <x v="1"/>
    <x v="0"/>
  </r>
  <r>
    <s v="12/01/2017"/>
    <x v="99"/>
    <x v="8"/>
    <s v="14939_120117"/>
    <x v="116"/>
    <n v="100"/>
    <x v="2"/>
    <x v="2"/>
    <n v="2732"/>
    <x v="4"/>
    <x v="0"/>
    <x v="4"/>
    <x v="41"/>
    <x v="22"/>
    <x v="8"/>
  </r>
  <r>
    <s v="12/28/2017"/>
    <x v="99"/>
    <x v="8"/>
    <s v="CHE122817"/>
    <x v="942"/>
    <n v="3000"/>
    <x v="0"/>
    <x v="0"/>
    <n v="3307"/>
    <x v="4"/>
    <x v="0"/>
    <x v="4"/>
    <x v="53"/>
    <x v="32"/>
    <x v="0"/>
  </r>
  <r>
    <s v="01/01/2018"/>
    <x v="100"/>
    <x v="8"/>
    <s v="INV010118"/>
    <x v="938"/>
    <n v="-1200"/>
    <x v="0"/>
    <x v="0"/>
    <n v="2734"/>
    <x v="4"/>
    <x v="0"/>
    <x v="4"/>
    <x v="13"/>
    <x v="8"/>
    <x v="5"/>
  </r>
  <r>
    <s v="01/02/2018"/>
    <x v="100"/>
    <x v="8"/>
    <s v="CHE010217"/>
    <x v="753"/>
    <n v="-2000"/>
    <x v="2"/>
    <x v="2"/>
    <n v="3333"/>
    <x v="4"/>
    <x v="0"/>
    <x v="4"/>
    <x v="1"/>
    <x v="1"/>
    <x v="0"/>
  </r>
  <r>
    <s v="01/05/2018"/>
    <x v="100"/>
    <x v="8"/>
    <s v="3279"/>
    <x v="943"/>
    <n v="500"/>
    <x v="0"/>
    <x v="0"/>
    <n v="3333"/>
    <x v="4"/>
    <x v="0"/>
    <x v="4"/>
    <x v="1"/>
    <x v="1"/>
    <x v="0"/>
  </r>
  <r>
    <s v="01/19/2018"/>
    <x v="100"/>
    <x v="8"/>
    <s v="CHE011918"/>
    <x v="22"/>
    <n v="300"/>
    <x v="0"/>
    <x v="0"/>
    <n v="3342"/>
    <x v="7"/>
    <x v="0"/>
    <x v="7"/>
    <x v="30"/>
    <x v="14"/>
    <x v="7"/>
  </r>
  <r>
    <s v="01/30/2018"/>
    <x v="100"/>
    <x v="8"/>
    <s v="INV013018"/>
    <x v="673"/>
    <n v="100"/>
    <x v="2"/>
    <x v="2"/>
    <n v="3333"/>
    <x v="4"/>
    <x v="0"/>
    <x v="4"/>
    <x v="1"/>
    <x v="1"/>
    <x v="0"/>
  </r>
  <r>
    <s v="02/01/2018"/>
    <x v="100"/>
    <x v="8"/>
    <s v="INV020118"/>
    <x v="44"/>
    <n v="250"/>
    <x v="0"/>
    <x v="0"/>
    <n v="3333"/>
    <x v="4"/>
    <x v="0"/>
    <x v="4"/>
    <x v="1"/>
    <x v="1"/>
    <x v="0"/>
  </r>
  <r>
    <s v="02/01/2018"/>
    <x v="100"/>
    <x v="8"/>
    <s v="INV020118"/>
    <x v="725"/>
    <n v="500"/>
    <x v="0"/>
    <x v="0"/>
    <n v="3333"/>
    <x v="4"/>
    <x v="0"/>
    <x v="4"/>
    <x v="1"/>
    <x v="1"/>
    <x v="0"/>
  </r>
  <r>
    <s v="02/01/2018"/>
    <x v="100"/>
    <x v="8"/>
    <s v="INV020118"/>
    <x v="944"/>
    <n v="200"/>
    <x v="0"/>
    <x v="0"/>
    <n v="3333"/>
    <x v="4"/>
    <x v="0"/>
    <x v="4"/>
    <x v="1"/>
    <x v="1"/>
    <x v="0"/>
  </r>
  <r>
    <s v="02/01/2018"/>
    <x v="100"/>
    <x v="8"/>
    <s v="INV020118"/>
    <x v="522"/>
    <n v="1000"/>
    <x v="0"/>
    <x v="0"/>
    <n v="3333"/>
    <x v="4"/>
    <x v="0"/>
    <x v="4"/>
    <x v="1"/>
    <x v="1"/>
    <x v="0"/>
  </r>
  <r>
    <s v="02/01/2018"/>
    <x v="100"/>
    <x v="8"/>
    <s v="INV020118"/>
    <x v="506"/>
    <n v="3000"/>
    <x v="0"/>
    <x v="0"/>
    <n v="3333"/>
    <x v="4"/>
    <x v="0"/>
    <x v="4"/>
    <x v="1"/>
    <x v="1"/>
    <x v="0"/>
  </r>
  <r>
    <s v="02/01/2018"/>
    <x v="100"/>
    <x v="8"/>
    <s v="INV020118"/>
    <x v="843"/>
    <n v="1000"/>
    <x v="0"/>
    <x v="0"/>
    <n v="3333"/>
    <x v="4"/>
    <x v="0"/>
    <x v="4"/>
    <x v="1"/>
    <x v="1"/>
    <x v="0"/>
  </r>
  <r>
    <s v="02/01/2018"/>
    <x v="100"/>
    <x v="8"/>
    <s v="INV020118"/>
    <x v="945"/>
    <n v="500"/>
    <x v="0"/>
    <x v="0"/>
    <n v="3333"/>
    <x v="4"/>
    <x v="0"/>
    <x v="4"/>
    <x v="1"/>
    <x v="1"/>
    <x v="0"/>
  </r>
  <r>
    <s v="02/01/2018"/>
    <x v="100"/>
    <x v="8"/>
    <s v="INV020118"/>
    <x v="361"/>
    <n v="500"/>
    <x v="0"/>
    <x v="0"/>
    <n v="3333"/>
    <x v="4"/>
    <x v="0"/>
    <x v="4"/>
    <x v="1"/>
    <x v="1"/>
    <x v="0"/>
  </r>
  <r>
    <s v="02/01/2018"/>
    <x v="100"/>
    <x v="8"/>
    <s v="INV020118"/>
    <x v="946"/>
    <n v="150"/>
    <x v="2"/>
    <x v="2"/>
    <n v="3333"/>
    <x v="4"/>
    <x v="0"/>
    <x v="4"/>
    <x v="1"/>
    <x v="1"/>
    <x v="0"/>
  </r>
  <r>
    <s v="02/02/2018"/>
    <x v="100"/>
    <x v="8"/>
    <s v="INV020218"/>
    <x v="947"/>
    <n v="100"/>
    <x v="0"/>
    <x v="0"/>
    <n v="3343"/>
    <x v="7"/>
    <x v="0"/>
    <x v="7"/>
    <x v="31"/>
    <x v="13"/>
    <x v="7"/>
  </r>
  <r>
    <s v="02/03/2018"/>
    <x v="100"/>
    <x v="8"/>
    <s v="INV020318"/>
    <x v="77"/>
    <n v="540"/>
    <x v="0"/>
    <x v="0"/>
    <n v="3333"/>
    <x v="4"/>
    <x v="0"/>
    <x v="4"/>
    <x v="1"/>
    <x v="1"/>
    <x v="0"/>
  </r>
  <r>
    <s v="02/05/2018"/>
    <x v="100"/>
    <x v="8"/>
    <s v="INV00150"/>
    <x v="105"/>
    <n v="1000"/>
    <x v="0"/>
    <x v="0"/>
    <n v="3333"/>
    <x v="4"/>
    <x v="0"/>
    <x v="4"/>
    <x v="1"/>
    <x v="1"/>
    <x v="0"/>
  </r>
  <r>
    <s v="02/06/2018"/>
    <x v="100"/>
    <x v="8"/>
    <s v="CHE020618"/>
    <x v="40"/>
    <n v="500"/>
    <x v="0"/>
    <x v="0"/>
    <n v="3344"/>
    <x v="7"/>
    <x v="0"/>
    <x v="7"/>
    <x v="28"/>
    <x v="13"/>
    <x v="7"/>
  </r>
  <r>
    <s v="02/06/2018"/>
    <x v="100"/>
    <x v="8"/>
    <s v="CHE020618"/>
    <x v="735"/>
    <n v="350"/>
    <x v="3"/>
    <x v="3"/>
    <n v="3333"/>
    <x v="4"/>
    <x v="0"/>
    <x v="4"/>
    <x v="1"/>
    <x v="1"/>
    <x v="0"/>
  </r>
  <r>
    <s v="02/06/2018"/>
    <x v="100"/>
    <x v="8"/>
    <s v="GSP2018"/>
    <x v="239"/>
    <n v="2500"/>
    <x v="2"/>
    <x v="2"/>
    <n v="3333"/>
    <x v="4"/>
    <x v="0"/>
    <x v="4"/>
    <x v="1"/>
    <x v="1"/>
    <x v="0"/>
  </r>
  <r>
    <s v="02/08/2018"/>
    <x v="100"/>
    <x v="8"/>
    <s v="INV020818"/>
    <x v="595"/>
    <n v="200"/>
    <x v="2"/>
    <x v="2"/>
    <n v="3333"/>
    <x v="4"/>
    <x v="0"/>
    <x v="4"/>
    <x v="1"/>
    <x v="1"/>
    <x v="0"/>
  </r>
  <r>
    <s v="02/12/2018"/>
    <x v="100"/>
    <x v="8"/>
    <s v="0150"/>
    <x v="109"/>
    <n v="1000"/>
    <x v="6"/>
    <x v="6"/>
    <n v="3333"/>
    <x v="4"/>
    <x v="0"/>
    <x v="4"/>
    <x v="1"/>
    <x v="1"/>
    <x v="0"/>
  </r>
  <r>
    <s v="02/19/2018"/>
    <x v="100"/>
    <x v="8"/>
    <s v="INV021918"/>
    <x v="948"/>
    <n v="500"/>
    <x v="0"/>
    <x v="0"/>
    <n v="3333"/>
    <x v="4"/>
    <x v="0"/>
    <x v="4"/>
    <x v="1"/>
    <x v="1"/>
    <x v="0"/>
  </r>
  <r>
    <s v="02/22/2018"/>
    <x v="100"/>
    <x v="8"/>
    <s v="INV022218"/>
    <x v="949"/>
    <n v="100"/>
    <x v="0"/>
    <x v="0"/>
    <n v="3333"/>
    <x v="4"/>
    <x v="0"/>
    <x v="4"/>
    <x v="1"/>
    <x v="1"/>
    <x v="0"/>
  </r>
  <r>
    <s v="02/23/2018"/>
    <x v="100"/>
    <x v="8"/>
    <s v="CHE022318"/>
    <x v="950"/>
    <n v="250"/>
    <x v="0"/>
    <x v="0"/>
    <n v="3333"/>
    <x v="4"/>
    <x v="0"/>
    <x v="4"/>
    <x v="1"/>
    <x v="1"/>
    <x v="0"/>
  </r>
  <r>
    <s v="02/24/2018"/>
    <x v="100"/>
    <x v="8"/>
    <s v="INV022418"/>
    <x v="22"/>
    <n v="50"/>
    <x v="0"/>
    <x v="0"/>
    <n v="3333"/>
    <x v="4"/>
    <x v="0"/>
    <x v="4"/>
    <x v="1"/>
    <x v="1"/>
    <x v="0"/>
  </r>
  <r>
    <s v="02/26/2018"/>
    <x v="100"/>
    <x v="8"/>
    <s v="INV022618"/>
    <x v="852"/>
    <n v="1000"/>
    <x v="0"/>
    <x v="0"/>
    <n v="3333"/>
    <x v="4"/>
    <x v="0"/>
    <x v="4"/>
    <x v="1"/>
    <x v="1"/>
    <x v="0"/>
  </r>
  <r>
    <s v="02/28/2018"/>
    <x v="100"/>
    <x v="8"/>
    <s v="201809"/>
    <x v="221"/>
    <n v="3500"/>
    <x v="0"/>
    <x v="0"/>
    <n v="3331"/>
    <x v="0"/>
    <x v="0"/>
    <x v="0"/>
    <x v="46"/>
    <x v="27"/>
    <x v="0"/>
  </r>
  <r>
    <s v="03/01/2018"/>
    <x v="101"/>
    <x v="8"/>
    <s v="CHE030118"/>
    <x v="71"/>
    <n v="500"/>
    <x v="0"/>
    <x v="0"/>
    <n v="3333"/>
    <x v="4"/>
    <x v="0"/>
    <x v="4"/>
    <x v="1"/>
    <x v="1"/>
    <x v="0"/>
  </r>
  <r>
    <s v="03/01/2018"/>
    <x v="101"/>
    <x v="8"/>
    <s v="INV030118"/>
    <x v="951"/>
    <n v="250"/>
    <x v="0"/>
    <x v="0"/>
    <n v="3331"/>
    <x v="7"/>
    <x v="0"/>
    <x v="7"/>
    <x v="46"/>
    <x v="27"/>
    <x v="0"/>
  </r>
  <r>
    <s v="03/01/2018"/>
    <x v="101"/>
    <x v="8"/>
    <s v="CHE030118"/>
    <x v="610"/>
    <n v="500"/>
    <x v="2"/>
    <x v="2"/>
    <n v="2618"/>
    <x v="7"/>
    <x v="0"/>
    <x v="7"/>
    <x v="52"/>
    <x v="31"/>
    <x v="1"/>
  </r>
  <r>
    <s v="03/01/2018"/>
    <x v="101"/>
    <x v="8"/>
    <s v="INV030118"/>
    <x v="504"/>
    <n v="100"/>
    <x v="2"/>
    <x v="2"/>
    <n v="3333"/>
    <x v="4"/>
    <x v="0"/>
    <x v="4"/>
    <x v="1"/>
    <x v="1"/>
    <x v="0"/>
  </r>
  <r>
    <s v="03/01/2018"/>
    <x v="101"/>
    <x v="8"/>
    <s v="2623_030118"/>
    <x v="642"/>
    <n v="2500"/>
    <x v="2"/>
    <x v="2"/>
    <n v="3331"/>
    <x v="8"/>
    <x v="0"/>
    <x v="8"/>
    <x v="46"/>
    <x v="27"/>
    <x v="0"/>
  </r>
  <r>
    <s v="03/02/2018"/>
    <x v="101"/>
    <x v="8"/>
    <s v="20181"/>
    <x v="364"/>
    <n v="6000"/>
    <x v="0"/>
    <x v="0"/>
    <n v="3333"/>
    <x v="4"/>
    <x v="0"/>
    <x v="4"/>
    <x v="1"/>
    <x v="1"/>
    <x v="0"/>
  </r>
  <r>
    <s v="03/05/2018"/>
    <x v="101"/>
    <x v="8"/>
    <s v="CHE030518"/>
    <x v="941"/>
    <n v="150"/>
    <x v="0"/>
    <x v="0"/>
    <n v="3333"/>
    <x v="4"/>
    <x v="0"/>
    <x v="4"/>
    <x v="1"/>
    <x v="1"/>
    <x v="0"/>
  </r>
  <r>
    <s v="03/05/2018"/>
    <x v="101"/>
    <x v="8"/>
    <s v="CHE030518"/>
    <x v="952"/>
    <n v="150"/>
    <x v="2"/>
    <x v="2"/>
    <n v="2734"/>
    <x v="4"/>
    <x v="0"/>
    <x v="4"/>
    <x v="13"/>
    <x v="8"/>
    <x v="5"/>
  </r>
  <r>
    <s v="03/06/2018"/>
    <x v="101"/>
    <x v="8"/>
    <s v="INV030618"/>
    <x v="36"/>
    <n v="5000"/>
    <x v="5"/>
    <x v="5"/>
    <n v="3333"/>
    <x v="4"/>
    <x v="0"/>
    <x v="4"/>
    <x v="1"/>
    <x v="1"/>
    <x v="0"/>
  </r>
  <r>
    <s v="03/06/2018"/>
    <x v="101"/>
    <x v="8"/>
    <s v="CHE030618"/>
    <x v="953"/>
    <n v="100"/>
    <x v="0"/>
    <x v="0"/>
    <n v="3333"/>
    <x v="4"/>
    <x v="0"/>
    <x v="4"/>
    <x v="1"/>
    <x v="1"/>
    <x v="0"/>
  </r>
  <r>
    <s v="03/06/2018"/>
    <x v="101"/>
    <x v="8"/>
    <s v="CHE030618"/>
    <x v="117"/>
    <n v="100"/>
    <x v="2"/>
    <x v="2"/>
    <n v="3333"/>
    <x v="4"/>
    <x v="0"/>
    <x v="4"/>
    <x v="1"/>
    <x v="1"/>
    <x v="0"/>
  </r>
  <r>
    <s v="03/06/2018"/>
    <x v="101"/>
    <x v="8"/>
    <s v="CHE030618"/>
    <x v="877"/>
    <n v="400"/>
    <x v="0"/>
    <x v="0"/>
    <n v="3342"/>
    <x v="7"/>
    <x v="0"/>
    <x v="7"/>
    <x v="30"/>
    <x v="14"/>
    <x v="7"/>
  </r>
  <r>
    <s v="03/09/2018"/>
    <x v="101"/>
    <x v="8"/>
    <s v="CHE030918"/>
    <x v="954"/>
    <n v="500"/>
    <x v="0"/>
    <x v="0"/>
    <n v="3344"/>
    <x v="7"/>
    <x v="0"/>
    <x v="7"/>
    <x v="28"/>
    <x v="13"/>
    <x v="7"/>
  </r>
  <r>
    <s v="03/12/2018"/>
    <x v="101"/>
    <x v="8"/>
    <s v="INV031218"/>
    <x v="758"/>
    <n v="150"/>
    <x v="0"/>
    <x v="0"/>
    <n v="3333"/>
    <x v="4"/>
    <x v="0"/>
    <x v="4"/>
    <x v="1"/>
    <x v="1"/>
    <x v="0"/>
  </r>
  <r>
    <s v="03/13/2018"/>
    <x v="101"/>
    <x v="8"/>
    <s v="CHE031318"/>
    <x v="117"/>
    <n v="500"/>
    <x v="0"/>
    <x v="0"/>
    <n v="3435"/>
    <x v="7"/>
    <x v="0"/>
    <x v="7"/>
    <x v="26"/>
    <x v="12"/>
    <x v="6"/>
  </r>
  <r>
    <s v="03/14/2018"/>
    <x v="101"/>
    <x v="8"/>
    <s v="64503"/>
    <x v="22"/>
    <n v="500"/>
    <x v="0"/>
    <x v="0"/>
    <n v="3333"/>
    <x v="4"/>
    <x v="0"/>
    <x v="4"/>
    <x v="1"/>
    <x v="1"/>
    <x v="0"/>
  </r>
  <r>
    <s v="03/14/2018"/>
    <x v="101"/>
    <x v="8"/>
    <s v="PADUCAH101"/>
    <x v="624"/>
    <n v="2000"/>
    <x v="0"/>
    <x v="0"/>
    <n v="3333"/>
    <x v="4"/>
    <x v="0"/>
    <x v="4"/>
    <x v="1"/>
    <x v="1"/>
    <x v="0"/>
  </r>
  <r>
    <s v="03/14/2018"/>
    <x v="101"/>
    <x v="8"/>
    <s v="INV031418"/>
    <x v="955"/>
    <n v="1500"/>
    <x v="0"/>
    <x v="0"/>
    <n v="3303"/>
    <x v="0"/>
    <x v="0"/>
    <x v="0"/>
    <x v="36"/>
    <x v="18"/>
    <x v="0"/>
  </r>
  <r>
    <s v="03/21/2018"/>
    <x v="101"/>
    <x v="8"/>
    <s v="0206"/>
    <x v="109"/>
    <n v="1000"/>
    <x v="6"/>
    <x v="6"/>
    <n v="3333"/>
    <x v="4"/>
    <x v="0"/>
    <x v="4"/>
    <x v="1"/>
    <x v="1"/>
    <x v="0"/>
  </r>
  <r>
    <s v="03/21/2018"/>
    <x v="101"/>
    <x v="8"/>
    <s v="INV032118"/>
    <x v="92"/>
    <n v="1000"/>
    <x v="0"/>
    <x v="0"/>
    <n v="3333"/>
    <x v="4"/>
    <x v="0"/>
    <x v="4"/>
    <x v="1"/>
    <x v="1"/>
    <x v="0"/>
  </r>
  <r>
    <s v="03/23/2018"/>
    <x v="101"/>
    <x v="8"/>
    <s v="INV032318"/>
    <x v="912"/>
    <n v="1000"/>
    <x v="2"/>
    <x v="2"/>
    <n v="3333"/>
    <x v="4"/>
    <x v="0"/>
    <x v="4"/>
    <x v="1"/>
    <x v="1"/>
    <x v="0"/>
  </r>
  <r>
    <s v="03/23/2018"/>
    <x v="101"/>
    <x v="8"/>
    <s v="CHE032318"/>
    <x v="401"/>
    <n v="1500"/>
    <x v="0"/>
    <x v="0"/>
    <n v="3331"/>
    <x v="8"/>
    <x v="0"/>
    <x v="8"/>
    <x v="46"/>
    <x v="27"/>
    <x v="0"/>
  </r>
  <r>
    <s v="03/23/2018"/>
    <x v="101"/>
    <x v="8"/>
    <s v="INV032718"/>
    <x v="956"/>
    <n v="100"/>
    <x v="0"/>
    <x v="0"/>
    <n v="3333"/>
    <x v="4"/>
    <x v="0"/>
    <x v="4"/>
    <x v="1"/>
    <x v="1"/>
    <x v="0"/>
  </r>
  <r>
    <s v="03/23/2018"/>
    <x v="101"/>
    <x v="8"/>
    <s v="CHECK"/>
    <x v="957"/>
    <n v="1000"/>
    <x v="0"/>
    <x v="0"/>
    <n v="3331"/>
    <x v="8"/>
    <x v="0"/>
    <x v="8"/>
    <x v="46"/>
    <x v="27"/>
    <x v="0"/>
  </r>
  <r>
    <s v="03/23/2018"/>
    <x v="101"/>
    <x v="8"/>
    <s v="CHE032318"/>
    <x v="23"/>
    <n v="20"/>
    <x v="2"/>
    <x v="2"/>
    <n v="3434"/>
    <x v="7"/>
    <x v="0"/>
    <x v="7"/>
    <x v="47"/>
    <x v="28"/>
    <x v="6"/>
  </r>
  <r>
    <s v="03/23/2018"/>
    <x v="101"/>
    <x v="8"/>
    <s v="INV032318"/>
    <x v="958"/>
    <n v="250"/>
    <x v="6"/>
    <x v="6"/>
    <n v="3333"/>
    <x v="4"/>
    <x v="0"/>
    <x v="4"/>
    <x v="1"/>
    <x v="1"/>
    <x v="0"/>
  </r>
  <r>
    <s v="03/26/2018"/>
    <x v="101"/>
    <x v="8"/>
    <s v="CHE032618"/>
    <x v="744"/>
    <n v="250"/>
    <x v="2"/>
    <x v="2"/>
    <n v="3333"/>
    <x v="4"/>
    <x v="0"/>
    <x v="4"/>
    <x v="1"/>
    <x v="1"/>
    <x v="0"/>
  </r>
  <r>
    <s v="03/26/2018"/>
    <x v="101"/>
    <x v="8"/>
    <s v="INV032618"/>
    <x v="110"/>
    <n v="500"/>
    <x v="3"/>
    <x v="3"/>
    <n v="3333"/>
    <x v="4"/>
    <x v="0"/>
    <x v="4"/>
    <x v="1"/>
    <x v="1"/>
    <x v="0"/>
  </r>
  <r>
    <s v="03/29/2018"/>
    <x v="101"/>
    <x v="8"/>
    <s v="201862"/>
    <x v="430"/>
    <n v="2000"/>
    <x v="0"/>
    <x v="0"/>
    <n v="3333"/>
    <x v="4"/>
    <x v="0"/>
    <x v="4"/>
    <x v="1"/>
    <x v="1"/>
    <x v="0"/>
  </r>
  <r>
    <s v="02/13/2018"/>
    <x v="102"/>
    <x v="8"/>
    <s v="AEES2018"/>
    <x v="1"/>
    <n v="1000"/>
    <x v="0"/>
    <x v="0"/>
    <n v="3451"/>
    <x v="7"/>
    <x v="0"/>
    <x v="7"/>
    <x v="54"/>
    <x v="33"/>
    <x v="6"/>
  </r>
  <r>
    <s v="03/03/2018"/>
    <x v="102"/>
    <x v="8"/>
    <s v="CHE032818"/>
    <x v="578"/>
    <n v="500"/>
    <x v="0"/>
    <x v="0"/>
    <n v="3331"/>
    <x v="7"/>
    <x v="0"/>
    <x v="7"/>
    <x v="46"/>
    <x v="27"/>
    <x v="0"/>
  </r>
  <r>
    <s v="03/31/2018"/>
    <x v="102"/>
    <x v="8"/>
    <s v="2525360318"/>
    <x v="505"/>
    <n v="235"/>
    <x v="2"/>
    <x v="2"/>
    <n v="3333"/>
    <x v="4"/>
    <x v="0"/>
    <x v="4"/>
    <x v="1"/>
    <x v="1"/>
    <x v="0"/>
  </r>
  <r>
    <s v="04/01/2018"/>
    <x v="102"/>
    <x v="8"/>
    <s v="INV040118"/>
    <x v="22"/>
    <n v="500"/>
    <x v="0"/>
    <x v="0"/>
    <n v="3333"/>
    <x v="4"/>
    <x v="0"/>
    <x v="4"/>
    <x v="1"/>
    <x v="1"/>
    <x v="0"/>
  </r>
  <r>
    <s v="04/01/2018"/>
    <x v="102"/>
    <x v="8"/>
    <s v="INV040118"/>
    <x v="875"/>
    <n v="1000"/>
    <x v="0"/>
    <x v="0"/>
    <n v="3333"/>
    <x v="7"/>
    <x v="0"/>
    <x v="7"/>
    <x v="1"/>
    <x v="1"/>
    <x v="0"/>
  </r>
  <r>
    <s v="04/01/2018"/>
    <x v="102"/>
    <x v="8"/>
    <s v="INV040118"/>
    <x v="959"/>
    <n v="500"/>
    <x v="0"/>
    <x v="0"/>
    <n v="3343"/>
    <x v="7"/>
    <x v="0"/>
    <x v="7"/>
    <x v="31"/>
    <x v="13"/>
    <x v="7"/>
  </r>
  <r>
    <s v="04/01/2018"/>
    <x v="102"/>
    <x v="8"/>
    <s v="INV040118"/>
    <x v="811"/>
    <n v="1000"/>
    <x v="2"/>
    <x v="2"/>
    <n v="3343"/>
    <x v="7"/>
    <x v="0"/>
    <x v="7"/>
    <x v="31"/>
    <x v="13"/>
    <x v="7"/>
  </r>
  <r>
    <s v="04/01/2018"/>
    <x v="102"/>
    <x v="8"/>
    <s v="INV040118"/>
    <x v="960"/>
    <n v="2500"/>
    <x v="2"/>
    <x v="2"/>
    <n v="3333"/>
    <x v="4"/>
    <x v="0"/>
    <x v="4"/>
    <x v="1"/>
    <x v="1"/>
    <x v="0"/>
  </r>
  <r>
    <s v="04/02/2018"/>
    <x v="102"/>
    <x v="8"/>
    <s v="2244_1"/>
    <x v="40"/>
    <n v="1000"/>
    <x v="6"/>
    <x v="6"/>
    <n v="3333"/>
    <x v="4"/>
    <x v="0"/>
    <x v="4"/>
    <x v="1"/>
    <x v="1"/>
    <x v="0"/>
  </r>
  <r>
    <s v="04/02/2018"/>
    <x v="102"/>
    <x v="8"/>
    <s v="INV040218"/>
    <x v="685"/>
    <n v="200"/>
    <x v="0"/>
    <x v="0"/>
    <n v="3333"/>
    <x v="4"/>
    <x v="0"/>
    <x v="4"/>
    <x v="1"/>
    <x v="1"/>
    <x v="0"/>
  </r>
  <r>
    <s v="04/02/2018"/>
    <x v="102"/>
    <x v="8"/>
    <s v="2244"/>
    <x v="655"/>
    <n v="0"/>
    <x v="6"/>
    <x v="6"/>
    <n v="3333"/>
    <x v="4"/>
    <x v="0"/>
    <x v="4"/>
    <x v="1"/>
    <x v="1"/>
    <x v="0"/>
  </r>
  <r>
    <s v="04/02/2018"/>
    <x v="102"/>
    <x v="8"/>
    <s v="INV040218"/>
    <x v="961"/>
    <n v="100"/>
    <x v="0"/>
    <x v="0"/>
    <n v="3333"/>
    <x v="4"/>
    <x v="0"/>
    <x v="4"/>
    <x v="1"/>
    <x v="1"/>
    <x v="0"/>
  </r>
  <r>
    <s v="04/02/2018"/>
    <x v="102"/>
    <x v="8"/>
    <s v="CHE040218"/>
    <x v="118"/>
    <n v="168"/>
    <x v="0"/>
    <x v="0"/>
    <n v="3333"/>
    <x v="4"/>
    <x v="0"/>
    <x v="4"/>
    <x v="1"/>
    <x v="1"/>
    <x v="0"/>
  </r>
  <r>
    <s v="04/03/2018"/>
    <x v="102"/>
    <x v="8"/>
    <s v="CHE040318"/>
    <x v="834"/>
    <n v="1500"/>
    <x v="0"/>
    <x v="0"/>
    <n v="3341"/>
    <x v="7"/>
    <x v="0"/>
    <x v="7"/>
    <x v="29"/>
    <x v="14"/>
    <x v="7"/>
  </r>
  <r>
    <s v="04/09/2018"/>
    <x v="102"/>
    <x v="8"/>
    <s v="CHE040918"/>
    <x v="910"/>
    <n v="100"/>
    <x v="0"/>
    <x v="0"/>
    <n v="3333"/>
    <x v="4"/>
    <x v="0"/>
    <x v="4"/>
    <x v="1"/>
    <x v="1"/>
    <x v="0"/>
  </r>
  <r>
    <s v="04/09/2018"/>
    <x v="102"/>
    <x v="8"/>
    <s v="CHE040918"/>
    <x v="729"/>
    <n v="3000"/>
    <x v="0"/>
    <x v="0"/>
    <n v="3301"/>
    <x v="7"/>
    <x v="0"/>
    <x v="7"/>
    <x v="34"/>
    <x v="16"/>
    <x v="0"/>
  </r>
  <r>
    <s v="04/10/2018"/>
    <x v="102"/>
    <x v="8"/>
    <s v="CHE041018"/>
    <x v="44"/>
    <n v="500"/>
    <x v="0"/>
    <x v="0"/>
    <n v="3333"/>
    <x v="4"/>
    <x v="0"/>
    <x v="4"/>
    <x v="1"/>
    <x v="1"/>
    <x v="0"/>
  </r>
  <r>
    <s v="04/10/2018"/>
    <x v="102"/>
    <x v="8"/>
    <s v="INV041018"/>
    <x v="865"/>
    <n v="500"/>
    <x v="0"/>
    <x v="0"/>
    <n v="3439"/>
    <x v="8"/>
    <x v="0"/>
    <x v="8"/>
    <x v="40"/>
    <x v="21"/>
    <x v="6"/>
  </r>
  <r>
    <s v="04/11/2018"/>
    <x v="102"/>
    <x v="8"/>
    <s v="2441"/>
    <x v="468"/>
    <n v="2000"/>
    <x v="0"/>
    <x v="0"/>
    <n v="3333"/>
    <x v="4"/>
    <x v="0"/>
    <x v="4"/>
    <x v="1"/>
    <x v="1"/>
    <x v="0"/>
  </r>
  <r>
    <s v="04/11/2018"/>
    <x v="102"/>
    <x v="8"/>
    <s v="2442"/>
    <x v="468"/>
    <n v="5000"/>
    <x v="0"/>
    <x v="0"/>
    <n v="3333"/>
    <x v="4"/>
    <x v="0"/>
    <x v="4"/>
    <x v="1"/>
    <x v="1"/>
    <x v="0"/>
  </r>
  <r>
    <s v="04/13/2018"/>
    <x v="102"/>
    <x v="8"/>
    <s v="1291"/>
    <x v="756"/>
    <n v="1500"/>
    <x v="0"/>
    <x v="0"/>
    <n v="3439"/>
    <x v="8"/>
    <x v="0"/>
    <x v="8"/>
    <x v="40"/>
    <x v="21"/>
    <x v="6"/>
  </r>
  <r>
    <s v="04/13/2018"/>
    <x v="102"/>
    <x v="8"/>
    <s v="IEXP-2727523"/>
    <x v="962"/>
    <n v="250"/>
    <x v="6"/>
    <x v="6"/>
    <n v="3333"/>
    <x v="4"/>
    <x v="0"/>
    <x v="4"/>
    <x v="1"/>
    <x v="1"/>
    <x v="0"/>
  </r>
  <r>
    <s v="04/19/2018"/>
    <x v="102"/>
    <x v="8"/>
    <s v="INV041918"/>
    <x v="64"/>
    <n v="100"/>
    <x v="0"/>
    <x v="0"/>
    <n v="3333"/>
    <x v="4"/>
    <x v="0"/>
    <x v="4"/>
    <x v="1"/>
    <x v="1"/>
    <x v="0"/>
  </r>
  <r>
    <s v="04/23/2018"/>
    <x v="102"/>
    <x v="8"/>
    <s v="351"/>
    <x v="528"/>
    <n v="1500"/>
    <x v="0"/>
    <x v="0"/>
    <n v="3333"/>
    <x v="4"/>
    <x v="0"/>
    <x v="4"/>
    <x v="1"/>
    <x v="1"/>
    <x v="0"/>
  </r>
  <r>
    <s v="04/23/2018"/>
    <x v="102"/>
    <x v="8"/>
    <s v="CHE042318"/>
    <x v="626"/>
    <n v="500"/>
    <x v="0"/>
    <x v="0"/>
    <n v="3438"/>
    <x v="8"/>
    <x v="0"/>
    <x v="8"/>
    <x v="39"/>
    <x v="20"/>
    <x v="6"/>
  </r>
  <r>
    <s v="04/23/2018"/>
    <x v="102"/>
    <x v="8"/>
    <s v="CHE042318"/>
    <x v="815"/>
    <n v="1500"/>
    <x v="2"/>
    <x v="2"/>
    <n v="3307"/>
    <x v="4"/>
    <x v="0"/>
    <x v="4"/>
    <x v="53"/>
    <x v="32"/>
    <x v="0"/>
  </r>
  <r>
    <s v="04/24/2018"/>
    <x v="102"/>
    <x v="8"/>
    <s v="2018073"/>
    <x v="646"/>
    <n v="1500"/>
    <x v="3"/>
    <x v="3"/>
    <n v="3333"/>
    <x v="4"/>
    <x v="0"/>
    <x v="4"/>
    <x v="1"/>
    <x v="1"/>
    <x v="0"/>
  </r>
  <r>
    <s v="04/25/2018"/>
    <x v="102"/>
    <x v="8"/>
    <s v="CHE042518"/>
    <x v="671"/>
    <n v="150"/>
    <x v="0"/>
    <x v="0"/>
    <n v="3343"/>
    <x v="7"/>
    <x v="0"/>
    <x v="7"/>
    <x v="31"/>
    <x v="13"/>
    <x v="7"/>
  </r>
  <r>
    <s v="04/26/2018"/>
    <x v="102"/>
    <x v="8"/>
    <s v="INV042618"/>
    <x v="22"/>
    <n v="500"/>
    <x v="0"/>
    <x v="0"/>
    <n v="3333"/>
    <x v="4"/>
    <x v="0"/>
    <x v="4"/>
    <x v="1"/>
    <x v="1"/>
    <x v="0"/>
  </r>
  <r>
    <s v="04/26/2018"/>
    <x v="102"/>
    <x v="8"/>
    <s v="CHE042618"/>
    <x v="363"/>
    <n v="1700"/>
    <x v="0"/>
    <x v="0"/>
    <n v="3333"/>
    <x v="4"/>
    <x v="0"/>
    <x v="4"/>
    <x v="1"/>
    <x v="1"/>
    <x v="0"/>
  </r>
  <r>
    <s v="04/29/2018"/>
    <x v="102"/>
    <x v="8"/>
    <s v="CHE042918"/>
    <x v="639"/>
    <n v="120"/>
    <x v="2"/>
    <x v="2"/>
    <n v="3307"/>
    <x v="7"/>
    <x v="0"/>
    <x v="7"/>
    <x v="53"/>
    <x v="32"/>
    <x v="0"/>
  </r>
  <r>
    <s v="04/30/2018"/>
    <x v="102"/>
    <x v="8"/>
    <s v="CHE043018"/>
    <x v="40"/>
    <n v="500"/>
    <x v="0"/>
    <x v="0"/>
    <n v="3439"/>
    <x v="8"/>
    <x v="0"/>
    <x v="8"/>
    <x v="40"/>
    <x v="21"/>
    <x v="6"/>
  </r>
  <r>
    <s v="04/30/2018"/>
    <x v="102"/>
    <x v="8"/>
    <s v="INV043018"/>
    <x v="963"/>
    <n v="500"/>
    <x v="0"/>
    <x v="0"/>
    <n v="3333"/>
    <x v="4"/>
    <x v="0"/>
    <x v="4"/>
    <x v="1"/>
    <x v="1"/>
    <x v="0"/>
  </r>
  <r>
    <s v="03/20/2018"/>
    <x v="103"/>
    <x v="8"/>
    <s v="INV032018"/>
    <x v="964"/>
    <n v="250"/>
    <x v="0"/>
    <x v="0"/>
    <n v="3333"/>
    <x v="4"/>
    <x v="0"/>
    <x v="4"/>
    <x v="1"/>
    <x v="1"/>
    <x v="0"/>
  </r>
  <r>
    <s v="05/01/2018"/>
    <x v="103"/>
    <x v="8"/>
    <s v="INV050118"/>
    <x v="362"/>
    <n v="1000"/>
    <x v="0"/>
    <x v="0"/>
    <n v="3333"/>
    <x v="4"/>
    <x v="0"/>
    <x v="4"/>
    <x v="1"/>
    <x v="1"/>
    <x v="0"/>
  </r>
  <r>
    <s v="05/01/2018"/>
    <x v="103"/>
    <x v="8"/>
    <s v="INV050118"/>
    <x v="251"/>
    <n v="1000"/>
    <x v="0"/>
    <x v="0"/>
    <n v="3333"/>
    <x v="4"/>
    <x v="0"/>
    <x v="4"/>
    <x v="1"/>
    <x v="1"/>
    <x v="0"/>
  </r>
  <r>
    <s v="05/01/2018"/>
    <x v="103"/>
    <x v="8"/>
    <s v="INV050118"/>
    <x v="521"/>
    <n v="300"/>
    <x v="0"/>
    <x v="0"/>
    <n v="3333"/>
    <x v="4"/>
    <x v="0"/>
    <x v="4"/>
    <x v="1"/>
    <x v="1"/>
    <x v="0"/>
  </r>
  <r>
    <s v="05/01/2018"/>
    <x v="103"/>
    <x v="8"/>
    <s v="INV050118"/>
    <x v="754"/>
    <n v="500"/>
    <x v="0"/>
    <x v="0"/>
    <n v="3333"/>
    <x v="4"/>
    <x v="0"/>
    <x v="4"/>
    <x v="1"/>
    <x v="1"/>
    <x v="0"/>
  </r>
  <r>
    <s v="05/02/2018"/>
    <x v="103"/>
    <x v="8"/>
    <s v="2018FOT"/>
    <x v="191"/>
    <n v="1000"/>
    <x v="0"/>
    <x v="0"/>
    <n v="3342"/>
    <x v="7"/>
    <x v="0"/>
    <x v="7"/>
    <x v="30"/>
    <x v="14"/>
    <x v="7"/>
  </r>
  <r>
    <s v="05/03/2018"/>
    <x v="103"/>
    <x v="8"/>
    <s v="CHE050318"/>
    <x v="965"/>
    <n v="500"/>
    <x v="0"/>
    <x v="0"/>
    <n v="3438"/>
    <x v="8"/>
    <x v="0"/>
    <x v="8"/>
    <x v="39"/>
    <x v="20"/>
    <x v="6"/>
  </r>
  <r>
    <s v="05/04/2018"/>
    <x v="103"/>
    <x v="8"/>
    <s v="64747"/>
    <x v="22"/>
    <n v="500"/>
    <x v="0"/>
    <x v="0"/>
    <n v="3333"/>
    <x v="4"/>
    <x v="0"/>
    <x v="4"/>
    <x v="1"/>
    <x v="1"/>
    <x v="0"/>
  </r>
  <r>
    <s v="05/07/2018"/>
    <x v="103"/>
    <x v="8"/>
    <s v="CHE050718"/>
    <x v="44"/>
    <n v="100"/>
    <x v="0"/>
    <x v="0"/>
    <n v="3333"/>
    <x v="4"/>
    <x v="0"/>
    <x v="4"/>
    <x v="1"/>
    <x v="1"/>
    <x v="0"/>
  </r>
  <r>
    <s v="05/07/2018"/>
    <x v="103"/>
    <x v="8"/>
    <s v="CHE050718"/>
    <x v="3"/>
    <n v="100"/>
    <x v="0"/>
    <x v="0"/>
    <n v="3333"/>
    <x v="4"/>
    <x v="0"/>
    <x v="4"/>
    <x v="1"/>
    <x v="1"/>
    <x v="0"/>
  </r>
  <r>
    <s v="05/07/2018"/>
    <x v="103"/>
    <x v="8"/>
    <s v="CHE050718"/>
    <x v="1"/>
    <n v="250"/>
    <x v="0"/>
    <x v="0"/>
    <n v="3343"/>
    <x v="7"/>
    <x v="0"/>
    <x v="7"/>
    <x v="31"/>
    <x v="13"/>
    <x v="7"/>
  </r>
  <r>
    <s v="05/09/2018"/>
    <x v="103"/>
    <x v="8"/>
    <s v="CHE050918"/>
    <x v="966"/>
    <n v="500"/>
    <x v="0"/>
    <x v="0"/>
    <n v="3307"/>
    <x v="7"/>
    <x v="0"/>
    <x v="7"/>
    <x v="53"/>
    <x v="32"/>
    <x v="0"/>
  </r>
  <r>
    <s v="05/14/2018"/>
    <x v="103"/>
    <x v="8"/>
    <s v="CHE051418"/>
    <x v="771"/>
    <n v="250"/>
    <x v="0"/>
    <x v="0"/>
    <n v="3333"/>
    <x v="4"/>
    <x v="0"/>
    <x v="4"/>
    <x v="1"/>
    <x v="1"/>
    <x v="0"/>
  </r>
  <r>
    <s v="05/16/2018"/>
    <x v="103"/>
    <x v="8"/>
    <s v="050_KAY.COOMES_MAY-1"/>
    <x v="456"/>
    <n v="50"/>
    <x v="2"/>
    <x v="2"/>
    <n v="2631"/>
    <x v="4"/>
    <x v="0"/>
    <x v="4"/>
    <x v="9"/>
    <x v="4"/>
    <x v="0"/>
  </r>
  <r>
    <s v="05/17/2018"/>
    <x v="103"/>
    <x v="8"/>
    <s v="CHE051718"/>
    <x v="967"/>
    <n v="100"/>
    <x v="0"/>
    <x v="0"/>
    <n v="3333"/>
    <x v="4"/>
    <x v="0"/>
    <x v="4"/>
    <x v="1"/>
    <x v="1"/>
    <x v="0"/>
  </r>
  <r>
    <s v="05/21/2018"/>
    <x v="103"/>
    <x v="8"/>
    <s v="INV052118"/>
    <x v="493"/>
    <n v="1000"/>
    <x v="0"/>
    <x v="0"/>
    <n v="3333"/>
    <x v="4"/>
    <x v="0"/>
    <x v="4"/>
    <x v="1"/>
    <x v="1"/>
    <x v="0"/>
  </r>
  <r>
    <s v="05/24/2018"/>
    <x v="103"/>
    <x v="8"/>
    <s v="2018081"/>
    <x v="646"/>
    <n v="1000"/>
    <x v="3"/>
    <x v="3"/>
    <n v="3333"/>
    <x v="4"/>
    <x v="0"/>
    <x v="4"/>
    <x v="1"/>
    <x v="1"/>
    <x v="0"/>
  </r>
  <r>
    <s v="05/25/2018"/>
    <x v="103"/>
    <x v="8"/>
    <s v="CHE052518"/>
    <x v="968"/>
    <n v="250"/>
    <x v="0"/>
    <x v="0"/>
    <n v="3333"/>
    <x v="4"/>
    <x v="0"/>
    <x v="4"/>
    <x v="1"/>
    <x v="1"/>
    <x v="0"/>
  </r>
  <r>
    <s v="05/29/2018"/>
    <x v="103"/>
    <x v="8"/>
    <s v="INV052918"/>
    <x v="89"/>
    <n v="500"/>
    <x v="0"/>
    <x v="0"/>
    <n v="3333"/>
    <x v="4"/>
    <x v="0"/>
    <x v="4"/>
    <x v="1"/>
    <x v="1"/>
    <x v="0"/>
  </r>
  <r>
    <s v="05/29/2018"/>
    <x v="103"/>
    <x v="8"/>
    <s v="CHE052918"/>
    <x v="638"/>
    <n v="2000"/>
    <x v="0"/>
    <x v="0"/>
    <n v="3331"/>
    <x v="7"/>
    <x v="0"/>
    <x v="7"/>
    <x v="46"/>
    <x v="27"/>
    <x v="0"/>
  </r>
  <r>
    <s v="05/29/2018"/>
    <x v="103"/>
    <x v="8"/>
    <s v="438_052918"/>
    <x v="116"/>
    <n v="525"/>
    <x v="0"/>
    <x v="0"/>
    <n v="2734"/>
    <x v="4"/>
    <x v="0"/>
    <x v="4"/>
    <x v="13"/>
    <x v="8"/>
    <x v="5"/>
  </r>
  <r>
    <s v="06/01/2018"/>
    <x v="104"/>
    <x v="8"/>
    <s v="INV060118"/>
    <x v="22"/>
    <n v="500"/>
    <x v="0"/>
    <x v="0"/>
    <n v="2732"/>
    <x v="4"/>
    <x v="0"/>
    <x v="4"/>
    <x v="41"/>
    <x v="22"/>
    <x v="8"/>
  </r>
  <r>
    <s v="06/01/2018"/>
    <x v="104"/>
    <x v="8"/>
    <s v="INV060118"/>
    <x v="623"/>
    <n v="200"/>
    <x v="0"/>
    <x v="0"/>
    <n v="3342"/>
    <x v="7"/>
    <x v="0"/>
    <x v="7"/>
    <x v="30"/>
    <x v="14"/>
    <x v="7"/>
  </r>
  <r>
    <s v="06/01/2018"/>
    <x v="104"/>
    <x v="8"/>
    <s v="INV060118"/>
    <x v="887"/>
    <n v="250"/>
    <x v="0"/>
    <x v="0"/>
    <n v="3439"/>
    <x v="8"/>
    <x v="0"/>
    <x v="8"/>
    <x v="40"/>
    <x v="21"/>
    <x v="6"/>
  </r>
  <r>
    <s v="06/03/2018"/>
    <x v="104"/>
    <x v="8"/>
    <s v="CHE060318"/>
    <x v="639"/>
    <n v="1000"/>
    <x v="2"/>
    <x v="2"/>
    <n v="3307"/>
    <x v="7"/>
    <x v="0"/>
    <x v="7"/>
    <x v="53"/>
    <x v="32"/>
    <x v="0"/>
  </r>
  <r>
    <s v="06/05/2018"/>
    <x v="104"/>
    <x v="8"/>
    <s v="INV060518"/>
    <x v="869"/>
    <n v="100"/>
    <x v="2"/>
    <x v="2"/>
    <n v="3333"/>
    <x v="4"/>
    <x v="0"/>
    <x v="4"/>
    <x v="1"/>
    <x v="1"/>
    <x v="0"/>
  </r>
  <r>
    <s v="06/07/2018"/>
    <x v="104"/>
    <x v="8"/>
    <s v="1343724"/>
    <x v="683"/>
    <n v="250"/>
    <x v="0"/>
    <x v="0"/>
    <n v="3342"/>
    <x v="7"/>
    <x v="0"/>
    <x v="7"/>
    <x v="30"/>
    <x v="14"/>
    <x v="7"/>
  </r>
  <r>
    <s v="06/11/2018"/>
    <x v="104"/>
    <x v="8"/>
    <s v="INV061118"/>
    <x v="969"/>
    <n v="1000"/>
    <x v="0"/>
    <x v="0"/>
    <n v="3343"/>
    <x v="7"/>
    <x v="0"/>
    <x v="7"/>
    <x v="31"/>
    <x v="13"/>
    <x v="7"/>
  </r>
  <r>
    <s v="06/11/2018"/>
    <x v="104"/>
    <x v="8"/>
    <s v="INV061118"/>
    <x v="898"/>
    <n v="1000"/>
    <x v="0"/>
    <x v="0"/>
    <n v="2734"/>
    <x v="4"/>
    <x v="0"/>
    <x v="4"/>
    <x v="13"/>
    <x v="8"/>
    <x v="5"/>
  </r>
  <r>
    <s v="06/13/2018"/>
    <x v="104"/>
    <x v="8"/>
    <s v="INV061318"/>
    <x v="251"/>
    <n v="300"/>
    <x v="0"/>
    <x v="0"/>
    <n v="3333"/>
    <x v="4"/>
    <x v="0"/>
    <x v="4"/>
    <x v="1"/>
    <x v="1"/>
    <x v="0"/>
  </r>
  <r>
    <s v="06/15/2018"/>
    <x v="104"/>
    <x v="8"/>
    <s v="INV061518"/>
    <x v="327"/>
    <n v="1000"/>
    <x v="0"/>
    <x v="0"/>
    <n v="3333"/>
    <x v="4"/>
    <x v="0"/>
    <x v="4"/>
    <x v="1"/>
    <x v="1"/>
    <x v="0"/>
  </r>
  <r>
    <s v="06/16/2018"/>
    <x v="104"/>
    <x v="8"/>
    <s v="050_CARL.CRABTREE_JU"/>
    <x v="456"/>
    <n v="330.13"/>
    <x v="0"/>
    <x v="0"/>
    <n v="3436"/>
    <x v="7"/>
    <x v="0"/>
    <x v="7"/>
    <x v="43"/>
    <x v="24"/>
    <x v="6"/>
  </r>
  <r>
    <s v="06/18/2018"/>
    <x v="104"/>
    <x v="8"/>
    <s v="INV061818"/>
    <x v="899"/>
    <n v="1000"/>
    <x v="0"/>
    <x v="0"/>
    <n v="3333"/>
    <x v="4"/>
    <x v="0"/>
    <x v="4"/>
    <x v="1"/>
    <x v="1"/>
    <x v="0"/>
  </r>
  <r>
    <s v="06/26/2018"/>
    <x v="104"/>
    <x v="8"/>
    <s v="CHE062618"/>
    <x v="645"/>
    <n v="250"/>
    <x v="0"/>
    <x v="0"/>
    <n v="3331"/>
    <x v="0"/>
    <x v="0"/>
    <x v="0"/>
    <x v="46"/>
    <x v="27"/>
    <x v="0"/>
  </r>
  <r>
    <s v="06/27/2018"/>
    <x v="104"/>
    <x v="8"/>
    <s v="CHE062718"/>
    <x v="215"/>
    <n v="1000"/>
    <x v="2"/>
    <x v="2"/>
    <n v="3301"/>
    <x v="7"/>
    <x v="0"/>
    <x v="7"/>
    <x v="34"/>
    <x v="16"/>
    <x v="0"/>
  </r>
  <r>
    <m/>
    <x v="104"/>
    <x v="8"/>
    <s v="Journal Entry"/>
    <x v="563"/>
    <n v="21.92"/>
    <x v="0"/>
    <x v="0"/>
    <n v="3436"/>
    <x v="7"/>
    <x v="0"/>
    <x v="7"/>
    <x v="43"/>
    <x v="24"/>
    <x v="6"/>
  </r>
  <r>
    <s v="06/28/2018"/>
    <x v="104"/>
    <x v="8"/>
    <s v="INV062818"/>
    <x v="44"/>
    <n v="1000"/>
    <x v="0"/>
    <x v="0"/>
    <n v="3342"/>
    <x v="7"/>
    <x v="0"/>
    <x v="7"/>
    <x v="30"/>
    <x v="14"/>
    <x v="7"/>
  </r>
  <r>
    <s v="03/23/2018"/>
    <x v="105"/>
    <x v="8"/>
    <s v="CHE032318"/>
    <x v="231"/>
    <n v="1000"/>
    <x v="0"/>
    <x v="0"/>
    <n v="3439"/>
    <x v="8"/>
    <x v="0"/>
    <x v="8"/>
    <x v="40"/>
    <x v="21"/>
    <x v="6"/>
  </r>
  <r>
    <s v="04/09/2018"/>
    <x v="105"/>
    <x v="8"/>
    <s v="INV040918"/>
    <x v="674"/>
    <n v="500"/>
    <x v="0"/>
    <x v="0"/>
    <n v="3344"/>
    <x v="7"/>
    <x v="0"/>
    <x v="7"/>
    <x v="28"/>
    <x v="13"/>
    <x v="7"/>
  </r>
  <r>
    <s v="05/18/2018"/>
    <x v="105"/>
    <x v="8"/>
    <s v="2183"/>
    <x v="219"/>
    <n v="500"/>
    <x v="0"/>
    <x v="0"/>
    <n v="3333"/>
    <x v="4"/>
    <x v="0"/>
    <x v="4"/>
    <x v="1"/>
    <x v="1"/>
    <x v="0"/>
  </r>
  <r>
    <s v="06/01/2018"/>
    <x v="105"/>
    <x v="8"/>
    <s v="INV060118"/>
    <x v="384"/>
    <n v="300"/>
    <x v="0"/>
    <x v="0"/>
    <n v="3333"/>
    <x v="4"/>
    <x v="0"/>
    <x v="4"/>
    <x v="1"/>
    <x v="1"/>
    <x v="0"/>
  </r>
  <r>
    <s v="06/27/2018"/>
    <x v="105"/>
    <x v="8"/>
    <s v="115_1"/>
    <x v="660"/>
    <n v="100"/>
    <x v="0"/>
    <x v="0"/>
    <n v="3333"/>
    <x v="4"/>
    <x v="0"/>
    <x v="4"/>
    <x v="1"/>
    <x v="1"/>
    <x v="0"/>
  </r>
  <r>
    <s v="06/30/2018"/>
    <x v="105"/>
    <x v="8"/>
    <s v="728"/>
    <x v="690"/>
    <n v="1500"/>
    <x v="3"/>
    <x v="3"/>
    <n v="3333"/>
    <x v="4"/>
    <x v="0"/>
    <x v="4"/>
    <x v="1"/>
    <x v="1"/>
    <x v="0"/>
  </r>
  <r>
    <s v="07/01/2018"/>
    <x v="105"/>
    <x v="8"/>
    <s v="90891"/>
    <x v="970"/>
    <n v="5000"/>
    <x v="0"/>
    <x v="0"/>
    <n v="3333"/>
    <x v="4"/>
    <x v="0"/>
    <x v="4"/>
    <x v="1"/>
    <x v="1"/>
    <x v="0"/>
  </r>
  <r>
    <s v="07/03/2018"/>
    <x v="105"/>
    <x v="8"/>
    <s v="INV070318"/>
    <x v="40"/>
    <n v="5000"/>
    <x v="6"/>
    <x v="6"/>
    <n v="3333"/>
    <x v="4"/>
    <x v="0"/>
    <x v="4"/>
    <x v="1"/>
    <x v="1"/>
    <x v="0"/>
  </r>
  <r>
    <s v="07/03/2018"/>
    <x v="105"/>
    <x v="8"/>
    <s v="CHE070318"/>
    <x v="971"/>
    <n v="500"/>
    <x v="0"/>
    <x v="0"/>
    <n v="3333"/>
    <x v="4"/>
    <x v="0"/>
    <x v="4"/>
    <x v="1"/>
    <x v="1"/>
    <x v="0"/>
  </r>
  <r>
    <s v="07/09/2018"/>
    <x v="105"/>
    <x v="8"/>
    <s v="5919"/>
    <x v="548"/>
    <n v="200"/>
    <x v="0"/>
    <x v="0"/>
    <n v="3342"/>
    <x v="7"/>
    <x v="0"/>
    <x v="7"/>
    <x v="30"/>
    <x v="14"/>
    <x v="7"/>
  </r>
  <r>
    <s v="07/09/2018"/>
    <x v="105"/>
    <x v="8"/>
    <s v="CHE070918"/>
    <x v="972"/>
    <n v="200"/>
    <x v="0"/>
    <x v="0"/>
    <n v="3333"/>
    <x v="4"/>
    <x v="0"/>
    <x v="4"/>
    <x v="1"/>
    <x v="1"/>
    <x v="0"/>
  </r>
  <r>
    <s v="07/10/2018"/>
    <x v="105"/>
    <x v="8"/>
    <s v="CHE071018"/>
    <x v="902"/>
    <n v="1000"/>
    <x v="2"/>
    <x v="2"/>
    <n v="3331"/>
    <x v="7"/>
    <x v="0"/>
    <x v="7"/>
    <x v="46"/>
    <x v="27"/>
    <x v="0"/>
  </r>
  <r>
    <s v="07/10/2018"/>
    <x v="105"/>
    <x v="8"/>
    <s v="CHE071018"/>
    <x v="973"/>
    <n v="200"/>
    <x v="0"/>
    <x v="0"/>
    <n v="3333"/>
    <x v="4"/>
    <x v="0"/>
    <x v="4"/>
    <x v="1"/>
    <x v="1"/>
    <x v="0"/>
  </r>
  <r>
    <s v="07/11/2018"/>
    <x v="105"/>
    <x v="8"/>
    <s v="32126"/>
    <x v="22"/>
    <n v="350"/>
    <x v="0"/>
    <x v="0"/>
    <n v="3435"/>
    <x v="7"/>
    <x v="0"/>
    <x v="7"/>
    <x v="26"/>
    <x v="12"/>
    <x v="6"/>
  </r>
  <r>
    <s v="07/12/2018"/>
    <x v="105"/>
    <x v="8"/>
    <s v="CHE071218"/>
    <x v="974"/>
    <n v="500"/>
    <x v="0"/>
    <x v="0"/>
    <n v="3343"/>
    <x v="7"/>
    <x v="0"/>
    <x v="7"/>
    <x v="31"/>
    <x v="13"/>
    <x v="7"/>
  </r>
  <r>
    <s v="07/23/2018"/>
    <x v="105"/>
    <x v="8"/>
    <s v="INV072318"/>
    <x v="430"/>
    <n v="1000"/>
    <x v="0"/>
    <x v="0"/>
    <n v="3333"/>
    <x v="4"/>
    <x v="0"/>
    <x v="4"/>
    <x v="1"/>
    <x v="1"/>
    <x v="0"/>
  </r>
  <r>
    <s v="07/23/2018"/>
    <x v="105"/>
    <x v="8"/>
    <s v="IEXP-2754874"/>
    <x v="761"/>
    <n v="2093.48"/>
    <x v="3"/>
    <x v="3"/>
    <n v="2750"/>
    <x v="4"/>
    <x v="0"/>
    <x v="4"/>
    <x v="44"/>
    <x v="25"/>
    <x v="5"/>
  </r>
  <r>
    <s v="07/26/2018"/>
    <x v="105"/>
    <x v="8"/>
    <s v="CHE072618"/>
    <x v="645"/>
    <n v="250"/>
    <x v="0"/>
    <x v="0"/>
    <n v="3331"/>
    <x v="0"/>
    <x v="0"/>
    <x v="0"/>
    <x v="46"/>
    <x v="27"/>
    <x v="0"/>
  </r>
  <r>
    <s v="07/31/2018"/>
    <x v="105"/>
    <x v="8"/>
    <s v="CHE073118"/>
    <x v="728"/>
    <n v="1000"/>
    <x v="0"/>
    <x v="0"/>
    <n v="3333"/>
    <x v="4"/>
    <x v="0"/>
    <x v="4"/>
    <x v="1"/>
    <x v="1"/>
    <x v="0"/>
  </r>
  <r>
    <s v="07/31/2018"/>
    <x v="105"/>
    <x v="8"/>
    <s v="CHE073118"/>
    <x v="815"/>
    <n v="500"/>
    <x v="0"/>
    <x v="0"/>
    <n v="3307"/>
    <x v="4"/>
    <x v="0"/>
    <x v="4"/>
    <x v="53"/>
    <x v="32"/>
    <x v="0"/>
  </r>
  <r>
    <s v="10/01/2017"/>
    <x v="105"/>
    <x v="8"/>
    <s v="CHE100117"/>
    <x v="756"/>
    <n v="-500"/>
    <x v="3"/>
    <x v="3"/>
    <n v="3436"/>
    <x v="7"/>
    <x v="0"/>
    <x v="7"/>
    <x v="43"/>
    <x v="24"/>
    <x v="6"/>
  </r>
  <r>
    <s v="10/01/2017"/>
    <x v="105"/>
    <x v="8"/>
    <s v="CHE100117"/>
    <x v="756"/>
    <n v="500"/>
    <x v="3"/>
    <x v="3"/>
    <n v="3439"/>
    <x v="8"/>
    <x v="0"/>
    <x v="8"/>
    <x v="40"/>
    <x v="21"/>
    <x v="6"/>
  </r>
  <r>
    <s v="08/01/2018"/>
    <x v="106"/>
    <x v="8"/>
    <s v="INV080118"/>
    <x v="22"/>
    <n v="250"/>
    <x v="0"/>
    <x v="0"/>
    <n v="3333"/>
    <x v="4"/>
    <x v="0"/>
    <x v="4"/>
    <x v="1"/>
    <x v="1"/>
    <x v="0"/>
  </r>
  <r>
    <s v="08/01/2018"/>
    <x v="106"/>
    <x v="8"/>
    <s v="INV080118"/>
    <x v="975"/>
    <n v="250"/>
    <x v="0"/>
    <x v="0"/>
    <n v="3333"/>
    <x v="4"/>
    <x v="0"/>
    <x v="4"/>
    <x v="1"/>
    <x v="1"/>
    <x v="0"/>
  </r>
  <r>
    <s v="08/01/2018"/>
    <x v="106"/>
    <x v="8"/>
    <s v="CHE080118"/>
    <x v="906"/>
    <n v="350"/>
    <x v="2"/>
    <x v="2"/>
    <n v="3331"/>
    <x v="7"/>
    <x v="0"/>
    <x v="7"/>
    <x v="46"/>
    <x v="27"/>
    <x v="0"/>
  </r>
  <r>
    <s v="08/01/2018"/>
    <x v="106"/>
    <x v="8"/>
    <s v="INV080118"/>
    <x v="976"/>
    <n v="500"/>
    <x v="2"/>
    <x v="2"/>
    <n v="3333"/>
    <x v="4"/>
    <x v="0"/>
    <x v="4"/>
    <x v="1"/>
    <x v="1"/>
    <x v="0"/>
  </r>
  <r>
    <s v="08/06/2018"/>
    <x v="106"/>
    <x v="8"/>
    <s v="10042"/>
    <x v="977"/>
    <n v="1000"/>
    <x v="0"/>
    <x v="0"/>
    <n v="3333"/>
    <x v="4"/>
    <x v="0"/>
    <x v="4"/>
    <x v="1"/>
    <x v="1"/>
    <x v="0"/>
  </r>
  <r>
    <s v="08/06/2018"/>
    <x v="106"/>
    <x v="8"/>
    <s v="0015PTP"/>
    <x v="924"/>
    <n v="1000"/>
    <x v="0"/>
    <x v="0"/>
    <n v="3333"/>
    <x v="4"/>
    <x v="0"/>
    <x v="4"/>
    <x v="1"/>
    <x v="1"/>
    <x v="0"/>
  </r>
  <r>
    <s v="08/07/2018"/>
    <x v="106"/>
    <x v="8"/>
    <s v="32235"/>
    <x v="22"/>
    <n v="250"/>
    <x v="0"/>
    <x v="0"/>
    <n v="3435"/>
    <x v="7"/>
    <x v="0"/>
    <x v="7"/>
    <x v="26"/>
    <x v="12"/>
    <x v="6"/>
  </r>
  <r>
    <s v="08/07/2018"/>
    <x v="106"/>
    <x v="8"/>
    <s v="17158"/>
    <x v="838"/>
    <n v="600"/>
    <x v="0"/>
    <x v="0"/>
    <n v="3333"/>
    <x v="4"/>
    <x v="0"/>
    <x v="4"/>
    <x v="1"/>
    <x v="1"/>
    <x v="0"/>
  </r>
  <r>
    <s v="08/07/2018"/>
    <x v="106"/>
    <x v="8"/>
    <s v="769"/>
    <x v="141"/>
    <n v="3000"/>
    <x v="0"/>
    <x v="0"/>
    <n v="3333"/>
    <x v="4"/>
    <x v="0"/>
    <x v="4"/>
    <x v="1"/>
    <x v="1"/>
    <x v="0"/>
  </r>
  <r>
    <s v="08/08/2018"/>
    <x v="106"/>
    <x v="8"/>
    <s v="CHE080818"/>
    <x v="912"/>
    <n v="250"/>
    <x v="0"/>
    <x v="0"/>
    <n v="3301"/>
    <x v="4"/>
    <x v="0"/>
    <x v="4"/>
    <x v="34"/>
    <x v="16"/>
    <x v="0"/>
  </r>
  <r>
    <s v="08/10/2018"/>
    <x v="106"/>
    <x v="8"/>
    <s v="CHE081018"/>
    <x v="978"/>
    <n v="3000"/>
    <x v="2"/>
    <x v="2"/>
    <n v="3307"/>
    <x v="7"/>
    <x v="0"/>
    <x v="7"/>
    <x v="53"/>
    <x v="32"/>
    <x v="0"/>
  </r>
  <r>
    <s v="08/10/2018"/>
    <x v="106"/>
    <x v="8"/>
    <s v="CHE081018"/>
    <x v="876"/>
    <n v="500"/>
    <x v="0"/>
    <x v="0"/>
    <n v="3333"/>
    <x v="4"/>
    <x v="0"/>
    <x v="4"/>
    <x v="1"/>
    <x v="1"/>
    <x v="0"/>
  </r>
  <r>
    <s v="08/10/2018"/>
    <x v="106"/>
    <x v="8"/>
    <s v="CHE081018"/>
    <x v="729"/>
    <n v="650"/>
    <x v="0"/>
    <x v="0"/>
    <n v="3301"/>
    <x v="7"/>
    <x v="0"/>
    <x v="7"/>
    <x v="34"/>
    <x v="16"/>
    <x v="0"/>
  </r>
  <r>
    <s v="08/10/2018"/>
    <x v="106"/>
    <x v="8"/>
    <s v="CHE081018"/>
    <x v="979"/>
    <n v="500"/>
    <x v="0"/>
    <x v="0"/>
    <n v="3333"/>
    <x v="4"/>
    <x v="0"/>
    <x v="4"/>
    <x v="1"/>
    <x v="1"/>
    <x v="0"/>
  </r>
  <r>
    <s v="08/10/2018"/>
    <x v="106"/>
    <x v="8"/>
    <s v="CHE081018"/>
    <x v="200"/>
    <n v="5000"/>
    <x v="2"/>
    <x v="2"/>
    <n v="3307"/>
    <x v="0"/>
    <x v="0"/>
    <x v="0"/>
    <x v="53"/>
    <x v="32"/>
    <x v="0"/>
  </r>
  <r>
    <s v="08/10/2018"/>
    <x v="106"/>
    <x v="8"/>
    <s v="CHE081018"/>
    <x v="836"/>
    <n v="1000"/>
    <x v="0"/>
    <x v="0"/>
    <n v="3307"/>
    <x v="4"/>
    <x v="0"/>
    <x v="4"/>
    <x v="53"/>
    <x v="32"/>
    <x v="0"/>
  </r>
  <r>
    <s v="08/10/2018"/>
    <x v="106"/>
    <x v="8"/>
    <s v="CHE081018"/>
    <x v="980"/>
    <n v="5000"/>
    <x v="2"/>
    <x v="2"/>
    <n v="3303"/>
    <x v="7"/>
    <x v="0"/>
    <x v="7"/>
    <x v="36"/>
    <x v="18"/>
    <x v="0"/>
  </r>
  <r>
    <s v="08/13/2018"/>
    <x v="106"/>
    <x v="8"/>
    <s v="CHE081318"/>
    <x v="981"/>
    <n v="750"/>
    <x v="4"/>
    <x v="4"/>
    <n v="3301"/>
    <x v="0"/>
    <x v="0"/>
    <x v="0"/>
    <x v="34"/>
    <x v="16"/>
    <x v="0"/>
  </r>
  <r>
    <s v="08/13/2018"/>
    <x v="106"/>
    <x v="8"/>
    <s v="4381"/>
    <x v="468"/>
    <n v="3023.44"/>
    <x v="3"/>
    <x v="3"/>
    <n v="3333"/>
    <x v="4"/>
    <x v="0"/>
    <x v="4"/>
    <x v="1"/>
    <x v="1"/>
    <x v="0"/>
  </r>
  <r>
    <s v="08/13/2018"/>
    <x v="106"/>
    <x v="8"/>
    <s v="CHE081318"/>
    <x v="982"/>
    <n v="1500"/>
    <x v="0"/>
    <x v="0"/>
    <n v="3342"/>
    <x v="7"/>
    <x v="0"/>
    <x v="7"/>
    <x v="30"/>
    <x v="14"/>
    <x v="7"/>
  </r>
  <r>
    <s v="08/14/2018"/>
    <x v="106"/>
    <x v="8"/>
    <s v="CHE081418"/>
    <x v="983"/>
    <n v="400"/>
    <x v="0"/>
    <x v="0"/>
    <n v="3342"/>
    <x v="7"/>
    <x v="0"/>
    <x v="7"/>
    <x v="30"/>
    <x v="14"/>
    <x v="7"/>
  </r>
  <r>
    <s v="08/14/2018"/>
    <x v="106"/>
    <x v="8"/>
    <s v="CHE081418"/>
    <x v="902"/>
    <n v="0"/>
    <x v="0"/>
    <x v="0"/>
    <n v="3315"/>
    <x v="7"/>
    <x v="0"/>
    <x v="7"/>
    <x v="56"/>
    <x v="35"/>
    <x v="1"/>
  </r>
  <r>
    <s v="08/15/2018"/>
    <x v="106"/>
    <x v="8"/>
    <s v="CHE081518"/>
    <x v="984"/>
    <n v="500"/>
    <x v="0"/>
    <x v="0"/>
    <n v="3307"/>
    <x v="7"/>
    <x v="0"/>
    <x v="7"/>
    <x v="53"/>
    <x v="32"/>
    <x v="0"/>
  </r>
  <r>
    <s v="08/15/2018"/>
    <x v="106"/>
    <x v="8"/>
    <s v="INV081518"/>
    <x v="72"/>
    <n v="250"/>
    <x v="2"/>
    <x v="2"/>
    <n v="3333"/>
    <x v="4"/>
    <x v="0"/>
    <x v="4"/>
    <x v="1"/>
    <x v="1"/>
    <x v="0"/>
  </r>
  <r>
    <s v="08/20/2018"/>
    <x v="106"/>
    <x v="8"/>
    <s v="PW20181"/>
    <x v="430"/>
    <n v="1000"/>
    <x v="0"/>
    <x v="0"/>
    <n v="3333"/>
    <x v="4"/>
    <x v="0"/>
    <x v="4"/>
    <x v="1"/>
    <x v="1"/>
    <x v="0"/>
  </r>
  <r>
    <s v="08/20/2018"/>
    <x v="106"/>
    <x v="8"/>
    <s v="5016"/>
    <x v="985"/>
    <n v="500"/>
    <x v="0"/>
    <x v="0"/>
    <n v="3333"/>
    <x v="4"/>
    <x v="0"/>
    <x v="4"/>
    <x v="1"/>
    <x v="1"/>
    <x v="0"/>
  </r>
  <r>
    <s v="08/22/2018"/>
    <x v="106"/>
    <x v="8"/>
    <s v="CHE082218"/>
    <x v="986"/>
    <n v="100"/>
    <x v="0"/>
    <x v="0"/>
    <n v="3439"/>
    <x v="8"/>
    <x v="0"/>
    <x v="8"/>
    <x v="40"/>
    <x v="21"/>
    <x v="6"/>
  </r>
  <r>
    <s v="08/22/2018"/>
    <x v="106"/>
    <x v="8"/>
    <s v="INV082218"/>
    <x v="590"/>
    <n v="250"/>
    <x v="0"/>
    <x v="0"/>
    <n v="3333"/>
    <x v="4"/>
    <x v="0"/>
    <x v="4"/>
    <x v="1"/>
    <x v="1"/>
    <x v="0"/>
  </r>
  <r>
    <s v="08/29/2018"/>
    <x v="106"/>
    <x v="8"/>
    <s v="INV082918"/>
    <x v="949"/>
    <n v="500"/>
    <x v="0"/>
    <x v="0"/>
    <n v="3333"/>
    <x v="7"/>
    <x v="0"/>
    <x v="7"/>
    <x v="1"/>
    <x v="1"/>
    <x v="0"/>
  </r>
  <r>
    <s v="08/29/2018"/>
    <x v="106"/>
    <x v="8"/>
    <s v="91764"/>
    <x v="22"/>
    <n v="500"/>
    <x v="0"/>
    <x v="0"/>
    <n v="3333"/>
    <x v="4"/>
    <x v="0"/>
    <x v="4"/>
    <x v="1"/>
    <x v="1"/>
    <x v="0"/>
  </r>
  <r>
    <s v="08/30/2018"/>
    <x v="106"/>
    <x v="8"/>
    <s v="CHE083018"/>
    <x v="623"/>
    <n v="1250"/>
    <x v="0"/>
    <x v="0"/>
    <n v="3342"/>
    <x v="7"/>
    <x v="0"/>
    <x v="7"/>
    <x v="30"/>
    <x v="14"/>
    <x v="7"/>
  </r>
  <r>
    <s v="08/31/2018"/>
    <x v="106"/>
    <x v="8"/>
    <s v="CHE083118"/>
    <x v="623"/>
    <n v="2500"/>
    <x v="0"/>
    <x v="0"/>
    <n v="3342"/>
    <x v="7"/>
    <x v="0"/>
    <x v="7"/>
    <x v="30"/>
    <x v="14"/>
    <x v="7"/>
  </r>
  <r>
    <s v="08/30/2018"/>
    <x v="107"/>
    <x v="8"/>
    <s v="2016110540444"/>
    <x v="116"/>
    <n v="5000"/>
    <x v="2"/>
    <x v="2"/>
    <n v="3333"/>
    <x v="4"/>
    <x v="0"/>
    <x v="4"/>
    <x v="1"/>
    <x v="1"/>
    <x v="0"/>
  </r>
  <r>
    <s v="09/01/2018"/>
    <x v="107"/>
    <x v="8"/>
    <s v="INV090118"/>
    <x v="987"/>
    <n v="500"/>
    <x v="0"/>
    <x v="0"/>
    <n v="3333"/>
    <x v="4"/>
    <x v="0"/>
    <x v="4"/>
    <x v="1"/>
    <x v="1"/>
    <x v="0"/>
  </r>
  <r>
    <s v="09/07/2018"/>
    <x v="107"/>
    <x v="8"/>
    <s v="CHE090718"/>
    <x v="955"/>
    <n v="1500"/>
    <x v="0"/>
    <x v="0"/>
    <n v="3303"/>
    <x v="0"/>
    <x v="0"/>
    <x v="0"/>
    <x v="36"/>
    <x v="18"/>
    <x v="0"/>
  </r>
  <r>
    <s v="09/07/2018"/>
    <x v="107"/>
    <x v="8"/>
    <s v="CHE090718"/>
    <x v="945"/>
    <n v="500"/>
    <x v="0"/>
    <x v="0"/>
    <n v="3333"/>
    <x v="4"/>
    <x v="0"/>
    <x v="4"/>
    <x v="1"/>
    <x v="1"/>
    <x v="0"/>
  </r>
  <r>
    <s v="09/08/2018"/>
    <x v="107"/>
    <x v="8"/>
    <s v="INV090818CANCEL"/>
    <x v="988"/>
    <n v="0"/>
    <x v="0"/>
    <x v="0"/>
    <n v="3333"/>
    <x v="4"/>
    <x v="0"/>
    <x v="4"/>
    <x v="1"/>
    <x v="1"/>
    <x v="0"/>
  </r>
  <r>
    <s v="09/10/2018"/>
    <x v="107"/>
    <x v="8"/>
    <s v="CHE091018"/>
    <x v="989"/>
    <n v="112"/>
    <x v="0"/>
    <x v="0"/>
    <n v="3342"/>
    <x v="7"/>
    <x v="0"/>
    <x v="7"/>
    <x v="30"/>
    <x v="14"/>
    <x v="7"/>
  </r>
  <r>
    <s v="09/10/2018"/>
    <x v="107"/>
    <x v="8"/>
    <s v="CHE091018"/>
    <x v="990"/>
    <n v="112"/>
    <x v="0"/>
    <x v="0"/>
    <n v="3342"/>
    <x v="7"/>
    <x v="0"/>
    <x v="7"/>
    <x v="30"/>
    <x v="14"/>
    <x v="7"/>
  </r>
  <r>
    <s v="09/12/2018"/>
    <x v="107"/>
    <x v="8"/>
    <s v="CHE091218"/>
    <x v="77"/>
    <n v="1000"/>
    <x v="0"/>
    <x v="0"/>
    <n v="3333"/>
    <x v="4"/>
    <x v="0"/>
    <x v="4"/>
    <x v="1"/>
    <x v="1"/>
    <x v="0"/>
  </r>
  <r>
    <s v="09/14/2018"/>
    <x v="107"/>
    <x v="8"/>
    <s v="CHE091418"/>
    <x v="991"/>
    <n v="500"/>
    <x v="0"/>
    <x v="0"/>
    <n v="3342"/>
    <x v="7"/>
    <x v="0"/>
    <x v="7"/>
    <x v="30"/>
    <x v="14"/>
    <x v="7"/>
  </r>
  <r>
    <s v="09/17/2018"/>
    <x v="107"/>
    <x v="8"/>
    <s v="CHE091718"/>
    <x v="643"/>
    <n v="500"/>
    <x v="0"/>
    <x v="0"/>
    <n v="3333"/>
    <x v="4"/>
    <x v="0"/>
    <x v="4"/>
    <x v="1"/>
    <x v="1"/>
    <x v="0"/>
  </r>
  <r>
    <s v="09/17/2018"/>
    <x v="107"/>
    <x v="8"/>
    <s v="CHE091718"/>
    <x v="849"/>
    <n v="7500"/>
    <x v="0"/>
    <x v="0"/>
    <n v="3438"/>
    <x v="8"/>
    <x v="0"/>
    <x v="8"/>
    <x v="39"/>
    <x v="20"/>
    <x v="6"/>
  </r>
  <r>
    <s v="09/17/2018"/>
    <x v="107"/>
    <x v="8"/>
    <s v="CHE091718"/>
    <x v="639"/>
    <n v="8000"/>
    <x v="2"/>
    <x v="2"/>
    <n v="3307"/>
    <x v="7"/>
    <x v="0"/>
    <x v="7"/>
    <x v="53"/>
    <x v="32"/>
    <x v="0"/>
  </r>
  <r>
    <s v="09/17/2018"/>
    <x v="107"/>
    <x v="8"/>
    <s v="CHE091718"/>
    <x v="992"/>
    <n v="250"/>
    <x v="0"/>
    <x v="0"/>
    <n v="3333"/>
    <x v="4"/>
    <x v="0"/>
    <x v="4"/>
    <x v="1"/>
    <x v="1"/>
    <x v="0"/>
  </r>
  <r>
    <s v="09/19/2018"/>
    <x v="107"/>
    <x v="8"/>
    <s v="CHE091918"/>
    <x v="993"/>
    <n v="200"/>
    <x v="0"/>
    <x v="0"/>
    <n v="3333"/>
    <x v="4"/>
    <x v="0"/>
    <x v="4"/>
    <x v="1"/>
    <x v="1"/>
    <x v="0"/>
  </r>
  <r>
    <s v="09/19/2018"/>
    <x v="107"/>
    <x v="8"/>
    <s v="CHE091918"/>
    <x v="994"/>
    <n v="150"/>
    <x v="2"/>
    <x v="2"/>
    <n v="3315"/>
    <x v="7"/>
    <x v="0"/>
    <x v="7"/>
    <x v="56"/>
    <x v="35"/>
    <x v="1"/>
  </r>
  <r>
    <s v="09/19/2018"/>
    <x v="107"/>
    <x v="8"/>
    <s v="CHE091918"/>
    <x v="806"/>
    <n v="2500"/>
    <x v="0"/>
    <x v="0"/>
    <n v="3333"/>
    <x v="4"/>
    <x v="0"/>
    <x v="4"/>
    <x v="1"/>
    <x v="1"/>
    <x v="0"/>
  </r>
  <r>
    <s v="09/24/2018"/>
    <x v="107"/>
    <x v="8"/>
    <s v="INV092418"/>
    <x v="710"/>
    <n v="500"/>
    <x v="0"/>
    <x v="0"/>
    <n v="3333"/>
    <x v="4"/>
    <x v="0"/>
    <x v="4"/>
    <x v="1"/>
    <x v="1"/>
    <x v="0"/>
  </r>
  <r>
    <s v="09/24/2018"/>
    <x v="107"/>
    <x v="8"/>
    <s v="INV092418"/>
    <x v="892"/>
    <n v="1000"/>
    <x v="0"/>
    <x v="0"/>
    <n v="3333"/>
    <x v="4"/>
    <x v="0"/>
    <x v="4"/>
    <x v="1"/>
    <x v="1"/>
    <x v="0"/>
  </r>
  <r>
    <s v="09/26/2018"/>
    <x v="107"/>
    <x v="8"/>
    <s v="CHE092618"/>
    <x v="995"/>
    <n v="250"/>
    <x v="0"/>
    <x v="0"/>
    <n v="3333"/>
    <x v="4"/>
    <x v="0"/>
    <x v="4"/>
    <x v="1"/>
    <x v="1"/>
    <x v="0"/>
  </r>
  <r>
    <s v="09/28/2018"/>
    <x v="107"/>
    <x v="8"/>
    <s v="CHE092818"/>
    <x v="44"/>
    <n v="460"/>
    <x v="0"/>
    <x v="0"/>
    <n v="2631"/>
    <x v="4"/>
    <x v="0"/>
    <x v="4"/>
    <x v="9"/>
    <x v="4"/>
    <x v="0"/>
  </r>
  <r>
    <s v="09/28/2018"/>
    <x v="107"/>
    <x v="8"/>
    <s v="IEXP-2792044"/>
    <x v="996"/>
    <n v="7.06"/>
    <x v="1"/>
    <x v="1"/>
    <n v="2637"/>
    <x v="7"/>
    <x v="0"/>
    <x v="7"/>
    <x v="18"/>
    <x v="9"/>
    <x v="3"/>
  </r>
  <r>
    <s v="09/28/2018"/>
    <x v="107"/>
    <x v="8"/>
    <s v="IEXP-2792044"/>
    <x v="996"/>
    <n v="7.06"/>
    <x v="1"/>
    <x v="1"/>
    <n v="2637"/>
    <x v="4"/>
    <x v="0"/>
    <x v="4"/>
    <x v="18"/>
    <x v="9"/>
    <x v="3"/>
  </r>
  <r>
    <m/>
    <x v="107"/>
    <x v="8"/>
    <s v="Journal Entry"/>
    <x v="563"/>
    <n v="-5295"/>
    <x v="0"/>
    <x v="0"/>
    <n v="3438"/>
    <x v="8"/>
    <x v="0"/>
    <x v="8"/>
    <x v="39"/>
    <x v="20"/>
    <x v="6"/>
  </r>
  <r>
    <s v="09/27/2018"/>
    <x v="108"/>
    <x v="9"/>
    <s v="INV092718"/>
    <x v="997"/>
    <n v="1600"/>
    <x v="2"/>
    <x v="2"/>
    <n v="3333"/>
    <x v="4"/>
    <x v="0"/>
    <x v="4"/>
    <x v="1"/>
    <x v="1"/>
    <x v="0"/>
  </r>
  <r>
    <s v="10/01/2018"/>
    <x v="108"/>
    <x v="9"/>
    <s v="INV10118"/>
    <x v="40"/>
    <n v="5000"/>
    <x v="6"/>
    <x v="6"/>
    <n v="3333"/>
    <x v="4"/>
    <x v="0"/>
    <x v="4"/>
    <x v="1"/>
    <x v="1"/>
    <x v="0"/>
  </r>
  <r>
    <s v="10/01/2018"/>
    <x v="108"/>
    <x v="9"/>
    <s v="367"/>
    <x v="528"/>
    <n v="1500"/>
    <x v="0"/>
    <x v="0"/>
    <n v="3333"/>
    <x v="4"/>
    <x v="0"/>
    <x v="4"/>
    <x v="1"/>
    <x v="1"/>
    <x v="0"/>
  </r>
  <r>
    <s v="10/01/2018"/>
    <x v="108"/>
    <x v="9"/>
    <s v="98845"/>
    <x v="76"/>
    <n v="600"/>
    <x v="2"/>
    <x v="2"/>
    <n v="3333"/>
    <x v="4"/>
    <x v="0"/>
    <x v="4"/>
    <x v="1"/>
    <x v="1"/>
    <x v="0"/>
  </r>
  <r>
    <s v="10/02/2018"/>
    <x v="108"/>
    <x v="9"/>
    <s v="INV100218"/>
    <x v="707"/>
    <n v="125621.64"/>
    <x v="8"/>
    <x v="8"/>
    <n v="3333"/>
    <x v="4"/>
    <x v="0"/>
    <x v="4"/>
    <x v="1"/>
    <x v="1"/>
    <x v="0"/>
  </r>
  <r>
    <s v="10/02/2018"/>
    <x v="108"/>
    <x v="9"/>
    <s v="INV100218"/>
    <x v="707"/>
    <n v="127903.36"/>
    <x v="8"/>
    <x v="8"/>
    <n v="3333"/>
    <x v="0"/>
    <x v="0"/>
    <x v="0"/>
    <x v="1"/>
    <x v="1"/>
    <x v="0"/>
  </r>
  <r>
    <s v="10/03/2018"/>
    <x v="108"/>
    <x v="9"/>
    <s v="3186"/>
    <x v="1"/>
    <n v="1500"/>
    <x v="0"/>
    <x v="0"/>
    <n v="3333"/>
    <x v="4"/>
    <x v="0"/>
    <x v="4"/>
    <x v="1"/>
    <x v="1"/>
    <x v="0"/>
  </r>
  <r>
    <s v="10/05/2018"/>
    <x v="108"/>
    <x v="9"/>
    <s v="4151020650"/>
    <x v="489"/>
    <n v="500"/>
    <x v="0"/>
    <x v="0"/>
    <n v="3333"/>
    <x v="7"/>
    <x v="0"/>
    <x v="7"/>
    <x v="1"/>
    <x v="1"/>
    <x v="0"/>
  </r>
  <r>
    <s v="10/08/2018"/>
    <x v="108"/>
    <x v="9"/>
    <s v="654513_100818"/>
    <x v="22"/>
    <n v="3500"/>
    <x v="0"/>
    <x v="0"/>
    <n v="3333"/>
    <x v="4"/>
    <x v="0"/>
    <x v="4"/>
    <x v="1"/>
    <x v="1"/>
    <x v="0"/>
  </r>
  <r>
    <s v="10/08/2018"/>
    <x v="108"/>
    <x v="9"/>
    <s v="CHE100818"/>
    <x v="998"/>
    <n v="3500"/>
    <x v="3"/>
    <x v="3"/>
    <n v="3333"/>
    <x v="4"/>
    <x v="0"/>
    <x v="4"/>
    <x v="1"/>
    <x v="1"/>
    <x v="0"/>
  </r>
  <r>
    <s v="10/08/2018"/>
    <x v="108"/>
    <x v="9"/>
    <s v="CHE100818"/>
    <x v="999"/>
    <n v="100"/>
    <x v="0"/>
    <x v="0"/>
    <n v="3301"/>
    <x v="0"/>
    <x v="0"/>
    <x v="0"/>
    <x v="34"/>
    <x v="16"/>
    <x v="0"/>
  </r>
  <r>
    <s v="10/09/2018"/>
    <x v="108"/>
    <x v="9"/>
    <s v="INV100918"/>
    <x v="71"/>
    <n v="200"/>
    <x v="0"/>
    <x v="0"/>
    <n v="3333"/>
    <x v="4"/>
    <x v="0"/>
    <x v="4"/>
    <x v="1"/>
    <x v="1"/>
    <x v="0"/>
  </r>
  <r>
    <s v="10/10/2018"/>
    <x v="108"/>
    <x v="9"/>
    <s v="CHE101018"/>
    <x v="1000"/>
    <n v="100"/>
    <x v="0"/>
    <x v="0"/>
    <n v="3315"/>
    <x v="0"/>
    <x v="0"/>
    <x v="0"/>
    <x v="56"/>
    <x v="35"/>
    <x v="1"/>
  </r>
  <r>
    <s v="10/15/2018"/>
    <x v="108"/>
    <x v="9"/>
    <s v="INV101518"/>
    <x v="791"/>
    <n v="2500"/>
    <x v="2"/>
    <x v="2"/>
    <n v="3333"/>
    <x v="4"/>
    <x v="0"/>
    <x v="4"/>
    <x v="1"/>
    <x v="1"/>
    <x v="0"/>
  </r>
  <r>
    <s v="10/20/2018"/>
    <x v="108"/>
    <x v="9"/>
    <s v="INV092018"/>
    <x v="571"/>
    <n v="1000"/>
    <x v="0"/>
    <x v="0"/>
    <n v="3333"/>
    <x v="4"/>
    <x v="0"/>
    <x v="4"/>
    <x v="1"/>
    <x v="1"/>
    <x v="0"/>
  </r>
  <r>
    <s v="10/22/2018"/>
    <x v="108"/>
    <x v="9"/>
    <s v="CHE102218"/>
    <x v="1001"/>
    <n v="2500"/>
    <x v="0"/>
    <x v="0"/>
    <n v="3333"/>
    <x v="7"/>
    <x v="0"/>
    <x v="7"/>
    <x v="1"/>
    <x v="1"/>
    <x v="0"/>
  </r>
  <r>
    <s v="10/22/2018"/>
    <x v="108"/>
    <x v="9"/>
    <s v="2018110540002"/>
    <x v="116"/>
    <n v="5000"/>
    <x v="2"/>
    <x v="2"/>
    <n v="3333"/>
    <x v="4"/>
    <x v="0"/>
    <x v="4"/>
    <x v="1"/>
    <x v="1"/>
    <x v="0"/>
  </r>
  <r>
    <s v="10/24/2018"/>
    <x v="108"/>
    <x v="9"/>
    <s v="CHE102418"/>
    <x v="890"/>
    <n v="300"/>
    <x v="0"/>
    <x v="0"/>
    <n v="3333"/>
    <x v="4"/>
    <x v="0"/>
    <x v="4"/>
    <x v="1"/>
    <x v="1"/>
    <x v="0"/>
  </r>
  <r>
    <s v="10/25/2018"/>
    <x v="108"/>
    <x v="9"/>
    <s v="IEXP-2804531"/>
    <x v="1002"/>
    <n v="300"/>
    <x v="2"/>
    <x v="2"/>
    <n v="3307"/>
    <x v="7"/>
    <x v="0"/>
    <x v="7"/>
    <x v="53"/>
    <x v="32"/>
    <x v="0"/>
  </r>
  <r>
    <s v="10/27/2018"/>
    <x v="108"/>
    <x v="9"/>
    <s v="AT102718"/>
    <x v="947"/>
    <n v="1000"/>
    <x v="0"/>
    <x v="0"/>
    <n v="3333"/>
    <x v="7"/>
    <x v="0"/>
    <x v="7"/>
    <x v="1"/>
    <x v="1"/>
    <x v="0"/>
  </r>
  <r>
    <s v="10/31/2018"/>
    <x v="108"/>
    <x v="9"/>
    <s v="CHE103118"/>
    <x v="1003"/>
    <n v="750"/>
    <x v="0"/>
    <x v="0"/>
    <n v="2618"/>
    <x v="7"/>
    <x v="0"/>
    <x v="7"/>
    <x v="52"/>
    <x v="31"/>
    <x v="1"/>
  </r>
  <r>
    <s v="09/24/2018"/>
    <x v="109"/>
    <x v="9"/>
    <s v="09241802"/>
    <x v="1004"/>
    <n v="5000"/>
    <x v="0"/>
    <x v="0"/>
    <n v="3333"/>
    <x v="4"/>
    <x v="0"/>
    <x v="4"/>
    <x v="1"/>
    <x v="1"/>
    <x v="0"/>
  </r>
  <r>
    <s v="11/01/2018"/>
    <x v="109"/>
    <x v="9"/>
    <s v="INV110118"/>
    <x v="788"/>
    <n v="150"/>
    <x v="0"/>
    <x v="0"/>
    <n v="3333"/>
    <x v="7"/>
    <x v="0"/>
    <x v="7"/>
    <x v="1"/>
    <x v="1"/>
    <x v="0"/>
  </r>
  <r>
    <s v="11/01/2018"/>
    <x v="109"/>
    <x v="9"/>
    <s v="INV110118"/>
    <x v="1005"/>
    <n v="500"/>
    <x v="0"/>
    <x v="0"/>
    <n v="3333"/>
    <x v="4"/>
    <x v="0"/>
    <x v="4"/>
    <x v="1"/>
    <x v="1"/>
    <x v="0"/>
  </r>
  <r>
    <s v="11/01/2018"/>
    <x v="109"/>
    <x v="9"/>
    <s v="INV110118"/>
    <x v="216"/>
    <n v="500"/>
    <x v="0"/>
    <x v="0"/>
    <n v="3333"/>
    <x v="4"/>
    <x v="0"/>
    <x v="4"/>
    <x v="1"/>
    <x v="1"/>
    <x v="0"/>
  </r>
  <r>
    <s v="11/01/2018"/>
    <x v="109"/>
    <x v="9"/>
    <s v="INV110118"/>
    <x v="213"/>
    <n v="850"/>
    <x v="0"/>
    <x v="0"/>
    <n v="3333"/>
    <x v="7"/>
    <x v="0"/>
    <x v="7"/>
    <x v="1"/>
    <x v="1"/>
    <x v="0"/>
  </r>
  <r>
    <s v="11/01/2018"/>
    <x v="109"/>
    <x v="9"/>
    <s v="INV110118"/>
    <x v="116"/>
    <n v="200"/>
    <x v="2"/>
    <x v="2"/>
    <n v="3333"/>
    <x v="4"/>
    <x v="0"/>
    <x v="4"/>
    <x v="1"/>
    <x v="1"/>
    <x v="0"/>
  </r>
  <r>
    <s v="11/05/2018"/>
    <x v="109"/>
    <x v="9"/>
    <s v="INV110518"/>
    <x v="753"/>
    <n v="2500"/>
    <x v="2"/>
    <x v="2"/>
    <n v="3333"/>
    <x v="4"/>
    <x v="0"/>
    <x v="4"/>
    <x v="1"/>
    <x v="1"/>
    <x v="0"/>
  </r>
  <r>
    <s v="11/05/2018"/>
    <x v="109"/>
    <x v="9"/>
    <s v="INV110518"/>
    <x v="988"/>
    <n v="500"/>
    <x v="0"/>
    <x v="0"/>
    <n v="3333"/>
    <x v="4"/>
    <x v="0"/>
    <x v="4"/>
    <x v="1"/>
    <x v="1"/>
    <x v="0"/>
  </r>
  <r>
    <s v="11/08/2018"/>
    <x v="109"/>
    <x v="9"/>
    <s v="INV110818"/>
    <x v="191"/>
    <n v="300"/>
    <x v="0"/>
    <x v="0"/>
    <n v="3333"/>
    <x v="7"/>
    <x v="0"/>
    <x v="7"/>
    <x v="1"/>
    <x v="1"/>
    <x v="0"/>
  </r>
  <r>
    <s v="11/08/2018"/>
    <x v="109"/>
    <x v="9"/>
    <s v="CHE110818"/>
    <x v="995"/>
    <n v="100"/>
    <x v="0"/>
    <x v="0"/>
    <n v="3333"/>
    <x v="4"/>
    <x v="0"/>
    <x v="4"/>
    <x v="1"/>
    <x v="1"/>
    <x v="0"/>
  </r>
  <r>
    <s v="11/08/2018"/>
    <x v="109"/>
    <x v="9"/>
    <s v="CHE110818"/>
    <x v="388"/>
    <n v="100"/>
    <x v="0"/>
    <x v="0"/>
    <n v="3333"/>
    <x v="4"/>
    <x v="0"/>
    <x v="4"/>
    <x v="1"/>
    <x v="1"/>
    <x v="0"/>
  </r>
  <r>
    <s v="11/09/2018"/>
    <x v="109"/>
    <x v="9"/>
    <s v="54"/>
    <x v="3"/>
    <n v="1000"/>
    <x v="0"/>
    <x v="0"/>
    <n v="3333"/>
    <x v="4"/>
    <x v="0"/>
    <x v="4"/>
    <x v="1"/>
    <x v="1"/>
    <x v="0"/>
  </r>
  <r>
    <s v="11/12/2018"/>
    <x v="109"/>
    <x v="9"/>
    <s v="CHE111218"/>
    <x v="729"/>
    <n v="2500"/>
    <x v="0"/>
    <x v="0"/>
    <n v="3333"/>
    <x v="7"/>
    <x v="0"/>
    <x v="7"/>
    <x v="1"/>
    <x v="1"/>
    <x v="0"/>
  </r>
  <r>
    <s v="11/12/2018"/>
    <x v="109"/>
    <x v="9"/>
    <s v="INV111218"/>
    <x v="932"/>
    <n v="1500"/>
    <x v="0"/>
    <x v="0"/>
    <n v="3333"/>
    <x v="4"/>
    <x v="0"/>
    <x v="4"/>
    <x v="1"/>
    <x v="1"/>
    <x v="0"/>
  </r>
  <r>
    <s v="11/14/2018"/>
    <x v="109"/>
    <x v="9"/>
    <s v="CHE111418"/>
    <x v="494"/>
    <n v="3000"/>
    <x v="0"/>
    <x v="0"/>
    <n v="3303"/>
    <x v="7"/>
    <x v="0"/>
    <x v="7"/>
    <x v="36"/>
    <x v="18"/>
    <x v="0"/>
  </r>
  <r>
    <s v="11/21/2018"/>
    <x v="109"/>
    <x v="9"/>
    <s v="CHE112118"/>
    <x v="656"/>
    <n v="500"/>
    <x v="0"/>
    <x v="0"/>
    <n v="3333"/>
    <x v="4"/>
    <x v="0"/>
    <x v="4"/>
    <x v="1"/>
    <x v="1"/>
    <x v="0"/>
  </r>
  <r>
    <s v="11/21/2018"/>
    <x v="109"/>
    <x v="9"/>
    <s v="CHE112118"/>
    <x v="588"/>
    <n v="500"/>
    <x v="0"/>
    <x v="0"/>
    <n v="3333"/>
    <x v="4"/>
    <x v="0"/>
    <x v="4"/>
    <x v="1"/>
    <x v="1"/>
    <x v="0"/>
  </r>
  <r>
    <s v="11/21/2018"/>
    <x v="109"/>
    <x v="9"/>
    <s v="CHE112118"/>
    <x v="164"/>
    <n v="200"/>
    <x v="0"/>
    <x v="0"/>
    <n v="3333"/>
    <x v="4"/>
    <x v="0"/>
    <x v="4"/>
    <x v="1"/>
    <x v="1"/>
    <x v="0"/>
  </r>
  <r>
    <s v="11/21/2018"/>
    <x v="109"/>
    <x v="9"/>
    <s v="CHE112118"/>
    <x v="67"/>
    <n v="500"/>
    <x v="0"/>
    <x v="0"/>
    <n v="3333"/>
    <x v="4"/>
    <x v="0"/>
    <x v="4"/>
    <x v="1"/>
    <x v="1"/>
    <x v="0"/>
  </r>
  <r>
    <s v="11/25/2018"/>
    <x v="109"/>
    <x v="9"/>
    <s v="CHE112518"/>
    <x v="472"/>
    <n v="500"/>
    <x v="0"/>
    <x v="0"/>
    <n v="3333"/>
    <x v="4"/>
    <x v="0"/>
    <x v="4"/>
    <x v="1"/>
    <x v="1"/>
    <x v="0"/>
  </r>
  <r>
    <s v="11/25/2018"/>
    <x v="109"/>
    <x v="9"/>
    <s v="CHE112518"/>
    <x v="455"/>
    <n v="1000"/>
    <x v="0"/>
    <x v="0"/>
    <n v="3333"/>
    <x v="4"/>
    <x v="0"/>
    <x v="4"/>
    <x v="1"/>
    <x v="1"/>
    <x v="0"/>
  </r>
  <r>
    <s v="11/25/2018"/>
    <x v="109"/>
    <x v="9"/>
    <s v="CHE112518"/>
    <x v="860"/>
    <n v="250"/>
    <x v="0"/>
    <x v="0"/>
    <n v="3333"/>
    <x v="4"/>
    <x v="0"/>
    <x v="4"/>
    <x v="1"/>
    <x v="1"/>
    <x v="0"/>
  </r>
  <r>
    <s v="11/27/2018"/>
    <x v="109"/>
    <x v="9"/>
    <s v="CHE112718"/>
    <x v="942"/>
    <n v="3000"/>
    <x v="0"/>
    <x v="0"/>
    <n v="3307"/>
    <x v="4"/>
    <x v="0"/>
    <x v="4"/>
    <x v="53"/>
    <x v="32"/>
    <x v="0"/>
  </r>
  <r>
    <s v="11/28/2018"/>
    <x v="109"/>
    <x v="9"/>
    <s v="CHE112818"/>
    <x v="1006"/>
    <n v="250"/>
    <x v="0"/>
    <x v="0"/>
    <n v="3333"/>
    <x v="4"/>
    <x v="0"/>
    <x v="4"/>
    <x v="1"/>
    <x v="1"/>
    <x v="0"/>
  </r>
  <r>
    <s v="11/28/2018"/>
    <x v="109"/>
    <x v="9"/>
    <s v="CHE112818"/>
    <x v="1007"/>
    <n v="250"/>
    <x v="0"/>
    <x v="0"/>
    <n v="3333"/>
    <x v="4"/>
    <x v="0"/>
    <x v="4"/>
    <x v="1"/>
    <x v="1"/>
    <x v="0"/>
  </r>
  <r>
    <s v="11/28/2018"/>
    <x v="109"/>
    <x v="9"/>
    <s v="INV112818"/>
    <x v="854"/>
    <n v="1000"/>
    <x v="0"/>
    <x v="0"/>
    <n v="3303"/>
    <x v="7"/>
    <x v="0"/>
    <x v="7"/>
    <x v="36"/>
    <x v="18"/>
    <x v="0"/>
  </r>
  <r>
    <s v="11/28/2018"/>
    <x v="109"/>
    <x v="9"/>
    <s v="CHE112818"/>
    <x v="67"/>
    <n v="50000"/>
    <x v="7"/>
    <x v="7"/>
    <n v="3307"/>
    <x v="4"/>
    <x v="0"/>
    <x v="4"/>
    <x v="53"/>
    <x v="32"/>
    <x v="0"/>
  </r>
  <r>
    <s v="11/29/2018"/>
    <x v="109"/>
    <x v="9"/>
    <s v="CHE112918"/>
    <x v="720"/>
    <n v="1500"/>
    <x v="0"/>
    <x v="0"/>
    <n v="3342"/>
    <x v="7"/>
    <x v="0"/>
    <x v="7"/>
    <x v="30"/>
    <x v="14"/>
    <x v="7"/>
  </r>
  <r>
    <s v="11/29/2018"/>
    <x v="109"/>
    <x v="9"/>
    <s v="CHE112918"/>
    <x v="67"/>
    <n v="1105.73"/>
    <x v="7"/>
    <x v="7"/>
    <n v="3307"/>
    <x v="4"/>
    <x v="0"/>
    <x v="4"/>
    <x v="53"/>
    <x v="32"/>
    <x v="0"/>
  </r>
  <r>
    <s v="11/30/2018"/>
    <x v="109"/>
    <x v="9"/>
    <s v="18113002"/>
    <x v="858"/>
    <n v="1000"/>
    <x v="0"/>
    <x v="0"/>
    <n v="3333"/>
    <x v="7"/>
    <x v="0"/>
    <x v="7"/>
    <x v="1"/>
    <x v="1"/>
    <x v="0"/>
  </r>
  <r>
    <s v="10/24/2018"/>
    <x v="110"/>
    <x v="9"/>
    <s v="INV102418"/>
    <x v="216"/>
    <n v="1000"/>
    <x v="0"/>
    <x v="0"/>
    <n v="3333"/>
    <x v="7"/>
    <x v="0"/>
    <x v="7"/>
    <x v="1"/>
    <x v="1"/>
    <x v="0"/>
  </r>
  <r>
    <s v="11/08/2018"/>
    <x v="110"/>
    <x v="9"/>
    <s v="INV110818"/>
    <x v="191"/>
    <n v="-300"/>
    <x v="0"/>
    <x v="0"/>
    <n v="3333"/>
    <x v="7"/>
    <x v="0"/>
    <x v="7"/>
    <x v="1"/>
    <x v="1"/>
    <x v="0"/>
  </r>
  <r>
    <s v="11/08/2018"/>
    <x v="110"/>
    <x v="9"/>
    <s v="INV110818_1"/>
    <x v="191"/>
    <n v="300"/>
    <x v="0"/>
    <x v="0"/>
    <n v="3333"/>
    <x v="7"/>
    <x v="0"/>
    <x v="7"/>
    <x v="1"/>
    <x v="1"/>
    <x v="0"/>
  </r>
  <r>
    <s v="11/08/2018"/>
    <x v="110"/>
    <x v="9"/>
    <s v="INV110818"/>
    <x v="64"/>
    <n v="300"/>
    <x v="0"/>
    <x v="0"/>
    <n v="3333"/>
    <x v="4"/>
    <x v="0"/>
    <x v="4"/>
    <x v="1"/>
    <x v="1"/>
    <x v="0"/>
  </r>
  <r>
    <s v="11/30/2018"/>
    <x v="110"/>
    <x v="9"/>
    <s v="CHE113018"/>
    <x v="590"/>
    <n v="1000"/>
    <x v="0"/>
    <x v="0"/>
    <n v="3333"/>
    <x v="4"/>
    <x v="0"/>
    <x v="4"/>
    <x v="1"/>
    <x v="1"/>
    <x v="0"/>
  </r>
  <r>
    <s v="11/30/2018"/>
    <x v="110"/>
    <x v="9"/>
    <s v="CHE113018"/>
    <x v="67"/>
    <n v="4168.7700000000004"/>
    <x v="0"/>
    <x v="0"/>
    <n v="3333"/>
    <x v="4"/>
    <x v="0"/>
    <x v="4"/>
    <x v="1"/>
    <x v="1"/>
    <x v="0"/>
  </r>
  <r>
    <s v="12/03/2018"/>
    <x v="110"/>
    <x v="9"/>
    <s v="66103"/>
    <x v="22"/>
    <n v="400"/>
    <x v="0"/>
    <x v="0"/>
    <n v="3333"/>
    <x v="4"/>
    <x v="0"/>
    <x v="4"/>
    <x v="1"/>
    <x v="1"/>
    <x v="0"/>
  </r>
  <r>
    <s v="12/04/2018"/>
    <x v="110"/>
    <x v="9"/>
    <s v="CHE120418"/>
    <x v="1008"/>
    <n v="100"/>
    <x v="0"/>
    <x v="0"/>
    <n v="3301"/>
    <x v="0"/>
    <x v="0"/>
    <x v="0"/>
    <x v="34"/>
    <x v="16"/>
    <x v="0"/>
  </r>
  <r>
    <s v="12/06/2018"/>
    <x v="110"/>
    <x v="9"/>
    <s v="CHE120618"/>
    <x v="607"/>
    <n v="100"/>
    <x v="0"/>
    <x v="0"/>
    <n v="3333"/>
    <x v="4"/>
    <x v="0"/>
    <x v="4"/>
    <x v="1"/>
    <x v="1"/>
    <x v="0"/>
  </r>
  <r>
    <s v="12/06/2018"/>
    <x v="110"/>
    <x v="9"/>
    <s v="CHE120618"/>
    <x v="820"/>
    <n v="500"/>
    <x v="2"/>
    <x v="2"/>
    <n v="3333"/>
    <x v="4"/>
    <x v="0"/>
    <x v="4"/>
    <x v="1"/>
    <x v="1"/>
    <x v="0"/>
  </r>
  <r>
    <s v="12/07/2018"/>
    <x v="110"/>
    <x v="9"/>
    <s v="CHE120718"/>
    <x v="1009"/>
    <n v="250"/>
    <x v="2"/>
    <x v="2"/>
    <n v="3333"/>
    <x v="4"/>
    <x v="0"/>
    <x v="4"/>
    <x v="1"/>
    <x v="1"/>
    <x v="0"/>
  </r>
  <r>
    <s v="12/07/2018"/>
    <x v="110"/>
    <x v="9"/>
    <s v="INV120718"/>
    <x v="945"/>
    <n v="100"/>
    <x v="0"/>
    <x v="0"/>
    <n v="3333"/>
    <x v="4"/>
    <x v="0"/>
    <x v="4"/>
    <x v="1"/>
    <x v="1"/>
    <x v="0"/>
  </r>
  <r>
    <s v="12/10/2018"/>
    <x v="110"/>
    <x v="9"/>
    <s v="CHE101018"/>
    <x v="40"/>
    <n v="350"/>
    <x v="6"/>
    <x v="6"/>
    <n v="3333"/>
    <x v="4"/>
    <x v="0"/>
    <x v="4"/>
    <x v="1"/>
    <x v="1"/>
    <x v="0"/>
  </r>
  <r>
    <s v="12/10/2018"/>
    <x v="110"/>
    <x v="9"/>
    <s v="CHE121016"/>
    <x v="668"/>
    <n v="500"/>
    <x v="0"/>
    <x v="0"/>
    <n v="3333"/>
    <x v="4"/>
    <x v="0"/>
    <x v="4"/>
    <x v="1"/>
    <x v="1"/>
    <x v="0"/>
  </r>
  <r>
    <s v="12/10/2018"/>
    <x v="110"/>
    <x v="9"/>
    <s v="CHE121018CANCEL"/>
    <x v="235"/>
    <n v="0"/>
    <x v="0"/>
    <x v="0"/>
    <n v="3333"/>
    <x v="4"/>
    <x v="0"/>
    <x v="4"/>
    <x v="1"/>
    <x v="1"/>
    <x v="0"/>
  </r>
  <r>
    <s v="12/10/2018"/>
    <x v="110"/>
    <x v="9"/>
    <s v="CHE121018"/>
    <x v="235"/>
    <n v="200"/>
    <x v="0"/>
    <x v="0"/>
    <n v="3333"/>
    <x v="4"/>
    <x v="0"/>
    <x v="4"/>
    <x v="1"/>
    <x v="1"/>
    <x v="0"/>
  </r>
  <r>
    <s v="12/10/2018"/>
    <x v="110"/>
    <x v="9"/>
    <s v="CHE121018"/>
    <x v="919"/>
    <n v="500"/>
    <x v="0"/>
    <x v="0"/>
    <n v="3333"/>
    <x v="4"/>
    <x v="0"/>
    <x v="4"/>
    <x v="1"/>
    <x v="1"/>
    <x v="0"/>
  </r>
  <r>
    <s v="01/01/2019"/>
    <x v="111"/>
    <x v="9"/>
    <s v="INV010119"/>
    <x v="44"/>
    <n v="500"/>
    <x v="0"/>
    <x v="0"/>
    <n v="3333"/>
    <x v="4"/>
    <x v="0"/>
    <x v="4"/>
    <x v="1"/>
    <x v="1"/>
    <x v="0"/>
  </r>
  <r>
    <s v="01/01/2019"/>
    <x v="111"/>
    <x v="9"/>
    <s v="INV010119"/>
    <x v="975"/>
    <n v="250"/>
    <x v="0"/>
    <x v="0"/>
    <n v="3333"/>
    <x v="4"/>
    <x v="0"/>
    <x v="4"/>
    <x v="1"/>
    <x v="1"/>
    <x v="0"/>
  </r>
  <r>
    <s v="01/01/2019"/>
    <x v="111"/>
    <x v="9"/>
    <s v="INV010119"/>
    <x v="1010"/>
    <n v="112.5"/>
    <x v="0"/>
    <x v="0"/>
    <n v="3333"/>
    <x v="4"/>
    <x v="0"/>
    <x v="4"/>
    <x v="1"/>
    <x v="1"/>
    <x v="0"/>
  </r>
  <r>
    <s v="01/02/2019"/>
    <x v="111"/>
    <x v="9"/>
    <s v="6063"/>
    <x v="22"/>
    <n v="12"/>
    <x v="0"/>
    <x v="0"/>
    <n v="3333"/>
    <x v="4"/>
    <x v="0"/>
    <x v="4"/>
    <x v="1"/>
    <x v="1"/>
    <x v="0"/>
  </r>
  <r>
    <s v="01/07/2019"/>
    <x v="111"/>
    <x v="9"/>
    <s v="INV010719"/>
    <x v="77"/>
    <n v="1000"/>
    <x v="0"/>
    <x v="0"/>
    <n v="3333"/>
    <x v="4"/>
    <x v="0"/>
    <x v="4"/>
    <x v="1"/>
    <x v="1"/>
    <x v="0"/>
  </r>
  <r>
    <s v="01/08/2019"/>
    <x v="111"/>
    <x v="9"/>
    <s v="1471"/>
    <x v="1011"/>
    <n v="2000"/>
    <x v="0"/>
    <x v="0"/>
    <n v="3438"/>
    <x v="8"/>
    <x v="0"/>
    <x v="8"/>
    <x v="39"/>
    <x v="20"/>
    <x v="6"/>
  </r>
  <r>
    <s v="01/08/2019"/>
    <x v="111"/>
    <x v="9"/>
    <s v="CHE010819"/>
    <x v="624"/>
    <n v="100"/>
    <x v="0"/>
    <x v="0"/>
    <n v="3307"/>
    <x v="0"/>
    <x v="0"/>
    <x v="0"/>
    <x v="53"/>
    <x v="32"/>
    <x v="0"/>
  </r>
  <r>
    <s v="01/08/2019"/>
    <x v="111"/>
    <x v="9"/>
    <s v="INV010819"/>
    <x v="504"/>
    <n v="150"/>
    <x v="2"/>
    <x v="2"/>
    <n v="3333"/>
    <x v="4"/>
    <x v="0"/>
    <x v="4"/>
    <x v="1"/>
    <x v="1"/>
    <x v="0"/>
  </r>
  <r>
    <s v="01/09/2019"/>
    <x v="111"/>
    <x v="9"/>
    <s v="CHE010919"/>
    <x v="983"/>
    <n v="400"/>
    <x v="0"/>
    <x v="0"/>
    <n v="3342"/>
    <x v="7"/>
    <x v="0"/>
    <x v="7"/>
    <x v="30"/>
    <x v="14"/>
    <x v="7"/>
  </r>
  <r>
    <s v="01/11/2019"/>
    <x v="111"/>
    <x v="9"/>
    <s v="2623_011119"/>
    <x v="642"/>
    <n v="2500"/>
    <x v="2"/>
    <x v="2"/>
    <n v="3333"/>
    <x v="8"/>
    <x v="0"/>
    <x v="8"/>
    <x v="1"/>
    <x v="1"/>
    <x v="0"/>
  </r>
  <r>
    <s v="01/14/2019"/>
    <x v="111"/>
    <x v="9"/>
    <s v="INV011419"/>
    <x v="101"/>
    <n v="1000"/>
    <x v="0"/>
    <x v="0"/>
    <n v="3333"/>
    <x v="4"/>
    <x v="0"/>
    <x v="4"/>
    <x v="1"/>
    <x v="1"/>
    <x v="0"/>
  </r>
  <r>
    <s v="01/15/2019"/>
    <x v="111"/>
    <x v="9"/>
    <s v="CHE011519"/>
    <x v="153"/>
    <n v="1000"/>
    <x v="2"/>
    <x v="2"/>
    <n v="3333"/>
    <x v="4"/>
    <x v="0"/>
    <x v="4"/>
    <x v="1"/>
    <x v="1"/>
    <x v="0"/>
  </r>
  <r>
    <s v="01/15/2019"/>
    <x v="111"/>
    <x v="9"/>
    <s v="CHE011519"/>
    <x v="1012"/>
    <n v="250"/>
    <x v="0"/>
    <x v="0"/>
    <n v="3333"/>
    <x v="4"/>
    <x v="0"/>
    <x v="4"/>
    <x v="1"/>
    <x v="1"/>
    <x v="0"/>
  </r>
  <r>
    <s v="01/22/2019"/>
    <x v="111"/>
    <x v="9"/>
    <s v="1901"/>
    <x v="895"/>
    <n v="1000"/>
    <x v="3"/>
    <x v="3"/>
    <n v="3439"/>
    <x v="8"/>
    <x v="0"/>
    <x v="8"/>
    <x v="40"/>
    <x v="21"/>
    <x v="6"/>
  </r>
  <r>
    <s v="01/23/2019"/>
    <x v="111"/>
    <x v="9"/>
    <s v="CHE012319"/>
    <x v="1013"/>
    <n v="20000"/>
    <x v="0"/>
    <x v="0"/>
    <n v="3333"/>
    <x v="7"/>
    <x v="0"/>
    <x v="7"/>
    <x v="1"/>
    <x v="1"/>
    <x v="0"/>
  </r>
  <r>
    <s v="01/25/2019"/>
    <x v="111"/>
    <x v="9"/>
    <s v="462"/>
    <x v="735"/>
    <n v="350"/>
    <x v="3"/>
    <x v="3"/>
    <n v="3333"/>
    <x v="4"/>
    <x v="0"/>
    <x v="4"/>
    <x v="1"/>
    <x v="1"/>
    <x v="0"/>
  </r>
  <r>
    <s v="01/28/2019"/>
    <x v="111"/>
    <x v="9"/>
    <s v="CHE012819"/>
    <x v="608"/>
    <n v="500"/>
    <x v="0"/>
    <x v="0"/>
    <n v="3301"/>
    <x v="4"/>
    <x v="0"/>
    <x v="4"/>
    <x v="34"/>
    <x v="16"/>
    <x v="0"/>
  </r>
  <r>
    <s v="11/01/2018"/>
    <x v="111"/>
    <x v="9"/>
    <s v="0013"/>
    <x v="67"/>
    <n v="500"/>
    <x v="7"/>
    <x v="7"/>
    <n v="3333"/>
    <x v="7"/>
    <x v="0"/>
    <x v="7"/>
    <x v="1"/>
    <x v="1"/>
    <x v="0"/>
  </r>
  <r>
    <s v="11/01/2018"/>
    <x v="111"/>
    <x v="9"/>
    <s v="INV110118"/>
    <x v="667"/>
    <n v="100"/>
    <x v="2"/>
    <x v="2"/>
    <n v="3333"/>
    <x v="4"/>
    <x v="0"/>
    <x v="4"/>
    <x v="1"/>
    <x v="1"/>
    <x v="0"/>
  </r>
  <r>
    <s v="12/11/2018"/>
    <x v="111"/>
    <x v="9"/>
    <s v="20271"/>
    <x v="778"/>
    <n v="12500"/>
    <x v="0"/>
    <x v="0"/>
    <n v="3333"/>
    <x v="4"/>
    <x v="0"/>
    <x v="4"/>
    <x v="1"/>
    <x v="1"/>
    <x v="0"/>
  </r>
  <r>
    <s v="12/11/2018"/>
    <x v="111"/>
    <x v="9"/>
    <s v="REFUNDCHECK-121118"/>
    <x v="191"/>
    <n v="-300"/>
    <x v="0"/>
    <x v="0"/>
    <n v="3333"/>
    <x v="7"/>
    <x v="0"/>
    <x v="7"/>
    <x v="1"/>
    <x v="1"/>
    <x v="0"/>
  </r>
  <r>
    <s v="01/10/2019"/>
    <x v="112"/>
    <x v="9"/>
    <s v="INV011019"/>
    <x v="911"/>
    <n v="100"/>
    <x v="2"/>
    <x v="2"/>
    <n v="3333"/>
    <x v="4"/>
    <x v="0"/>
    <x v="4"/>
    <x v="1"/>
    <x v="1"/>
    <x v="0"/>
  </r>
  <r>
    <s v="01/30/2019"/>
    <x v="112"/>
    <x v="9"/>
    <s v="INV013019"/>
    <x v="673"/>
    <n v="100"/>
    <x v="2"/>
    <x v="2"/>
    <n v="3333"/>
    <x v="4"/>
    <x v="0"/>
    <x v="4"/>
    <x v="1"/>
    <x v="1"/>
    <x v="0"/>
  </r>
  <r>
    <s v="02/01/2019"/>
    <x v="112"/>
    <x v="9"/>
    <s v="INV020119"/>
    <x v="22"/>
    <n v="500"/>
    <x v="0"/>
    <x v="0"/>
    <n v="3333"/>
    <x v="4"/>
    <x v="0"/>
    <x v="4"/>
    <x v="1"/>
    <x v="1"/>
    <x v="0"/>
  </r>
  <r>
    <s v="02/01/2019"/>
    <x v="112"/>
    <x v="9"/>
    <s v="INV020119"/>
    <x v="958"/>
    <n v="1000"/>
    <x v="0"/>
    <x v="0"/>
    <n v="3333"/>
    <x v="4"/>
    <x v="0"/>
    <x v="4"/>
    <x v="1"/>
    <x v="1"/>
    <x v="0"/>
  </r>
  <r>
    <s v="02/04/2019"/>
    <x v="112"/>
    <x v="9"/>
    <s v="CHE020419"/>
    <x v="1014"/>
    <n v="1000"/>
    <x v="0"/>
    <x v="0"/>
    <n v="3333"/>
    <x v="4"/>
    <x v="0"/>
    <x v="4"/>
    <x v="1"/>
    <x v="1"/>
    <x v="0"/>
  </r>
  <r>
    <s v="02/04/2019"/>
    <x v="112"/>
    <x v="9"/>
    <s v="INV020419"/>
    <x v="692"/>
    <n v="1500"/>
    <x v="3"/>
    <x v="3"/>
    <n v="3439"/>
    <x v="7"/>
    <x v="0"/>
    <x v="7"/>
    <x v="40"/>
    <x v="21"/>
    <x v="6"/>
  </r>
  <r>
    <s v="02/04/2019"/>
    <x v="112"/>
    <x v="9"/>
    <s v="CHE020419"/>
    <x v="945"/>
    <n v="500"/>
    <x v="0"/>
    <x v="0"/>
    <n v="3333"/>
    <x v="4"/>
    <x v="0"/>
    <x v="4"/>
    <x v="1"/>
    <x v="1"/>
    <x v="0"/>
  </r>
  <r>
    <s v="02/05/2019"/>
    <x v="112"/>
    <x v="9"/>
    <s v="1447"/>
    <x v="756"/>
    <n v="0"/>
    <x v="3"/>
    <x v="3"/>
    <n v="3439"/>
    <x v="8"/>
    <x v="0"/>
    <x v="8"/>
    <x v="40"/>
    <x v="21"/>
    <x v="6"/>
  </r>
  <r>
    <s v="02/06/2019"/>
    <x v="112"/>
    <x v="9"/>
    <s v="INV020619"/>
    <x v="626"/>
    <n v="500"/>
    <x v="0"/>
    <x v="0"/>
    <n v="3438"/>
    <x v="8"/>
    <x v="0"/>
    <x v="8"/>
    <x v="39"/>
    <x v="20"/>
    <x v="6"/>
  </r>
  <r>
    <s v="02/11/2019"/>
    <x v="112"/>
    <x v="9"/>
    <s v="INV021119"/>
    <x v="732"/>
    <n v="2500"/>
    <x v="0"/>
    <x v="0"/>
    <n v="3333"/>
    <x v="4"/>
    <x v="0"/>
    <x v="4"/>
    <x v="1"/>
    <x v="1"/>
    <x v="0"/>
  </r>
  <r>
    <s v="02/11/2019"/>
    <x v="112"/>
    <x v="9"/>
    <s v="CHE021119"/>
    <x v="221"/>
    <n v="5000"/>
    <x v="0"/>
    <x v="0"/>
    <n v="3331"/>
    <x v="0"/>
    <x v="0"/>
    <x v="0"/>
    <x v="46"/>
    <x v="27"/>
    <x v="0"/>
  </r>
  <r>
    <s v="02/14/2019"/>
    <x v="112"/>
    <x v="9"/>
    <s v="CHE021419"/>
    <x v="865"/>
    <n v="1000"/>
    <x v="3"/>
    <x v="3"/>
    <n v="3439"/>
    <x v="8"/>
    <x v="0"/>
    <x v="8"/>
    <x v="40"/>
    <x v="21"/>
    <x v="6"/>
  </r>
  <r>
    <s v="02/15/2019"/>
    <x v="112"/>
    <x v="9"/>
    <s v="CHE021519"/>
    <x v="200"/>
    <n v="100"/>
    <x v="2"/>
    <x v="2"/>
    <n v="3301"/>
    <x v="7"/>
    <x v="0"/>
    <x v="7"/>
    <x v="34"/>
    <x v="16"/>
    <x v="0"/>
  </r>
  <r>
    <s v="02/18/2019"/>
    <x v="112"/>
    <x v="9"/>
    <s v="CHE021819"/>
    <x v="1"/>
    <n v="140"/>
    <x v="1"/>
    <x v="1"/>
    <n v="3333"/>
    <x v="7"/>
    <x v="0"/>
    <x v="7"/>
    <x v="1"/>
    <x v="1"/>
    <x v="0"/>
  </r>
  <r>
    <s v="02/20/2019"/>
    <x v="112"/>
    <x v="9"/>
    <s v="CHE022019"/>
    <x v="1015"/>
    <n v="350"/>
    <x v="0"/>
    <x v="0"/>
    <n v="3342"/>
    <x v="7"/>
    <x v="0"/>
    <x v="7"/>
    <x v="30"/>
    <x v="14"/>
    <x v="7"/>
  </r>
  <r>
    <s v="02/20/2019"/>
    <x v="112"/>
    <x v="9"/>
    <s v="CHE022019"/>
    <x v="117"/>
    <n v="100"/>
    <x v="2"/>
    <x v="2"/>
    <n v="3333"/>
    <x v="4"/>
    <x v="0"/>
    <x v="4"/>
    <x v="1"/>
    <x v="1"/>
    <x v="0"/>
  </r>
  <r>
    <s v="02/20/2019"/>
    <x v="112"/>
    <x v="9"/>
    <s v="CHE022019"/>
    <x v="1016"/>
    <n v="100"/>
    <x v="0"/>
    <x v="0"/>
    <n v="3333"/>
    <x v="4"/>
    <x v="0"/>
    <x v="4"/>
    <x v="1"/>
    <x v="1"/>
    <x v="0"/>
  </r>
  <r>
    <s v="02/22/2019"/>
    <x v="112"/>
    <x v="9"/>
    <s v="INV022219"/>
    <x v="109"/>
    <n v="1500"/>
    <x v="6"/>
    <x v="6"/>
    <n v="3333"/>
    <x v="4"/>
    <x v="0"/>
    <x v="4"/>
    <x v="1"/>
    <x v="1"/>
    <x v="0"/>
  </r>
  <r>
    <s v="02/26/2019"/>
    <x v="112"/>
    <x v="9"/>
    <s v="CHE022619"/>
    <x v="683"/>
    <n v="250"/>
    <x v="0"/>
    <x v="0"/>
    <n v="3342"/>
    <x v="7"/>
    <x v="0"/>
    <x v="7"/>
    <x v="30"/>
    <x v="14"/>
    <x v="7"/>
  </r>
  <r>
    <s v="02/27/2019"/>
    <x v="112"/>
    <x v="9"/>
    <s v="022720194"/>
    <x v="830"/>
    <n v="1000"/>
    <x v="4"/>
    <x v="4"/>
    <n v="3333"/>
    <x v="4"/>
    <x v="0"/>
    <x v="4"/>
    <x v="1"/>
    <x v="1"/>
    <x v="0"/>
  </r>
  <r>
    <s v="02/28/2019"/>
    <x v="112"/>
    <x v="9"/>
    <s v="CHE022819"/>
    <x v="40"/>
    <n v="450"/>
    <x v="0"/>
    <x v="0"/>
    <n v="2734"/>
    <x v="4"/>
    <x v="0"/>
    <x v="4"/>
    <x v="13"/>
    <x v="8"/>
    <x v="5"/>
  </r>
  <r>
    <s v="02/28/2019"/>
    <x v="112"/>
    <x v="9"/>
    <s v="583"/>
    <x v="843"/>
    <n v="1000"/>
    <x v="0"/>
    <x v="0"/>
    <n v="3333"/>
    <x v="4"/>
    <x v="0"/>
    <x v="4"/>
    <x v="1"/>
    <x v="1"/>
    <x v="0"/>
  </r>
  <r>
    <s v="02/28/2019"/>
    <x v="112"/>
    <x v="9"/>
    <s v="CHE022819"/>
    <x v="200"/>
    <n v="1000"/>
    <x v="2"/>
    <x v="2"/>
    <n v="3315"/>
    <x v="7"/>
    <x v="0"/>
    <x v="7"/>
    <x v="56"/>
    <x v="35"/>
    <x v="1"/>
  </r>
  <r>
    <s v="01/01/2019"/>
    <x v="113"/>
    <x v="9"/>
    <s v="0002"/>
    <x v="1017"/>
    <n v="350"/>
    <x v="4"/>
    <x v="4"/>
    <n v="3343"/>
    <x v="7"/>
    <x v="0"/>
    <x v="7"/>
    <x v="31"/>
    <x v="13"/>
    <x v="7"/>
  </r>
  <r>
    <s v="01/30/2019"/>
    <x v="113"/>
    <x v="9"/>
    <s v="INV013019"/>
    <x v="1018"/>
    <n v="100"/>
    <x v="2"/>
    <x v="2"/>
    <n v="3333"/>
    <x v="4"/>
    <x v="0"/>
    <x v="4"/>
    <x v="1"/>
    <x v="1"/>
    <x v="0"/>
  </r>
  <r>
    <s v="02/14/2019"/>
    <x v="113"/>
    <x v="9"/>
    <s v="PGS2019111"/>
    <x v="624"/>
    <n v="2000"/>
    <x v="4"/>
    <x v="4"/>
    <n v="3333"/>
    <x v="4"/>
    <x v="0"/>
    <x v="4"/>
    <x v="1"/>
    <x v="1"/>
    <x v="0"/>
  </r>
  <r>
    <s v="02/27/2019"/>
    <x v="113"/>
    <x v="9"/>
    <s v="INV022719"/>
    <x v="1019"/>
    <n v="1340"/>
    <x v="4"/>
    <x v="4"/>
    <n v="3436"/>
    <x v="7"/>
    <x v="0"/>
    <x v="7"/>
    <x v="43"/>
    <x v="24"/>
    <x v="6"/>
  </r>
  <r>
    <s v="03/01/2019"/>
    <x v="113"/>
    <x v="9"/>
    <s v="INV030119_1"/>
    <x v="731"/>
    <n v="500"/>
    <x v="0"/>
    <x v="0"/>
    <n v="3333"/>
    <x v="4"/>
    <x v="0"/>
    <x v="4"/>
    <x v="1"/>
    <x v="1"/>
    <x v="0"/>
  </r>
  <r>
    <s v="03/01/2019"/>
    <x v="113"/>
    <x v="9"/>
    <s v="INV030119"/>
    <x v="731"/>
    <n v="500"/>
    <x v="0"/>
    <x v="0"/>
    <n v="3333"/>
    <x v="4"/>
    <x v="0"/>
    <x v="4"/>
    <x v="1"/>
    <x v="1"/>
    <x v="0"/>
  </r>
  <r>
    <s v="03/03/2019"/>
    <x v="113"/>
    <x v="9"/>
    <s v="CHE030319"/>
    <x v="877"/>
    <n v="500"/>
    <x v="0"/>
    <x v="0"/>
    <n v="3342"/>
    <x v="7"/>
    <x v="0"/>
    <x v="7"/>
    <x v="30"/>
    <x v="14"/>
    <x v="7"/>
  </r>
  <r>
    <s v="03/04/2019"/>
    <x v="113"/>
    <x v="9"/>
    <s v="INV030419"/>
    <x v="92"/>
    <n v="1000"/>
    <x v="0"/>
    <x v="0"/>
    <n v="3333"/>
    <x v="4"/>
    <x v="0"/>
    <x v="4"/>
    <x v="1"/>
    <x v="1"/>
    <x v="0"/>
  </r>
  <r>
    <s v="03/04/2019"/>
    <x v="113"/>
    <x v="9"/>
    <s v="CHE030419"/>
    <x v="1020"/>
    <n v="200"/>
    <x v="0"/>
    <x v="0"/>
    <n v="3333"/>
    <x v="4"/>
    <x v="0"/>
    <x v="4"/>
    <x v="1"/>
    <x v="1"/>
    <x v="0"/>
  </r>
  <r>
    <s v="03/05/2019"/>
    <x v="113"/>
    <x v="9"/>
    <s v="654523_030519"/>
    <x v="22"/>
    <n v="3000"/>
    <x v="0"/>
    <x v="0"/>
    <n v="3333"/>
    <x v="4"/>
    <x v="0"/>
    <x v="4"/>
    <x v="1"/>
    <x v="1"/>
    <x v="0"/>
  </r>
  <r>
    <s v="03/05/2019"/>
    <x v="113"/>
    <x v="9"/>
    <s v="INV030519"/>
    <x v="852"/>
    <n v="1000"/>
    <x v="0"/>
    <x v="0"/>
    <n v="3333"/>
    <x v="4"/>
    <x v="0"/>
    <x v="4"/>
    <x v="1"/>
    <x v="1"/>
    <x v="0"/>
  </r>
  <r>
    <s v="03/05/2019"/>
    <x v="113"/>
    <x v="9"/>
    <s v="INV030519"/>
    <x v="213"/>
    <n v="250"/>
    <x v="0"/>
    <x v="0"/>
    <n v="3342"/>
    <x v="7"/>
    <x v="0"/>
    <x v="7"/>
    <x v="30"/>
    <x v="14"/>
    <x v="7"/>
  </r>
  <r>
    <s v="03/06/2019"/>
    <x v="113"/>
    <x v="9"/>
    <s v="CHE030619"/>
    <x v="506"/>
    <n v="3000"/>
    <x v="0"/>
    <x v="0"/>
    <n v="3333"/>
    <x v="4"/>
    <x v="0"/>
    <x v="4"/>
    <x v="1"/>
    <x v="1"/>
    <x v="0"/>
  </r>
  <r>
    <s v="03/06/2019"/>
    <x v="113"/>
    <x v="9"/>
    <s v="INV030619"/>
    <x v="207"/>
    <n v="150"/>
    <x v="2"/>
    <x v="2"/>
    <n v="3333"/>
    <x v="7"/>
    <x v="0"/>
    <x v="7"/>
    <x v="1"/>
    <x v="1"/>
    <x v="0"/>
  </r>
  <r>
    <s v="03/07/2019"/>
    <x v="113"/>
    <x v="9"/>
    <s v="75433"/>
    <x v="22"/>
    <n v="750"/>
    <x v="0"/>
    <x v="0"/>
    <n v="3333"/>
    <x v="4"/>
    <x v="0"/>
    <x v="4"/>
    <x v="1"/>
    <x v="1"/>
    <x v="0"/>
  </r>
  <r>
    <s v="03/08/2019"/>
    <x v="113"/>
    <x v="9"/>
    <s v="IEXP-2869633"/>
    <x v="1021"/>
    <n v="150"/>
    <x v="0"/>
    <x v="0"/>
    <n v="3307"/>
    <x v="0"/>
    <x v="0"/>
    <x v="0"/>
    <x v="53"/>
    <x v="32"/>
    <x v="0"/>
  </r>
  <r>
    <s v="03/11/2019"/>
    <x v="113"/>
    <x v="9"/>
    <s v="CHE031119"/>
    <x v="1022"/>
    <n v="100"/>
    <x v="0"/>
    <x v="0"/>
    <n v="3307"/>
    <x v="0"/>
    <x v="0"/>
    <x v="0"/>
    <x v="53"/>
    <x v="32"/>
    <x v="0"/>
  </r>
  <r>
    <s v="03/11/2019"/>
    <x v="113"/>
    <x v="9"/>
    <s v="20191"/>
    <x v="364"/>
    <n v="6000"/>
    <x v="0"/>
    <x v="0"/>
    <n v="3333"/>
    <x v="4"/>
    <x v="0"/>
    <x v="4"/>
    <x v="1"/>
    <x v="1"/>
    <x v="0"/>
  </r>
  <r>
    <s v="03/11/2019"/>
    <x v="113"/>
    <x v="9"/>
    <s v="53119"/>
    <x v="965"/>
    <n v="500"/>
    <x v="4"/>
    <x v="4"/>
    <n v="3438"/>
    <x v="8"/>
    <x v="0"/>
    <x v="8"/>
    <x v="39"/>
    <x v="20"/>
    <x v="6"/>
  </r>
  <r>
    <s v="03/12/2019"/>
    <x v="113"/>
    <x v="9"/>
    <s v="CHE031219"/>
    <x v="1023"/>
    <n v="250"/>
    <x v="0"/>
    <x v="0"/>
    <n v="3333"/>
    <x v="4"/>
    <x v="0"/>
    <x v="4"/>
    <x v="1"/>
    <x v="1"/>
    <x v="0"/>
  </r>
  <r>
    <s v="03/13/2019"/>
    <x v="113"/>
    <x v="9"/>
    <s v="201903MUL01"/>
    <x v="430"/>
    <n v="5000"/>
    <x v="0"/>
    <x v="0"/>
    <n v="3333"/>
    <x v="4"/>
    <x v="0"/>
    <x v="4"/>
    <x v="1"/>
    <x v="1"/>
    <x v="0"/>
  </r>
  <r>
    <s v="03/13/2019"/>
    <x v="113"/>
    <x v="9"/>
    <s v="CHE031319"/>
    <x v="71"/>
    <n v="750"/>
    <x v="0"/>
    <x v="0"/>
    <n v="3333"/>
    <x v="4"/>
    <x v="0"/>
    <x v="4"/>
    <x v="1"/>
    <x v="1"/>
    <x v="0"/>
  </r>
  <r>
    <s v="03/13/2019"/>
    <x v="113"/>
    <x v="9"/>
    <s v="AEUWCS2019"/>
    <x v="1"/>
    <n v="600"/>
    <x v="1"/>
    <x v="1"/>
    <n v="3333"/>
    <x v="7"/>
    <x v="0"/>
    <x v="7"/>
    <x v="1"/>
    <x v="1"/>
    <x v="0"/>
  </r>
  <r>
    <s v="03/15/2019"/>
    <x v="113"/>
    <x v="9"/>
    <s v="ARCFY19"/>
    <x v="36"/>
    <n v="2500"/>
    <x v="5"/>
    <x v="5"/>
    <n v="3333"/>
    <x v="4"/>
    <x v="0"/>
    <x v="4"/>
    <x v="1"/>
    <x v="1"/>
    <x v="0"/>
  </r>
  <r>
    <s v="03/15/2019"/>
    <x v="113"/>
    <x v="9"/>
    <s v="CHE031519"/>
    <x v="610"/>
    <n v="600"/>
    <x v="2"/>
    <x v="2"/>
    <n v="2618"/>
    <x v="7"/>
    <x v="0"/>
    <x v="7"/>
    <x v="52"/>
    <x v="31"/>
    <x v="1"/>
  </r>
  <r>
    <s v="03/18/2019"/>
    <x v="113"/>
    <x v="9"/>
    <s v="CHE031819"/>
    <x v="1024"/>
    <n v="200"/>
    <x v="2"/>
    <x v="2"/>
    <n v="3333"/>
    <x v="4"/>
    <x v="0"/>
    <x v="4"/>
    <x v="1"/>
    <x v="1"/>
    <x v="0"/>
  </r>
  <r>
    <s v="03/18/2019"/>
    <x v="113"/>
    <x v="9"/>
    <s v="INV031819"/>
    <x v="72"/>
    <n v="2500"/>
    <x v="2"/>
    <x v="2"/>
    <n v="3333"/>
    <x v="4"/>
    <x v="0"/>
    <x v="4"/>
    <x v="1"/>
    <x v="1"/>
    <x v="0"/>
  </r>
  <r>
    <s v="03/19/2019"/>
    <x v="113"/>
    <x v="9"/>
    <s v="GOLF1962"/>
    <x v="951"/>
    <n v="250"/>
    <x v="4"/>
    <x v="4"/>
    <n v="3434"/>
    <x v="7"/>
    <x v="0"/>
    <x v="7"/>
    <x v="47"/>
    <x v="28"/>
    <x v="6"/>
  </r>
  <r>
    <s v="03/20/2019"/>
    <x v="113"/>
    <x v="9"/>
    <s v="9016"/>
    <x v="1025"/>
    <n v="1000"/>
    <x v="3"/>
    <x v="3"/>
    <n v="3436"/>
    <x v="7"/>
    <x v="0"/>
    <x v="7"/>
    <x v="43"/>
    <x v="24"/>
    <x v="6"/>
  </r>
  <r>
    <s v="03/20/2019"/>
    <x v="113"/>
    <x v="9"/>
    <s v="CHE032019"/>
    <x v="729"/>
    <n v="3000"/>
    <x v="0"/>
    <x v="0"/>
    <n v="3301"/>
    <x v="7"/>
    <x v="0"/>
    <x v="7"/>
    <x v="34"/>
    <x v="16"/>
    <x v="0"/>
  </r>
  <r>
    <s v="03/21/2019"/>
    <x v="113"/>
    <x v="9"/>
    <s v="INV032119"/>
    <x v="621"/>
    <n v="100"/>
    <x v="2"/>
    <x v="2"/>
    <n v="3333"/>
    <x v="4"/>
    <x v="0"/>
    <x v="4"/>
    <x v="1"/>
    <x v="1"/>
    <x v="0"/>
  </r>
  <r>
    <s v="03/22/2019"/>
    <x v="113"/>
    <x v="9"/>
    <s v="INV032219"/>
    <x v="362"/>
    <n v="2500"/>
    <x v="0"/>
    <x v="0"/>
    <n v="3333"/>
    <x v="4"/>
    <x v="0"/>
    <x v="4"/>
    <x v="1"/>
    <x v="1"/>
    <x v="0"/>
  </r>
  <r>
    <s v="03/22/2019"/>
    <x v="113"/>
    <x v="9"/>
    <s v="CHE032219"/>
    <x v="117"/>
    <n v="100"/>
    <x v="2"/>
    <x v="2"/>
    <n v="3333"/>
    <x v="4"/>
    <x v="0"/>
    <x v="4"/>
    <x v="1"/>
    <x v="1"/>
    <x v="0"/>
  </r>
  <r>
    <s v="03/25/2019"/>
    <x v="113"/>
    <x v="9"/>
    <s v="112002"/>
    <x v="44"/>
    <n v="1000"/>
    <x v="4"/>
    <x v="4"/>
    <n v="3333"/>
    <x v="0"/>
    <x v="0"/>
    <x v="0"/>
    <x v="1"/>
    <x v="1"/>
    <x v="0"/>
  </r>
  <r>
    <s v="03/25/2019"/>
    <x v="113"/>
    <x v="9"/>
    <s v="111"/>
    <x v="868"/>
    <n v="500"/>
    <x v="0"/>
    <x v="0"/>
    <n v="3333"/>
    <x v="4"/>
    <x v="0"/>
    <x v="4"/>
    <x v="1"/>
    <x v="1"/>
    <x v="0"/>
  </r>
  <r>
    <s v="03/25/2019"/>
    <x v="113"/>
    <x v="9"/>
    <s v="2000000319"/>
    <x v="638"/>
    <n v="2000"/>
    <x v="4"/>
    <x v="4"/>
    <n v="3333"/>
    <x v="0"/>
    <x v="0"/>
    <x v="0"/>
    <x v="1"/>
    <x v="1"/>
    <x v="0"/>
  </r>
  <r>
    <s v="03/26/2019"/>
    <x v="113"/>
    <x v="9"/>
    <s v="2019GOLDPACKAGE"/>
    <x v="1"/>
    <n v="5850"/>
    <x v="1"/>
    <x v="1"/>
    <n v="3434"/>
    <x v="7"/>
    <x v="0"/>
    <x v="7"/>
    <x v="47"/>
    <x v="28"/>
    <x v="6"/>
  </r>
  <r>
    <s v="04/01/2019"/>
    <x v="114"/>
    <x v="9"/>
    <s v="INV040819"/>
    <x v="685"/>
    <n v="200"/>
    <x v="0"/>
    <x v="0"/>
    <n v="3333"/>
    <x v="4"/>
    <x v="0"/>
    <x v="4"/>
    <x v="1"/>
    <x v="1"/>
    <x v="0"/>
  </r>
  <r>
    <s v="04/01/2019"/>
    <x v="114"/>
    <x v="9"/>
    <s v="INV00223"/>
    <x v="105"/>
    <n v="1000"/>
    <x v="0"/>
    <x v="0"/>
    <n v="3333"/>
    <x v="4"/>
    <x v="0"/>
    <x v="4"/>
    <x v="1"/>
    <x v="1"/>
    <x v="0"/>
  </r>
  <r>
    <s v="04/01/2019"/>
    <x v="114"/>
    <x v="9"/>
    <s v="INV040119"/>
    <x v="884"/>
    <n v="400"/>
    <x v="0"/>
    <x v="0"/>
    <n v="3333"/>
    <x v="4"/>
    <x v="0"/>
    <x v="4"/>
    <x v="1"/>
    <x v="1"/>
    <x v="0"/>
  </r>
  <r>
    <s v="04/02/2019"/>
    <x v="114"/>
    <x v="9"/>
    <s v="2019MATHCONTESTATRNO"/>
    <x v="23"/>
    <n v="19"/>
    <x v="2"/>
    <x v="2"/>
    <n v="3434"/>
    <x v="7"/>
    <x v="0"/>
    <x v="7"/>
    <x v="47"/>
    <x v="28"/>
    <x v="6"/>
  </r>
  <r>
    <s v="04/02/2019"/>
    <x v="114"/>
    <x v="9"/>
    <s v="701"/>
    <x v="117"/>
    <n v="500"/>
    <x v="2"/>
    <x v="2"/>
    <n v="3435"/>
    <x v="7"/>
    <x v="0"/>
    <x v="7"/>
    <x v="26"/>
    <x v="12"/>
    <x v="6"/>
  </r>
  <r>
    <s v="04/02/2019"/>
    <x v="114"/>
    <x v="9"/>
    <s v="1042"/>
    <x v="974"/>
    <n v="500"/>
    <x v="4"/>
    <x v="4"/>
    <n v="3343"/>
    <x v="7"/>
    <x v="0"/>
    <x v="7"/>
    <x v="31"/>
    <x v="13"/>
    <x v="7"/>
  </r>
  <r>
    <s v="04/05/2019"/>
    <x v="114"/>
    <x v="9"/>
    <s v="CHE040519"/>
    <x v="578"/>
    <n v="500"/>
    <x v="4"/>
    <x v="4"/>
    <n v="3333"/>
    <x v="7"/>
    <x v="0"/>
    <x v="7"/>
    <x v="1"/>
    <x v="1"/>
    <x v="0"/>
  </r>
  <r>
    <s v="04/05/2019"/>
    <x v="114"/>
    <x v="9"/>
    <s v="M5746"/>
    <x v="232"/>
    <n v="3099"/>
    <x v="2"/>
    <x v="2"/>
    <n v="3438"/>
    <x v="8"/>
    <x v="0"/>
    <x v="8"/>
    <x v="39"/>
    <x v="20"/>
    <x v="6"/>
  </r>
  <r>
    <s v="04/08/2019"/>
    <x v="114"/>
    <x v="9"/>
    <s v="CHE040819"/>
    <x v="1026"/>
    <n v="100"/>
    <x v="0"/>
    <x v="0"/>
    <n v="3333"/>
    <x v="4"/>
    <x v="0"/>
    <x v="4"/>
    <x v="1"/>
    <x v="1"/>
    <x v="0"/>
  </r>
  <r>
    <s v="04/08/2019"/>
    <x v="114"/>
    <x v="9"/>
    <s v="CHE040819"/>
    <x v="808"/>
    <n v="100"/>
    <x v="0"/>
    <x v="0"/>
    <n v="3333"/>
    <x v="4"/>
    <x v="0"/>
    <x v="4"/>
    <x v="1"/>
    <x v="1"/>
    <x v="0"/>
  </r>
  <r>
    <s v="04/09/2019"/>
    <x v="114"/>
    <x v="9"/>
    <s v="CHE040919"/>
    <x v="1027"/>
    <n v="100"/>
    <x v="0"/>
    <x v="0"/>
    <n v="3333"/>
    <x v="4"/>
    <x v="0"/>
    <x v="4"/>
    <x v="1"/>
    <x v="1"/>
    <x v="0"/>
  </r>
  <r>
    <s v="04/09/2019"/>
    <x v="114"/>
    <x v="9"/>
    <s v="IEXP-2882546"/>
    <x v="962"/>
    <n v="500"/>
    <x v="6"/>
    <x v="6"/>
    <n v="3333"/>
    <x v="4"/>
    <x v="0"/>
    <x v="4"/>
    <x v="1"/>
    <x v="1"/>
    <x v="0"/>
  </r>
  <r>
    <s v="04/09/2019"/>
    <x v="114"/>
    <x v="9"/>
    <s v="CHE040919"/>
    <x v="118"/>
    <n v="174"/>
    <x v="0"/>
    <x v="0"/>
    <n v="3333"/>
    <x v="4"/>
    <x v="0"/>
    <x v="4"/>
    <x v="1"/>
    <x v="1"/>
    <x v="0"/>
  </r>
  <r>
    <s v="04/10/2019"/>
    <x v="114"/>
    <x v="9"/>
    <s v="CHE041018"/>
    <x v="992"/>
    <n v="100"/>
    <x v="0"/>
    <x v="0"/>
    <n v="3333"/>
    <x v="4"/>
    <x v="0"/>
    <x v="4"/>
    <x v="1"/>
    <x v="1"/>
    <x v="0"/>
  </r>
  <r>
    <s v="04/11/2019"/>
    <x v="114"/>
    <x v="9"/>
    <s v="INV041119"/>
    <x v="109"/>
    <n v="50"/>
    <x v="0"/>
    <x v="0"/>
    <n v="2631"/>
    <x v="4"/>
    <x v="0"/>
    <x v="4"/>
    <x v="9"/>
    <x v="4"/>
    <x v="0"/>
  </r>
  <r>
    <s v="04/12/2019"/>
    <x v="114"/>
    <x v="9"/>
    <s v="2019134"/>
    <x v="646"/>
    <n v="2500"/>
    <x v="3"/>
    <x v="3"/>
    <n v="3333"/>
    <x v="4"/>
    <x v="0"/>
    <x v="4"/>
    <x v="1"/>
    <x v="1"/>
    <x v="0"/>
  </r>
  <r>
    <s v="04/15/2019"/>
    <x v="114"/>
    <x v="9"/>
    <s v="INV041519"/>
    <x v="363"/>
    <n v="1700"/>
    <x v="0"/>
    <x v="0"/>
    <n v="3333"/>
    <x v="4"/>
    <x v="0"/>
    <x v="4"/>
    <x v="1"/>
    <x v="1"/>
    <x v="0"/>
  </r>
  <r>
    <s v="04/15/2019"/>
    <x v="114"/>
    <x v="9"/>
    <s v="INV041519"/>
    <x v="110"/>
    <n v="500"/>
    <x v="0"/>
    <x v="0"/>
    <n v="3333"/>
    <x v="4"/>
    <x v="0"/>
    <x v="4"/>
    <x v="1"/>
    <x v="1"/>
    <x v="0"/>
  </r>
  <r>
    <s v="04/18/2019"/>
    <x v="114"/>
    <x v="9"/>
    <s v="CHE041819"/>
    <x v="3"/>
    <n v="125"/>
    <x v="0"/>
    <x v="0"/>
    <n v="3333"/>
    <x v="4"/>
    <x v="0"/>
    <x v="4"/>
    <x v="1"/>
    <x v="1"/>
    <x v="0"/>
  </r>
  <r>
    <s v="04/22/2019"/>
    <x v="114"/>
    <x v="9"/>
    <s v="CHE042219"/>
    <x v="44"/>
    <n v="500"/>
    <x v="0"/>
    <x v="0"/>
    <n v="3333"/>
    <x v="4"/>
    <x v="0"/>
    <x v="4"/>
    <x v="1"/>
    <x v="1"/>
    <x v="0"/>
  </r>
  <r>
    <s v="04/23/2019"/>
    <x v="114"/>
    <x v="9"/>
    <s v="CHE042319"/>
    <x v="959"/>
    <n v="500"/>
    <x v="2"/>
    <x v="2"/>
    <n v="3343"/>
    <x v="7"/>
    <x v="0"/>
    <x v="7"/>
    <x v="31"/>
    <x v="13"/>
    <x v="7"/>
  </r>
  <r>
    <s v="04/23/2019"/>
    <x v="114"/>
    <x v="9"/>
    <s v="CHE042319"/>
    <x v="811"/>
    <n v="1000"/>
    <x v="2"/>
    <x v="2"/>
    <n v="3343"/>
    <x v="7"/>
    <x v="0"/>
    <x v="7"/>
    <x v="31"/>
    <x v="13"/>
    <x v="7"/>
  </r>
  <r>
    <s v="04/25/2019"/>
    <x v="114"/>
    <x v="9"/>
    <s v="CHE042519"/>
    <x v="351"/>
    <n v="200"/>
    <x v="2"/>
    <x v="2"/>
    <n v="3343"/>
    <x v="7"/>
    <x v="0"/>
    <x v="7"/>
    <x v="31"/>
    <x v="13"/>
    <x v="7"/>
  </r>
  <r>
    <s v="04/29/2019"/>
    <x v="114"/>
    <x v="9"/>
    <s v="INV042919"/>
    <x v="44"/>
    <n v="150"/>
    <x v="0"/>
    <x v="0"/>
    <n v="3333"/>
    <x v="4"/>
    <x v="0"/>
    <x v="4"/>
    <x v="1"/>
    <x v="1"/>
    <x v="0"/>
  </r>
  <r>
    <s v="03/25/2019"/>
    <x v="115"/>
    <x v="9"/>
    <s v="INV032519"/>
    <x v="961"/>
    <n v="100"/>
    <x v="2"/>
    <x v="2"/>
    <n v="3333"/>
    <x v="4"/>
    <x v="0"/>
    <x v="4"/>
    <x v="1"/>
    <x v="1"/>
    <x v="0"/>
  </r>
  <r>
    <s v="04/17/2019"/>
    <x v="115"/>
    <x v="9"/>
    <s v="INV041719"/>
    <x v="522"/>
    <n v="1000"/>
    <x v="0"/>
    <x v="0"/>
    <n v="3333"/>
    <x v="4"/>
    <x v="0"/>
    <x v="4"/>
    <x v="1"/>
    <x v="1"/>
    <x v="0"/>
  </r>
  <r>
    <s v="04/24/2019"/>
    <x v="115"/>
    <x v="9"/>
    <s v="KACP020"/>
    <x v="889"/>
    <n v="1000"/>
    <x v="0"/>
    <x v="0"/>
    <n v="3333"/>
    <x v="4"/>
    <x v="0"/>
    <x v="4"/>
    <x v="1"/>
    <x v="1"/>
    <x v="0"/>
  </r>
  <r>
    <s v="04/25/2019"/>
    <x v="115"/>
    <x v="9"/>
    <s v="CHE042519"/>
    <x v="1028"/>
    <n v="300"/>
    <x v="0"/>
    <x v="0"/>
    <n v="3343"/>
    <x v="7"/>
    <x v="0"/>
    <x v="7"/>
    <x v="31"/>
    <x v="13"/>
    <x v="7"/>
  </r>
  <r>
    <s v="04/30/2019"/>
    <x v="115"/>
    <x v="9"/>
    <s v="252536_043019"/>
    <x v="505"/>
    <n v="235"/>
    <x v="2"/>
    <x v="2"/>
    <n v="3333"/>
    <x v="4"/>
    <x v="0"/>
    <x v="4"/>
    <x v="1"/>
    <x v="1"/>
    <x v="0"/>
  </r>
  <r>
    <s v="04/30/2019"/>
    <x v="115"/>
    <x v="9"/>
    <s v="CHE043019"/>
    <x v="1029"/>
    <n v="1000"/>
    <x v="0"/>
    <x v="0"/>
    <n v="3307"/>
    <x v="4"/>
    <x v="0"/>
    <x v="4"/>
    <x v="53"/>
    <x v="32"/>
    <x v="0"/>
  </r>
  <r>
    <s v="04/30/2019"/>
    <x v="115"/>
    <x v="9"/>
    <s v="INV043019"/>
    <x v="894"/>
    <n v="250"/>
    <x v="0"/>
    <x v="0"/>
    <n v="3333"/>
    <x v="4"/>
    <x v="0"/>
    <x v="4"/>
    <x v="1"/>
    <x v="1"/>
    <x v="0"/>
  </r>
  <r>
    <s v="05/01/2019"/>
    <x v="115"/>
    <x v="9"/>
    <s v="INV050119"/>
    <x v="875"/>
    <n v="1000"/>
    <x v="0"/>
    <x v="0"/>
    <n v="3333"/>
    <x v="7"/>
    <x v="0"/>
    <x v="7"/>
    <x v="1"/>
    <x v="1"/>
    <x v="0"/>
  </r>
  <r>
    <s v="05/01/2019"/>
    <x v="115"/>
    <x v="9"/>
    <s v="INV050119"/>
    <x v="314"/>
    <n v="1250"/>
    <x v="0"/>
    <x v="0"/>
    <n v="3333"/>
    <x v="4"/>
    <x v="0"/>
    <x v="4"/>
    <x v="1"/>
    <x v="1"/>
    <x v="0"/>
  </r>
  <r>
    <s v="05/01/2019"/>
    <x v="115"/>
    <x v="9"/>
    <s v="CHE050119"/>
    <x v="1030"/>
    <n v="200"/>
    <x v="0"/>
    <x v="0"/>
    <n v="3333"/>
    <x v="4"/>
    <x v="0"/>
    <x v="4"/>
    <x v="1"/>
    <x v="1"/>
    <x v="0"/>
  </r>
  <r>
    <s v="05/01/2019"/>
    <x v="115"/>
    <x v="9"/>
    <s v="INV050119"/>
    <x v="1031"/>
    <n v="750"/>
    <x v="0"/>
    <x v="0"/>
    <n v="3333"/>
    <x v="4"/>
    <x v="0"/>
    <x v="4"/>
    <x v="1"/>
    <x v="1"/>
    <x v="0"/>
  </r>
  <r>
    <s v="05/02/2019"/>
    <x v="115"/>
    <x v="9"/>
    <s v="CHE050219"/>
    <x v="1032"/>
    <n v="100"/>
    <x v="0"/>
    <x v="0"/>
    <n v="3333"/>
    <x v="4"/>
    <x v="0"/>
    <x v="4"/>
    <x v="1"/>
    <x v="1"/>
    <x v="0"/>
  </r>
  <r>
    <s v="05/02/2019"/>
    <x v="115"/>
    <x v="9"/>
    <s v="INV050219"/>
    <x v="109"/>
    <n v="1500"/>
    <x v="0"/>
    <x v="0"/>
    <n v="3333"/>
    <x v="4"/>
    <x v="0"/>
    <x v="4"/>
    <x v="1"/>
    <x v="1"/>
    <x v="0"/>
  </r>
  <r>
    <s v="05/02/2019"/>
    <x v="115"/>
    <x v="9"/>
    <s v="CHE050219"/>
    <x v="834"/>
    <n v="600"/>
    <x v="0"/>
    <x v="0"/>
    <n v="3342"/>
    <x v="7"/>
    <x v="0"/>
    <x v="7"/>
    <x v="30"/>
    <x v="14"/>
    <x v="7"/>
  </r>
  <r>
    <s v="05/02/2019"/>
    <x v="115"/>
    <x v="9"/>
    <s v="CHE050219"/>
    <x v="966"/>
    <n v="500"/>
    <x v="0"/>
    <x v="0"/>
    <n v="3344"/>
    <x v="7"/>
    <x v="0"/>
    <x v="7"/>
    <x v="28"/>
    <x v="13"/>
    <x v="7"/>
  </r>
  <r>
    <s v="05/02/2019"/>
    <x v="115"/>
    <x v="9"/>
    <s v="CHE050219"/>
    <x v="1033"/>
    <n v="180"/>
    <x v="0"/>
    <x v="0"/>
    <n v="3344"/>
    <x v="7"/>
    <x v="0"/>
    <x v="7"/>
    <x v="28"/>
    <x v="13"/>
    <x v="7"/>
  </r>
  <r>
    <s v="05/04/2019"/>
    <x v="115"/>
    <x v="9"/>
    <s v="CHE050419"/>
    <x v="639"/>
    <n v="100"/>
    <x v="0"/>
    <x v="0"/>
    <n v="3307"/>
    <x v="7"/>
    <x v="0"/>
    <x v="7"/>
    <x v="53"/>
    <x v="32"/>
    <x v="0"/>
  </r>
  <r>
    <s v="05/06/2019"/>
    <x v="115"/>
    <x v="9"/>
    <s v="100"/>
    <x v="627"/>
    <n v="100"/>
    <x v="2"/>
    <x v="2"/>
    <n v="3333"/>
    <x v="4"/>
    <x v="0"/>
    <x v="4"/>
    <x v="1"/>
    <x v="1"/>
    <x v="0"/>
  </r>
  <r>
    <s v="05/08/2019"/>
    <x v="115"/>
    <x v="9"/>
    <s v="422"/>
    <x v="528"/>
    <n v="2500"/>
    <x v="0"/>
    <x v="0"/>
    <n v="3333"/>
    <x v="4"/>
    <x v="0"/>
    <x v="4"/>
    <x v="1"/>
    <x v="1"/>
    <x v="0"/>
  </r>
  <r>
    <s v="05/08/2019"/>
    <x v="115"/>
    <x v="9"/>
    <s v="3467_050819"/>
    <x v="1"/>
    <n v="250"/>
    <x v="0"/>
    <x v="0"/>
    <n v="3343"/>
    <x v="7"/>
    <x v="0"/>
    <x v="7"/>
    <x v="31"/>
    <x v="13"/>
    <x v="7"/>
  </r>
  <r>
    <s v="05/09/2019"/>
    <x v="115"/>
    <x v="9"/>
    <s v="CHE050919"/>
    <x v="1034"/>
    <n v="1000"/>
    <x v="3"/>
    <x v="3"/>
    <n v="3343"/>
    <x v="7"/>
    <x v="0"/>
    <x v="7"/>
    <x v="31"/>
    <x v="13"/>
    <x v="7"/>
  </r>
  <r>
    <s v="05/13/2019"/>
    <x v="115"/>
    <x v="9"/>
    <s v="INV051319"/>
    <x v="1035"/>
    <n v="500"/>
    <x v="2"/>
    <x v="2"/>
    <n v="3342"/>
    <x v="7"/>
    <x v="0"/>
    <x v="7"/>
    <x v="30"/>
    <x v="14"/>
    <x v="7"/>
  </r>
  <r>
    <s v="05/13/2019"/>
    <x v="115"/>
    <x v="9"/>
    <s v="101"/>
    <x v="86"/>
    <n v="500"/>
    <x v="4"/>
    <x v="4"/>
    <n v="3333"/>
    <x v="4"/>
    <x v="0"/>
    <x v="4"/>
    <x v="1"/>
    <x v="1"/>
    <x v="0"/>
  </r>
  <r>
    <s v="05/13/2019"/>
    <x v="115"/>
    <x v="9"/>
    <s v="CHE051319"/>
    <x v="1036"/>
    <n v="250"/>
    <x v="0"/>
    <x v="0"/>
    <n v="3333"/>
    <x v="4"/>
    <x v="0"/>
    <x v="4"/>
    <x v="1"/>
    <x v="1"/>
    <x v="0"/>
  </r>
  <r>
    <s v="05/13/2019"/>
    <x v="115"/>
    <x v="9"/>
    <s v="CHE051319"/>
    <x v="749"/>
    <n v="3000"/>
    <x v="0"/>
    <x v="0"/>
    <n v="3333"/>
    <x v="4"/>
    <x v="0"/>
    <x v="4"/>
    <x v="1"/>
    <x v="1"/>
    <x v="0"/>
  </r>
  <r>
    <s v="05/14/2019"/>
    <x v="115"/>
    <x v="9"/>
    <s v="DW2019"/>
    <x v="971"/>
    <n v="500"/>
    <x v="4"/>
    <x v="4"/>
    <n v="3333"/>
    <x v="4"/>
    <x v="0"/>
    <x v="4"/>
    <x v="1"/>
    <x v="1"/>
    <x v="0"/>
  </r>
  <r>
    <s v="05/15/2019"/>
    <x v="115"/>
    <x v="9"/>
    <s v="9650"/>
    <x v="468"/>
    <n v="4500"/>
    <x v="0"/>
    <x v="0"/>
    <n v="3333"/>
    <x v="4"/>
    <x v="0"/>
    <x v="4"/>
    <x v="1"/>
    <x v="1"/>
    <x v="0"/>
  </r>
  <r>
    <s v="05/15/2019"/>
    <x v="115"/>
    <x v="9"/>
    <s v="CHE051519"/>
    <x v="361"/>
    <n v="100"/>
    <x v="0"/>
    <x v="0"/>
    <n v="3333"/>
    <x v="4"/>
    <x v="0"/>
    <x v="4"/>
    <x v="1"/>
    <x v="1"/>
    <x v="0"/>
  </r>
  <r>
    <s v="05/15/2019"/>
    <x v="115"/>
    <x v="9"/>
    <s v="2292"/>
    <x v="219"/>
    <n v="500"/>
    <x v="4"/>
    <x v="4"/>
    <n v="3333"/>
    <x v="7"/>
    <x v="0"/>
    <x v="7"/>
    <x v="1"/>
    <x v="1"/>
    <x v="0"/>
  </r>
  <r>
    <s v="05/16/2019"/>
    <x v="115"/>
    <x v="9"/>
    <s v="CHE051619"/>
    <x v="674"/>
    <n v="500"/>
    <x v="0"/>
    <x v="0"/>
    <n v="3344"/>
    <x v="7"/>
    <x v="0"/>
    <x v="7"/>
    <x v="28"/>
    <x v="13"/>
    <x v="7"/>
  </r>
  <r>
    <s v="05/16/2019"/>
    <x v="115"/>
    <x v="9"/>
    <s v="51"/>
    <x v="64"/>
    <n v="1000"/>
    <x v="0"/>
    <x v="0"/>
    <n v="3342"/>
    <x v="7"/>
    <x v="0"/>
    <x v="7"/>
    <x v="30"/>
    <x v="14"/>
    <x v="7"/>
  </r>
  <r>
    <s v="05/17/2019"/>
    <x v="115"/>
    <x v="9"/>
    <s v="CHE051719"/>
    <x v="1"/>
    <n v="5000"/>
    <x v="1"/>
    <x v="1"/>
    <n v="3301"/>
    <x v="7"/>
    <x v="0"/>
    <x v="7"/>
    <x v="34"/>
    <x v="16"/>
    <x v="0"/>
  </r>
  <r>
    <s v="05/23/2019"/>
    <x v="115"/>
    <x v="9"/>
    <s v="INV052319"/>
    <x v="89"/>
    <n v="500"/>
    <x v="0"/>
    <x v="0"/>
    <n v="3333"/>
    <x v="4"/>
    <x v="0"/>
    <x v="4"/>
    <x v="1"/>
    <x v="1"/>
    <x v="0"/>
  </r>
  <r>
    <s v="05/23/2019"/>
    <x v="115"/>
    <x v="9"/>
    <s v="INV052319"/>
    <x v="109"/>
    <n v="0"/>
    <x v="0"/>
    <x v="0"/>
    <n v="3333"/>
    <x v="4"/>
    <x v="0"/>
    <x v="4"/>
    <x v="1"/>
    <x v="1"/>
    <x v="0"/>
  </r>
  <r>
    <s v="05/23/2019"/>
    <x v="115"/>
    <x v="9"/>
    <s v="CHE052319"/>
    <x v="164"/>
    <n v="200"/>
    <x v="0"/>
    <x v="0"/>
    <n v="3342"/>
    <x v="7"/>
    <x v="0"/>
    <x v="7"/>
    <x v="30"/>
    <x v="14"/>
    <x v="7"/>
  </r>
  <r>
    <s v="05/24/2019"/>
    <x v="115"/>
    <x v="9"/>
    <s v="CHE052419"/>
    <x v="92"/>
    <n v="100"/>
    <x v="0"/>
    <x v="0"/>
    <n v="3306"/>
    <x v="4"/>
    <x v="0"/>
    <x v="4"/>
    <x v="57"/>
    <x v="36"/>
    <x v="1"/>
  </r>
  <r>
    <s v="05/29/2019"/>
    <x v="115"/>
    <x v="9"/>
    <s v="INV052919"/>
    <x v="521"/>
    <n v="500"/>
    <x v="0"/>
    <x v="0"/>
    <n v="3333"/>
    <x v="4"/>
    <x v="0"/>
    <x v="4"/>
    <x v="1"/>
    <x v="1"/>
    <x v="0"/>
  </r>
  <r>
    <s v="05/22/2019"/>
    <x v="116"/>
    <x v="9"/>
    <s v="CHE052219"/>
    <x v="1037"/>
    <n v="100"/>
    <x v="0"/>
    <x v="0"/>
    <n v="3301"/>
    <x v="7"/>
    <x v="0"/>
    <x v="7"/>
    <x v="34"/>
    <x v="16"/>
    <x v="0"/>
  </r>
  <r>
    <s v="05/24/2019"/>
    <x v="116"/>
    <x v="9"/>
    <s v="11325"/>
    <x v="963"/>
    <n v="500"/>
    <x v="0"/>
    <x v="0"/>
    <n v="3333"/>
    <x v="4"/>
    <x v="0"/>
    <x v="4"/>
    <x v="1"/>
    <x v="1"/>
    <x v="0"/>
  </r>
  <r>
    <s v="05/29/2019"/>
    <x v="116"/>
    <x v="9"/>
    <s v="INV052919"/>
    <x v="627"/>
    <n v="500"/>
    <x v="2"/>
    <x v="2"/>
    <n v="3333"/>
    <x v="4"/>
    <x v="0"/>
    <x v="4"/>
    <x v="1"/>
    <x v="1"/>
    <x v="0"/>
  </r>
  <r>
    <s v="05/31/2019"/>
    <x v="116"/>
    <x v="9"/>
    <s v="INV053119"/>
    <x v="1038"/>
    <n v="1000"/>
    <x v="4"/>
    <x v="4"/>
    <n v="3333"/>
    <x v="4"/>
    <x v="0"/>
    <x v="4"/>
    <x v="1"/>
    <x v="1"/>
    <x v="0"/>
  </r>
  <r>
    <s v="06/01/2019"/>
    <x v="116"/>
    <x v="9"/>
    <s v="INV060119"/>
    <x v="384"/>
    <n v="350"/>
    <x v="0"/>
    <x v="0"/>
    <n v="3333"/>
    <x v="4"/>
    <x v="0"/>
    <x v="4"/>
    <x v="1"/>
    <x v="1"/>
    <x v="0"/>
  </r>
  <r>
    <s v="06/04/2019"/>
    <x v="116"/>
    <x v="9"/>
    <s v="CHE060419"/>
    <x v="1039"/>
    <n v="500"/>
    <x v="2"/>
    <x v="2"/>
    <n v="3343"/>
    <x v="7"/>
    <x v="0"/>
    <x v="7"/>
    <x v="31"/>
    <x v="13"/>
    <x v="7"/>
  </r>
  <r>
    <s v="06/12/2019"/>
    <x v="116"/>
    <x v="9"/>
    <s v="2019GOLF"/>
    <x v="1"/>
    <n v="80"/>
    <x v="0"/>
    <x v="0"/>
    <n v="3434"/>
    <x v="7"/>
    <x v="0"/>
    <x v="7"/>
    <x v="47"/>
    <x v="28"/>
    <x v="6"/>
  </r>
  <r>
    <s v="06/13/2019"/>
    <x v="116"/>
    <x v="9"/>
    <s v="1901"/>
    <x v="1040"/>
    <n v="800"/>
    <x v="0"/>
    <x v="0"/>
    <n v="3435"/>
    <x v="7"/>
    <x v="0"/>
    <x v="7"/>
    <x v="26"/>
    <x v="12"/>
    <x v="6"/>
  </r>
  <r>
    <s v="06/14/2019"/>
    <x v="116"/>
    <x v="9"/>
    <s v="CHE061419"/>
    <x v="639"/>
    <n v="1000"/>
    <x v="2"/>
    <x v="2"/>
    <n v="3307"/>
    <x v="7"/>
    <x v="0"/>
    <x v="7"/>
    <x v="53"/>
    <x v="32"/>
    <x v="0"/>
  </r>
  <r>
    <s v="06/16/2019"/>
    <x v="116"/>
    <x v="9"/>
    <s v="050_RYAN.TOLBERT_JUN"/>
    <x v="456"/>
    <n v="68.680000000000007"/>
    <x v="0"/>
    <x v="0"/>
    <n v="2635"/>
    <x v="4"/>
    <x v="0"/>
    <x v="4"/>
    <x v="12"/>
    <x v="7"/>
    <x v="4"/>
  </r>
  <r>
    <s v="06/18/2019"/>
    <x v="116"/>
    <x v="9"/>
    <s v="201902"/>
    <x v="725"/>
    <n v="500"/>
    <x v="0"/>
    <x v="0"/>
    <n v="3333"/>
    <x v="4"/>
    <x v="0"/>
    <x v="4"/>
    <x v="1"/>
    <x v="1"/>
    <x v="0"/>
  </r>
  <r>
    <s v="06/18/2019"/>
    <x v="116"/>
    <x v="9"/>
    <s v="INV061819"/>
    <x v="1041"/>
    <n v="1000"/>
    <x v="2"/>
    <x v="2"/>
    <n v="3333"/>
    <x v="4"/>
    <x v="0"/>
    <x v="4"/>
    <x v="1"/>
    <x v="1"/>
    <x v="0"/>
  </r>
  <r>
    <s v="06/24/2019"/>
    <x v="116"/>
    <x v="9"/>
    <s v="INV062419"/>
    <x v="251"/>
    <n v="300"/>
    <x v="0"/>
    <x v="0"/>
    <n v="3333"/>
    <x v="4"/>
    <x v="0"/>
    <x v="4"/>
    <x v="1"/>
    <x v="1"/>
    <x v="0"/>
  </r>
  <r>
    <s v="06/25/2019"/>
    <x v="116"/>
    <x v="9"/>
    <s v="121"/>
    <x v="660"/>
    <n v="200"/>
    <x v="0"/>
    <x v="0"/>
    <n v="3333"/>
    <x v="4"/>
    <x v="0"/>
    <x v="4"/>
    <x v="1"/>
    <x v="1"/>
    <x v="0"/>
  </r>
  <r>
    <s v="06/26/2019"/>
    <x v="116"/>
    <x v="9"/>
    <s v="100"/>
    <x v="976"/>
    <n v="1250"/>
    <x v="2"/>
    <x v="2"/>
    <n v="3333"/>
    <x v="4"/>
    <x v="0"/>
    <x v="4"/>
    <x v="1"/>
    <x v="1"/>
    <x v="0"/>
  </r>
  <r>
    <m/>
    <x v="116"/>
    <x v="9"/>
    <s v="Journal Entry"/>
    <x v="563"/>
    <n v="4.12"/>
    <x v="0"/>
    <x v="0"/>
    <n v="2635"/>
    <x v="4"/>
    <x v="0"/>
    <x v="4"/>
    <x v="12"/>
    <x v="7"/>
    <x v="4"/>
  </r>
  <r>
    <s v="06/13/2019"/>
    <x v="117"/>
    <x v="9"/>
    <s v="215"/>
    <x v="1042"/>
    <n v="250"/>
    <x v="0"/>
    <x v="0"/>
    <n v="3435"/>
    <x v="7"/>
    <x v="0"/>
    <x v="7"/>
    <x v="26"/>
    <x v="12"/>
    <x v="6"/>
  </r>
  <r>
    <s v="06/27/2019"/>
    <x v="117"/>
    <x v="9"/>
    <s v="CHE062719"/>
    <x v="1043"/>
    <n v="100"/>
    <x v="2"/>
    <x v="2"/>
    <n v="3333"/>
    <x v="4"/>
    <x v="0"/>
    <x v="4"/>
    <x v="1"/>
    <x v="1"/>
    <x v="0"/>
  </r>
  <r>
    <s v="06/27/2019"/>
    <x v="117"/>
    <x v="9"/>
    <s v="CHE062719"/>
    <x v="1044"/>
    <n v="350"/>
    <x v="2"/>
    <x v="2"/>
    <n v="3333"/>
    <x v="4"/>
    <x v="0"/>
    <x v="4"/>
    <x v="1"/>
    <x v="1"/>
    <x v="0"/>
  </r>
  <r>
    <s v="06/27/2019"/>
    <x v="117"/>
    <x v="9"/>
    <s v="IEXP-3089535"/>
    <x v="1045"/>
    <n v="225"/>
    <x v="17"/>
    <x v="16"/>
    <n v="3342"/>
    <x v="7"/>
    <x v="0"/>
    <x v="7"/>
    <x v="30"/>
    <x v="14"/>
    <x v="7"/>
  </r>
  <r>
    <s v="07/01/2019"/>
    <x v="117"/>
    <x v="9"/>
    <s v="INV070119"/>
    <x v="663"/>
    <n v="1000"/>
    <x v="0"/>
    <x v="0"/>
    <n v="3434"/>
    <x v="7"/>
    <x v="0"/>
    <x v="7"/>
    <x v="47"/>
    <x v="28"/>
    <x v="6"/>
  </r>
  <r>
    <s v="07/01/2019"/>
    <x v="117"/>
    <x v="9"/>
    <s v="1001"/>
    <x v="1046"/>
    <n v="500"/>
    <x v="0"/>
    <x v="0"/>
    <n v="3439"/>
    <x v="7"/>
    <x v="0"/>
    <x v="7"/>
    <x v="40"/>
    <x v="21"/>
    <x v="6"/>
  </r>
  <r>
    <s v="07/02/2019"/>
    <x v="117"/>
    <x v="9"/>
    <s v="CHE070219"/>
    <x v="1047"/>
    <n v="1000"/>
    <x v="2"/>
    <x v="2"/>
    <n v="3301"/>
    <x v="7"/>
    <x v="0"/>
    <x v="7"/>
    <x v="34"/>
    <x v="16"/>
    <x v="0"/>
  </r>
  <r>
    <s v="07/03/2019"/>
    <x v="117"/>
    <x v="9"/>
    <s v="347"/>
    <x v="22"/>
    <n v="500"/>
    <x v="0"/>
    <x v="0"/>
    <n v="2734"/>
    <x v="4"/>
    <x v="0"/>
    <x v="4"/>
    <x v="13"/>
    <x v="8"/>
    <x v="5"/>
  </r>
  <r>
    <s v="07/08/2019"/>
    <x v="117"/>
    <x v="9"/>
    <s v="102511"/>
    <x v="548"/>
    <n v="400"/>
    <x v="0"/>
    <x v="0"/>
    <n v="3342"/>
    <x v="7"/>
    <x v="0"/>
    <x v="7"/>
    <x v="30"/>
    <x v="14"/>
    <x v="7"/>
  </r>
  <r>
    <s v="07/08/2019"/>
    <x v="117"/>
    <x v="9"/>
    <s v="INV070819"/>
    <x v="859"/>
    <n v="1000"/>
    <x v="2"/>
    <x v="2"/>
    <n v="3343"/>
    <x v="7"/>
    <x v="0"/>
    <x v="7"/>
    <x v="31"/>
    <x v="13"/>
    <x v="7"/>
  </r>
  <r>
    <s v="07/08/2019"/>
    <x v="117"/>
    <x v="9"/>
    <s v="INV070819"/>
    <x v="251"/>
    <n v="1000"/>
    <x v="0"/>
    <x v="0"/>
    <n v="3333"/>
    <x v="4"/>
    <x v="0"/>
    <x v="4"/>
    <x v="1"/>
    <x v="1"/>
    <x v="0"/>
  </r>
  <r>
    <s v="07/15/2019"/>
    <x v="117"/>
    <x v="9"/>
    <s v="CHE071519"/>
    <x v="153"/>
    <n v="0"/>
    <x v="2"/>
    <x v="2"/>
    <n v="3333"/>
    <x v="4"/>
    <x v="0"/>
    <x v="4"/>
    <x v="1"/>
    <x v="1"/>
    <x v="0"/>
  </r>
  <r>
    <s v="07/15/2019"/>
    <x v="117"/>
    <x v="9"/>
    <s v="INV071519"/>
    <x v="504"/>
    <n v="500"/>
    <x v="2"/>
    <x v="2"/>
    <n v="3333"/>
    <x v="4"/>
    <x v="0"/>
    <x v="4"/>
    <x v="1"/>
    <x v="1"/>
    <x v="0"/>
  </r>
  <r>
    <s v="07/16/2019"/>
    <x v="117"/>
    <x v="9"/>
    <s v="CHE071619"/>
    <x v="271"/>
    <n v="500"/>
    <x v="0"/>
    <x v="0"/>
    <n v="3333"/>
    <x v="4"/>
    <x v="0"/>
    <x v="4"/>
    <x v="1"/>
    <x v="1"/>
    <x v="0"/>
  </r>
  <r>
    <s v="07/17/2019"/>
    <x v="117"/>
    <x v="9"/>
    <s v="67476"/>
    <x v="22"/>
    <n v="500"/>
    <x v="2"/>
    <x v="2"/>
    <n v="3333"/>
    <x v="4"/>
    <x v="0"/>
    <x v="4"/>
    <x v="1"/>
    <x v="1"/>
    <x v="0"/>
  </r>
  <r>
    <s v="07/17/2019"/>
    <x v="117"/>
    <x v="9"/>
    <s v="CHE071719"/>
    <x v="1029"/>
    <n v="1000"/>
    <x v="0"/>
    <x v="0"/>
    <n v="3307"/>
    <x v="4"/>
    <x v="0"/>
    <x v="4"/>
    <x v="53"/>
    <x v="32"/>
    <x v="0"/>
  </r>
  <r>
    <s v="07/17/2019"/>
    <x v="117"/>
    <x v="9"/>
    <s v="67458"/>
    <x v="1048"/>
    <n v="1000"/>
    <x v="0"/>
    <x v="0"/>
    <n v="3333"/>
    <x v="4"/>
    <x v="0"/>
    <x v="4"/>
    <x v="1"/>
    <x v="1"/>
    <x v="0"/>
  </r>
  <r>
    <s v="07/17/2019"/>
    <x v="117"/>
    <x v="9"/>
    <s v="01600"/>
    <x v="1049"/>
    <n v="1500"/>
    <x v="0"/>
    <x v="0"/>
    <n v="3333"/>
    <x v="4"/>
    <x v="0"/>
    <x v="4"/>
    <x v="1"/>
    <x v="1"/>
    <x v="0"/>
  </r>
  <r>
    <s v="07/17/2019"/>
    <x v="117"/>
    <x v="9"/>
    <s v="WEXP-00002025"/>
    <x v="1050"/>
    <n v="370.42"/>
    <x v="0"/>
    <x v="0"/>
    <n v="2750"/>
    <x v="4"/>
    <x v="0"/>
    <x v="4"/>
    <x v="44"/>
    <x v="25"/>
    <x v="5"/>
  </r>
  <r>
    <s v="07/18/2019"/>
    <x v="117"/>
    <x v="9"/>
    <s v="CHE071819"/>
    <x v="1"/>
    <n v="500"/>
    <x v="1"/>
    <x v="1"/>
    <n v="3344"/>
    <x v="7"/>
    <x v="0"/>
    <x v="7"/>
    <x v="28"/>
    <x v="13"/>
    <x v="7"/>
  </r>
  <r>
    <s v="07/26/2019"/>
    <x v="117"/>
    <x v="9"/>
    <s v="CHE072619"/>
    <x v="1051"/>
    <n v="1000"/>
    <x v="2"/>
    <x v="2"/>
    <n v="3307"/>
    <x v="7"/>
    <x v="0"/>
    <x v="7"/>
    <x v="53"/>
    <x v="32"/>
    <x v="0"/>
  </r>
  <r>
    <s v="05/23/2019"/>
    <x v="118"/>
    <x v="9"/>
    <s v="CHE052319"/>
    <x v="683"/>
    <n v="250"/>
    <x v="0"/>
    <x v="0"/>
    <n v="3342"/>
    <x v="7"/>
    <x v="0"/>
    <x v="7"/>
    <x v="30"/>
    <x v="14"/>
    <x v="7"/>
  </r>
  <r>
    <s v="06/28/2019"/>
    <x v="118"/>
    <x v="9"/>
    <s v="HUTS2019"/>
    <x v="327"/>
    <n v="2500"/>
    <x v="0"/>
    <x v="0"/>
    <n v="3333"/>
    <x v="4"/>
    <x v="0"/>
    <x v="4"/>
    <x v="1"/>
    <x v="1"/>
    <x v="0"/>
  </r>
  <r>
    <s v="07/24/2019"/>
    <x v="118"/>
    <x v="9"/>
    <s v="WEXP-00002805"/>
    <x v="1052"/>
    <n v="67.67"/>
    <x v="0"/>
    <x v="0"/>
    <n v="3333"/>
    <x v="0"/>
    <x v="0"/>
    <x v="0"/>
    <x v="1"/>
    <x v="1"/>
    <x v="0"/>
  </r>
  <r>
    <s v="07/26/2019"/>
    <x v="118"/>
    <x v="9"/>
    <s v="CHE072619"/>
    <x v="1053"/>
    <n v="500"/>
    <x v="0"/>
    <x v="0"/>
    <n v="3342"/>
    <x v="7"/>
    <x v="0"/>
    <x v="7"/>
    <x v="30"/>
    <x v="14"/>
    <x v="7"/>
  </r>
  <r>
    <s v="07/29/2019"/>
    <x v="118"/>
    <x v="9"/>
    <s v="WEXP-00003150"/>
    <x v="1054"/>
    <n v="253.64"/>
    <x v="0"/>
    <x v="0"/>
    <n v="2637"/>
    <x v="7"/>
    <x v="0"/>
    <x v="7"/>
    <x v="18"/>
    <x v="9"/>
    <x v="3"/>
  </r>
  <r>
    <s v="07/29/2019"/>
    <x v="118"/>
    <x v="9"/>
    <s v="WEXP-00003150"/>
    <x v="1054"/>
    <n v="507.29"/>
    <x v="0"/>
    <x v="0"/>
    <n v="2637"/>
    <x v="4"/>
    <x v="0"/>
    <x v="4"/>
    <x v="18"/>
    <x v="9"/>
    <x v="3"/>
  </r>
  <r>
    <s v="08/05/2019"/>
    <x v="118"/>
    <x v="9"/>
    <s v="CHE080519"/>
    <x v="972"/>
    <n v="250"/>
    <x v="0"/>
    <x v="0"/>
    <n v="3333"/>
    <x v="4"/>
    <x v="0"/>
    <x v="4"/>
    <x v="1"/>
    <x v="1"/>
    <x v="0"/>
  </r>
  <r>
    <s v="08/05/2019"/>
    <x v="118"/>
    <x v="9"/>
    <s v="CHE080519"/>
    <x v="1055"/>
    <n v="100"/>
    <x v="0"/>
    <x v="0"/>
    <n v="3307"/>
    <x v="0"/>
    <x v="0"/>
    <x v="0"/>
    <x v="53"/>
    <x v="32"/>
    <x v="0"/>
  </r>
  <r>
    <s v="08/12/2019"/>
    <x v="118"/>
    <x v="9"/>
    <s v="CHE081219"/>
    <x v="1056"/>
    <n v="1000"/>
    <x v="2"/>
    <x v="2"/>
    <n v="3307"/>
    <x v="7"/>
    <x v="0"/>
    <x v="7"/>
    <x v="53"/>
    <x v="32"/>
    <x v="0"/>
  </r>
  <r>
    <s v="08/12/2019"/>
    <x v="118"/>
    <x v="9"/>
    <s v="201912"/>
    <x v="977"/>
    <n v="2000"/>
    <x v="0"/>
    <x v="0"/>
    <n v="3333"/>
    <x v="4"/>
    <x v="0"/>
    <x v="4"/>
    <x v="1"/>
    <x v="1"/>
    <x v="0"/>
  </r>
  <r>
    <s v="08/12/2019"/>
    <x v="118"/>
    <x v="9"/>
    <s v="812621"/>
    <x v="631"/>
    <n v="1000"/>
    <x v="0"/>
    <x v="0"/>
    <n v="3333"/>
    <x v="4"/>
    <x v="0"/>
    <x v="4"/>
    <x v="1"/>
    <x v="1"/>
    <x v="0"/>
  </r>
  <r>
    <s v="08/12/2019"/>
    <x v="118"/>
    <x v="9"/>
    <s v="CHE081219"/>
    <x v="1057"/>
    <n v="1000"/>
    <x v="0"/>
    <x v="0"/>
    <n v="3439"/>
    <x v="8"/>
    <x v="0"/>
    <x v="8"/>
    <x v="40"/>
    <x v="21"/>
    <x v="6"/>
  </r>
  <r>
    <s v="08/14/2019"/>
    <x v="118"/>
    <x v="9"/>
    <s v="WEXP-00004667"/>
    <x v="1054"/>
    <n v="59.39"/>
    <x v="0"/>
    <x v="0"/>
    <n v="2637"/>
    <x v="7"/>
    <x v="0"/>
    <x v="7"/>
    <x v="18"/>
    <x v="9"/>
    <x v="3"/>
  </r>
  <r>
    <s v="08/14/2019"/>
    <x v="118"/>
    <x v="9"/>
    <s v="WEXP-00004667"/>
    <x v="1054"/>
    <n v="118.78"/>
    <x v="0"/>
    <x v="0"/>
    <n v="2637"/>
    <x v="4"/>
    <x v="0"/>
    <x v="4"/>
    <x v="18"/>
    <x v="9"/>
    <x v="3"/>
  </r>
  <r>
    <s v="08/15/2019"/>
    <x v="118"/>
    <x v="9"/>
    <s v="1"/>
    <x v="851"/>
    <n v="85"/>
    <x v="0"/>
    <x v="0"/>
    <n v="2635"/>
    <x v="4"/>
    <x v="0"/>
    <x v="4"/>
    <x v="12"/>
    <x v="7"/>
    <x v="4"/>
  </r>
  <r>
    <s v="08/16/2019"/>
    <x v="118"/>
    <x v="9"/>
    <s v="050_KATHERINE.BENNIN"/>
    <x v="456"/>
    <n v="500"/>
    <x v="6"/>
    <x v="6"/>
    <n v="2734"/>
    <x v="4"/>
    <x v="0"/>
    <x v="4"/>
    <x v="13"/>
    <x v="8"/>
    <x v="5"/>
  </r>
  <r>
    <s v="08/19/2019"/>
    <x v="118"/>
    <x v="9"/>
    <s v="18105"/>
    <x v="838"/>
    <n v="600"/>
    <x v="0"/>
    <x v="0"/>
    <n v="3333"/>
    <x v="4"/>
    <x v="0"/>
    <x v="4"/>
    <x v="1"/>
    <x v="1"/>
    <x v="0"/>
  </r>
  <r>
    <s v="08/22/2019"/>
    <x v="118"/>
    <x v="9"/>
    <s v="00101"/>
    <x v="775"/>
    <n v="500"/>
    <x v="0"/>
    <x v="0"/>
    <n v="3333"/>
    <x v="4"/>
    <x v="0"/>
    <x v="4"/>
    <x v="1"/>
    <x v="1"/>
    <x v="0"/>
  </r>
  <r>
    <s v="08/23/2019"/>
    <x v="118"/>
    <x v="9"/>
    <s v="CHE082319"/>
    <x v="801"/>
    <n v="1000"/>
    <x v="0"/>
    <x v="0"/>
    <n v="3344"/>
    <x v="7"/>
    <x v="0"/>
    <x v="7"/>
    <x v="28"/>
    <x v="13"/>
    <x v="7"/>
  </r>
  <r>
    <s v="08/25/2019"/>
    <x v="118"/>
    <x v="9"/>
    <s v="CHE082519"/>
    <x v="910"/>
    <n v="200"/>
    <x v="0"/>
    <x v="0"/>
    <n v="3333"/>
    <x v="4"/>
    <x v="0"/>
    <x v="4"/>
    <x v="1"/>
    <x v="1"/>
    <x v="0"/>
  </r>
  <r>
    <s v="08/26/2019"/>
    <x v="118"/>
    <x v="9"/>
    <s v="CHE082619"/>
    <x v="643"/>
    <n v="500"/>
    <x v="0"/>
    <x v="0"/>
    <n v="3333"/>
    <x v="4"/>
    <x v="0"/>
    <x v="4"/>
    <x v="1"/>
    <x v="1"/>
    <x v="0"/>
  </r>
  <r>
    <s v="08/26/2019"/>
    <x v="118"/>
    <x v="9"/>
    <s v="CHE082619"/>
    <x v="913"/>
    <n v="1500"/>
    <x v="3"/>
    <x v="3"/>
    <n v="3333"/>
    <x v="4"/>
    <x v="0"/>
    <x v="4"/>
    <x v="1"/>
    <x v="1"/>
    <x v="0"/>
  </r>
  <r>
    <s v="08/27/2019"/>
    <x v="118"/>
    <x v="9"/>
    <s v="CHE082719"/>
    <x v="590"/>
    <n v="100"/>
    <x v="0"/>
    <x v="0"/>
    <n v="3333"/>
    <x v="4"/>
    <x v="0"/>
    <x v="4"/>
    <x v="1"/>
    <x v="1"/>
    <x v="0"/>
  </r>
  <r>
    <s v="08/28/2019"/>
    <x v="118"/>
    <x v="9"/>
    <s v="100"/>
    <x v="690"/>
    <n v="1500"/>
    <x v="3"/>
    <x v="3"/>
    <n v="3333"/>
    <x v="4"/>
    <x v="0"/>
    <x v="4"/>
    <x v="1"/>
    <x v="1"/>
    <x v="0"/>
  </r>
  <r>
    <s v="08/29/2019"/>
    <x v="118"/>
    <x v="9"/>
    <s v="5620"/>
    <x v="985"/>
    <n v="500"/>
    <x v="0"/>
    <x v="0"/>
    <n v="3333"/>
    <x v="4"/>
    <x v="0"/>
    <x v="4"/>
    <x v="1"/>
    <x v="1"/>
    <x v="0"/>
  </r>
  <r>
    <m/>
    <x v="118"/>
    <x v="9"/>
    <m/>
    <x v="552"/>
    <n v="30"/>
    <x v="6"/>
    <x v="6"/>
    <n v="2734"/>
    <x v="4"/>
    <x v="0"/>
    <x v="4"/>
    <x v="13"/>
    <x v="8"/>
    <x v="5"/>
  </r>
  <r>
    <s v="07/14/2019"/>
    <x v="119"/>
    <x v="9"/>
    <s v="001"/>
    <x v="430"/>
    <n v="1000"/>
    <x v="4"/>
    <x v="4"/>
    <n v="3343"/>
    <x v="7"/>
    <x v="0"/>
    <x v="7"/>
    <x v="31"/>
    <x v="13"/>
    <x v="7"/>
  </r>
  <r>
    <s v="08/29/2019"/>
    <x v="119"/>
    <x v="9"/>
    <s v="ATMOSDTROMP19"/>
    <x v="402"/>
    <n v="1000"/>
    <x v="0"/>
    <x v="0"/>
    <n v="3333"/>
    <x v="4"/>
    <x v="0"/>
    <x v="4"/>
    <x v="1"/>
    <x v="1"/>
    <x v="0"/>
  </r>
  <r>
    <s v="08/29/2019"/>
    <x v="119"/>
    <x v="9"/>
    <s v="201920PLEDGE"/>
    <x v="72"/>
    <n v="250"/>
    <x v="2"/>
    <x v="2"/>
    <n v="3333"/>
    <x v="4"/>
    <x v="0"/>
    <x v="4"/>
    <x v="1"/>
    <x v="1"/>
    <x v="0"/>
  </r>
  <r>
    <s v="08/29/2019"/>
    <x v="119"/>
    <x v="9"/>
    <s v="INV082919"/>
    <x v="1058"/>
    <n v="1000"/>
    <x v="4"/>
    <x v="4"/>
    <n v="3333"/>
    <x v="4"/>
    <x v="0"/>
    <x v="4"/>
    <x v="1"/>
    <x v="1"/>
    <x v="0"/>
  </r>
  <r>
    <s v="09/03/2019"/>
    <x v="119"/>
    <x v="9"/>
    <s v="CHE090319"/>
    <x v="1059"/>
    <n v="300"/>
    <x v="2"/>
    <x v="2"/>
    <n v="3333"/>
    <x v="4"/>
    <x v="0"/>
    <x v="4"/>
    <x v="1"/>
    <x v="1"/>
    <x v="0"/>
  </r>
  <r>
    <s v="09/03/2019"/>
    <x v="119"/>
    <x v="9"/>
    <s v="CHE090319"/>
    <x v="902"/>
    <n v="2195"/>
    <x v="0"/>
    <x v="0"/>
    <n v="3342"/>
    <x v="7"/>
    <x v="0"/>
    <x v="7"/>
    <x v="30"/>
    <x v="14"/>
    <x v="7"/>
  </r>
  <r>
    <s v="09/09/2019"/>
    <x v="119"/>
    <x v="9"/>
    <s v="INV090919"/>
    <x v="1"/>
    <n v="1000"/>
    <x v="1"/>
    <x v="1"/>
    <n v="3333"/>
    <x v="4"/>
    <x v="0"/>
    <x v="4"/>
    <x v="1"/>
    <x v="1"/>
    <x v="0"/>
  </r>
  <r>
    <s v="09/10/2019"/>
    <x v="119"/>
    <x v="9"/>
    <s v="CHE091019"/>
    <x v="955"/>
    <n v="1500"/>
    <x v="0"/>
    <x v="0"/>
    <n v="3303"/>
    <x v="7"/>
    <x v="0"/>
    <x v="7"/>
    <x v="36"/>
    <x v="18"/>
    <x v="0"/>
  </r>
  <r>
    <s v="09/10/2019"/>
    <x v="119"/>
    <x v="9"/>
    <s v="CHE091019"/>
    <x v="980"/>
    <n v="5000"/>
    <x v="2"/>
    <x v="2"/>
    <n v="3303"/>
    <x v="7"/>
    <x v="0"/>
    <x v="7"/>
    <x v="36"/>
    <x v="18"/>
    <x v="0"/>
  </r>
  <r>
    <s v="09/11/2019"/>
    <x v="119"/>
    <x v="9"/>
    <s v="CHE091119"/>
    <x v="993"/>
    <n v="200"/>
    <x v="0"/>
    <x v="0"/>
    <n v="3333"/>
    <x v="4"/>
    <x v="0"/>
    <x v="4"/>
    <x v="1"/>
    <x v="1"/>
    <x v="0"/>
  </r>
  <r>
    <s v="09/11/2019"/>
    <x v="119"/>
    <x v="9"/>
    <s v="654523"/>
    <x v="22"/>
    <n v="3500"/>
    <x v="0"/>
    <x v="0"/>
    <n v="3333"/>
    <x v="4"/>
    <x v="0"/>
    <x v="4"/>
    <x v="1"/>
    <x v="1"/>
    <x v="0"/>
  </r>
  <r>
    <s v="09/11/2019"/>
    <x v="119"/>
    <x v="9"/>
    <s v="INV091119"/>
    <x v="892"/>
    <n v="1000"/>
    <x v="0"/>
    <x v="0"/>
    <n v="3333"/>
    <x v="4"/>
    <x v="0"/>
    <x v="4"/>
    <x v="1"/>
    <x v="1"/>
    <x v="0"/>
  </r>
  <r>
    <s v="09/12/2019"/>
    <x v="119"/>
    <x v="9"/>
    <s v="2736"/>
    <x v="710"/>
    <n v="500"/>
    <x v="0"/>
    <x v="0"/>
    <n v="3333"/>
    <x v="4"/>
    <x v="0"/>
    <x v="4"/>
    <x v="1"/>
    <x v="1"/>
    <x v="0"/>
  </r>
  <r>
    <s v="09/12/2019"/>
    <x v="119"/>
    <x v="9"/>
    <s v="CHE091219"/>
    <x v="1060"/>
    <n v="250"/>
    <x v="2"/>
    <x v="2"/>
    <n v="3307"/>
    <x v="7"/>
    <x v="0"/>
    <x v="7"/>
    <x v="53"/>
    <x v="32"/>
    <x v="0"/>
  </r>
  <r>
    <s v="09/13/2019"/>
    <x v="119"/>
    <x v="9"/>
    <s v="CHE091319"/>
    <x v="1061"/>
    <n v="100"/>
    <x v="2"/>
    <x v="2"/>
    <n v="3307"/>
    <x v="7"/>
    <x v="0"/>
    <x v="7"/>
    <x v="53"/>
    <x v="32"/>
    <x v="0"/>
  </r>
  <r>
    <s v="09/15/2019"/>
    <x v="119"/>
    <x v="9"/>
    <s v="DONORINVOICE"/>
    <x v="216"/>
    <n v="1000"/>
    <x v="0"/>
    <x v="0"/>
    <n v="3343"/>
    <x v="7"/>
    <x v="0"/>
    <x v="7"/>
    <x v="31"/>
    <x v="13"/>
    <x v="7"/>
  </r>
  <r>
    <s v="09/16/2019"/>
    <x v="119"/>
    <x v="9"/>
    <s v="CHE091619"/>
    <x v="991"/>
    <n v="500"/>
    <x v="0"/>
    <x v="0"/>
    <n v="3342"/>
    <x v="7"/>
    <x v="0"/>
    <x v="7"/>
    <x v="30"/>
    <x v="14"/>
    <x v="7"/>
  </r>
  <r>
    <s v="09/17/2019"/>
    <x v="119"/>
    <x v="9"/>
    <s v="503"/>
    <x v="216"/>
    <n v="1500"/>
    <x v="0"/>
    <x v="0"/>
    <n v="3434"/>
    <x v="7"/>
    <x v="0"/>
    <x v="7"/>
    <x v="47"/>
    <x v="28"/>
    <x v="6"/>
  </r>
  <r>
    <s v="09/17/2019"/>
    <x v="119"/>
    <x v="9"/>
    <s v="CHE091719"/>
    <x v="639"/>
    <n v="10000"/>
    <x v="2"/>
    <x v="2"/>
    <n v="3307"/>
    <x v="7"/>
    <x v="0"/>
    <x v="7"/>
    <x v="53"/>
    <x v="32"/>
    <x v="0"/>
  </r>
  <r>
    <s v="09/18/2019"/>
    <x v="119"/>
    <x v="9"/>
    <s v="INV091819_1"/>
    <x v="72"/>
    <n v="1250"/>
    <x v="6"/>
    <x v="6"/>
    <n v="2734"/>
    <x v="4"/>
    <x v="0"/>
    <x v="4"/>
    <x v="13"/>
    <x v="8"/>
    <x v="5"/>
  </r>
  <r>
    <s v="09/19/2019"/>
    <x v="119"/>
    <x v="9"/>
    <s v="3688"/>
    <x v="942"/>
    <n v="500"/>
    <x v="3"/>
    <x v="3"/>
    <n v="3333"/>
    <x v="4"/>
    <x v="0"/>
    <x v="4"/>
    <x v="1"/>
    <x v="1"/>
    <x v="0"/>
  </r>
  <r>
    <s v="09/19/2019"/>
    <x v="119"/>
    <x v="9"/>
    <s v="CHE091919"/>
    <x v="67"/>
    <n v="42500"/>
    <x v="7"/>
    <x v="7"/>
    <n v="3307"/>
    <x v="4"/>
    <x v="0"/>
    <x v="4"/>
    <x v="53"/>
    <x v="32"/>
    <x v="0"/>
  </r>
  <r>
    <s v="09/23/2019"/>
    <x v="119"/>
    <x v="9"/>
    <s v="INV092319"/>
    <x v="1062"/>
    <n v="3000"/>
    <x v="0"/>
    <x v="0"/>
    <n v="3342"/>
    <x v="7"/>
    <x v="0"/>
    <x v="7"/>
    <x v="30"/>
    <x v="14"/>
    <x v="7"/>
  </r>
  <r>
    <s v="09/25/2019"/>
    <x v="119"/>
    <x v="9"/>
    <s v="CHE092519"/>
    <x v="1063"/>
    <n v="100"/>
    <x v="0"/>
    <x v="0"/>
    <n v="3333"/>
    <x v="0"/>
    <x v="0"/>
    <x v="0"/>
    <x v="1"/>
    <x v="1"/>
    <x v="0"/>
  </r>
  <r>
    <s v="09/25/2019"/>
    <x v="119"/>
    <x v="9"/>
    <s v="838"/>
    <x v="1064"/>
    <n v="1500"/>
    <x v="0"/>
    <x v="0"/>
    <n v="3333"/>
    <x v="4"/>
    <x v="0"/>
    <x v="4"/>
    <x v="1"/>
    <x v="1"/>
    <x v="0"/>
  </r>
  <r>
    <s v="09/27/2019"/>
    <x v="119"/>
    <x v="9"/>
    <s v="CHE092719"/>
    <x v="1056"/>
    <n v="2500"/>
    <x v="2"/>
    <x v="2"/>
    <n v="3307"/>
    <x v="7"/>
    <x v="0"/>
    <x v="7"/>
    <x v="53"/>
    <x v="32"/>
    <x v="0"/>
  </r>
  <r>
    <s v="09/27/2019"/>
    <x v="119"/>
    <x v="9"/>
    <s v="357"/>
    <x v="22"/>
    <n v="2000"/>
    <x v="0"/>
    <x v="0"/>
    <n v="2734"/>
    <x v="4"/>
    <x v="0"/>
    <x v="4"/>
    <x v="13"/>
    <x v="8"/>
    <x v="5"/>
  </r>
  <r>
    <s v="09/27/2019"/>
    <x v="119"/>
    <x v="9"/>
    <s v="CHE092719"/>
    <x v="849"/>
    <n v="5000"/>
    <x v="0"/>
    <x v="0"/>
    <n v="3438"/>
    <x v="8"/>
    <x v="0"/>
    <x v="8"/>
    <x v="39"/>
    <x v="20"/>
    <x v="6"/>
  </r>
  <r>
    <s v="09/27/2019"/>
    <x v="119"/>
    <x v="9"/>
    <s v="CHE092719"/>
    <x v="1013"/>
    <n v="20000"/>
    <x v="0"/>
    <x v="0"/>
    <n v="3436"/>
    <x v="7"/>
    <x v="0"/>
    <x v="7"/>
    <x v="43"/>
    <x v="24"/>
    <x v="6"/>
  </r>
  <r>
    <s v="09/27/2019"/>
    <x v="119"/>
    <x v="9"/>
    <s v="CHE092719"/>
    <x v="1065"/>
    <n v="2500"/>
    <x v="0"/>
    <x v="0"/>
    <n v="3439"/>
    <x v="8"/>
    <x v="0"/>
    <x v="8"/>
    <x v="40"/>
    <x v="21"/>
    <x v="6"/>
  </r>
  <r>
    <s v="09/27/2019"/>
    <x v="119"/>
    <x v="9"/>
    <s v="CHE092719"/>
    <x v="1051"/>
    <n v="7500"/>
    <x v="2"/>
    <x v="2"/>
    <n v="3307"/>
    <x v="7"/>
    <x v="0"/>
    <x v="7"/>
    <x v="53"/>
    <x v="32"/>
    <x v="0"/>
  </r>
  <r>
    <s v="09/27/2019"/>
    <x v="119"/>
    <x v="9"/>
    <s v="CHE092719"/>
    <x v="1066"/>
    <n v="5000"/>
    <x v="0"/>
    <x v="0"/>
    <n v="3439"/>
    <x v="8"/>
    <x v="0"/>
    <x v="8"/>
    <x v="40"/>
    <x v="21"/>
    <x v="6"/>
  </r>
  <r>
    <s v="09/27/2019"/>
    <x v="119"/>
    <x v="9"/>
    <s v="104084"/>
    <x v="76"/>
    <n v="600"/>
    <x v="2"/>
    <x v="2"/>
    <n v="3333"/>
    <x v="4"/>
    <x v="0"/>
    <x v="4"/>
    <x v="1"/>
    <x v="1"/>
    <x v="0"/>
  </r>
  <r>
    <s v="09/27/2019"/>
    <x v="119"/>
    <x v="9"/>
    <s v="CHE092719"/>
    <x v="1067"/>
    <n v="500"/>
    <x v="0"/>
    <x v="0"/>
    <n v="3307"/>
    <x v="7"/>
    <x v="0"/>
    <x v="7"/>
    <x v="53"/>
    <x v="32"/>
    <x v="0"/>
  </r>
  <r>
    <s v="09/27/2019"/>
    <x v="119"/>
    <x v="9"/>
    <s v="CHE092719"/>
    <x v="1068"/>
    <n v="2500"/>
    <x v="2"/>
    <x v="2"/>
    <n v="3307"/>
    <x v="7"/>
    <x v="0"/>
    <x v="7"/>
    <x v="53"/>
    <x v="32"/>
    <x v="0"/>
  </r>
  <r>
    <s v="09/27/2019"/>
    <x v="119"/>
    <x v="9"/>
    <s v="CHE092719"/>
    <x v="1069"/>
    <n v="500"/>
    <x v="2"/>
    <x v="2"/>
    <n v="3307"/>
    <x v="7"/>
    <x v="0"/>
    <x v="7"/>
    <x v="53"/>
    <x v="32"/>
    <x v="0"/>
  </r>
  <r>
    <s v="09/27/2019"/>
    <x v="119"/>
    <x v="9"/>
    <s v="CHE092719"/>
    <x v="1070"/>
    <n v="2500"/>
    <x v="0"/>
    <x v="0"/>
    <n v="3439"/>
    <x v="8"/>
    <x v="0"/>
    <x v="8"/>
    <x v="40"/>
    <x v="21"/>
    <x v="6"/>
  </r>
  <r>
    <s v="09/27/2019"/>
    <x v="119"/>
    <x v="9"/>
    <s v="CHE092719"/>
    <x v="1071"/>
    <n v="5000"/>
    <x v="0"/>
    <x v="0"/>
    <n v="3438"/>
    <x v="8"/>
    <x v="0"/>
    <x v="8"/>
    <x v="39"/>
    <x v="20"/>
    <x v="6"/>
  </r>
  <r>
    <s v="09/30/2019"/>
    <x v="119"/>
    <x v="9"/>
    <s v="CHE093019"/>
    <x v="44"/>
    <n v="1000"/>
    <x v="0"/>
    <x v="0"/>
    <n v="2637"/>
    <x v="4"/>
    <x v="0"/>
    <x v="4"/>
    <x v="18"/>
    <x v="9"/>
    <x v="3"/>
  </r>
  <r>
    <s v="09/30/2019"/>
    <x v="119"/>
    <x v="9"/>
    <s v="CHE093019"/>
    <x v="778"/>
    <n v="12500"/>
    <x v="0"/>
    <x v="0"/>
    <n v="2734"/>
    <x v="4"/>
    <x v="0"/>
    <x v="4"/>
    <x v="13"/>
    <x v="8"/>
    <x v="5"/>
  </r>
  <r>
    <s v="09/30/2019"/>
    <x v="119"/>
    <x v="9"/>
    <s v="CHE093019"/>
    <x v="775"/>
    <n v="500"/>
    <x v="0"/>
    <x v="0"/>
    <n v="2734"/>
    <x v="4"/>
    <x v="0"/>
    <x v="4"/>
    <x v="13"/>
    <x v="8"/>
    <x v="5"/>
  </r>
  <r>
    <s v="09/30/2019"/>
    <x v="119"/>
    <x v="9"/>
    <s v="INV09319"/>
    <x v="1072"/>
    <n v="2500"/>
    <x v="0"/>
    <x v="0"/>
    <n v="3333"/>
    <x v="4"/>
    <x v="0"/>
    <x v="4"/>
    <x v="1"/>
    <x v="1"/>
    <x v="0"/>
  </r>
  <r>
    <s v="09/30/2019"/>
    <x v="119"/>
    <x v="9"/>
    <s v="426"/>
    <x v="1073"/>
    <n v="10000"/>
    <x v="0"/>
    <x v="0"/>
    <n v="3333"/>
    <x v="4"/>
    <x v="0"/>
    <x v="4"/>
    <x v="1"/>
    <x v="1"/>
    <x v="0"/>
  </r>
  <r>
    <s v="09/12/2019"/>
    <x v="120"/>
    <x v="10"/>
    <s v="INV091219"/>
    <x v="1074"/>
    <n v="1000"/>
    <x v="0"/>
    <x v="0"/>
    <n v="3434"/>
    <x v="7"/>
    <x v="0"/>
    <x v="7"/>
    <x v="47"/>
    <x v="28"/>
    <x v="6"/>
  </r>
  <r>
    <s v="09/30/2019"/>
    <x v="120"/>
    <x v="10"/>
    <s v="CHE093019"/>
    <x v="67"/>
    <n v="2500"/>
    <x v="0"/>
    <x v="0"/>
    <n v="2734"/>
    <x v="4"/>
    <x v="0"/>
    <x v="4"/>
    <x v="13"/>
    <x v="8"/>
    <x v="5"/>
  </r>
  <r>
    <s v="10/01/2019"/>
    <x v="120"/>
    <x v="10"/>
    <s v="CHE100119"/>
    <x v="983"/>
    <n v="500"/>
    <x v="0"/>
    <x v="0"/>
    <n v="3342"/>
    <x v="7"/>
    <x v="0"/>
    <x v="7"/>
    <x v="30"/>
    <x v="14"/>
    <x v="7"/>
  </r>
  <r>
    <s v="10/01/2019"/>
    <x v="120"/>
    <x v="10"/>
    <s v="100"/>
    <x v="116"/>
    <n v="100"/>
    <x v="2"/>
    <x v="2"/>
    <n v="3333"/>
    <x v="4"/>
    <x v="0"/>
    <x v="4"/>
    <x v="1"/>
    <x v="1"/>
    <x v="0"/>
  </r>
  <r>
    <s v="10/02/2019"/>
    <x v="120"/>
    <x v="10"/>
    <s v="67772"/>
    <x v="1075"/>
    <n v="10000"/>
    <x v="0"/>
    <x v="0"/>
    <n v="2736"/>
    <x v="4"/>
    <x v="0"/>
    <x v="4"/>
    <x v="17"/>
    <x v="5"/>
    <x v="4"/>
  </r>
  <r>
    <s v="10/03/2019"/>
    <x v="120"/>
    <x v="10"/>
    <s v="CHE100319"/>
    <x v="1076"/>
    <n v="25"/>
    <x v="0"/>
    <x v="0"/>
    <n v="3342"/>
    <x v="7"/>
    <x v="0"/>
    <x v="7"/>
    <x v="30"/>
    <x v="14"/>
    <x v="7"/>
  </r>
  <r>
    <s v="10/07/2019"/>
    <x v="120"/>
    <x v="10"/>
    <s v="CHE100719"/>
    <x v="455"/>
    <n v="1000"/>
    <x v="0"/>
    <x v="0"/>
    <n v="2738"/>
    <x v="4"/>
    <x v="0"/>
    <x v="4"/>
    <x v="55"/>
    <x v="34"/>
    <x v="5"/>
  </r>
  <r>
    <s v="10/07/2019"/>
    <x v="120"/>
    <x v="10"/>
    <s v="CHE100719"/>
    <x v="990"/>
    <n v="112"/>
    <x v="0"/>
    <x v="0"/>
    <n v="3342"/>
    <x v="7"/>
    <x v="0"/>
    <x v="7"/>
    <x v="30"/>
    <x v="14"/>
    <x v="7"/>
  </r>
  <r>
    <s v="10/07/2019"/>
    <x v="120"/>
    <x v="10"/>
    <s v="CHE100719"/>
    <x v="852"/>
    <n v="200"/>
    <x v="0"/>
    <x v="0"/>
    <n v="2636"/>
    <x v="4"/>
    <x v="0"/>
    <x v="4"/>
    <x v="58"/>
    <x v="37"/>
    <x v="4"/>
  </r>
  <r>
    <s v="10/07/2019"/>
    <x v="120"/>
    <x v="10"/>
    <s v="CHE100719"/>
    <x v="1077"/>
    <n v="1500"/>
    <x v="0"/>
    <x v="0"/>
    <n v="3439"/>
    <x v="8"/>
    <x v="0"/>
    <x v="8"/>
    <x v="40"/>
    <x v="21"/>
    <x v="6"/>
  </r>
  <r>
    <s v="10/07/2019"/>
    <x v="120"/>
    <x v="10"/>
    <s v="CHE100719"/>
    <x v="1078"/>
    <n v="1000"/>
    <x v="2"/>
    <x v="2"/>
    <n v="2734"/>
    <x v="4"/>
    <x v="0"/>
    <x v="4"/>
    <x v="13"/>
    <x v="8"/>
    <x v="5"/>
  </r>
  <r>
    <s v="10/08/2019"/>
    <x v="120"/>
    <x v="10"/>
    <s v="CHE100819"/>
    <x v="981"/>
    <n v="1000"/>
    <x v="4"/>
    <x v="4"/>
    <n v="3301"/>
    <x v="0"/>
    <x v="0"/>
    <x v="0"/>
    <x v="34"/>
    <x v="16"/>
    <x v="0"/>
  </r>
  <r>
    <s v="10/09/2019"/>
    <x v="120"/>
    <x v="10"/>
    <s v="CHE100919"/>
    <x v="430"/>
    <n v="200"/>
    <x v="0"/>
    <x v="0"/>
    <n v="3301"/>
    <x v="0"/>
    <x v="0"/>
    <x v="0"/>
    <x v="34"/>
    <x v="16"/>
    <x v="0"/>
  </r>
  <r>
    <s v="10/09/2019"/>
    <x v="120"/>
    <x v="10"/>
    <s v="INV100919"/>
    <x v="988"/>
    <n v="500"/>
    <x v="0"/>
    <x v="0"/>
    <n v="2636"/>
    <x v="4"/>
    <x v="0"/>
    <x v="4"/>
    <x v="58"/>
    <x v="37"/>
    <x v="4"/>
  </r>
  <r>
    <s v="10/11/2019"/>
    <x v="120"/>
    <x v="10"/>
    <s v="460"/>
    <x v="528"/>
    <n v="1500"/>
    <x v="0"/>
    <x v="0"/>
    <n v="2618"/>
    <x v="4"/>
    <x v="0"/>
    <x v="4"/>
    <x v="52"/>
    <x v="31"/>
    <x v="1"/>
  </r>
  <r>
    <s v="10/11/2019"/>
    <x v="120"/>
    <x v="10"/>
    <s v="CHE101119"/>
    <x v="493"/>
    <n v="1338.96"/>
    <x v="0"/>
    <x v="0"/>
    <n v="2735"/>
    <x v="4"/>
    <x v="0"/>
    <x v="4"/>
    <x v="16"/>
    <x v="11"/>
    <x v="5"/>
  </r>
  <r>
    <s v="10/12/2019"/>
    <x v="120"/>
    <x v="10"/>
    <s v="INV101219"/>
    <x v="72"/>
    <n v="2500"/>
    <x v="2"/>
    <x v="2"/>
    <n v="2636"/>
    <x v="4"/>
    <x v="0"/>
    <x v="4"/>
    <x v="58"/>
    <x v="37"/>
    <x v="4"/>
  </r>
  <r>
    <s v="10/15/2019"/>
    <x v="120"/>
    <x v="10"/>
    <s v="CHE101519_1"/>
    <x v="200"/>
    <n v="2000"/>
    <x v="2"/>
    <x v="2"/>
    <n v="3315"/>
    <x v="7"/>
    <x v="0"/>
    <x v="7"/>
    <x v="56"/>
    <x v="35"/>
    <x v="1"/>
  </r>
  <r>
    <s v="10/15/2019"/>
    <x v="120"/>
    <x v="10"/>
    <s v="CHE101519"/>
    <x v="200"/>
    <n v="2000"/>
    <x v="2"/>
    <x v="2"/>
    <n v="3315"/>
    <x v="7"/>
    <x v="0"/>
    <x v="7"/>
    <x v="56"/>
    <x v="35"/>
    <x v="1"/>
  </r>
  <r>
    <s v="10/15/2019"/>
    <x v="120"/>
    <x v="10"/>
    <s v="CHE101519"/>
    <x v="781"/>
    <n v="750"/>
    <x v="2"/>
    <x v="2"/>
    <n v="3306"/>
    <x v="7"/>
    <x v="0"/>
    <x v="7"/>
    <x v="57"/>
    <x v="36"/>
    <x v="1"/>
  </r>
  <r>
    <s v="10/16/2019"/>
    <x v="120"/>
    <x v="10"/>
    <s v="050_KATHERINE.BENNIN"/>
    <x v="456"/>
    <n v="205.12"/>
    <x v="15"/>
    <x v="14"/>
    <n v="2734"/>
    <x v="4"/>
    <x v="0"/>
    <x v="4"/>
    <x v="13"/>
    <x v="8"/>
    <x v="5"/>
  </r>
  <r>
    <s v="10/18/2019"/>
    <x v="120"/>
    <x v="10"/>
    <s v="INV101819"/>
    <x v="1079"/>
    <n v="500"/>
    <x v="0"/>
    <x v="0"/>
    <n v="3333"/>
    <x v="4"/>
    <x v="0"/>
    <x v="4"/>
    <x v="1"/>
    <x v="1"/>
    <x v="0"/>
  </r>
  <r>
    <s v="10/22/2019"/>
    <x v="120"/>
    <x v="10"/>
    <s v="INV102219"/>
    <x v="707"/>
    <n v="126406.01"/>
    <x v="8"/>
    <x v="8"/>
    <n v="3333"/>
    <x v="4"/>
    <x v="0"/>
    <x v="4"/>
    <x v="1"/>
    <x v="1"/>
    <x v="0"/>
  </r>
  <r>
    <s v="10/22/2019"/>
    <x v="120"/>
    <x v="10"/>
    <s v="INV102219"/>
    <x v="707"/>
    <n v="128701.99"/>
    <x v="8"/>
    <x v="8"/>
    <n v="3333"/>
    <x v="0"/>
    <x v="0"/>
    <x v="0"/>
    <x v="1"/>
    <x v="1"/>
    <x v="0"/>
  </r>
  <r>
    <s v="10/28/2019"/>
    <x v="120"/>
    <x v="10"/>
    <s v="CHE102819"/>
    <x v="954"/>
    <n v="500"/>
    <x v="0"/>
    <x v="0"/>
    <n v="3344"/>
    <x v="7"/>
    <x v="0"/>
    <x v="7"/>
    <x v="28"/>
    <x v="13"/>
    <x v="7"/>
  </r>
  <r>
    <s v="09/11/2019"/>
    <x v="121"/>
    <x v="10"/>
    <s v="654523"/>
    <x v="22"/>
    <n v="-3500"/>
    <x v="0"/>
    <x v="0"/>
    <n v="3333"/>
    <x v="4"/>
    <x v="0"/>
    <x v="4"/>
    <x v="1"/>
    <x v="1"/>
    <x v="0"/>
  </r>
  <r>
    <s v="10/07/2019"/>
    <x v="121"/>
    <x v="10"/>
    <s v="CHE100719"/>
    <x v="1077"/>
    <n v="-1500"/>
    <x v="0"/>
    <x v="0"/>
    <n v="3439"/>
    <x v="8"/>
    <x v="0"/>
    <x v="8"/>
    <x v="40"/>
    <x v="21"/>
    <x v="6"/>
  </r>
  <r>
    <s v="10/25/2019"/>
    <x v="121"/>
    <x v="10"/>
    <s v="4191021134"/>
    <x v="489"/>
    <n v="80"/>
    <x v="0"/>
    <x v="0"/>
    <n v="3435"/>
    <x v="7"/>
    <x v="0"/>
    <x v="7"/>
    <x v="26"/>
    <x v="12"/>
    <x v="6"/>
  </r>
  <r>
    <s v="11/01/2019"/>
    <x v="121"/>
    <x v="10"/>
    <s v="INV110119"/>
    <x v="1080"/>
    <n v="150"/>
    <x v="0"/>
    <x v="0"/>
    <n v="2636"/>
    <x v="4"/>
    <x v="0"/>
    <x v="4"/>
    <x v="58"/>
    <x v="37"/>
    <x v="4"/>
  </r>
  <r>
    <s v="11/01/2019"/>
    <x v="121"/>
    <x v="10"/>
    <s v="CHE110119"/>
    <x v="610"/>
    <n v="500"/>
    <x v="2"/>
    <x v="2"/>
    <n v="2618"/>
    <x v="7"/>
    <x v="0"/>
    <x v="7"/>
    <x v="52"/>
    <x v="31"/>
    <x v="1"/>
  </r>
  <r>
    <s v="11/01/2019"/>
    <x v="121"/>
    <x v="10"/>
    <s v="INV110119"/>
    <x v="667"/>
    <n v="100"/>
    <x v="2"/>
    <x v="2"/>
    <n v="2636"/>
    <x v="4"/>
    <x v="0"/>
    <x v="4"/>
    <x v="58"/>
    <x v="37"/>
    <x v="4"/>
  </r>
  <r>
    <s v="11/04/2019"/>
    <x v="121"/>
    <x v="10"/>
    <s v="CHE110419"/>
    <x v="1081"/>
    <n v="1000"/>
    <x v="6"/>
    <x v="6"/>
    <n v="3342"/>
    <x v="7"/>
    <x v="0"/>
    <x v="7"/>
    <x v="30"/>
    <x v="14"/>
    <x v="7"/>
  </r>
  <r>
    <s v="11/04/2019"/>
    <x v="121"/>
    <x v="10"/>
    <s v="INV110419"/>
    <x v="791"/>
    <n v="2500"/>
    <x v="2"/>
    <x v="2"/>
    <n v="2737"/>
    <x v="4"/>
    <x v="0"/>
    <x v="4"/>
    <x v="15"/>
    <x v="10"/>
    <x v="5"/>
  </r>
  <r>
    <s v="11/04/2019"/>
    <x v="121"/>
    <x v="10"/>
    <s v="INV110419"/>
    <x v="71"/>
    <n v="200"/>
    <x v="0"/>
    <x v="0"/>
    <n v="2636"/>
    <x v="4"/>
    <x v="0"/>
    <x v="4"/>
    <x v="58"/>
    <x v="37"/>
    <x v="4"/>
  </r>
  <r>
    <s v="11/06/2019"/>
    <x v="121"/>
    <x v="10"/>
    <s v="MMY2020"/>
    <x v="965"/>
    <n v="500"/>
    <x v="4"/>
    <x v="4"/>
    <n v="3438"/>
    <x v="8"/>
    <x v="0"/>
    <x v="8"/>
    <x v="39"/>
    <x v="20"/>
    <x v="6"/>
  </r>
  <r>
    <s v="11/08/2019"/>
    <x v="121"/>
    <x v="10"/>
    <s v="WEXP-00012781"/>
    <x v="1082"/>
    <n v="35.47"/>
    <x v="2"/>
    <x v="2"/>
    <n v="2736"/>
    <x v="4"/>
    <x v="0"/>
    <x v="4"/>
    <x v="17"/>
    <x v="5"/>
    <x v="4"/>
  </r>
  <r>
    <s v="11/10/2019"/>
    <x v="121"/>
    <x v="10"/>
    <s v="2019344"/>
    <x v="646"/>
    <n v="3000"/>
    <x v="3"/>
    <x v="3"/>
    <n v="2636"/>
    <x v="4"/>
    <x v="0"/>
    <x v="4"/>
    <x v="58"/>
    <x v="37"/>
    <x v="4"/>
  </r>
  <r>
    <s v="11/11/2019"/>
    <x v="121"/>
    <x v="10"/>
    <s v="CHE111119"/>
    <x v="164"/>
    <n v="112.5"/>
    <x v="0"/>
    <x v="0"/>
    <n v="2738"/>
    <x v="4"/>
    <x v="0"/>
    <x v="4"/>
    <x v="55"/>
    <x v="34"/>
    <x v="5"/>
  </r>
  <r>
    <s v="11/12/2019"/>
    <x v="121"/>
    <x v="10"/>
    <s v="CHE111219"/>
    <x v="1001"/>
    <n v="2500"/>
    <x v="0"/>
    <x v="0"/>
    <n v="3342"/>
    <x v="7"/>
    <x v="0"/>
    <x v="7"/>
    <x v="30"/>
    <x v="14"/>
    <x v="7"/>
  </r>
  <r>
    <s v="11/14/2019"/>
    <x v="121"/>
    <x v="10"/>
    <s v="CHE111419"/>
    <x v="485"/>
    <n v="1000"/>
    <x v="0"/>
    <x v="0"/>
    <n v="3435"/>
    <x v="7"/>
    <x v="0"/>
    <x v="7"/>
    <x v="26"/>
    <x v="12"/>
    <x v="6"/>
  </r>
  <r>
    <s v="11/15/2019"/>
    <x v="121"/>
    <x v="10"/>
    <s v="CHE111519"/>
    <x v="1083"/>
    <n v="500"/>
    <x v="0"/>
    <x v="0"/>
    <n v="3307"/>
    <x v="7"/>
    <x v="0"/>
    <x v="7"/>
    <x v="53"/>
    <x v="32"/>
    <x v="0"/>
  </r>
  <r>
    <s v="11/16/2019"/>
    <x v="121"/>
    <x v="10"/>
    <s v="050_KATHERINE.BENNIN"/>
    <x v="456"/>
    <n v="169.47"/>
    <x v="15"/>
    <x v="14"/>
    <n v="3305"/>
    <x v="4"/>
    <x v="0"/>
    <x v="4"/>
    <x v="2"/>
    <x v="2"/>
    <x v="1"/>
  </r>
  <r>
    <s v="11/18/2019"/>
    <x v="121"/>
    <x v="10"/>
    <s v="CHE111819"/>
    <x v="221"/>
    <n v="5000"/>
    <x v="0"/>
    <x v="0"/>
    <n v="3331"/>
    <x v="0"/>
    <x v="0"/>
    <x v="0"/>
    <x v="46"/>
    <x v="27"/>
    <x v="0"/>
  </r>
  <r>
    <s v="11/19/2019"/>
    <x v="121"/>
    <x v="10"/>
    <s v="CHE111919"/>
    <x v="656"/>
    <n v="500"/>
    <x v="0"/>
    <x v="0"/>
    <n v="2736"/>
    <x v="4"/>
    <x v="0"/>
    <x v="4"/>
    <x v="17"/>
    <x v="5"/>
    <x v="4"/>
  </r>
  <r>
    <s v="11/19/2019"/>
    <x v="121"/>
    <x v="10"/>
    <s v="GSP2019"/>
    <x v="239"/>
    <n v="5000"/>
    <x v="2"/>
    <x v="2"/>
    <n v="3333"/>
    <x v="4"/>
    <x v="0"/>
    <x v="4"/>
    <x v="1"/>
    <x v="1"/>
    <x v="0"/>
  </r>
  <r>
    <s v="11/19/2019"/>
    <x v="121"/>
    <x v="10"/>
    <s v="CHE111919"/>
    <x v="588"/>
    <n v="500"/>
    <x v="0"/>
    <x v="0"/>
    <n v="2736"/>
    <x v="4"/>
    <x v="0"/>
    <x v="4"/>
    <x v="17"/>
    <x v="5"/>
    <x v="4"/>
  </r>
  <r>
    <s v="11/19/2019"/>
    <x v="121"/>
    <x v="10"/>
    <s v="CHE111919"/>
    <x v="67"/>
    <n v="500"/>
    <x v="0"/>
    <x v="0"/>
    <n v="2736"/>
    <x v="4"/>
    <x v="0"/>
    <x v="4"/>
    <x v="17"/>
    <x v="5"/>
    <x v="4"/>
  </r>
  <r>
    <s v="11/20/2019"/>
    <x v="121"/>
    <x v="10"/>
    <s v="138059"/>
    <x v="22"/>
    <n v="500"/>
    <x v="0"/>
    <x v="0"/>
    <n v="3438"/>
    <x v="8"/>
    <x v="0"/>
    <x v="8"/>
    <x v="39"/>
    <x v="20"/>
    <x v="6"/>
  </r>
  <r>
    <s v="11/22/2019"/>
    <x v="121"/>
    <x v="10"/>
    <s v="CHE112219"/>
    <x v="408"/>
    <n v="100"/>
    <x v="2"/>
    <x v="2"/>
    <n v="2636"/>
    <x v="4"/>
    <x v="0"/>
    <x v="4"/>
    <x v="58"/>
    <x v="37"/>
    <x v="4"/>
  </r>
  <r>
    <s v="11/25/2019"/>
    <x v="121"/>
    <x v="10"/>
    <s v="CHE112519"/>
    <x v="795"/>
    <n v="250"/>
    <x v="0"/>
    <x v="0"/>
    <n v="2737"/>
    <x v="4"/>
    <x v="0"/>
    <x v="4"/>
    <x v="15"/>
    <x v="10"/>
    <x v="5"/>
  </r>
  <r>
    <s v="11/25/2019"/>
    <x v="121"/>
    <x v="10"/>
    <s v="CHE112519"/>
    <x v="732"/>
    <n v="2500"/>
    <x v="0"/>
    <x v="0"/>
    <n v="2637"/>
    <x v="4"/>
    <x v="0"/>
    <x v="4"/>
    <x v="18"/>
    <x v="9"/>
    <x v="3"/>
  </r>
  <r>
    <m/>
    <x v="121"/>
    <x v="10"/>
    <m/>
    <x v="552"/>
    <n v="16.52"/>
    <x v="15"/>
    <x v="14"/>
    <n v="3305"/>
    <x v="4"/>
    <x v="0"/>
    <x v="4"/>
    <x v="2"/>
    <x v="2"/>
    <x v="1"/>
  </r>
  <r>
    <s v="11/27/2019"/>
    <x v="121"/>
    <x v="10"/>
    <s v="CHE112719"/>
    <x v="720"/>
    <n v="1500"/>
    <x v="0"/>
    <x v="0"/>
    <n v="3331"/>
    <x v="0"/>
    <x v="0"/>
    <x v="0"/>
    <x v="46"/>
    <x v="27"/>
    <x v="0"/>
  </r>
  <r>
    <s v="10/25/2019"/>
    <x v="122"/>
    <x v="10"/>
    <s v="WEXP-00015468"/>
    <x v="1084"/>
    <n v="26.25"/>
    <x v="4"/>
    <x v="4"/>
    <n v="3435"/>
    <x v="7"/>
    <x v="0"/>
    <x v="7"/>
    <x v="26"/>
    <x v="12"/>
    <x v="6"/>
  </r>
  <r>
    <s v="11/11/2019"/>
    <x v="122"/>
    <x v="10"/>
    <s v="3738"/>
    <x v="388"/>
    <n v="100"/>
    <x v="0"/>
    <x v="0"/>
    <n v="2636"/>
    <x v="4"/>
    <x v="0"/>
    <x v="4"/>
    <x v="58"/>
    <x v="37"/>
    <x v="4"/>
  </r>
  <r>
    <s v="11/20/2019"/>
    <x v="122"/>
    <x v="10"/>
    <s v="1188274"/>
    <x v="86"/>
    <n v="1000"/>
    <x v="4"/>
    <x v="4"/>
    <n v="2636"/>
    <x v="4"/>
    <x v="0"/>
    <x v="4"/>
    <x v="58"/>
    <x v="37"/>
    <x v="4"/>
  </r>
  <r>
    <s v="11/20/2019"/>
    <x v="122"/>
    <x v="10"/>
    <s v="INV112019"/>
    <x v="1085"/>
    <n v="250"/>
    <x v="0"/>
    <x v="0"/>
    <n v="2637"/>
    <x v="4"/>
    <x v="0"/>
    <x v="4"/>
    <x v="18"/>
    <x v="9"/>
    <x v="3"/>
  </r>
  <r>
    <s v="11/20/2019"/>
    <x v="122"/>
    <x v="10"/>
    <s v="CHE112019"/>
    <x v="1086"/>
    <n v="1000"/>
    <x v="0"/>
    <x v="0"/>
    <n v="3343"/>
    <x v="7"/>
    <x v="0"/>
    <x v="7"/>
    <x v="31"/>
    <x v="13"/>
    <x v="7"/>
  </r>
  <r>
    <s v="11/21/2019"/>
    <x v="122"/>
    <x v="10"/>
    <s v="WEXP-00013710"/>
    <x v="1087"/>
    <n v="1016.95"/>
    <x v="0"/>
    <x v="0"/>
    <n v="3342"/>
    <x v="0"/>
    <x v="0"/>
    <x v="0"/>
    <x v="30"/>
    <x v="14"/>
    <x v="7"/>
  </r>
  <r>
    <s v="11/25/2019"/>
    <x v="122"/>
    <x v="10"/>
    <s v="CHE112519"/>
    <x v="472"/>
    <n v="500"/>
    <x v="0"/>
    <x v="0"/>
    <n v="2737"/>
    <x v="4"/>
    <x v="0"/>
    <x v="4"/>
    <x v="15"/>
    <x v="10"/>
    <x v="5"/>
  </r>
  <r>
    <s v="12/01/2019"/>
    <x v="122"/>
    <x v="10"/>
    <s v="INV120119"/>
    <x v="22"/>
    <n v="1000"/>
    <x v="0"/>
    <x v="0"/>
    <n v="2637"/>
    <x v="4"/>
    <x v="0"/>
    <x v="4"/>
    <x v="18"/>
    <x v="9"/>
    <x v="3"/>
  </r>
  <r>
    <s v="12/03/2019"/>
    <x v="122"/>
    <x v="10"/>
    <s v="INV120319"/>
    <x v="939"/>
    <n v="2500"/>
    <x v="2"/>
    <x v="2"/>
    <n v="2636"/>
    <x v="4"/>
    <x v="0"/>
    <x v="4"/>
    <x v="58"/>
    <x v="37"/>
    <x v="4"/>
  </r>
  <r>
    <s v="12/04/2019"/>
    <x v="122"/>
    <x v="10"/>
    <s v="CHE120419"/>
    <x v="1088"/>
    <n v="1000"/>
    <x v="0"/>
    <x v="0"/>
    <n v="3435"/>
    <x v="7"/>
    <x v="0"/>
    <x v="7"/>
    <x v="26"/>
    <x v="12"/>
    <x v="6"/>
  </r>
  <r>
    <s v="12/04/2019"/>
    <x v="122"/>
    <x v="10"/>
    <s v="CHE120419"/>
    <x v="164"/>
    <n v="200"/>
    <x v="2"/>
    <x v="2"/>
    <n v="2736"/>
    <x v="4"/>
    <x v="0"/>
    <x v="4"/>
    <x v="17"/>
    <x v="5"/>
    <x v="4"/>
  </r>
  <r>
    <s v="12/05/2019"/>
    <x v="122"/>
    <x v="10"/>
    <s v="CHE120519"/>
    <x v="1089"/>
    <n v="1000"/>
    <x v="0"/>
    <x v="0"/>
    <n v="3343"/>
    <x v="7"/>
    <x v="0"/>
    <x v="7"/>
    <x v="31"/>
    <x v="13"/>
    <x v="7"/>
  </r>
  <r>
    <s v="12/05/2019"/>
    <x v="122"/>
    <x v="10"/>
    <s v="CHE120519"/>
    <x v="67"/>
    <n v="1000"/>
    <x v="7"/>
    <x v="7"/>
    <n v="3307"/>
    <x v="4"/>
    <x v="0"/>
    <x v="4"/>
    <x v="53"/>
    <x v="32"/>
    <x v="0"/>
  </r>
  <r>
    <s v="12/11/2019"/>
    <x v="122"/>
    <x v="10"/>
    <s v="INV121119"/>
    <x v="44"/>
    <n v="500"/>
    <x v="0"/>
    <x v="0"/>
    <n v="2734"/>
    <x v="4"/>
    <x v="0"/>
    <x v="4"/>
    <x v="13"/>
    <x v="8"/>
    <x v="5"/>
  </r>
  <r>
    <s v="12/11/2019"/>
    <x v="122"/>
    <x v="10"/>
    <s v="INV121119"/>
    <x v="1090"/>
    <n v="100"/>
    <x v="0"/>
    <x v="0"/>
    <n v="2636"/>
    <x v="4"/>
    <x v="0"/>
    <x v="4"/>
    <x v="58"/>
    <x v="37"/>
    <x v="4"/>
  </r>
  <r>
    <s v="12/11/2019"/>
    <x v="122"/>
    <x v="10"/>
    <s v="2019110540003"/>
    <x v="116"/>
    <n v="500"/>
    <x v="2"/>
    <x v="2"/>
    <n v="2734"/>
    <x v="4"/>
    <x v="0"/>
    <x v="4"/>
    <x v="13"/>
    <x v="8"/>
    <x v="5"/>
  </r>
  <r>
    <s v="12/12/2019"/>
    <x v="122"/>
    <x v="10"/>
    <s v="CHE121219"/>
    <x v="235"/>
    <n v="200"/>
    <x v="0"/>
    <x v="0"/>
    <n v="2636"/>
    <x v="4"/>
    <x v="0"/>
    <x v="4"/>
    <x v="58"/>
    <x v="37"/>
    <x v="4"/>
  </r>
  <r>
    <s v="12/12/2019"/>
    <x v="122"/>
    <x v="10"/>
    <s v="INV121219"/>
    <x v="92"/>
    <n v="1000"/>
    <x v="0"/>
    <x v="0"/>
    <n v="2604"/>
    <x v="4"/>
    <x v="0"/>
    <x v="4"/>
    <x v="48"/>
    <x v="0"/>
    <x v="0"/>
  </r>
  <r>
    <s v="12/12/2019"/>
    <x v="122"/>
    <x v="10"/>
    <s v="CHE121219"/>
    <x v="1091"/>
    <n v="500"/>
    <x v="0"/>
    <x v="0"/>
    <n v="2636"/>
    <x v="4"/>
    <x v="0"/>
    <x v="4"/>
    <x v="58"/>
    <x v="37"/>
    <x v="4"/>
  </r>
  <r>
    <s v="12/16/2019"/>
    <x v="122"/>
    <x v="10"/>
    <s v="050_KENDRA.REASONER_"/>
    <x v="456"/>
    <n v="584.66"/>
    <x v="0"/>
    <x v="0"/>
    <n v="3343"/>
    <x v="7"/>
    <x v="0"/>
    <x v="7"/>
    <x v="31"/>
    <x v="13"/>
    <x v="7"/>
  </r>
  <r>
    <s v="12/17/2019"/>
    <x v="122"/>
    <x v="10"/>
    <s v="CHE121719"/>
    <x v="942"/>
    <n v="3000"/>
    <x v="0"/>
    <x v="0"/>
    <n v="3307"/>
    <x v="4"/>
    <x v="0"/>
    <x v="4"/>
    <x v="53"/>
    <x v="32"/>
    <x v="0"/>
  </r>
  <r>
    <s v="12/18/2019"/>
    <x v="122"/>
    <x v="10"/>
    <s v="CHE121819"/>
    <x v="1092"/>
    <n v="500"/>
    <x v="0"/>
    <x v="0"/>
    <n v="2634"/>
    <x v="4"/>
    <x v="0"/>
    <x v="4"/>
    <x v="11"/>
    <x v="6"/>
    <x v="4"/>
  </r>
  <r>
    <s v="01/03/2020"/>
    <x v="123"/>
    <x v="10"/>
    <s v="INV010320"/>
    <x v="940"/>
    <n v="500"/>
    <x v="2"/>
    <x v="2"/>
    <n v="2734"/>
    <x v="4"/>
    <x v="0"/>
    <x v="4"/>
    <x v="13"/>
    <x v="8"/>
    <x v="5"/>
  </r>
  <r>
    <s v="01/07/2020"/>
    <x v="123"/>
    <x v="10"/>
    <s v="INV010720"/>
    <x v="852"/>
    <n v="1000"/>
    <x v="0"/>
    <x v="0"/>
    <n v="2636"/>
    <x v="4"/>
    <x v="0"/>
    <x v="4"/>
    <x v="58"/>
    <x v="37"/>
    <x v="4"/>
  </r>
  <r>
    <s v="01/07/2020"/>
    <x v="123"/>
    <x v="10"/>
    <s v="CHE010719"/>
    <x v="1093"/>
    <n v="2000"/>
    <x v="0"/>
    <x v="0"/>
    <n v="2734"/>
    <x v="4"/>
    <x v="0"/>
    <x v="4"/>
    <x v="13"/>
    <x v="8"/>
    <x v="5"/>
  </r>
  <r>
    <s v="01/09/2020"/>
    <x v="123"/>
    <x v="10"/>
    <s v="INV010920"/>
    <x v="624"/>
    <n v="2000"/>
    <x v="0"/>
    <x v="0"/>
    <n v="2637"/>
    <x v="4"/>
    <x v="0"/>
    <x v="4"/>
    <x v="18"/>
    <x v="9"/>
    <x v="3"/>
  </r>
  <r>
    <s v="01/09/2020"/>
    <x v="123"/>
    <x v="10"/>
    <s v="INV010920"/>
    <x v="109"/>
    <n v="3000"/>
    <x v="6"/>
    <x v="6"/>
    <n v="2636"/>
    <x v="4"/>
    <x v="0"/>
    <x v="4"/>
    <x v="58"/>
    <x v="37"/>
    <x v="4"/>
  </r>
  <r>
    <s v="01/09/2020"/>
    <x v="123"/>
    <x v="10"/>
    <s v="INV010920"/>
    <x v="501"/>
    <n v="250"/>
    <x v="0"/>
    <x v="0"/>
    <n v="2636"/>
    <x v="4"/>
    <x v="0"/>
    <x v="4"/>
    <x v="58"/>
    <x v="37"/>
    <x v="4"/>
  </r>
  <r>
    <s v="01/10/2020"/>
    <x v="123"/>
    <x v="10"/>
    <s v="2020C2"/>
    <x v="401"/>
    <n v="1000"/>
    <x v="17"/>
    <x v="16"/>
    <n v="3439"/>
    <x v="8"/>
    <x v="0"/>
    <x v="8"/>
    <x v="40"/>
    <x v="21"/>
    <x v="6"/>
  </r>
  <r>
    <s v="01/14/2020"/>
    <x v="123"/>
    <x v="10"/>
    <s v="CHE011420"/>
    <x v="756"/>
    <n v="1500"/>
    <x v="0"/>
    <x v="0"/>
    <n v="3439"/>
    <x v="7"/>
    <x v="0"/>
    <x v="7"/>
    <x v="40"/>
    <x v="21"/>
    <x v="6"/>
  </r>
  <r>
    <s v="01/14/2020"/>
    <x v="123"/>
    <x v="10"/>
    <s v="CHE011420"/>
    <x v="114"/>
    <n v="200"/>
    <x v="0"/>
    <x v="0"/>
    <n v="2636"/>
    <x v="4"/>
    <x v="0"/>
    <x v="4"/>
    <x v="58"/>
    <x v="37"/>
    <x v="4"/>
  </r>
  <r>
    <s v="01/14/2020"/>
    <x v="123"/>
    <x v="10"/>
    <s v="CHE011420"/>
    <x v="118"/>
    <n v="174"/>
    <x v="2"/>
    <x v="2"/>
    <n v="2736"/>
    <x v="4"/>
    <x v="0"/>
    <x v="4"/>
    <x v="17"/>
    <x v="5"/>
    <x v="4"/>
  </r>
  <r>
    <s v="01/14/2020"/>
    <x v="123"/>
    <x v="10"/>
    <s v="CHE011420"/>
    <x v="1094"/>
    <n v="500"/>
    <x v="0"/>
    <x v="0"/>
    <n v="2734"/>
    <x v="4"/>
    <x v="0"/>
    <x v="4"/>
    <x v="13"/>
    <x v="8"/>
    <x v="5"/>
  </r>
  <r>
    <s v="01/15/2020"/>
    <x v="123"/>
    <x v="10"/>
    <s v="INV011520"/>
    <x v="1020"/>
    <n v="200"/>
    <x v="4"/>
    <x v="4"/>
    <n v="2734"/>
    <x v="4"/>
    <x v="0"/>
    <x v="4"/>
    <x v="13"/>
    <x v="8"/>
    <x v="5"/>
  </r>
  <r>
    <s v="01/16/2020"/>
    <x v="123"/>
    <x v="10"/>
    <s v="CHE011620_2"/>
    <x v="22"/>
    <n v="500"/>
    <x v="0"/>
    <x v="0"/>
    <n v="2604"/>
    <x v="4"/>
    <x v="0"/>
    <x v="4"/>
    <x v="48"/>
    <x v="0"/>
    <x v="0"/>
  </r>
  <r>
    <s v="01/17/2020"/>
    <x v="123"/>
    <x v="10"/>
    <s v="INV011720"/>
    <x v="36"/>
    <n v="1000"/>
    <x v="0"/>
    <x v="0"/>
    <n v="2636"/>
    <x v="4"/>
    <x v="0"/>
    <x v="4"/>
    <x v="58"/>
    <x v="37"/>
    <x v="4"/>
  </r>
  <r>
    <s v="01/20/2020"/>
    <x v="123"/>
    <x v="10"/>
    <s v="CHE012020"/>
    <x v="609"/>
    <n v="1000"/>
    <x v="6"/>
    <x v="6"/>
    <n v="2636"/>
    <x v="4"/>
    <x v="0"/>
    <x v="4"/>
    <x v="58"/>
    <x v="37"/>
    <x v="4"/>
  </r>
  <r>
    <s v="01/21/2020"/>
    <x v="123"/>
    <x v="10"/>
    <s v="CHE012120"/>
    <x v="1095"/>
    <n v="500"/>
    <x v="0"/>
    <x v="0"/>
    <n v="2638"/>
    <x v="4"/>
    <x v="0"/>
    <x v="4"/>
    <x v="14"/>
    <x v="9"/>
    <x v="3"/>
  </r>
  <r>
    <s v="01/21/2020"/>
    <x v="123"/>
    <x v="10"/>
    <s v="4496"/>
    <x v="468"/>
    <n v="10000"/>
    <x v="3"/>
    <x v="3"/>
    <n v="2636"/>
    <x v="4"/>
    <x v="0"/>
    <x v="4"/>
    <x v="58"/>
    <x v="37"/>
    <x v="4"/>
  </r>
  <r>
    <s v="01/23/2020"/>
    <x v="123"/>
    <x v="10"/>
    <s v="INV012320"/>
    <x v="725"/>
    <n v="500"/>
    <x v="0"/>
    <x v="0"/>
    <n v="2636"/>
    <x v="4"/>
    <x v="0"/>
    <x v="4"/>
    <x v="58"/>
    <x v="37"/>
    <x v="4"/>
  </r>
  <r>
    <s v="01/23/2020"/>
    <x v="123"/>
    <x v="10"/>
    <s v="CHE012320"/>
    <x v="1096"/>
    <n v="500"/>
    <x v="6"/>
    <x v="6"/>
    <n v="2634"/>
    <x v="4"/>
    <x v="0"/>
    <x v="4"/>
    <x v="11"/>
    <x v="6"/>
    <x v="4"/>
  </r>
  <r>
    <s v="01/23/2020"/>
    <x v="123"/>
    <x v="10"/>
    <s v="CHE012320"/>
    <x v="1097"/>
    <n v="100"/>
    <x v="2"/>
    <x v="2"/>
    <n v="2634"/>
    <x v="4"/>
    <x v="0"/>
    <x v="4"/>
    <x v="11"/>
    <x v="6"/>
    <x v="4"/>
  </r>
  <r>
    <s v="01/26/2020"/>
    <x v="123"/>
    <x v="10"/>
    <s v="CHE012620"/>
    <x v="877"/>
    <n v="500"/>
    <x v="0"/>
    <x v="0"/>
    <n v="3307"/>
    <x v="7"/>
    <x v="0"/>
    <x v="7"/>
    <x v="53"/>
    <x v="32"/>
    <x v="0"/>
  </r>
  <r>
    <s v="01/27/2020"/>
    <x v="123"/>
    <x v="10"/>
    <s v="INV012720"/>
    <x v="314"/>
    <n v="1250"/>
    <x v="0"/>
    <x v="0"/>
    <n v="2737"/>
    <x v="4"/>
    <x v="0"/>
    <x v="4"/>
    <x v="15"/>
    <x v="10"/>
    <x v="5"/>
  </r>
  <r>
    <s v="01/27/2020"/>
    <x v="123"/>
    <x v="10"/>
    <s v="INV012720"/>
    <x v="975"/>
    <n v="250"/>
    <x v="0"/>
    <x v="0"/>
    <n v="2636"/>
    <x v="4"/>
    <x v="0"/>
    <x v="4"/>
    <x v="58"/>
    <x v="37"/>
    <x v="4"/>
  </r>
  <r>
    <s v="01/27/2020"/>
    <x v="123"/>
    <x v="10"/>
    <s v="CHE0127220"/>
    <x v="164"/>
    <n v="150"/>
    <x v="17"/>
    <x v="16"/>
    <n v="3439"/>
    <x v="7"/>
    <x v="0"/>
    <x v="7"/>
    <x v="40"/>
    <x v="21"/>
    <x v="6"/>
  </r>
  <r>
    <s v="01/28/2020"/>
    <x v="123"/>
    <x v="10"/>
    <s v="111"/>
    <x v="868"/>
    <n v="500"/>
    <x v="0"/>
    <x v="0"/>
    <n v="2636"/>
    <x v="4"/>
    <x v="0"/>
    <x v="4"/>
    <x v="58"/>
    <x v="37"/>
    <x v="4"/>
  </r>
  <r>
    <s v="01/29/2020"/>
    <x v="123"/>
    <x v="10"/>
    <s v="INV012920"/>
    <x v="522"/>
    <n v="1000"/>
    <x v="0"/>
    <x v="0"/>
    <n v="3333"/>
    <x v="4"/>
    <x v="0"/>
    <x v="4"/>
    <x v="1"/>
    <x v="1"/>
    <x v="0"/>
  </r>
  <r>
    <s v="01/29/2020"/>
    <x v="123"/>
    <x v="10"/>
    <s v="INV012920"/>
    <x v="504"/>
    <n v="100"/>
    <x v="2"/>
    <x v="2"/>
    <n v="2636"/>
    <x v="4"/>
    <x v="0"/>
    <x v="4"/>
    <x v="58"/>
    <x v="37"/>
    <x v="4"/>
  </r>
  <r>
    <s v="09/11/2019"/>
    <x v="123"/>
    <x v="10"/>
    <s v="150778"/>
    <x v="22"/>
    <n v="3500"/>
    <x v="0"/>
    <x v="0"/>
    <n v="3333"/>
    <x v="4"/>
    <x v="0"/>
    <x v="4"/>
    <x v="1"/>
    <x v="1"/>
    <x v="0"/>
  </r>
  <r>
    <s v="12/10/2019"/>
    <x v="123"/>
    <x v="10"/>
    <s v="CHE121019"/>
    <x v="40"/>
    <n v="350"/>
    <x v="6"/>
    <x v="6"/>
    <n v="2736"/>
    <x v="4"/>
    <x v="0"/>
    <x v="4"/>
    <x v="17"/>
    <x v="5"/>
    <x v="4"/>
  </r>
  <r>
    <s v="12/23/2019"/>
    <x v="123"/>
    <x v="10"/>
    <s v="2001"/>
    <x v="895"/>
    <n v="1000"/>
    <x v="0"/>
    <x v="0"/>
    <n v="3439"/>
    <x v="8"/>
    <x v="0"/>
    <x v="8"/>
    <x v="40"/>
    <x v="21"/>
    <x v="6"/>
  </r>
  <r>
    <s v="01/20/2020"/>
    <x v="124"/>
    <x v="10"/>
    <s v="022020205"/>
    <x v="830"/>
    <n v="1000"/>
    <x v="0"/>
    <x v="0"/>
    <n v="2637"/>
    <x v="4"/>
    <x v="0"/>
    <x v="4"/>
    <x v="18"/>
    <x v="9"/>
    <x v="3"/>
  </r>
  <r>
    <s v="01/23/2020"/>
    <x v="124"/>
    <x v="10"/>
    <s v="001_012320"/>
    <x v="67"/>
    <n v="500"/>
    <x v="7"/>
    <x v="7"/>
    <n v="3333"/>
    <x v="7"/>
    <x v="0"/>
    <x v="7"/>
    <x v="1"/>
    <x v="1"/>
    <x v="0"/>
  </r>
  <r>
    <s v="01/29/2020"/>
    <x v="124"/>
    <x v="10"/>
    <s v="116"/>
    <x v="1098"/>
    <n v="360"/>
    <x v="6"/>
    <x v="6"/>
    <n v="2737"/>
    <x v="4"/>
    <x v="0"/>
    <x v="4"/>
    <x v="15"/>
    <x v="10"/>
    <x v="5"/>
  </r>
  <r>
    <s v="02/01/2020"/>
    <x v="124"/>
    <x v="10"/>
    <s v="INV020120"/>
    <x v="595"/>
    <n v="200"/>
    <x v="2"/>
    <x v="2"/>
    <n v="2636"/>
    <x v="4"/>
    <x v="0"/>
    <x v="4"/>
    <x v="58"/>
    <x v="37"/>
    <x v="4"/>
  </r>
  <r>
    <s v="02/01/2020"/>
    <x v="124"/>
    <x v="10"/>
    <s v="INV020120"/>
    <x v="621"/>
    <n v="100"/>
    <x v="2"/>
    <x v="2"/>
    <n v="2636"/>
    <x v="4"/>
    <x v="0"/>
    <x v="4"/>
    <x v="58"/>
    <x v="37"/>
    <x v="4"/>
  </r>
  <r>
    <s v="02/01/2020"/>
    <x v="124"/>
    <x v="10"/>
    <s v="INV020120"/>
    <x v="1099"/>
    <n v="250"/>
    <x v="6"/>
    <x v="6"/>
    <n v="3435"/>
    <x v="7"/>
    <x v="0"/>
    <x v="7"/>
    <x v="26"/>
    <x v="12"/>
    <x v="6"/>
  </r>
  <r>
    <s v="02/03/2020"/>
    <x v="124"/>
    <x v="10"/>
    <s v="CHE020320"/>
    <x v="1012"/>
    <n v="250"/>
    <x v="0"/>
    <x v="0"/>
    <n v="2636"/>
    <x v="4"/>
    <x v="0"/>
    <x v="4"/>
    <x v="58"/>
    <x v="37"/>
    <x v="4"/>
  </r>
  <r>
    <s v="02/04/2020"/>
    <x v="124"/>
    <x v="10"/>
    <s v="2020C5"/>
    <x v="401"/>
    <n v="500"/>
    <x v="17"/>
    <x v="16"/>
    <n v="3439"/>
    <x v="8"/>
    <x v="0"/>
    <x v="8"/>
    <x v="40"/>
    <x v="21"/>
    <x v="6"/>
  </r>
  <r>
    <s v="02/04/2020"/>
    <x v="124"/>
    <x v="10"/>
    <s v="129178"/>
    <x v="452"/>
    <n v="3850"/>
    <x v="0"/>
    <x v="0"/>
    <n v="3438"/>
    <x v="8"/>
    <x v="0"/>
    <x v="8"/>
    <x v="39"/>
    <x v="20"/>
    <x v="6"/>
  </r>
  <r>
    <s v="02/05/2020"/>
    <x v="124"/>
    <x v="10"/>
    <s v="INV020520"/>
    <x v="708"/>
    <n v="2500"/>
    <x v="2"/>
    <x v="2"/>
    <n v="2636"/>
    <x v="4"/>
    <x v="0"/>
    <x v="4"/>
    <x v="58"/>
    <x v="37"/>
    <x v="4"/>
  </r>
  <r>
    <s v="02/05/2020"/>
    <x v="124"/>
    <x v="10"/>
    <s v="77577"/>
    <x v="22"/>
    <n v="750"/>
    <x v="0"/>
    <x v="0"/>
    <n v="3333"/>
    <x v="4"/>
    <x v="0"/>
    <x v="4"/>
    <x v="1"/>
    <x v="1"/>
    <x v="0"/>
  </r>
  <r>
    <s v="02/10/2020"/>
    <x v="124"/>
    <x v="10"/>
    <s v="654523_021020"/>
    <x v="22"/>
    <n v="3000"/>
    <x v="0"/>
    <x v="0"/>
    <n v="3333"/>
    <x v="4"/>
    <x v="0"/>
    <x v="4"/>
    <x v="1"/>
    <x v="1"/>
    <x v="0"/>
  </r>
  <r>
    <s v="02/12/2020"/>
    <x v="124"/>
    <x v="10"/>
    <s v="CHE021220"/>
    <x v="22"/>
    <n v="10000"/>
    <x v="0"/>
    <x v="0"/>
    <n v="2604"/>
    <x v="4"/>
    <x v="0"/>
    <x v="4"/>
    <x v="48"/>
    <x v="0"/>
    <x v="0"/>
  </r>
  <r>
    <s v="02/13/2020"/>
    <x v="124"/>
    <x v="10"/>
    <s v="CHE021320"/>
    <x v="1100"/>
    <n v="100"/>
    <x v="2"/>
    <x v="2"/>
    <n v="3307"/>
    <x v="7"/>
    <x v="0"/>
    <x v="7"/>
    <x v="53"/>
    <x v="32"/>
    <x v="0"/>
  </r>
  <r>
    <s v="02/17/2020"/>
    <x v="124"/>
    <x v="10"/>
    <s v="WALK2020"/>
    <x v="971"/>
    <n v="500"/>
    <x v="4"/>
    <x v="4"/>
    <n v="2637"/>
    <x v="4"/>
    <x v="0"/>
    <x v="4"/>
    <x v="18"/>
    <x v="9"/>
    <x v="3"/>
  </r>
  <r>
    <s v="02/20/2020"/>
    <x v="124"/>
    <x v="10"/>
    <s v="INV022020"/>
    <x v="22"/>
    <n v="500"/>
    <x v="0"/>
    <x v="0"/>
    <n v="2738"/>
    <x v="4"/>
    <x v="0"/>
    <x v="4"/>
    <x v="55"/>
    <x v="34"/>
    <x v="5"/>
  </r>
  <r>
    <s v="02/20/2020"/>
    <x v="124"/>
    <x v="10"/>
    <s v="CHE022620"/>
    <x v="951"/>
    <n v="1000"/>
    <x v="0"/>
    <x v="0"/>
    <n v="3434"/>
    <x v="7"/>
    <x v="0"/>
    <x v="7"/>
    <x v="47"/>
    <x v="28"/>
    <x v="6"/>
  </r>
  <r>
    <s v="02/21/2020"/>
    <x v="124"/>
    <x v="10"/>
    <s v="INV022120"/>
    <x v="958"/>
    <n v="500"/>
    <x v="0"/>
    <x v="0"/>
    <n v="2636"/>
    <x v="4"/>
    <x v="0"/>
    <x v="4"/>
    <x v="58"/>
    <x v="37"/>
    <x v="4"/>
  </r>
  <r>
    <s v="02/21/2020"/>
    <x v="124"/>
    <x v="10"/>
    <s v="CHE022120"/>
    <x v="872"/>
    <n v="500"/>
    <x v="0"/>
    <x v="0"/>
    <n v="3343"/>
    <x v="7"/>
    <x v="0"/>
    <x v="7"/>
    <x v="31"/>
    <x v="13"/>
    <x v="7"/>
  </r>
  <r>
    <s v="02/24/2020"/>
    <x v="124"/>
    <x v="10"/>
    <s v="CHE022420"/>
    <x v="668"/>
    <n v="100"/>
    <x v="0"/>
    <x v="0"/>
    <n v="2636"/>
    <x v="4"/>
    <x v="0"/>
    <x v="4"/>
    <x v="58"/>
    <x v="37"/>
    <x v="4"/>
  </r>
  <r>
    <s v="02/24/2020"/>
    <x v="124"/>
    <x v="10"/>
    <s v="CHE022420"/>
    <x v="1051"/>
    <n v="700"/>
    <x v="2"/>
    <x v="2"/>
    <n v="3307"/>
    <x v="7"/>
    <x v="0"/>
    <x v="7"/>
    <x v="53"/>
    <x v="32"/>
    <x v="0"/>
  </r>
  <r>
    <s v="02/25/2020"/>
    <x v="124"/>
    <x v="10"/>
    <s v="CHE022520"/>
    <x v="1027"/>
    <n v="100"/>
    <x v="0"/>
    <x v="0"/>
    <n v="2635"/>
    <x v="4"/>
    <x v="0"/>
    <x v="4"/>
    <x v="12"/>
    <x v="7"/>
    <x v="4"/>
  </r>
  <r>
    <s v="02/25/2020"/>
    <x v="124"/>
    <x v="10"/>
    <s v="CHE022520"/>
    <x v="117"/>
    <n v="100"/>
    <x v="2"/>
    <x v="2"/>
    <n v="2736"/>
    <x v="4"/>
    <x v="0"/>
    <x v="4"/>
    <x v="17"/>
    <x v="5"/>
    <x v="4"/>
  </r>
  <r>
    <s v="02/26/2020"/>
    <x v="124"/>
    <x v="10"/>
    <s v="CHE022620"/>
    <x v="924"/>
    <n v="100"/>
    <x v="0"/>
    <x v="0"/>
    <n v="2637"/>
    <x v="4"/>
    <x v="0"/>
    <x v="4"/>
    <x v="18"/>
    <x v="9"/>
    <x v="3"/>
  </r>
  <r>
    <s v="02/27/2020"/>
    <x v="124"/>
    <x v="10"/>
    <s v="CHE022720"/>
    <x v="1101"/>
    <n v="1000"/>
    <x v="0"/>
    <x v="0"/>
    <n v="2637"/>
    <x v="4"/>
    <x v="0"/>
    <x v="4"/>
    <x v="18"/>
    <x v="9"/>
    <x v="3"/>
  </r>
  <r>
    <s v="02/27/2020"/>
    <x v="124"/>
    <x v="10"/>
    <s v="CHE022720"/>
    <x v="881"/>
    <n v="300"/>
    <x v="2"/>
    <x v="2"/>
    <n v="3343"/>
    <x v="7"/>
    <x v="0"/>
    <x v="7"/>
    <x v="31"/>
    <x v="13"/>
    <x v="7"/>
  </r>
  <r>
    <s v="11/20/2019"/>
    <x v="124"/>
    <x v="10"/>
    <s v="7543303"/>
    <x v="22"/>
    <n v="75"/>
    <x v="0"/>
    <x v="0"/>
    <n v="3333"/>
    <x v="4"/>
    <x v="0"/>
    <x v="4"/>
    <x v="1"/>
    <x v="1"/>
    <x v="0"/>
  </r>
  <r>
    <s v="12/13/2019"/>
    <x v="124"/>
    <x v="10"/>
    <s v="INV121319"/>
    <x v="1102"/>
    <n v="100"/>
    <x v="2"/>
    <x v="2"/>
    <n v="2637"/>
    <x v="4"/>
    <x v="0"/>
    <x v="4"/>
    <x v="18"/>
    <x v="9"/>
    <x v="3"/>
  </r>
  <r>
    <s v="01/14/2020"/>
    <x v="125"/>
    <x v="10"/>
    <s v="68239"/>
    <x v="1075"/>
    <n v="400"/>
    <x v="0"/>
    <x v="0"/>
    <n v="2736"/>
    <x v="4"/>
    <x v="0"/>
    <x v="4"/>
    <x v="17"/>
    <x v="5"/>
    <x v="4"/>
  </r>
  <r>
    <s v="01/29/2020"/>
    <x v="125"/>
    <x v="10"/>
    <s v="INV012920"/>
    <x v="1103"/>
    <n v="500"/>
    <x v="0"/>
    <x v="0"/>
    <n v="3436"/>
    <x v="7"/>
    <x v="0"/>
    <x v="7"/>
    <x v="43"/>
    <x v="24"/>
    <x v="6"/>
  </r>
  <r>
    <s v="02/20/2020"/>
    <x v="125"/>
    <x v="10"/>
    <s v="4194021418"/>
    <x v="489"/>
    <n v="500"/>
    <x v="0"/>
    <x v="0"/>
    <n v="3435"/>
    <x v="7"/>
    <x v="0"/>
    <x v="7"/>
    <x v="26"/>
    <x v="12"/>
    <x v="6"/>
  </r>
  <r>
    <s v="02/24/2020"/>
    <x v="125"/>
    <x v="10"/>
    <s v="CHE022420"/>
    <x v="1104"/>
    <n v="100"/>
    <x v="0"/>
    <x v="0"/>
    <n v="2636"/>
    <x v="4"/>
    <x v="0"/>
    <x v="4"/>
    <x v="58"/>
    <x v="37"/>
    <x v="4"/>
  </r>
  <r>
    <s v="02/27/2020"/>
    <x v="125"/>
    <x v="10"/>
    <s v="INV022720"/>
    <x v="22"/>
    <n v="400"/>
    <x v="0"/>
    <x v="0"/>
    <n v="2634"/>
    <x v="4"/>
    <x v="0"/>
    <x v="4"/>
    <x v="11"/>
    <x v="6"/>
    <x v="4"/>
  </r>
  <r>
    <s v="03/01/2020"/>
    <x v="125"/>
    <x v="10"/>
    <s v="INV030120"/>
    <x v="362"/>
    <n v="1000"/>
    <x v="0"/>
    <x v="0"/>
    <n v="2636"/>
    <x v="4"/>
    <x v="0"/>
    <x v="4"/>
    <x v="58"/>
    <x v="37"/>
    <x v="4"/>
  </r>
  <r>
    <s v="03/01/2020"/>
    <x v="125"/>
    <x v="10"/>
    <s v="INV030120"/>
    <x v="731"/>
    <n v="500"/>
    <x v="0"/>
    <x v="0"/>
    <n v="2734"/>
    <x v="4"/>
    <x v="0"/>
    <x v="4"/>
    <x v="13"/>
    <x v="8"/>
    <x v="5"/>
  </r>
  <r>
    <s v="03/01/2020"/>
    <x v="125"/>
    <x v="10"/>
    <s v="INV030120_1"/>
    <x v="731"/>
    <n v="500"/>
    <x v="0"/>
    <x v="0"/>
    <n v="2734"/>
    <x v="4"/>
    <x v="0"/>
    <x v="4"/>
    <x v="13"/>
    <x v="8"/>
    <x v="5"/>
  </r>
  <r>
    <s v="03/02/2020"/>
    <x v="125"/>
    <x v="10"/>
    <s v="INV030220"/>
    <x v="1105"/>
    <n v="500"/>
    <x v="0"/>
    <x v="0"/>
    <n v="2604"/>
    <x v="4"/>
    <x v="0"/>
    <x v="4"/>
    <x v="48"/>
    <x v="0"/>
    <x v="0"/>
  </r>
  <r>
    <s v="03/02/2020"/>
    <x v="125"/>
    <x v="10"/>
    <s v="CHE030220"/>
    <x v="1106"/>
    <n v="500"/>
    <x v="0"/>
    <x v="0"/>
    <n v="2734"/>
    <x v="4"/>
    <x v="0"/>
    <x v="4"/>
    <x v="13"/>
    <x v="8"/>
    <x v="5"/>
  </r>
  <r>
    <s v="03/02/2020"/>
    <x v="125"/>
    <x v="10"/>
    <s v="CHE030220"/>
    <x v="71"/>
    <n v="1000"/>
    <x v="0"/>
    <x v="0"/>
    <n v="2636"/>
    <x v="4"/>
    <x v="0"/>
    <x v="4"/>
    <x v="58"/>
    <x v="37"/>
    <x v="4"/>
  </r>
  <r>
    <s v="03/02/2020"/>
    <x v="125"/>
    <x v="10"/>
    <s v="600"/>
    <x v="843"/>
    <n v="1000"/>
    <x v="0"/>
    <x v="0"/>
    <n v="2734"/>
    <x v="4"/>
    <x v="0"/>
    <x v="4"/>
    <x v="13"/>
    <x v="8"/>
    <x v="5"/>
  </r>
  <r>
    <s v="03/03/2020"/>
    <x v="125"/>
    <x v="10"/>
    <s v="WEXP-00020152"/>
    <x v="1107"/>
    <n v="60"/>
    <x v="0"/>
    <x v="0"/>
    <n v="3434"/>
    <x v="7"/>
    <x v="0"/>
    <x v="7"/>
    <x v="47"/>
    <x v="28"/>
    <x v="6"/>
  </r>
  <r>
    <s v="03/03/2020"/>
    <x v="125"/>
    <x v="10"/>
    <s v="CHE030320"/>
    <x v="1108"/>
    <n v="750"/>
    <x v="0"/>
    <x v="0"/>
    <n v="3307"/>
    <x v="7"/>
    <x v="0"/>
    <x v="7"/>
    <x v="53"/>
    <x v="32"/>
    <x v="0"/>
  </r>
  <r>
    <s v="03/03/2020"/>
    <x v="125"/>
    <x v="10"/>
    <s v="INV030320"/>
    <x v="1109"/>
    <n v="100"/>
    <x v="2"/>
    <x v="2"/>
    <n v="2635"/>
    <x v="4"/>
    <x v="0"/>
    <x v="4"/>
    <x v="12"/>
    <x v="7"/>
    <x v="4"/>
  </r>
  <r>
    <s v="03/04/2020"/>
    <x v="125"/>
    <x v="10"/>
    <s v="INV030420"/>
    <x v="998"/>
    <n v="3500"/>
    <x v="3"/>
    <x v="3"/>
    <n v="2636"/>
    <x v="4"/>
    <x v="0"/>
    <x v="4"/>
    <x v="58"/>
    <x v="37"/>
    <x v="4"/>
  </r>
  <r>
    <s v="03/05/2020"/>
    <x v="125"/>
    <x v="10"/>
    <s v="CHE030520"/>
    <x v="1110"/>
    <n v="0"/>
    <x v="0"/>
    <x v="0"/>
    <n v="3331"/>
    <x v="0"/>
    <x v="0"/>
    <x v="0"/>
    <x v="46"/>
    <x v="27"/>
    <x v="0"/>
  </r>
  <r>
    <s v="03/05/2020"/>
    <x v="125"/>
    <x v="10"/>
    <s v="CHE030520"/>
    <x v="1110"/>
    <n v="350"/>
    <x v="0"/>
    <x v="0"/>
    <n v="3342"/>
    <x v="7"/>
    <x v="0"/>
    <x v="7"/>
    <x v="30"/>
    <x v="14"/>
    <x v="7"/>
  </r>
  <r>
    <s v="03/06/2020"/>
    <x v="125"/>
    <x v="10"/>
    <s v="CHE030620"/>
    <x v="62"/>
    <n v="1000"/>
    <x v="6"/>
    <x v="6"/>
    <n v="2636"/>
    <x v="4"/>
    <x v="0"/>
    <x v="4"/>
    <x v="58"/>
    <x v="37"/>
    <x v="4"/>
  </r>
  <r>
    <s v="03/10/2020"/>
    <x v="125"/>
    <x v="10"/>
    <s v="29409"/>
    <x v="1111"/>
    <n v="4000"/>
    <x v="0"/>
    <x v="0"/>
    <n v="3333"/>
    <x v="4"/>
    <x v="0"/>
    <x v="4"/>
    <x v="1"/>
    <x v="1"/>
    <x v="0"/>
  </r>
  <r>
    <s v="03/10/2020"/>
    <x v="125"/>
    <x v="10"/>
    <s v="CHE031020"/>
    <x v="1112"/>
    <n v="200"/>
    <x v="2"/>
    <x v="2"/>
    <n v="2734"/>
    <x v="4"/>
    <x v="0"/>
    <x v="4"/>
    <x v="13"/>
    <x v="8"/>
    <x v="5"/>
  </r>
  <r>
    <s v="03/10/2020"/>
    <x v="125"/>
    <x v="10"/>
    <s v="CHE031020_1"/>
    <x v="1112"/>
    <n v="500"/>
    <x v="0"/>
    <x v="0"/>
    <n v="2734"/>
    <x v="4"/>
    <x v="0"/>
    <x v="4"/>
    <x v="13"/>
    <x v="8"/>
    <x v="5"/>
  </r>
  <r>
    <s v="03/11/2020"/>
    <x v="125"/>
    <x v="10"/>
    <s v="CHE031120"/>
    <x v="64"/>
    <n v="1000"/>
    <x v="0"/>
    <x v="0"/>
    <n v="3434"/>
    <x v="7"/>
    <x v="0"/>
    <x v="7"/>
    <x v="47"/>
    <x v="28"/>
    <x v="6"/>
  </r>
  <r>
    <s v="03/12/2020"/>
    <x v="125"/>
    <x v="10"/>
    <s v="INV031220"/>
    <x v="1113"/>
    <n v="750"/>
    <x v="0"/>
    <x v="0"/>
    <n v="2637"/>
    <x v="4"/>
    <x v="0"/>
    <x v="4"/>
    <x v="18"/>
    <x v="9"/>
    <x v="3"/>
  </r>
  <r>
    <s v="03/16/2020"/>
    <x v="125"/>
    <x v="10"/>
    <s v="INV031620"/>
    <x v="110"/>
    <n v="500"/>
    <x v="0"/>
    <x v="0"/>
    <n v="2636"/>
    <x v="4"/>
    <x v="0"/>
    <x v="4"/>
    <x v="58"/>
    <x v="37"/>
    <x v="4"/>
  </r>
  <r>
    <s v="03/17/2020"/>
    <x v="125"/>
    <x v="10"/>
    <s v="CHE031720"/>
    <x v="307"/>
    <n v="300"/>
    <x v="2"/>
    <x v="2"/>
    <n v="2636"/>
    <x v="4"/>
    <x v="0"/>
    <x v="4"/>
    <x v="58"/>
    <x v="37"/>
    <x v="4"/>
  </r>
  <r>
    <s v="03/17/2020"/>
    <x v="125"/>
    <x v="10"/>
    <s v="CHE031720"/>
    <x v="1114"/>
    <n v="500"/>
    <x v="0"/>
    <x v="0"/>
    <n v="2738"/>
    <x v="4"/>
    <x v="0"/>
    <x v="4"/>
    <x v="55"/>
    <x v="34"/>
    <x v="5"/>
  </r>
  <r>
    <s v="03/20/2020"/>
    <x v="125"/>
    <x v="10"/>
    <s v="CHE032020"/>
    <x v="955"/>
    <n v="3000"/>
    <x v="0"/>
    <x v="0"/>
    <n v="3303"/>
    <x v="7"/>
    <x v="0"/>
    <x v="7"/>
    <x v="36"/>
    <x v="18"/>
    <x v="0"/>
  </r>
  <r>
    <s v="03/23/2020"/>
    <x v="125"/>
    <x v="10"/>
    <s v="INV032320"/>
    <x v="1"/>
    <n v="160"/>
    <x v="1"/>
    <x v="1"/>
    <n v="2736"/>
    <x v="4"/>
    <x v="0"/>
    <x v="4"/>
    <x v="17"/>
    <x v="5"/>
    <x v="4"/>
  </r>
  <r>
    <s v="03/24/2020"/>
    <x v="125"/>
    <x v="10"/>
    <s v="CHE032420"/>
    <x v="626"/>
    <n v="500"/>
    <x v="0"/>
    <x v="0"/>
    <n v="3438"/>
    <x v="7"/>
    <x v="0"/>
    <x v="7"/>
    <x v="39"/>
    <x v="20"/>
    <x v="6"/>
  </r>
  <r>
    <s v="03/24/2020"/>
    <x v="125"/>
    <x v="10"/>
    <s v="COVID19FUND"/>
    <x v="1"/>
    <n v="1000"/>
    <x v="0"/>
    <x v="0"/>
    <n v="3434"/>
    <x v="7"/>
    <x v="0"/>
    <x v="7"/>
    <x v="47"/>
    <x v="28"/>
    <x v="6"/>
  </r>
  <r>
    <s v="03/25/2020"/>
    <x v="125"/>
    <x v="10"/>
    <s v="CHE032520"/>
    <x v="1029"/>
    <n v="2000"/>
    <x v="0"/>
    <x v="0"/>
    <n v="3307"/>
    <x v="4"/>
    <x v="0"/>
    <x v="4"/>
    <x v="53"/>
    <x v="32"/>
    <x v="0"/>
  </r>
  <r>
    <s v="03/26/2020"/>
    <x v="125"/>
    <x v="10"/>
    <s v="INV032620"/>
    <x v="1"/>
    <n v="1000"/>
    <x v="1"/>
    <x v="1"/>
    <n v="3436"/>
    <x v="7"/>
    <x v="0"/>
    <x v="7"/>
    <x v="43"/>
    <x v="24"/>
    <x v="6"/>
  </r>
  <r>
    <s v="03/26/2020"/>
    <x v="125"/>
    <x v="10"/>
    <s v="3394"/>
    <x v="1"/>
    <n v="1500"/>
    <x v="0"/>
    <x v="0"/>
    <n v="2732"/>
    <x v="4"/>
    <x v="0"/>
    <x v="4"/>
    <x v="41"/>
    <x v="22"/>
    <x v="8"/>
  </r>
  <r>
    <s v="03/30/2020"/>
    <x v="125"/>
    <x v="10"/>
    <s v="CHE033020"/>
    <x v="207"/>
    <n v="500"/>
    <x v="0"/>
    <x v="0"/>
    <n v="3338"/>
    <x v="7"/>
    <x v="0"/>
    <x v="7"/>
    <x v="27"/>
    <x v="9"/>
    <x v="3"/>
  </r>
  <r>
    <s v="03/10/2020"/>
    <x v="126"/>
    <x v="10"/>
    <s v="CHE031020"/>
    <x v="1115"/>
    <n v="500"/>
    <x v="0"/>
    <x v="0"/>
    <n v="2734"/>
    <x v="4"/>
    <x v="0"/>
    <x v="4"/>
    <x v="13"/>
    <x v="8"/>
    <x v="5"/>
  </r>
  <r>
    <s v="03/10/2020"/>
    <x v="126"/>
    <x v="10"/>
    <s v="CHE031020_1"/>
    <x v="1112"/>
    <n v="-500"/>
    <x v="0"/>
    <x v="0"/>
    <n v="2734"/>
    <x v="4"/>
    <x v="0"/>
    <x v="4"/>
    <x v="13"/>
    <x v="8"/>
    <x v="5"/>
  </r>
  <r>
    <s v="03/10/2020"/>
    <x v="126"/>
    <x v="10"/>
    <s v="CHE031020"/>
    <x v="1112"/>
    <n v="-200"/>
    <x v="2"/>
    <x v="2"/>
    <n v="2734"/>
    <x v="4"/>
    <x v="0"/>
    <x v="4"/>
    <x v="13"/>
    <x v="8"/>
    <x v="5"/>
  </r>
  <r>
    <s v="04/01/2020"/>
    <x v="126"/>
    <x v="10"/>
    <s v="INV040120"/>
    <x v="363"/>
    <n v="1700"/>
    <x v="0"/>
    <x v="0"/>
    <n v="2638"/>
    <x v="4"/>
    <x v="0"/>
    <x v="4"/>
    <x v="14"/>
    <x v="9"/>
    <x v="3"/>
  </r>
  <r>
    <s v="04/01/2020"/>
    <x v="126"/>
    <x v="10"/>
    <s v="036"/>
    <x v="1116"/>
    <n v="350"/>
    <x v="2"/>
    <x v="2"/>
    <n v="3434"/>
    <x v="7"/>
    <x v="0"/>
    <x v="7"/>
    <x v="47"/>
    <x v="28"/>
    <x v="6"/>
  </r>
  <r>
    <s v="04/03/2020"/>
    <x v="126"/>
    <x v="10"/>
    <s v="2567"/>
    <x v="40"/>
    <n v="1000"/>
    <x v="6"/>
    <x v="6"/>
    <n v="2637"/>
    <x v="4"/>
    <x v="0"/>
    <x v="4"/>
    <x v="18"/>
    <x v="9"/>
    <x v="3"/>
  </r>
  <r>
    <s v="04/03/2020"/>
    <x v="126"/>
    <x v="10"/>
    <s v="CHE040320"/>
    <x v="1117"/>
    <n v="2000"/>
    <x v="0"/>
    <x v="0"/>
    <n v="3435"/>
    <x v="7"/>
    <x v="0"/>
    <x v="7"/>
    <x v="26"/>
    <x v="12"/>
    <x v="6"/>
  </r>
  <r>
    <s v="04/07/2020"/>
    <x v="126"/>
    <x v="10"/>
    <s v="CHE040720"/>
    <x v="729"/>
    <n v="3000"/>
    <x v="0"/>
    <x v="0"/>
    <n v="3342"/>
    <x v="7"/>
    <x v="0"/>
    <x v="7"/>
    <x v="30"/>
    <x v="14"/>
    <x v="7"/>
  </r>
  <r>
    <s v="04/13/2020"/>
    <x v="126"/>
    <x v="10"/>
    <s v="CHE041320"/>
    <x v="880"/>
    <n v="500"/>
    <x v="0"/>
    <x v="0"/>
    <n v="3342"/>
    <x v="7"/>
    <x v="0"/>
    <x v="7"/>
    <x v="30"/>
    <x v="14"/>
    <x v="7"/>
  </r>
  <r>
    <s v="04/15/2020"/>
    <x v="126"/>
    <x v="10"/>
    <s v="INV041520"/>
    <x v="1118"/>
    <n v="700"/>
    <x v="2"/>
    <x v="2"/>
    <n v="2736"/>
    <x v="4"/>
    <x v="0"/>
    <x v="4"/>
    <x v="17"/>
    <x v="5"/>
    <x v="4"/>
  </r>
  <r>
    <s v="04/15/2020"/>
    <x v="126"/>
    <x v="10"/>
    <s v="INV041520"/>
    <x v="1118"/>
    <n v="700"/>
    <x v="2"/>
    <x v="2"/>
    <n v="2734"/>
    <x v="4"/>
    <x v="0"/>
    <x v="4"/>
    <x v="13"/>
    <x v="8"/>
    <x v="5"/>
  </r>
  <r>
    <s v="04/15/2020"/>
    <x v="126"/>
    <x v="10"/>
    <s v="INV041520"/>
    <x v="1118"/>
    <n v="700"/>
    <x v="2"/>
    <x v="2"/>
    <n v="2637"/>
    <x v="4"/>
    <x v="0"/>
    <x v="4"/>
    <x v="18"/>
    <x v="9"/>
    <x v="3"/>
  </r>
  <r>
    <s v="04/15/2020"/>
    <x v="126"/>
    <x v="10"/>
    <s v="INV041520"/>
    <x v="1118"/>
    <n v="700"/>
    <x v="2"/>
    <x v="2"/>
    <n v="2634"/>
    <x v="4"/>
    <x v="0"/>
    <x v="4"/>
    <x v="11"/>
    <x v="6"/>
    <x v="4"/>
  </r>
  <r>
    <s v="04/15/2020"/>
    <x v="126"/>
    <x v="10"/>
    <s v="INV041520"/>
    <x v="1118"/>
    <n v="700"/>
    <x v="2"/>
    <x v="2"/>
    <n v="2737"/>
    <x v="4"/>
    <x v="0"/>
    <x v="4"/>
    <x v="15"/>
    <x v="10"/>
    <x v="5"/>
  </r>
  <r>
    <s v="04/15/2020"/>
    <x v="126"/>
    <x v="10"/>
    <s v="INV041520"/>
    <x v="1118"/>
    <n v="700"/>
    <x v="2"/>
    <x v="2"/>
    <n v="2739"/>
    <x v="4"/>
    <x v="0"/>
    <x v="4"/>
    <x v="45"/>
    <x v="26"/>
    <x v="5"/>
  </r>
  <r>
    <s v="04/15/2020"/>
    <x v="126"/>
    <x v="10"/>
    <s v="INV041520"/>
    <x v="1118"/>
    <n v="800"/>
    <x v="2"/>
    <x v="2"/>
    <n v="2636"/>
    <x v="4"/>
    <x v="0"/>
    <x v="4"/>
    <x v="58"/>
    <x v="37"/>
    <x v="4"/>
  </r>
  <r>
    <s v="04/16/2020"/>
    <x v="126"/>
    <x v="10"/>
    <s v="011112008"/>
    <x v="430"/>
    <n v="950"/>
    <x v="0"/>
    <x v="0"/>
    <n v="2637"/>
    <x v="4"/>
    <x v="0"/>
    <x v="4"/>
    <x v="18"/>
    <x v="9"/>
    <x v="3"/>
  </r>
  <r>
    <s v="04/16/2020"/>
    <x v="126"/>
    <x v="10"/>
    <s v="011112008"/>
    <x v="430"/>
    <n v="950"/>
    <x v="0"/>
    <x v="0"/>
    <n v="2636"/>
    <x v="4"/>
    <x v="0"/>
    <x v="4"/>
    <x v="58"/>
    <x v="37"/>
    <x v="4"/>
  </r>
  <r>
    <s v="04/16/2020"/>
    <x v="126"/>
    <x v="10"/>
    <s v="011112008"/>
    <x v="430"/>
    <n v="3100"/>
    <x v="0"/>
    <x v="0"/>
    <n v="2732"/>
    <x v="4"/>
    <x v="0"/>
    <x v="4"/>
    <x v="41"/>
    <x v="22"/>
    <x v="8"/>
  </r>
  <r>
    <s v="04/20/2020"/>
    <x v="126"/>
    <x v="10"/>
    <s v="INV042020"/>
    <x v="1"/>
    <n v="1000"/>
    <x v="0"/>
    <x v="0"/>
    <n v="3435"/>
    <x v="7"/>
    <x v="0"/>
    <x v="7"/>
    <x v="26"/>
    <x v="12"/>
    <x v="6"/>
  </r>
  <r>
    <s v="04/29/2020"/>
    <x v="126"/>
    <x v="10"/>
    <s v="CHE042920"/>
    <x v="642"/>
    <n v="2500"/>
    <x v="2"/>
    <x v="2"/>
    <n v="3438"/>
    <x v="8"/>
    <x v="0"/>
    <x v="8"/>
    <x v="39"/>
    <x v="20"/>
    <x v="6"/>
  </r>
  <r>
    <m/>
    <x v="127"/>
    <x v="10"/>
    <m/>
    <x v="552"/>
    <n v="-1000"/>
    <x v="0"/>
    <x v="0"/>
    <n v="3333"/>
    <x v="4"/>
    <x v="0"/>
    <x v="4"/>
    <x v="1"/>
    <x v="1"/>
    <x v="0"/>
  </r>
  <r>
    <s v="04/30/2020"/>
    <x v="127"/>
    <x v="10"/>
    <s v="2525360420"/>
    <x v="505"/>
    <n v="184"/>
    <x v="2"/>
    <x v="2"/>
    <n v="3333"/>
    <x v="4"/>
    <x v="0"/>
    <x v="4"/>
    <x v="1"/>
    <x v="1"/>
    <x v="0"/>
  </r>
  <r>
    <s v="05/01/2020"/>
    <x v="127"/>
    <x v="10"/>
    <s v="CHE050120"/>
    <x v="639"/>
    <n v="700"/>
    <x v="2"/>
    <x v="2"/>
    <n v="3307"/>
    <x v="7"/>
    <x v="0"/>
    <x v="7"/>
    <x v="53"/>
    <x v="32"/>
    <x v="0"/>
  </r>
  <r>
    <s v="05/01/2020"/>
    <x v="127"/>
    <x v="10"/>
    <s v="INV050120"/>
    <x v="1"/>
    <n v="1000"/>
    <x v="1"/>
    <x v="1"/>
    <n v="2637"/>
    <x v="4"/>
    <x v="0"/>
    <x v="4"/>
    <x v="18"/>
    <x v="9"/>
    <x v="3"/>
  </r>
  <r>
    <s v="05/12/2020"/>
    <x v="127"/>
    <x v="10"/>
    <s v="WEXP-00023979"/>
    <x v="1119"/>
    <n v="3392"/>
    <x v="0"/>
    <x v="0"/>
    <n v="3333"/>
    <x v="4"/>
    <x v="0"/>
    <x v="4"/>
    <x v="1"/>
    <x v="1"/>
    <x v="0"/>
  </r>
  <r>
    <s v="05/13/2020"/>
    <x v="127"/>
    <x v="10"/>
    <s v="CHE051320"/>
    <x v="1120"/>
    <n v="1000"/>
    <x v="0"/>
    <x v="0"/>
    <n v="3307"/>
    <x v="7"/>
    <x v="0"/>
    <x v="7"/>
    <x v="53"/>
    <x v="32"/>
    <x v="0"/>
  </r>
  <r>
    <s v="05/14/2020"/>
    <x v="127"/>
    <x v="10"/>
    <s v="WEXP-00024052"/>
    <x v="1052"/>
    <n v="1858.38"/>
    <x v="0"/>
    <x v="0"/>
    <n v="3333"/>
    <x v="8"/>
    <x v="0"/>
    <x v="8"/>
    <x v="1"/>
    <x v="1"/>
    <x v="0"/>
  </r>
  <r>
    <s v="05/14/2020"/>
    <x v="127"/>
    <x v="10"/>
    <s v="WEXP-00024052"/>
    <x v="1052"/>
    <n v="4961.3100000000004"/>
    <x v="0"/>
    <x v="0"/>
    <n v="3333"/>
    <x v="7"/>
    <x v="0"/>
    <x v="7"/>
    <x v="1"/>
    <x v="1"/>
    <x v="0"/>
  </r>
  <r>
    <s v="05/15/2020"/>
    <x v="127"/>
    <x v="10"/>
    <s v="WEXP-00024105"/>
    <x v="1121"/>
    <n v="720.8"/>
    <x v="0"/>
    <x v="0"/>
    <n v="3333"/>
    <x v="4"/>
    <x v="0"/>
    <x v="4"/>
    <x v="1"/>
    <x v="1"/>
    <x v="0"/>
  </r>
  <r>
    <s v="05/16/2020"/>
    <x v="127"/>
    <x v="10"/>
    <s v="050_RUSTY.PURDY_MAY-"/>
    <x v="456"/>
    <n v="55.09"/>
    <x v="0"/>
    <x v="0"/>
    <n v="3333"/>
    <x v="4"/>
    <x v="0"/>
    <x v="4"/>
    <x v="1"/>
    <x v="1"/>
    <x v="0"/>
  </r>
  <r>
    <s v="05/19/2020"/>
    <x v="127"/>
    <x v="10"/>
    <s v="WEXP-00024170"/>
    <x v="1122"/>
    <n v="2971.39"/>
    <x v="0"/>
    <x v="0"/>
    <n v="3333"/>
    <x v="4"/>
    <x v="0"/>
    <x v="4"/>
    <x v="1"/>
    <x v="1"/>
    <x v="0"/>
  </r>
  <r>
    <s v="05/19/2020"/>
    <x v="127"/>
    <x v="10"/>
    <s v="WEXP-00024172"/>
    <x v="1123"/>
    <n v="2029.99"/>
    <x v="0"/>
    <x v="0"/>
    <n v="3333"/>
    <x v="4"/>
    <x v="0"/>
    <x v="4"/>
    <x v="1"/>
    <x v="1"/>
    <x v="0"/>
  </r>
  <r>
    <s v="05/26/2020"/>
    <x v="127"/>
    <x v="10"/>
    <s v="INV2020"/>
    <x v="825"/>
    <n v="2500"/>
    <x v="0"/>
    <x v="0"/>
    <n v="3434"/>
    <x v="7"/>
    <x v="0"/>
    <x v="7"/>
    <x v="47"/>
    <x v="28"/>
    <x v="6"/>
  </r>
  <r>
    <s v="05/28/2020"/>
    <x v="127"/>
    <x v="10"/>
    <s v="1325"/>
    <x v="468"/>
    <n v="2000"/>
    <x v="0"/>
    <x v="0"/>
    <n v="2636"/>
    <x v="4"/>
    <x v="0"/>
    <x v="4"/>
    <x v="58"/>
    <x v="37"/>
    <x v="4"/>
  </r>
  <r>
    <s v="03/30/2020"/>
    <x v="128"/>
    <x v="10"/>
    <s v="WEXP-00021616"/>
    <x v="1124"/>
    <n v="1100"/>
    <x v="0"/>
    <x v="0"/>
    <n v="3333"/>
    <x v="4"/>
    <x v="0"/>
    <x v="4"/>
    <x v="1"/>
    <x v="1"/>
    <x v="0"/>
  </r>
  <r>
    <s v="05/22/2020"/>
    <x v="128"/>
    <x v="10"/>
    <s v="INV052220"/>
    <x v="1125"/>
    <n v="2500"/>
    <x v="0"/>
    <x v="0"/>
    <n v="3436"/>
    <x v="7"/>
    <x v="0"/>
    <x v="7"/>
    <x v="43"/>
    <x v="24"/>
    <x v="6"/>
  </r>
  <r>
    <s v="05/26/2020"/>
    <x v="128"/>
    <x v="10"/>
    <s v="CHE052620"/>
    <x v="1126"/>
    <n v="500"/>
    <x v="0"/>
    <x v="0"/>
    <n v="2734"/>
    <x v="4"/>
    <x v="0"/>
    <x v="4"/>
    <x v="13"/>
    <x v="8"/>
    <x v="5"/>
  </r>
  <r>
    <s v="06/10/2020"/>
    <x v="128"/>
    <x v="10"/>
    <s v="INV061020"/>
    <x v="1127"/>
    <n v="300"/>
    <x v="0"/>
    <x v="0"/>
    <n v="2636"/>
    <x v="4"/>
    <x v="0"/>
    <x v="4"/>
    <x v="58"/>
    <x v="37"/>
    <x v="4"/>
  </r>
  <r>
    <s v="06/19/2020"/>
    <x v="128"/>
    <x v="10"/>
    <s v="CHE061920"/>
    <x v="164"/>
    <n v="200"/>
    <x v="0"/>
    <x v="0"/>
    <n v="3342"/>
    <x v="7"/>
    <x v="0"/>
    <x v="7"/>
    <x v="30"/>
    <x v="14"/>
    <x v="7"/>
  </r>
  <r>
    <s v="06/24/2020"/>
    <x v="128"/>
    <x v="10"/>
    <s v="CHE062420"/>
    <x v="1128"/>
    <n v="1000"/>
    <x v="0"/>
    <x v="0"/>
    <n v="3308"/>
    <x v="7"/>
    <x v="0"/>
    <x v="7"/>
    <x v="35"/>
    <x v="17"/>
    <x v="8"/>
  </r>
  <r>
    <s v="06/26/2020"/>
    <x v="128"/>
    <x v="10"/>
    <s v="INV062620"/>
    <x v="859"/>
    <n v="1000"/>
    <x v="0"/>
    <x v="0"/>
    <n v="3343"/>
    <x v="7"/>
    <x v="0"/>
    <x v="7"/>
    <x v="31"/>
    <x v="13"/>
    <x v="7"/>
  </r>
  <r>
    <s v="06/30/2020"/>
    <x v="128"/>
    <x v="10"/>
    <s v="CHE063020"/>
    <x v="153"/>
    <n v="350"/>
    <x v="2"/>
    <x v="2"/>
    <n v="2651"/>
    <x v="4"/>
    <x v="0"/>
    <x v="4"/>
    <x v="51"/>
    <x v="30"/>
    <x v="4"/>
  </r>
  <r>
    <s v="07/08/2020"/>
    <x v="129"/>
    <x v="10"/>
    <s v="2020SPONSOR"/>
    <x v="1"/>
    <n v="4850"/>
    <x v="0"/>
    <x v="0"/>
    <n v="3434"/>
    <x v="7"/>
    <x v="0"/>
    <x v="7"/>
    <x v="47"/>
    <x v="28"/>
    <x v="6"/>
  </r>
  <r>
    <s v="07/09/2020"/>
    <x v="129"/>
    <x v="10"/>
    <s v="CHE070920"/>
    <x v="639"/>
    <n v="1000"/>
    <x v="2"/>
    <x v="2"/>
    <n v="3307"/>
    <x v="7"/>
    <x v="0"/>
    <x v="7"/>
    <x v="53"/>
    <x v="32"/>
    <x v="0"/>
  </r>
  <r>
    <s v="07/09/2020"/>
    <x v="129"/>
    <x v="10"/>
    <s v="CHE070920"/>
    <x v="1129"/>
    <n v="2500"/>
    <x v="0"/>
    <x v="0"/>
    <n v="3342"/>
    <x v="7"/>
    <x v="0"/>
    <x v="7"/>
    <x v="30"/>
    <x v="14"/>
    <x v="7"/>
  </r>
  <r>
    <s v="07/10/2020"/>
    <x v="129"/>
    <x v="10"/>
    <s v="CHE071020"/>
    <x v="1130"/>
    <n v="2000"/>
    <x v="0"/>
    <x v="0"/>
    <n v="2637"/>
    <x v="4"/>
    <x v="0"/>
    <x v="4"/>
    <x v="18"/>
    <x v="9"/>
    <x v="3"/>
  </r>
  <r>
    <s v="07/10/2020"/>
    <x v="129"/>
    <x v="10"/>
    <s v="CHE071020"/>
    <x v="1100"/>
    <n v="1000"/>
    <x v="2"/>
    <x v="2"/>
    <n v="3307"/>
    <x v="7"/>
    <x v="0"/>
    <x v="7"/>
    <x v="53"/>
    <x v="32"/>
    <x v="0"/>
  </r>
  <r>
    <s v="07/13/2020"/>
    <x v="129"/>
    <x v="10"/>
    <s v="CHE071320"/>
    <x v="1131"/>
    <n v="500"/>
    <x v="4"/>
    <x v="4"/>
    <n v="3301"/>
    <x v="7"/>
    <x v="0"/>
    <x v="7"/>
    <x v="34"/>
    <x v="16"/>
    <x v="0"/>
  </r>
  <r>
    <s v="07/14/2020"/>
    <x v="129"/>
    <x v="10"/>
    <s v="07142020"/>
    <x v="892"/>
    <n v="35000"/>
    <x v="0"/>
    <x v="0"/>
    <n v="2636"/>
    <x v="4"/>
    <x v="0"/>
    <x v="4"/>
    <x v="58"/>
    <x v="37"/>
    <x v="4"/>
  </r>
  <r>
    <s v="07/16/2020"/>
    <x v="129"/>
    <x v="10"/>
    <s v="050_KAY.COOMES_JUL-2"/>
    <x v="456"/>
    <n v="500"/>
    <x v="0"/>
    <x v="0"/>
    <n v="2734"/>
    <x v="4"/>
    <x v="0"/>
    <x v="4"/>
    <x v="13"/>
    <x v="8"/>
    <x v="5"/>
  </r>
  <r>
    <s v="07/17/2020"/>
    <x v="129"/>
    <x v="10"/>
    <s v="CHE071720"/>
    <x v="1035"/>
    <n v="500"/>
    <x v="2"/>
    <x v="2"/>
    <n v="3342"/>
    <x v="7"/>
    <x v="0"/>
    <x v="7"/>
    <x v="30"/>
    <x v="14"/>
    <x v="7"/>
  </r>
  <r>
    <s v="07/21/2020"/>
    <x v="129"/>
    <x v="10"/>
    <s v="2401"/>
    <x v="219"/>
    <n v="500"/>
    <x v="2"/>
    <x v="2"/>
    <n v="3338"/>
    <x v="7"/>
    <x v="0"/>
    <x v="7"/>
    <x v="27"/>
    <x v="9"/>
    <x v="3"/>
  </r>
  <r>
    <s v="07/30/2020"/>
    <x v="129"/>
    <x v="10"/>
    <s v="69190"/>
    <x v="1048"/>
    <n v="1000"/>
    <x v="0"/>
    <x v="0"/>
    <n v="2736"/>
    <x v="4"/>
    <x v="0"/>
    <x v="4"/>
    <x v="17"/>
    <x v="5"/>
    <x v="4"/>
  </r>
  <r>
    <s v="07/30/2020"/>
    <x v="129"/>
    <x v="10"/>
    <s v="CHE073020"/>
    <x v="1056"/>
    <n v="3500"/>
    <x v="2"/>
    <x v="2"/>
    <n v="3307"/>
    <x v="7"/>
    <x v="0"/>
    <x v="7"/>
    <x v="53"/>
    <x v="32"/>
    <x v="0"/>
  </r>
  <r>
    <m/>
    <x v="129"/>
    <x v="10"/>
    <s v="Journal Entry"/>
    <x v="563"/>
    <n v="30"/>
    <x v="0"/>
    <x v="0"/>
    <n v="2734"/>
    <x v="4"/>
    <x v="0"/>
    <x v="4"/>
    <x v="13"/>
    <x v="8"/>
    <x v="5"/>
  </r>
  <r>
    <s v="07/23/2020"/>
    <x v="130"/>
    <x v="10"/>
    <s v="94224"/>
    <x v="399"/>
    <n v="1066"/>
    <x v="0"/>
    <x v="0"/>
    <n v="2738"/>
    <x v="4"/>
    <x v="0"/>
    <x v="4"/>
    <x v="55"/>
    <x v="34"/>
    <x v="5"/>
  </r>
  <r>
    <s v="07/23/2020"/>
    <x v="130"/>
    <x v="10"/>
    <s v="94224"/>
    <x v="399"/>
    <n v="1332.5"/>
    <x v="0"/>
    <x v="0"/>
    <n v="2736"/>
    <x v="4"/>
    <x v="0"/>
    <x v="4"/>
    <x v="17"/>
    <x v="5"/>
    <x v="4"/>
  </r>
  <r>
    <s v="07/23/2020"/>
    <x v="130"/>
    <x v="10"/>
    <s v="94224"/>
    <x v="399"/>
    <n v="1332.5"/>
    <x v="0"/>
    <x v="0"/>
    <n v="2739"/>
    <x v="4"/>
    <x v="0"/>
    <x v="4"/>
    <x v="45"/>
    <x v="26"/>
    <x v="5"/>
  </r>
  <r>
    <s v="07/23/2020"/>
    <x v="130"/>
    <x v="10"/>
    <s v="94224"/>
    <x v="399"/>
    <n v="1332.5"/>
    <x v="0"/>
    <x v="0"/>
    <n v="2737"/>
    <x v="4"/>
    <x v="0"/>
    <x v="4"/>
    <x v="15"/>
    <x v="10"/>
    <x v="5"/>
  </r>
  <r>
    <s v="07/23/2020"/>
    <x v="130"/>
    <x v="10"/>
    <s v="94224"/>
    <x v="399"/>
    <n v="1599"/>
    <x v="0"/>
    <x v="0"/>
    <n v="2634"/>
    <x v="4"/>
    <x v="0"/>
    <x v="4"/>
    <x v="11"/>
    <x v="6"/>
    <x v="4"/>
  </r>
  <r>
    <s v="07/23/2020"/>
    <x v="130"/>
    <x v="10"/>
    <s v="94224"/>
    <x v="399"/>
    <n v="3198"/>
    <x v="0"/>
    <x v="0"/>
    <n v="3436"/>
    <x v="7"/>
    <x v="0"/>
    <x v="7"/>
    <x v="43"/>
    <x v="24"/>
    <x v="6"/>
  </r>
  <r>
    <s v="07/23/2020"/>
    <x v="130"/>
    <x v="10"/>
    <s v="94224"/>
    <x v="399"/>
    <n v="3198"/>
    <x v="0"/>
    <x v="0"/>
    <n v="3438"/>
    <x v="8"/>
    <x v="0"/>
    <x v="8"/>
    <x v="39"/>
    <x v="20"/>
    <x v="6"/>
  </r>
  <r>
    <s v="07/23/2020"/>
    <x v="130"/>
    <x v="10"/>
    <s v="94224"/>
    <x v="399"/>
    <n v="3198"/>
    <x v="0"/>
    <x v="0"/>
    <n v="3342"/>
    <x v="7"/>
    <x v="0"/>
    <x v="7"/>
    <x v="30"/>
    <x v="14"/>
    <x v="7"/>
  </r>
  <r>
    <s v="07/23/2020"/>
    <x v="130"/>
    <x v="10"/>
    <s v="94224"/>
    <x v="399"/>
    <n v="3198"/>
    <x v="0"/>
    <x v="0"/>
    <n v="3343"/>
    <x v="7"/>
    <x v="0"/>
    <x v="7"/>
    <x v="31"/>
    <x v="13"/>
    <x v="7"/>
  </r>
  <r>
    <s v="07/23/2020"/>
    <x v="130"/>
    <x v="10"/>
    <s v="94224"/>
    <x v="399"/>
    <n v="3198"/>
    <x v="0"/>
    <x v="0"/>
    <n v="2735"/>
    <x v="4"/>
    <x v="0"/>
    <x v="4"/>
    <x v="16"/>
    <x v="11"/>
    <x v="5"/>
  </r>
  <r>
    <s v="07/23/2020"/>
    <x v="130"/>
    <x v="10"/>
    <s v="94224"/>
    <x v="399"/>
    <n v="5063.5"/>
    <x v="0"/>
    <x v="0"/>
    <n v="2636"/>
    <x v="4"/>
    <x v="0"/>
    <x v="4"/>
    <x v="58"/>
    <x v="37"/>
    <x v="4"/>
  </r>
  <r>
    <s v="07/23/2020"/>
    <x v="130"/>
    <x v="10"/>
    <s v="94224"/>
    <x v="399"/>
    <n v="7462"/>
    <x v="0"/>
    <x v="0"/>
    <n v="2637"/>
    <x v="4"/>
    <x v="0"/>
    <x v="4"/>
    <x v="18"/>
    <x v="9"/>
    <x v="3"/>
  </r>
  <r>
    <s v="07/23/2020"/>
    <x v="130"/>
    <x v="10"/>
    <s v="94224"/>
    <x v="399"/>
    <n v="7462"/>
    <x v="0"/>
    <x v="0"/>
    <n v="2734"/>
    <x v="4"/>
    <x v="0"/>
    <x v="4"/>
    <x v="13"/>
    <x v="8"/>
    <x v="5"/>
  </r>
  <r>
    <s v="07/23/2020"/>
    <x v="130"/>
    <x v="10"/>
    <s v="601"/>
    <x v="216"/>
    <n v="5000"/>
    <x v="0"/>
    <x v="0"/>
    <n v="3434"/>
    <x v="7"/>
    <x v="0"/>
    <x v="7"/>
    <x v="47"/>
    <x v="28"/>
    <x v="6"/>
  </r>
  <r>
    <s v="07/29/2020"/>
    <x v="130"/>
    <x v="10"/>
    <s v="202017"/>
    <x v="977"/>
    <n v="2500"/>
    <x v="0"/>
    <x v="0"/>
    <n v="2734"/>
    <x v="4"/>
    <x v="0"/>
    <x v="4"/>
    <x v="13"/>
    <x v="8"/>
    <x v="5"/>
  </r>
  <r>
    <s v="07/31/2020"/>
    <x v="130"/>
    <x v="10"/>
    <s v="CHE073120"/>
    <x v="1132"/>
    <n v="1000"/>
    <x v="0"/>
    <x v="0"/>
    <n v="2734"/>
    <x v="4"/>
    <x v="0"/>
    <x v="4"/>
    <x v="13"/>
    <x v="8"/>
    <x v="5"/>
  </r>
  <r>
    <s v="08/01/2020"/>
    <x v="130"/>
    <x v="10"/>
    <s v="INV080120"/>
    <x v="44"/>
    <n v="150"/>
    <x v="0"/>
    <x v="0"/>
    <n v="2635"/>
    <x v="4"/>
    <x v="0"/>
    <x v="4"/>
    <x v="12"/>
    <x v="7"/>
    <x v="4"/>
  </r>
  <r>
    <s v="08/01/2020"/>
    <x v="130"/>
    <x v="10"/>
    <s v="INV080120"/>
    <x v="775"/>
    <n v="500"/>
    <x v="0"/>
    <x v="0"/>
    <n v="2734"/>
    <x v="4"/>
    <x v="0"/>
    <x v="4"/>
    <x v="13"/>
    <x v="8"/>
    <x v="5"/>
  </r>
  <r>
    <s v="08/01/2020"/>
    <x v="130"/>
    <x v="10"/>
    <s v="INV080120"/>
    <x v="89"/>
    <n v="500"/>
    <x v="0"/>
    <x v="0"/>
    <n v="2734"/>
    <x v="4"/>
    <x v="0"/>
    <x v="4"/>
    <x v="13"/>
    <x v="8"/>
    <x v="5"/>
  </r>
  <r>
    <s v="08/01/2020"/>
    <x v="130"/>
    <x v="10"/>
    <s v="INV080120"/>
    <x v="1133"/>
    <n v="300"/>
    <x v="0"/>
    <x v="0"/>
    <n v="3438"/>
    <x v="8"/>
    <x v="0"/>
    <x v="8"/>
    <x v="39"/>
    <x v="20"/>
    <x v="6"/>
  </r>
  <r>
    <s v="08/07/2020"/>
    <x v="130"/>
    <x v="10"/>
    <s v="INV080720"/>
    <x v="44"/>
    <n v="1000"/>
    <x v="4"/>
    <x v="4"/>
    <n v="3343"/>
    <x v="7"/>
    <x v="0"/>
    <x v="7"/>
    <x v="31"/>
    <x v="13"/>
    <x v="7"/>
  </r>
  <r>
    <s v="08/08/2020"/>
    <x v="130"/>
    <x v="10"/>
    <s v="CHE080820"/>
    <x v="1108"/>
    <n v="750"/>
    <x v="0"/>
    <x v="0"/>
    <n v="3307"/>
    <x v="7"/>
    <x v="0"/>
    <x v="7"/>
    <x v="53"/>
    <x v="32"/>
    <x v="0"/>
  </r>
  <r>
    <s v="08/10/2020"/>
    <x v="130"/>
    <x v="10"/>
    <s v="INV081020"/>
    <x v="216"/>
    <n v="1000"/>
    <x v="0"/>
    <x v="0"/>
    <n v="3343"/>
    <x v="7"/>
    <x v="0"/>
    <x v="7"/>
    <x v="31"/>
    <x v="13"/>
    <x v="7"/>
  </r>
  <r>
    <s v="08/11/2020"/>
    <x v="130"/>
    <x v="10"/>
    <s v="CHE081120"/>
    <x v="1134"/>
    <n v="500"/>
    <x v="0"/>
    <x v="0"/>
    <n v="3435"/>
    <x v="7"/>
    <x v="0"/>
    <x v="7"/>
    <x v="26"/>
    <x v="12"/>
    <x v="6"/>
  </r>
  <r>
    <s v="08/13/2020"/>
    <x v="130"/>
    <x v="10"/>
    <s v="1060"/>
    <x v="1"/>
    <n v="3000"/>
    <x v="1"/>
    <x v="1"/>
    <n v="2736"/>
    <x v="4"/>
    <x v="0"/>
    <x v="4"/>
    <x v="17"/>
    <x v="5"/>
    <x v="4"/>
  </r>
  <r>
    <s v="08/17/2020"/>
    <x v="130"/>
    <x v="10"/>
    <s v="CHE081720"/>
    <x v="1062"/>
    <n v="500"/>
    <x v="0"/>
    <x v="0"/>
    <n v="3342"/>
    <x v="7"/>
    <x v="0"/>
    <x v="7"/>
    <x v="30"/>
    <x v="14"/>
    <x v="7"/>
  </r>
  <r>
    <s v="08/17/2020"/>
    <x v="130"/>
    <x v="10"/>
    <s v="003"/>
    <x v="72"/>
    <n v="750"/>
    <x v="2"/>
    <x v="2"/>
    <n v="2734"/>
    <x v="4"/>
    <x v="0"/>
    <x v="4"/>
    <x v="13"/>
    <x v="8"/>
    <x v="5"/>
  </r>
  <r>
    <s v="08/17/2020"/>
    <x v="130"/>
    <x v="10"/>
    <s v="17820"/>
    <x v="913"/>
    <n v="1250"/>
    <x v="3"/>
    <x v="3"/>
    <n v="2637"/>
    <x v="4"/>
    <x v="0"/>
    <x v="4"/>
    <x v="18"/>
    <x v="9"/>
    <x v="3"/>
  </r>
  <r>
    <s v="08/17/2020"/>
    <x v="130"/>
    <x v="10"/>
    <s v="INV081720"/>
    <x v="500"/>
    <n v="100"/>
    <x v="2"/>
    <x v="2"/>
    <n v="2637"/>
    <x v="4"/>
    <x v="0"/>
    <x v="4"/>
    <x v="18"/>
    <x v="9"/>
    <x v="3"/>
  </r>
  <r>
    <s v="08/18/2020"/>
    <x v="130"/>
    <x v="10"/>
    <s v="CHE081820"/>
    <x v="639"/>
    <n v="3000"/>
    <x v="2"/>
    <x v="2"/>
    <n v="3307"/>
    <x v="7"/>
    <x v="0"/>
    <x v="7"/>
    <x v="53"/>
    <x v="32"/>
    <x v="0"/>
  </r>
  <r>
    <s v="08/18/2020"/>
    <x v="130"/>
    <x v="10"/>
    <s v="CHE081820"/>
    <x v="980"/>
    <n v="5000"/>
    <x v="2"/>
    <x v="2"/>
    <n v="3343"/>
    <x v="7"/>
    <x v="0"/>
    <x v="7"/>
    <x v="31"/>
    <x v="13"/>
    <x v="7"/>
  </r>
  <r>
    <s v="08/18/2020"/>
    <x v="130"/>
    <x v="10"/>
    <s v="CHE081820"/>
    <x v="1069"/>
    <n v="500"/>
    <x v="2"/>
    <x v="2"/>
    <n v="3343"/>
    <x v="7"/>
    <x v="0"/>
    <x v="7"/>
    <x v="31"/>
    <x v="13"/>
    <x v="7"/>
  </r>
  <r>
    <s v="08/21/2020"/>
    <x v="130"/>
    <x v="10"/>
    <s v="CHE082120"/>
    <x v="1060"/>
    <n v="500"/>
    <x v="2"/>
    <x v="2"/>
    <n v="3344"/>
    <x v="7"/>
    <x v="0"/>
    <x v="7"/>
    <x v="28"/>
    <x v="13"/>
    <x v="7"/>
  </r>
  <r>
    <s v="08/24/2020"/>
    <x v="130"/>
    <x v="10"/>
    <s v="CHE082420"/>
    <x v="1117"/>
    <n v="5000"/>
    <x v="0"/>
    <x v="0"/>
    <n v="3435"/>
    <x v="7"/>
    <x v="0"/>
    <x v="7"/>
    <x v="26"/>
    <x v="12"/>
    <x v="6"/>
  </r>
  <r>
    <s v="08/27/2020"/>
    <x v="130"/>
    <x v="10"/>
    <s v="CHE082720"/>
    <x v="1130"/>
    <n v="3000"/>
    <x v="0"/>
    <x v="0"/>
    <n v="2637"/>
    <x v="4"/>
    <x v="0"/>
    <x v="4"/>
    <x v="18"/>
    <x v="9"/>
    <x v="3"/>
  </r>
  <r>
    <s v="08/27/2020"/>
    <x v="130"/>
    <x v="10"/>
    <s v="CHE082720"/>
    <x v="1135"/>
    <n v="1000"/>
    <x v="0"/>
    <x v="0"/>
    <n v="3436"/>
    <x v="7"/>
    <x v="0"/>
    <x v="7"/>
    <x v="43"/>
    <x v="24"/>
    <x v="6"/>
  </r>
  <r>
    <s v="08/24/2020"/>
    <x v="130"/>
    <x v="10"/>
    <s v="CHE082420"/>
    <x v="880"/>
    <n v="5000"/>
    <x v="0"/>
    <x v="0"/>
    <n v="3343"/>
    <x v="7"/>
    <x v="0"/>
    <x v="7"/>
    <x v="31"/>
    <x v="13"/>
    <x v="7"/>
  </r>
  <r>
    <s v="08/25/2020"/>
    <x v="130"/>
    <x v="10"/>
    <s v="70009"/>
    <x v="22"/>
    <n v="500"/>
    <x v="2"/>
    <x v="2"/>
    <n v="2736"/>
    <x v="4"/>
    <x v="0"/>
    <x v="4"/>
    <x v="17"/>
    <x v="5"/>
    <x v="4"/>
  </r>
  <r>
    <s v="08/26/2020"/>
    <x v="130"/>
    <x v="10"/>
    <s v="CHE082620"/>
    <x v="727"/>
    <n v="5000"/>
    <x v="0"/>
    <x v="0"/>
    <n v="3439"/>
    <x v="8"/>
    <x v="0"/>
    <x v="8"/>
    <x v="40"/>
    <x v="21"/>
    <x v="6"/>
  </r>
  <r>
    <s v="08/27/2020"/>
    <x v="130"/>
    <x v="10"/>
    <s v="CHE082720"/>
    <x v="40"/>
    <n v="1000"/>
    <x v="0"/>
    <x v="0"/>
    <n v="3436"/>
    <x v="7"/>
    <x v="0"/>
    <x v="7"/>
    <x v="43"/>
    <x v="24"/>
    <x v="6"/>
  </r>
  <r>
    <s v=""/>
    <x v="131"/>
    <x v="10"/>
    <s v=""/>
    <x v="746"/>
    <n v="4000"/>
    <x v="0"/>
    <x v="0"/>
    <n v="2635"/>
    <x v="4"/>
    <x v="0"/>
    <x v="4"/>
    <x v="12"/>
    <x v="7"/>
    <x v="4"/>
  </r>
  <r>
    <s v=""/>
    <x v="131"/>
    <x v="10"/>
    <s v=""/>
    <x v="746"/>
    <n v="9000"/>
    <x v="0"/>
    <x v="0"/>
    <n v="2634"/>
    <x v="4"/>
    <x v="0"/>
    <x v="4"/>
    <x v="11"/>
    <x v="6"/>
    <x v="4"/>
  </r>
  <r>
    <s v=""/>
    <x v="131"/>
    <x v="10"/>
    <s v=""/>
    <x v="746"/>
    <n v="10000"/>
    <x v="0"/>
    <x v="0"/>
    <n v="2734"/>
    <x v="4"/>
    <x v="0"/>
    <x v="4"/>
    <x v="13"/>
    <x v="8"/>
    <x v="5"/>
  </r>
  <r>
    <s v=""/>
    <x v="131"/>
    <x v="10"/>
    <s v=""/>
    <x v="746"/>
    <n v="10000"/>
    <x v="0"/>
    <x v="0"/>
    <n v="2738"/>
    <x v="4"/>
    <x v="0"/>
    <x v="4"/>
    <x v="55"/>
    <x v="34"/>
    <x v="5"/>
  </r>
  <r>
    <s v=""/>
    <x v="131"/>
    <x v="10"/>
    <s v=""/>
    <x v="746"/>
    <n v="10000"/>
    <x v="0"/>
    <x v="0"/>
    <n v="2736"/>
    <x v="4"/>
    <x v="0"/>
    <x v="4"/>
    <x v="17"/>
    <x v="5"/>
    <x v="4"/>
  </r>
  <r>
    <s v=""/>
    <x v="131"/>
    <x v="10"/>
    <s v=""/>
    <x v="746"/>
    <n v="10000"/>
    <x v="0"/>
    <x v="0"/>
    <n v="2739"/>
    <x v="4"/>
    <x v="0"/>
    <x v="4"/>
    <x v="45"/>
    <x v="26"/>
    <x v="5"/>
  </r>
  <r>
    <s v=""/>
    <x v="131"/>
    <x v="10"/>
    <s v=""/>
    <x v="746"/>
    <n v="15000"/>
    <x v="0"/>
    <x v="0"/>
    <n v="2637"/>
    <x v="4"/>
    <x v="0"/>
    <x v="4"/>
    <x v="18"/>
    <x v="9"/>
    <x v="3"/>
  </r>
  <r>
    <s v=""/>
    <x v="131"/>
    <x v="10"/>
    <s v=""/>
    <x v="746"/>
    <n v="25000"/>
    <x v="0"/>
    <x v="0"/>
    <n v="3333"/>
    <x v="8"/>
    <x v="0"/>
    <x v="8"/>
    <x v="1"/>
    <x v="1"/>
    <x v="0"/>
  </r>
  <r>
    <s v=""/>
    <x v="131"/>
    <x v="10"/>
    <s v=""/>
    <x v="746"/>
    <n v="25500"/>
    <x v="0"/>
    <x v="0"/>
    <n v="2636"/>
    <x v="4"/>
    <x v="0"/>
    <x v="4"/>
    <x v="58"/>
    <x v="37"/>
    <x v="4"/>
  </r>
  <r>
    <s v=""/>
    <x v="131"/>
    <x v="10"/>
    <s v=""/>
    <x v="746"/>
    <n v="27000"/>
    <x v="0"/>
    <x v="0"/>
    <n v="2735"/>
    <x v="4"/>
    <x v="0"/>
    <x v="4"/>
    <x v="16"/>
    <x v="11"/>
    <x v="5"/>
  </r>
  <r>
    <s v=""/>
    <x v="131"/>
    <x v="10"/>
    <s v=""/>
    <x v="746"/>
    <n v="50000"/>
    <x v="0"/>
    <x v="0"/>
    <n v="3342"/>
    <x v="7"/>
    <x v="0"/>
    <x v="7"/>
    <x v="30"/>
    <x v="14"/>
    <x v="7"/>
  </r>
  <r>
    <s v=""/>
    <x v="131"/>
    <x v="10"/>
    <s v=""/>
    <x v="746"/>
    <n v="76000"/>
    <x v="0"/>
    <x v="0"/>
    <n v="3333"/>
    <x v="7"/>
    <x v="0"/>
    <x v="7"/>
    <x v="1"/>
    <x v="1"/>
    <x v="0"/>
  </r>
  <r>
    <s v="08/04/2020"/>
    <x v="131"/>
    <x v="10"/>
    <s v="INV080420"/>
    <x v="892"/>
    <n v="1000"/>
    <x v="0"/>
    <x v="0"/>
    <n v="2636"/>
    <x v="4"/>
    <x v="0"/>
    <x v="4"/>
    <x v="58"/>
    <x v="37"/>
    <x v="4"/>
  </r>
  <r>
    <s v="08/25/2020"/>
    <x v="131"/>
    <x v="10"/>
    <s v="CHE082520"/>
    <x v="1136"/>
    <n v="700"/>
    <x v="0"/>
    <x v="0"/>
    <n v="3434"/>
    <x v="7"/>
    <x v="0"/>
    <x v="7"/>
    <x v="47"/>
    <x v="28"/>
    <x v="6"/>
  </r>
  <r>
    <s v="08/28/2020"/>
    <x v="131"/>
    <x v="10"/>
    <s v="CHE082820"/>
    <x v="1137"/>
    <n v="500"/>
    <x v="0"/>
    <x v="0"/>
    <n v="2636"/>
    <x v="4"/>
    <x v="0"/>
    <x v="4"/>
    <x v="58"/>
    <x v="37"/>
    <x v="4"/>
  </r>
  <r>
    <s v="09/01/2020"/>
    <x v="131"/>
    <x v="10"/>
    <s v="INV090120"/>
    <x v="22"/>
    <n v="500"/>
    <x v="0"/>
    <x v="0"/>
    <n v="2637"/>
    <x v="4"/>
    <x v="0"/>
    <x v="4"/>
    <x v="18"/>
    <x v="9"/>
    <x v="3"/>
  </r>
  <r>
    <s v="09/01/2020"/>
    <x v="131"/>
    <x v="10"/>
    <s v="INV090120"/>
    <x v="1138"/>
    <n v="2500"/>
    <x v="0"/>
    <x v="0"/>
    <n v="3342"/>
    <x v="7"/>
    <x v="0"/>
    <x v="7"/>
    <x v="30"/>
    <x v="14"/>
    <x v="7"/>
  </r>
  <r>
    <s v="09/02/2020"/>
    <x v="131"/>
    <x v="10"/>
    <s v="CHE090220"/>
    <x v="1139"/>
    <n v="250"/>
    <x v="0"/>
    <x v="0"/>
    <n v="2634"/>
    <x v="4"/>
    <x v="0"/>
    <x v="4"/>
    <x v="11"/>
    <x v="6"/>
    <x v="4"/>
  </r>
  <r>
    <s v="09/02/2020"/>
    <x v="131"/>
    <x v="10"/>
    <s v="65639"/>
    <x v="22"/>
    <n v="10000"/>
    <x v="0"/>
    <x v="0"/>
    <n v="2739"/>
    <x v="4"/>
    <x v="0"/>
    <x v="4"/>
    <x v="45"/>
    <x v="26"/>
    <x v="5"/>
  </r>
  <r>
    <s v="09/03/2020"/>
    <x v="131"/>
    <x v="10"/>
    <s v="CHE090320"/>
    <x v="216"/>
    <n v="500"/>
    <x v="0"/>
    <x v="0"/>
    <n v="2636"/>
    <x v="4"/>
    <x v="0"/>
    <x v="4"/>
    <x v="58"/>
    <x v="37"/>
    <x v="4"/>
  </r>
  <r>
    <s v="09/04/2020"/>
    <x v="131"/>
    <x v="10"/>
    <s v="2020TSHIRTS"/>
    <x v="1"/>
    <n v="120"/>
    <x v="0"/>
    <x v="0"/>
    <n v="3434"/>
    <x v="7"/>
    <x v="0"/>
    <x v="7"/>
    <x v="47"/>
    <x v="28"/>
    <x v="6"/>
  </r>
  <r>
    <s v="09/08/2020"/>
    <x v="131"/>
    <x v="10"/>
    <s v="CHE090820"/>
    <x v="1140"/>
    <n v="1550"/>
    <x v="0"/>
    <x v="0"/>
    <n v="2737"/>
    <x v="4"/>
    <x v="0"/>
    <x v="4"/>
    <x v="15"/>
    <x v="10"/>
    <x v="5"/>
  </r>
  <r>
    <s v="09/09/2020"/>
    <x v="131"/>
    <x v="10"/>
    <s v="CHE090920"/>
    <x v="1141"/>
    <n v="5000"/>
    <x v="0"/>
    <x v="0"/>
    <n v="2734"/>
    <x v="4"/>
    <x v="0"/>
    <x v="4"/>
    <x v="13"/>
    <x v="8"/>
    <x v="5"/>
  </r>
  <r>
    <s v="09/09/2020"/>
    <x v="131"/>
    <x v="10"/>
    <s v="CHE090920"/>
    <x v="674"/>
    <n v="500"/>
    <x v="0"/>
    <x v="0"/>
    <n v="3344"/>
    <x v="7"/>
    <x v="0"/>
    <x v="7"/>
    <x v="28"/>
    <x v="13"/>
    <x v="7"/>
  </r>
  <r>
    <s v="09/09/2020"/>
    <x v="131"/>
    <x v="10"/>
    <s v="INV090920"/>
    <x v="1142"/>
    <n v="2500"/>
    <x v="4"/>
    <x v="4"/>
    <n v="2734"/>
    <x v="4"/>
    <x v="0"/>
    <x v="4"/>
    <x v="13"/>
    <x v="8"/>
    <x v="5"/>
  </r>
  <r>
    <s v="09/09/2020"/>
    <x v="131"/>
    <x v="10"/>
    <s v="SFGT202002"/>
    <x v="902"/>
    <n v="1850"/>
    <x v="0"/>
    <x v="0"/>
    <n v="3342"/>
    <x v="7"/>
    <x v="0"/>
    <x v="7"/>
    <x v="30"/>
    <x v="14"/>
    <x v="7"/>
  </r>
  <r>
    <s v="09/10/2020"/>
    <x v="131"/>
    <x v="10"/>
    <s v="INV091020"/>
    <x v="852"/>
    <n v="2500"/>
    <x v="0"/>
    <x v="0"/>
    <n v="3307"/>
    <x v="4"/>
    <x v="0"/>
    <x v="4"/>
    <x v="53"/>
    <x v="32"/>
    <x v="0"/>
  </r>
  <r>
    <s v="09/10/2020"/>
    <x v="131"/>
    <x v="10"/>
    <s v="CHE091020"/>
    <x v="1143"/>
    <n v="1000"/>
    <x v="0"/>
    <x v="0"/>
    <n v="3436"/>
    <x v="7"/>
    <x v="0"/>
    <x v="7"/>
    <x v="43"/>
    <x v="24"/>
    <x v="6"/>
  </r>
  <r>
    <s v="09/11/2020"/>
    <x v="131"/>
    <x v="10"/>
    <s v="CHE091120"/>
    <x v="1144"/>
    <n v="500"/>
    <x v="0"/>
    <x v="0"/>
    <n v="3343"/>
    <x v="7"/>
    <x v="0"/>
    <x v="7"/>
    <x v="31"/>
    <x v="13"/>
    <x v="7"/>
  </r>
  <r>
    <s v="09/11/2020"/>
    <x v="131"/>
    <x v="10"/>
    <s v="CHE091120"/>
    <x v="1145"/>
    <n v="1000"/>
    <x v="2"/>
    <x v="2"/>
    <n v="3342"/>
    <x v="7"/>
    <x v="0"/>
    <x v="7"/>
    <x v="30"/>
    <x v="14"/>
    <x v="7"/>
  </r>
  <r>
    <s v="09/11/2020"/>
    <x v="131"/>
    <x v="10"/>
    <s v="CHE091120"/>
    <x v="1146"/>
    <n v="3000"/>
    <x v="2"/>
    <x v="2"/>
    <n v="3342"/>
    <x v="7"/>
    <x v="0"/>
    <x v="7"/>
    <x v="30"/>
    <x v="14"/>
    <x v="7"/>
  </r>
  <r>
    <s v="09/12/2020"/>
    <x v="131"/>
    <x v="10"/>
    <s v="INV091220"/>
    <x v="1147"/>
    <n v="1000"/>
    <x v="0"/>
    <x v="0"/>
    <n v="3434"/>
    <x v="7"/>
    <x v="0"/>
    <x v="7"/>
    <x v="47"/>
    <x v="28"/>
    <x v="6"/>
  </r>
  <r>
    <s v="09/14/2020"/>
    <x v="131"/>
    <x v="10"/>
    <s v="CHE091420"/>
    <x v="993"/>
    <n v="200"/>
    <x v="0"/>
    <x v="0"/>
    <n v="2736"/>
    <x v="4"/>
    <x v="0"/>
    <x v="4"/>
    <x v="17"/>
    <x v="5"/>
    <x v="4"/>
  </r>
  <r>
    <s v="09/14/2020"/>
    <x v="131"/>
    <x v="10"/>
    <s v="CHE091420"/>
    <x v="1148"/>
    <n v="2500"/>
    <x v="0"/>
    <x v="0"/>
    <n v="3344"/>
    <x v="7"/>
    <x v="0"/>
    <x v="7"/>
    <x v="28"/>
    <x v="13"/>
    <x v="7"/>
  </r>
  <r>
    <s v="09/15/2020"/>
    <x v="131"/>
    <x v="10"/>
    <s v="88499"/>
    <x v="399"/>
    <n v="812.32"/>
    <x v="0"/>
    <x v="0"/>
    <n v="2636"/>
    <x v="4"/>
    <x v="0"/>
    <x v="4"/>
    <x v="58"/>
    <x v="37"/>
    <x v="4"/>
  </r>
  <r>
    <s v="09/15/2020"/>
    <x v="131"/>
    <x v="10"/>
    <s v="88499"/>
    <x v="399"/>
    <n v="812.35"/>
    <x v="0"/>
    <x v="0"/>
    <n v="3343"/>
    <x v="7"/>
    <x v="0"/>
    <x v="7"/>
    <x v="31"/>
    <x v="13"/>
    <x v="7"/>
  </r>
  <r>
    <s v="09/15/2020"/>
    <x v="131"/>
    <x v="10"/>
    <s v="88499"/>
    <x v="399"/>
    <n v="812.35"/>
    <x v="0"/>
    <x v="0"/>
    <n v="3342"/>
    <x v="7"/>
    <x v="0"/>
    <x v="7"/>
    <x v="30"/>
    <x v="14"/>
    <x v="7"/>
  </r>
  <r>
    <s v="09/15/2020"/>
    <x v="131"/>
    <x v="10"/>
    <s v="88499"/>
    <x v="399"/>
    <n v="812.35"/>
    <x v="0"/>
    <x v="0"/>
    <n v="2738"/>
    <x v="4"/>
    <x v="0"/>
    <x v="4"/>
    <x v="55"/>
    <x v="34"/>
    <x v="5"/>
  </r>
  <r>
    <s v="09/15/2020"/>
    <x v="131"/>
    <x v="10"/>
    <s v="88499"/>
    <x v="399"/>
    <n v="812.35"/>
    <x v="0"/>
    <x v="0"/>
    <n v="2737"/>
    <x v="4"/>
    <x v="0"/>
    <x v="4"/>
    <x v="15"/>
    <x v="10"/>
    <x v="5"/>
  </r>
  <r>
    <s v="09/15/2020"/>
    <x v="131"/>
    <x v="10"/>
    <s v="88499"/>
    <x v="399"/>
    <n v="812.35"/>
    <x v="0"/>
    <x v="0"/>
    <n v="2735"/>
    <x v="4"/>
    <x v="0"/>
    <x v="4"/>
    <x v="16"/>
    <x v="11"/>
    <x v="5"/>
  </r>
  <r>
    <s v="09/15/2020"/>
    <x v="131"/>
    <x v="10"/>
    <s v="88499"/>
    <x v="399"/>
    <n v="812.35"/>
    <x v="0"/>
    <x v="0"/>
    <n v="2734"/>
    <x v="4"/>
    <x v="0"/>
    <x v="4"/>
    <x v="13"/>
    <x v="8"/>
    <x v="5"/>
  </r>
  <r>
    <s v="09/15/2020"/>
    <x v="131"/>
    <x v="10"/>
    <s v="88499"/>
    <x v="399"/>
    <n v="812.35"/>
    <x v="0"/>
    <x v="0"/>
    <n v="2637"/>
    <x v="4"/>
    <x v="0"/>
    <x v="4"/>
    <x v="18"/>
    <x v="9"/>
    <x v="3"/>
  </r>
  <r>
    <s v="09/15/2020"/>
    <x v="131"/>
    <x v="10"/>
    <s v="88499"/>
    <x v="399"/>
    <n v="812.35"/>
    <x v="0"/>
    <x v="0"/>
    <n v="3438"/>
    <x v="8"/>
    <x v="0"/>
    <x v="8"/>
    <x v="39"/>
    <x v="20"/>
    <x v="6"/>
  </r>
  <r>
    <s v="09/15/2020"/>
    <x v="131"/>
    <x v="10"/>
    <s v="88499"/>
    <x v="399"/>
    <n v="812.35"/>
    <x v="0"/>
    <x v="0"/>
    <n v="3436"/>
    <x v="7"/>
    <x v="0"/>
    <x v="7"/>
    <x v="43"/>
    <x v="24"/>
    <x v="6"/>
  </r>
  <r>
    <s v="09/15/2020"/>
    <x v="131"/>
    <x v="10"/>
    <s v="88499"/>
    <x v="399"/>
    <n v="1624.7"/>
    <x v="0"/>
    <x v="0"/>
    <n v="2736"/>
    <x v="4"/>
    <x v="0"/>
    <x v="4"/>
    <x v="17"/>
    <x v="5"/>
    <x v="4"/>
  </r>
  <r>
    <s v="09/15/2020"/>
    <x v="131"/>
    <x v="10"/>
    <s v="CHE091520"/>
    <x v="1051"/>
    <n v="4000"/>
    <x v="2"/>
    <x v="2"/>
    <n v="3307"/>
    <x v="7"/>
    <x v="0"/>
    <x v="7"/>
    <x v="53"/>
    <x v="32"/>
    <x v="0"/>
  </r>
  <r>
    <s v="09/15/2020"/>
    <x v="131"/>
    <x v="10"/>
    <s v="27"/>
    <x v="1149"/>
    <n v="700"/>
    <x v="0"/>
    <x v="0"/>
    <n v="3333"/>
    <x v="4"/>
    <x v="0"/>
    <x v="4"/>
    <x v="1"/>
    <x v="1"/>
    <x v="0"/>
  </r>
  <r>
    <s v="09/16/2020"/>
    <x v="131"/>
    <x v="10"/>
    <s v="CHE091620"/>
    <x v="1129"/>
    <n v="7500"/>
    <x v="0"/>
    <x v="0"/>
    <n v="3342"/>
    <x v="7"/>
    <x v="0"/>
    <x v="7"/>
    <x v="30"/>
    <x v="14"/>
    <x v="7"/>
  </r>
  <r>
    <s v="09/17/2020"/>
    <x v="131"/>
    <x v="10"/>
    <s v="CHE091720"/>
    <x v="1088"/>
    <n v="3000"/>
    <x v="0"/>
    <x v="0"/>
    <n v="3436"/>
    <x v="7"/>
    <x v="0"/>
    <x v="7"/>
    <x v="43"/>
    <x v="24"/>
    <x v="6"/>
  </r>
  <r>
    <s v="09/17/2020"/>
    <x v="131"/>
    <x v="10"/>
    <s v="1152"/>
    <x v="974"/>
    <n v="1500"/>
    <x v="0"/>
    <x v="0"/>
    <n v="3343"/>
    <x v="7"/>
    <x v="0"/>
    <x v="7"/>
    <x v="31"/>
    <x v="13"/>
    <x v="7"/>
  </r>
  <r>
    <s v="09/17/2020"/>
    <x v="131"/>
    <x v="10"/>
    <s v="12PTP20"/>
    <x v="924"/>
    <n v="1500"/>
    <x v="0"/>
    <x v="0"/>
    <n v="2637"/>
    <x v="4"/>
    <x v="0"/>
    <x v="4"/>
    <x v="18"/>
    <x v="9"/>
    <x v="3"/>
  </r>
  <r>
    <s v="09/18/2020"/>
    <x v="131"/>
    <x v="10"/>
    <s v="CHE091820"/>
    <x v="1150"/>
    <n v="3000"/>
    <x v="0"/>
    <x v="0"/>
    <n v="3436"/>
    <x v="7"/>
    <x v="0"/>
    <x v="7"/>
    <x v="43"/>
    <x v="24"/>
    <x v="6"/>
  </r>
  <r>
    <s v="09/18/2020"/>
    <x v="131"/>
    <x v="10"/>
    <s v="CHE091820"/>
    <x v="978"/>
    <n v="3000"/>
    <x v="2"/>
    <x v="2"/>
    <n v="3307"/>
    <x v="7"/>
    <x v="0"/>
    <x v="7"/>
    <x v="53"/>
    <x v="32"/>
    <x v="0"/>
  </r>
  <r>
    <s v="09/18/2020"/>
    <x v="131"/>
    <x v="10"/>
    <s v="CHE091820"/>
    <x v="1151"/>
    <n v="2500"/>
    <x v="4"/>
    <x v="4"/>
    <n v="3344"/>
    <x v="7"/>
    <x v="0"/>
    <x v="7"/>
    <x v="28"/>
    <x v="13"/>
    <x v="7"/>
  </r>
  <r>
    <s v="09/18/2020"/>
    <x v="131"/>
    <x v="10"/>
    <s v="CHE091820"/>
    <x v="1062"/>
    <n v="5000"/>
    <x v="0"/>
    <x v="0"/>
    <n v="3342"/>
    <x v="7"/>
    <x v="0"/>
    <x v="7"/>
    <x v="30"/>
    <x v="14"/>
    <x v="7"/>
  </r>
  <r>
    <s v="09/18/2020"/>
    <x v="131"/>
    <x v="10"/>
    <s v="CHE091820"/>
    <x v="657"/>
    <n v="5000"/>
    <x v="0"/>
    <x v="0"/>
    <n v="2738"/>
    <x v="4"/>
    <x v="0"/>
    <x v="4"/>
    <x v="55"/>
    <x v="34"/>
    <x v="5"/>
  </r>
  <r>
    <s v="09/18/2020"/>
    <x v="131"/>
    <x v="10"/>
    <s v="CHE091820"/>
    <x v="200"/>
    <n v="10000"/>
    <x v="2"/>
    <x v="2"/>
    <n v="3315"/>
    <x v="7"/>
    <x v="0"/>
    <x v="7"/>
    <x v="56"/>
    <x v="35"/>
    <x v="1"/>
  </r>
  <r>
    <s v="09/18/2020"/>
    <x v="131"/>
    <x v="10"/>
    <s v="CHE091820"/>
    <x v="639"/>
    <n v="5000"/>
    <x v="2"/>
    <x v="2"/>
    <n v="3307"/>
    <x v="7"/>
    <x v="0"/>
    <x v="7"/>
    <x v="53"/>
    <x v="32"/>
    <x v="0"/>
  </r>
  <r>
    <s v="09/18/2020"/>
    <x v="131"/>
    <x v="10"/>
    <s v="CHE091820"/>
    <x v="387"/>
    <n v="5000"/>
    <x v="0"/>
    <x v="0"/>
    <n v="2638"/>
    <x v="4"/>
    <x v="0"/>
    <x v="4"/>
    <x v="14"/>
    <x v="9"/>
    <x v="3"/>
  </r>
  <r>
    <s v="09/18/2020"/>
    <x v="131"/>
    <x v="10"/>
    <s v="CHE091820"/>
    <x v="1039"/>
    <n v="7500"/>
    <x v="0"/>
    <x v="0"/>
    <n v="3343"/>
    <x v="7"/>
    <x v="0"/>
    <x v="7"/>
    <x v="31"/>
    <x v="13"/>
    <x v="7"/>
  </r>
  <r>
    <s v="09/18/2020"/>
    <x v="131"/>
    <x v="10"/>
    <s v="INV091820"/>
    <x v="207"/>
    <n v="500"/>
    <x v="4"/>
    <x v="4"/>
    <n v="3338"/>
    <x v="7"/>
    <x v="0"/>
    <x v="7"/>
    <x v="27"/>
    <x v="9"/>
    <x v="3"/>
  </r>
  <r>
    <s v="09/18/2020"/>
    <x v="131"/>
    <x v="10"/>
    <s v="CHE091820"/>
    <x v="1152"/>
    <n v="35000"/>
    <x v="0"/>
    <x v="0"/>
    <n v="2734"/>
    <x v="4"/>
    <x v="0"/>
    <x v="4"/>
    <x v="13"/>
    <x v="8"/>
    <x v="5"/>
  </r>
  <r>
    <s v="09/18/2020"/>
    <x v="131"/>
    <x v="10"/>
    <s v="CHE091820"/>
    <x v="1153"/>
    <n v="5000"/>
    <x v="0"/>
    <x v="0"/>
    <n v="3438"/>
    <x v="8"/>
    <x v="0"/>
    <x v="8"/>
    <x v="39"/>
    <x v="20"/>
    <x v="6"/>
  </r>
  <r>
    <s v="09/18/2020"/>
    <x v="131"/>
    <x v="10"/>
    <s v="CHE091820"/>
    <x v="1154"/>
    <n v="5000"/>
    <x v="0"/>
    <x v="0"/>
    <n v="3338"/>
    <x v="7"/>
    <x v="0"/>
    <x v="7"/>
    <x v="27"/>
    <x v="9"/>
    <x v="3"/>
  </r>
  <r>
    <s v="09/18/2020"/>
    <x v="131"/>
    <x v="10"/>
    <s v="CHE091820"/>
    <x v="1155"/>
    <n v="5000"/>
    <x v="0"/>
    <x v="0"/>
    <n v="3438"/>
    <x v="8"/>
    <x v="0"/>
    <x v="8"/>
    <x v="39"/>
    <x v="20"/>
    <x v="6"/>
  </r>
  <r>
    <s v="09/18/2020"/>
    <x v="131"/>
    <x v="10"/>
    <s v="CHE091820"/>
    <x v="67"/>
    <n v="5000"/>
    <x v="0"/>
    <x v="0"/>
    <n v="2737"/>
    <x v="4"/>
    <x v="0"/>
    <x v="4"/>
    <x v="15"/>
    <x v="10"/>
    <x v="5"/>
  </r>
  <r>
    <s v="09/18/2020"/>
    <x v="131"/>
    <x v="10"/>
    <s v="CHE091820"/>
    <x v="584"/>
    <n v="5000"/>
    <x v="0"/>
    <x v="0"/>
    <n v="3438"/>
    <x v="8"/>
    <x v="0"/>
    <x v="8"/>
    <x v="39"/>
    <x v="20"/>
    <x v="6"/>
  </r>
  <r>
    <s v="09/19/2020"/>
    <x v="131"/>
    <x v="10"/>
    <s v="CHE091920"/>
    <x v="1156"/>
    <n v="3000"/>
    <x v="2"/>
    <x v="2"/>
    <n v="3343"/>
    <x v="7"/>
    <x v="0"/>
    <x v="7"/>
    <x v="31"/>
    <x v="13"/>
    <x v="7"/>
  </r>
  <r>
    <s v="09/19/2020"/>
    <x v="131"/>
    <x v="10"/>
    <s v="CHE091920"/>
    <x v="916"/>
    <n v="5000"/>
    <x v="0"/>
    <x v="0"/>
    <n v="2637"/>
    <x v="4"/>
    <x v="0"/>
    <x v="4"/>
    <x v="18"/>
    <x v="9"/>
    <x v="3"/>
  </r>
  <r>
    <s v="09/19/2020"/>
    <x v="131"/>
    <x v="10"/>
    <s v="CHE091920"/>
    <x v="67"/>
    <n v="5000"/>
    <x v="0"/>
    <x v="0"/>
    <n v="2634"/>
    <x v="4"/>
    <x v="0"/>
    <x v="4"/>
    <x v="11"/>
    <x v="6"/>
    <x v="4"/>
  </r>
  <r>
    <s v="09/21/2020"/>
    <x v="131"/>
    <x v="10"/>
    <s v="CHE092120"/>
    <x v="1157"/>
    <n v="3000"/>
    <x v="8"/>
    <x v="8"/>
    <n v="2736"/>
    <x v="4"/>
    <x v="0"/>
    <x v="4"/>
    <x v="17"/>
    <x v="5"/>
    <x v="4"/>
  </r>
  <r>
    <s v="09/21/2020"/>
    <x v="131"/>
    <x v="10"/>
    <s v="CHE092120"/>
    <x v="1158"/>
    <n v="1000"/>
    <x v="2"/>
    <x v="2"/>
    <n v="3307"/>
    <x v="7"/>
    <x v="0"/>
    <x v="7"/>
    <x v="53"/>
    <x v="32"/>
    <x v="0"/>
  </r>
  <r>
    <s v="09/21/2020"/>
    <x v="131"/>
    <x v="10"/>
    <s v="CHE092120"/>
    <x v="1159"/>
    <n v="5000"/>
    <x v="8"/>
    <x v="8"/>
    <n v="2734"/>
    <x v="4"/>
    <x v="0"/>
    <x v="4"/>
    <x v="13"/>
    <x v="8"/>
    <x v="5"/>
  </r>
  <r>
    <s v="09/21/2020"/>
    <x v="131"/>
    <x v="10"/>
    <s v="CHE092120"/>
    <x v="1160"/>
    <n v="5000"/>
    <x v="8"/>
    <x v="8"/>
    <n v="3333"/>
    <x v="4"/>
    <x v="0"/>
    <x v="4"/>
    <x v="1"/>
    <x v="1"/>
    <x v="0"/>
  </r>
  <r>
    <s v="09/21/2020"/>
    <x v="131"/>
    <x v="10"/>
    <s v="CHE092120"/>
    <x v="1161"/>
    <n v="1000"/>
    <x v="2"/>
    <x v="2"/>
    <n v="3307"/>
    <x v="7"/>
    <x v="0"/>
    <x v="7"/>
    <x v="53"/>
    <x v="32"/>
    <x v="0"/>
  </r>
  <r>
    <s v="09/21/2020"/>
    <x v="131"/>
    <x v="10"/>
    <s v="CHE092120"/>
    <x v="1162"/>
    <n v="5000"/>
    <x v="8"/>
    <x v="8"/>
    <n v="2734"/>
    <x v="4"/>
    <x v="0"/>
    <x v="4"/>
    <x v="13"/>
    <x v="8"/>
    <x v="5"/>
  </r>
  <r>
    <s v="09/21/2020"/>
    <x v="131"/>
    <x v="10"/>
    <s v="CHE092120"/>
    <x v="771"/>
    <n v="5000"/>
    <x v="8"/>
    <x v="8"/>
    <n v="2637"/>
    <x v="4"/>
    <x v="0"/>
    <x v="4"/>
    <x v="18"/>
    <x v="9"/>
    <x v="3"/>
  </r>
  <r>
    <s v="09/21/2020"/>
    <x v="131"/>
    <x v="10"/>
    <s v="CHE092120"/>
    <x v="1163"/>
    <n v="7500"/>
    <x v="8"/>
    <x v="8"/>
    <n v="2737"/>
    <x v="4"/>
    <x v="0"/>
    <x v="4"/>
    <x v="15"/>
    <x v="10"/>
    <x v="5"/>
  </r>
  <r>
    <s v="09/21/2020"/>
    <x v="131"/>
    <x v="10"/>
    <s v="INV092120"/>
    <x v="852"/>
    <n v="4000"/>
    <x v="0"/>
    <x v="0"/>
    <n v="3307"/>
    <x v="4"/>
    <x v="0"/>
    <x v="4"/>
    <x v="53"/>
    <x v="32"/>
    <x v="0"/>
  </r>
  <r>
    <s v="09/21/2020"/>
    <x v="131"/>
    <x v="10"/>
    <s v="CHE092120"/>
    <x v="1164"/>
    <n v="8500"/>
    <x v="8"/>
    <x v="8"/>
    <n v="2636"/>
    <x v="4"/>
    <x v="0"/>
    <x v="4"/>
    <x v="58"/>
    <x v="37"/>
    <x v="4"/>
  </r>
  <r>
    <s v="09/21/2020"/>
    <x v="131"/>
    <x v="10"/>
    <s v="CHE092120"/>
    <x v="1165"/>
    <n v="1000"/>
    <x v="2"/>
    <x v="2"/>
    <n v="3307"/>
    <x v="7"/>
    <x v="0"/>
    <x v="7"/>
    <x v="53"/>
    <x v="32"/>
    <x v="0"/>
  </r>
  <r>
    <s v="09/21/2020"/>
    <x v="131"/>
    <x v="10"/>
    <s v="CHE092120"/>
    <x v="1166"/>
    <n v="3000"/>
    <x v="8"/>
    <x v="8"/>
    <n v="2739"/>
    <x v="4"/>
    <x v="0"/>
    <x v="4"/>
    <x v="45"/>
    <x v="26"/>
    <x v="5"/>
  </r>
  <r>
    <s v="09/21/2020"/>
    <x v="131"/>
    <x v="10"/>
    <s v="CHE092120"/>
    <x v="1167"/>
    <n v="6000"/>
    <x v="2"/>
    <x v="2"/>
    <n v="2637"/>
    <x v="4"/>
    <x v="0"/>
    <x v="4"/>
    <x v="18"/>
    <x v="9"/>
    <x v="3"/>
  </r>
  <r>
    <s v="09/21/2020"/>
    <x v="131"/>
    <x v="10"/>
    <s v="CHE092120"/>
    <x v="1168"/>
    <n v="3000"/>
    <x v="8"/>
    <x v="8"/>
    <n v="2735"/>
    <x v="4"/>
    <x v="0"/>
    <x v="4"/>
    <x v="16"/>
    <x v="11"/>
    <x v="5"/>
  </r>
  <r>
    <s v="09/21/2020"/>
    <x v="131"/>
    <x v="10"/>
    <s v="CHE092120"/>
    <x v="1169"/>
    <n v="5000"/>
    <x v="2"/>
    <x v="2"/>
    <n v="2637"/>
    <x v="4"/>
    <x v="0"/>
    <x v="4"/>
    <x v="18"/>
    <x v="9"/>
    <x v="3"/>
  </r>
  <r>
    <s v="09/21/2020"/>
    <x v="131"/>
    <x v="10"/>
    <s v="CHE092120"/>
    <x v="1170"/>
    <n v="10000"/>
    <x v="8"/>
    <x v="8"/>
    <n v="2637"/>
    <x v="4"/>
    <x v="0"/>
    <x v="4"/>
    <x v="18"/>
    <x v="9"/>
    <x v="3"/>
  </r>
  <r>
    <s v="09/21/2020"/>
    <x v="131"/>
    <x v="10"/>
    <s v="CHE092120"/>
    <x v="67"/>
    <n v="5000"/>
    <x v="0"/>
    <x v="0"/>
    <n v="2636"/>
    <x v="4"/>
    <x v="0"/>
    <x v="4"/>
    <x v="58"/>
    <x v="37"/>
    <x v="4"/>
  </r>
  <r>
    <s v="09/21/2020"/>
    <x v="131"/>
    <x v="10"/>
    <s v="CHE092120_1"/>
    <x v="67"/>
    <n v="10000"/>
    <x v="8"/>
    <x v="8"/>
    <n v="3333"/>
    <x v="4"/>
    <x v="0"/>
    <x v="4"/>
    <x v="1"/>
    <x v="1"/>
    <x v="0"/>
  </r>
  <r>
    <s v="09/21/2020"/>
    <x v="131"/>
    <x v="10"/>
    <s v="CHE092120"/>
    <x v="999"/>
    <n v="10000"/>
    <x v="8"/>
    <x v="8"/>
    <n v="2636"/>
    <x v="4"/>
    <x v="0"/>
    <x v="4"/>
    <x v="58"/>
    <x v="37"/>
    <x v="4"/>
  </r>
  <r>
    <s v="09/21/2020"/>
    <x v="131"/>
    <x v="10"/>
    <s v="CHE092120"/>
    <x v="1171"/>
    <n v="1000"/>
    <x v="2"/>
    <x v="2"/>
    <n v="3307"/>
    <x v="7"/>
    <x v="0"/>
    <x v="7"/>
    <x v="53"/>
    <x v="32"/>
    <x v="0"/>
  </r>
  <r>
    <s v="09/22/2020"/>
    <x v="131"/>
    <x v="10"/>
    <s v="CHE092220"/>
    <x v="1172"/>
    <n v="5000"/>
    <x v="8"/>
    <x v="8"/>
    <n v="3333"/>
    <x v="8"/>
    <x v="0"/>
    <x v="8"/>
    <x v="1"/>
    <x v="1"/>
    <x v="0"/>
  </r>
  <r>
    <s v="09/22/2020"/>
    <x v="131"/>
    <x v="10"/>
    <s v="CHE092220"/>
    <x v="335"/>
    <n v="4500"/>
    <x v="8"/>
    <x v="8"/>
    <n v="3333"/>
    <x v="7"/>
    <x v="0"/>
    <x v="7"/>
    <x v="1"/>
    <x v="1"/>
    <x v="0"/>
  </r>
  <r>
    <s v="09/22/2020"/>
    <x v="131"/>
    <x v="10"/>
    <s v="CHE092220"/>
    <x v="337"/>
    <n v="3000"/>
    <x v="8"/>
    <x v="8"/>
    <n v="3333"/>
    <x v="7"/>
    <x v="0"/>
    <x v="7"/>
    <x v="1"/>
    <x v="1"/>
    <x v="0"/>
  </r>
  <r>
    <s v="09/22/2020"/>
    <x v="131"/>
    <x v="10"/>
    <s v="CHE092220"/>
    <x v="1062"/>
    <n v="2500"/>
    <x v="8"/>
    <x v="8"/>
    <n v="3333"/>
    <x v="7"/>
    <x v="0"/>
    <x v="7"/>
    <x v="1"/>
    <x v="1"/>
    <x v="0"/>
  </r>
  <r>
    <s v="09/22/2020"/>
    <x v="131"/>
    <x v="10"/>
    <s v="CHE092220"/>
    <x v="1173"/>
    <n v="5000"/>
    <x v="8"/>
    <x v="8"/>
    <n v="3333"/>
    <x v="7"/>
    <x v="0"/>
    <x v="7"/>
    <x v="1"/>
    <x v="1"/>
    <x v="0"/>
  </r>
  <r>
    <s v="09/22/2020"/>
    <x v="131"/>
    <x v="10"/>
    <s v="CHE092220"/>
    <x v="729"/>
    <n v="2500"/>
    <x v="8"/>
    <x v="8"/>
    <n v="3333"/>
    <x v="7"/>
    <x v="0"/>
    <x v="7"/>
    <x v="1"/>
    <x v="1"/>
    <x v="0"/>
  </r>
  <r>
    <s v="09/22/2020"/>
    <x v="131"/>
    <x v="10"/>
    <s v="CHE092220"/>
    <x v="1174"/>
    <n v="7500"/>
    <x v="0"/>
    <x v="0"/>
    <n v="3342"/>
    <x v="7"/>
    <x v="0"/>
    <x v="7"/>
    <x v="30"/>
    <x v="14"/>
    <x v="7"/>
  </r>
  <r>
    <s v="09/22/2020"/>
    <x v="131"/>
    <x v="10"/>
    <s v="CHE092220"/>
    <x v="1175"/>
    <n v="2500"/>
    <x v="8"/>
    <x v="8"/>
    <n v="3333"/>
    <x v="7"/>
    <x v="0"/>
    <x v="7"/>
    <x v="1"/>
    <x v="1"/>
    <x v="0"/>
  </r>
  <r>
    <s v="09/22/2020"/>
    <x v="131"/>
    <x v="10"/>
    <s v="CHE092220"/>
    <x v="1167"/>
    <n v="5000"/>
    <x v="2"/>
    <x v="2"/>
    <n v="2637"/>
    <x v="4"/>
    <x v="0"/>
    <x v="4"/>
    <x v="18"/>
    <x v="9"/>
    <x v="3"/>
  </r>
  <r>
    <s v="09/22/2020"/>
    <x v="131"/>
    <x v="10"/>
    <s v="CHE092220"/>
    <x v="1176"/>
    <n v="7500"/>
    <x v="0"/>
    <x v="0"/>
    <n v="3439"/>
    <x v="8"/>
    <x v="0"/>
    <x v="8"/>
    <x v="40"/>
    <x v="21"/>
    <x v="6"/>
  </r>
  <r>
    <s v="09/22/2020"/>
    <x v="131"/>
    <x v="10"/>
    <s v="CHE092220"/>
    <x v="1177"/>
    <n v="2000"/>
    <x v="8"/>
    <x v="8"/>
    <n v="3333"/>
    <x v="8"/>
    <x v="0"/>
    <x v="8"/>
    <x v="1"/>
    <x v="1"/>
    <x v="0"/>
  </r>
  <r>
    <s v="09/22/2020"/>
    <x v="131"/>
    <x v="10"/>
    <s v="CHE092220"/>
    <x v="1169"/>
    <n v="5000"/>
    <x v="2"/>
    <x v="2"/>
    <n v="2637"/>
    <x v="4"/>
    <x v="0"/>
    <x v="4"/>
    <x v="18"/>
    <x v="9"/>
    <x v="3"/>
  </r>
  <r>
    <s v="09/23/2020"/>
    <x v="131"/>
    <x v="10"/>
    <s v="0012"/>
    <x v="1178"/>
    <n v="500"/>
    <x v="0"/>
    <x v="0"/>
    <n v="2637"/>
    <x v="4"/>
    <x v="0"/>
    <x v="4"/>
    <x v="18"/>
    <x v="9"/>
    <x v="3"/>
  </r>
  <r>
    <s v="09/24/2020"/>
    <x v="131"/>
    <x v="10"/>
    <s v="01GEN"/>
    <x v="430"/>
    <n v="5000"/>
    <x v="4"/>
    <x v="4"/>
    <n v="2732"/>
    <x v="4"/>
    <x v="0"/>
    <x v="4"/>
    <x v="41"/>
    <x v="22"/>
    <x v="8"/>
  </r>
  <r>
    <s v="09/24/2020"/>
    <x v="131"/>
    <x v="10"/>
    <s v="CHE092420"/>
    <x v="1179"/>
    <n v="275"/>
    <x v="2"/>
    <x v="2"/>
    <n v="3307"/>
    <x v="7"/>
    <x v="0"/>
    <x v="7"/>
    <x v="53"/>
    <x v="32"/>
    <x v="0"/>
  </r>
  <r>
    <s v="09/24/2020"/>
    <x v="131"/>
    <x v="10"/>
    <s v="CHE09240"/>
    <x v="842"/>
    <n v="5000"/>
    <x v="0"/>
    <x v="0"/>
    <n v="2734"/>
    <x v="4"/>
    <x v="0"/>
    <x v="4"/>
    <x v="13"/>
    <x v="8"/>
    <x v="5"/>
  </r>
  <r>
    <s v="09/25/2020"/>
    <x v="131"/>
    <x v="10"/>
    <s v="CHE092520"/>
    <x v="1180"/>
    <n v="3000"/>
    <x v="0"/>
    <x v="0"/>
    <n v="2735"/>
    <x v="4"/>
    <x v="0"/>
    <x v="4"/>
    <x v="16"/>
    <x v="11"/>
    <x v="5"/>
  </r>
  <r>
    <s v="09/25/2020"/>
    <x v="131"/>
    <x v="10"/>
    <s v="CHE092520"/>
    <x v="929"/>
    <n v="8000"/>
    <x v="0"/>
    <x v="0"/>
    <n v="2638"/>
    <x v="4"/>
    <x v="0"/>
    <x v="4"/>
    <x v="14"/>
    <x v="9"/>
    <x v="3"/>
  </r>
  <r>
    <s v="09/25/2020"/>
    <x v="131"/>
    <x v="10"/>
    <s v="CHE092520"/>
    <x v="1"/>
    <n v="60000"/>
    <x v="2"/>
    <x v="2"/>
    <n v="3333"/>
    <x v="0"/>
    <x v="0"/>
    <x v="0"/>
    <x v="1"/>
    <x v="1"/>
    <x v="0"/>
  </r>
  <r>
    <s v="09/28/2020"/>
    <x v="131"/>
    <x v="10"/>
    <s v="CHE0928820"/>
    <x v="942"/>
    <n v="1000"/>
    <x v="0"/>
    <x v="0"/>
    <n v="2637"/>
    <x v="4"/>
    <x v="0"/>
    <x v="4"/>
    <x v="18"/>
    <x v="9"/>
    <x v="3"/>
  </r>
  <r>
    <s v="09/29/2020"/>
    <x v="131"/>
    <x v="10"/>
    <s v="CHE092920"/>
    <x v="771"/>
    <n v="5000"/>
    <x v="0"/>
    <x v="0"/>
    <n v="2637"/>
    <x v="4"/>
    <x v="0"/>
    <x v="4"/>
    <x v="18"/>
    <x v="9"/>
    <x v="3"/>
  </r>
  <r>
    <s v="09/30/2020"/>
    <x v="131"/>
    <x v="10"/>
    <s v="66699"/>
    <x v="22"/>
    <n v="500"/>
    <x v="2"/>
    <x v="2"/>
    <n v="3333"/>
    <x v="7"/>
    <x v="0"/>
    <x v="7"/>
    <x v="1"/>
    <x v="1"/>
    <x v="0"/>
  </r>
  <r>
    <s v="09/30/2020"/>
    <x v="131"/>
    <x v="10"/>
    <s v="INV093020"/>
    <x v="852"/>
    <n v="2500"/>
    <x v="0"/>
    <x v="0"/>
    <n v="3307"/>
    <x v="4"/>
    <x v="0"/>
    <x v="4"/>
    <x v="53"/>
    <x v="32"/>
    <x v="0"/>
  </r>
  <r>
    <s v="09/30/2020"/>
    <x v="131"/>
    <x v="10"/>
    <s v="CHE093020"/>
    <x v="1069"/>
    <n v="1000"/>
    <x v="2"/>
    <x v="2"/>
    <n v="3343"/>
    <x v="7"/>
    <x v="0"/>
    <x v="7"/>
    <x v="31"/>
    <x v="13"/>
    <x v="7"/>
  </r>
  <r>
    <s v="07/01/2020"/>
    <x v="132"/>
    <x v="11"/>
    <s v="77575"/>
    <x v="22"/>
    <n v="1500"/>
    <x v="0"/>
    <x v="0"/>
    <n v="2734"/>
    <x v="4"/>
    <x v="1"/>
    <x v="4"/>
    <x v="13"/>
    <x v="8"/>
    <x v="5"/>
  </r>
  <r>
    <s v="09/23/2020"/>
    <x v="132"/>
    <x v="11"/>
    <s v="WEXP-00029464"/>
    <x v="1181"/>
    <n v="750"/>
    <x v="0"/>
    <x v="0"/>
    <n v="3308"/>
    <x v="7"/>
    <x v="1"/>
    <x v="7"/>
    <x v="35"/>
    <x v="17"/>
    <x v="8"/>
  </r>
  <r>
    <s v="09/28/2020"/>
    <x v="132"/>
    <x v="11"/>
    <s v="4191021843"/>
    <x v="489"/>
    <n v="1500"/>
    <x v="0"/>
    <x v="0"/>
    <n v="3435"/>
    <x v="7"/>
    <x v="1"/>
    <x v="7"/>
    <x v="26"/>
    <x v="12"/>
    <x v="6"/>
  </r>
  <r>
    <s v="10/01/2020"/>
    <x v="132"/>
    <x v="11"/>
    <s v="CHE100120"/>
    <x v="1182"/>
    <n v="350"/>
    <x v="0"/>
    <x v="0"/>
    <n v="3343"/>
    <x v="7"/>
    <x v="2"/>
    <x v="7"/>
    <x v="31"/>
    <x v="13"/>
    <x v="7"/>
  </r>
  <r>
    <s v="10/01/2020"/>
    <x v="132"/>
    <x v="11"/>
    <s v="INV100120"/>
    <x v="71"/>
    <n v="150"/>
    <x v="0"/>
    <x v="0"/>
    <n v="2636"/>
    <x v="4"/>
    <x v="3"/>
    <x v="4"/>
    <x v="58"/>
    <x v="37"/>
    <x v="4"/>
  </r>
  <r>
    <s v="10/01/2020"/>
    <x v="132"/>
    <x v="11"/>
    <s v="108383-CANCEL"/>
    <x v="76"/>
    <n v="0"/>
    <x v="4"/>
    <x v="4"/>
    <n v="2735"/>
    <x v="4"/>
    <x v="1"/>
    <x v="4"/>
    <x v="16"/>
    <x v="11"/>
    <x v="5"/>
  </r>
  <r>
    <s v="10/01/2020"/>
    <x v="132"/>
    <x v="11"/>
    <s v="INV100120"/>
    <x v="67"/>
    <n v="500"/>
    <x v="0"/>
    <x v="0"/>
    <n v="2636"/>
    <x v="4"/>
    <x v="1"/>
    <x v="4"/>
    <x v="58"/>
    <x v="37"/>
    <x v="4"/>
  </r>
  <r>
    <s v="10/06/2020"/>
    <x v="132"/>
    <x v="11"/>
    <s v="CHE100620"/>
    <x v="1183"/>
    <n v="400"/>
    <x v="0"/>
    <x v="0"/>
    <n v="3343"/>
    <x v="7"/>
    <x v="2"/>
    <x v="7"/>
    <x v="31"/>
    <x v="13"/>
    <x v="7"/>
  </r>
  <r>
    <s v="10/07/2020"/>
    <x v="132"/>
    <x v="11"/>
    <s v="CHE100720"/>
    <x v="1"/>
    <n v="1000"/>
    <x v="1"/>
    <x v="1"/>
    <n v="3344"/>
    <x v="7"/>
    <x v="1"/>
    <x v="7"/>
    <x v="28"/>
    <x v="13"/>
    <x v="7"/>
  </r>
  <r>
    <s v="10/08/2020"/>
    <x v="132"/>
    <x v="11"/>
    <s v="CHE100820"/>
    <x v="1184"/>
    <n v="500"/>
    <x v="0"/>
    <x v="0"/>
    <n v="3342"/>
    <x v="7"/>
    <x v="1"/>
    <x v="7"/>
    <x v="30"/>
    <x v="14"/>
    <x v="7"/>
  </r>
  <r>
    <s v="10/09/2020"/>
    <x v="132"/>
    <x v="11"/>
    <s v="INV100920"/>
    <x v="1185"/>
    <n v="1000"/>
    <x v="0"/>
    <x v="0"/>
    <n v="2636"/>
    <x v="4"/>
    <x v="1"/>
    <x v="4"/>
    <x v="58"/>
    <x v="37"/>
    <x v="4"/>
  </r>
  <r>
    <s v="10/13/2020"/>
    <x v="132"/>
    <x v="11"/>
    <s v="1515"/>
    <x v="402"/>
    <n v="2500"/>
    <x v="0"/>
    <x v="0"/>
    <n v="2636"/>
    <x v="4"/>
    <x v="1"/>
    <x v="4"/>
    <x v="58"/>
    <x v="37"/>
    <x v="4"/>
  </r>
  <r>
    <s v="10/13/2020"/>
    <x v="132"/>
    <x v="11"/>
    <s v="823"/>
    <x v="690"/>
    <n v="3000"/>
    <x v="0"/>
    <x v="0"/>
    <n v="2636"/>
    <x v="4"/>
    <x v="1"/>
    <x v="4"/>
    <x v="58"/>
    <x v="37"/>
    <x v="4"/>
  </r>
  <r>
    <s v="10/16/2020"/>
    <x v="132"/>
    <x v="11"/>
    <s v="050_STEVEN.STEIGER_O"/>
    <x v="456"/>
    <n v="100"/>
    <x v="6"/>
    <x v="6"/>
    <n v="3342"/>
    <x v="7"/>
    <x v="2"/>
    <x v="7"/>
    <x v="30"/>
    <x v="14"/>
    <x v="7"/>
  </r>
  <r>
    <s v="10/16/2020"/>
    <x v="132"/>
    <x v="11"/>
    <s v="INV101620"/>
    <x v="707"/>
    <n v="21745.21"/>
    <x v="8"/>
    <x v="8"/>
    <n v="3333"/>
    <x v="8"/>
    <x v="1"/>
    <x v="8"/>
    <x v="1"/>
    <x v="1"/>
    <x v="0"/>
  </r>
  <r>
    <s v="10/16/2020"/>
    <x v="132"/>
    <x v="11"/>
    <s v="INV101620"/>
    <x v="707"/>
    <n v="101389.39"/>
    <x v="8"/>
    <x v="8"/>
    <n v="3333"/>
    <x v="7"/>
    <x v="1"/>
    <x v="7"/>
    <x v="1"/>
    <x v="1"/>
    <x v="0"/>
  </r>
  <r>
    <s v="10/16/2020"/>
    <x v="132"/>
    <x v="11"/>
    <s v="INV101620"/>
    <x v="707"/>
    <n v="136032.4"/>
    <x v="8"/>
    <x v="8"/>
    <n v="3333"/>
    <x v="4"/>
    <x v="1"/>
    <x v="4"/>
    <x v="1"/>
    <x v="1"/>
    <x v="0"/>
  </r>
  <r>
    <s v="10/19/2020"/>
    <x v="132"/>
    <x v="11"/>
    <s v="INV101920"/>
    <x v="731"/>
    <n v="1000"/>
    <x v="0"/>
    <x v="0"/>
    <n v="2734"/>
    <x v="4"/>
    <x v="1"/>
    <x v="4"/>
    <x v="13"/>
    <x v="8"/>
    <x v="5"/>
  </r>
  <r>
    <s v="10/20/2020"/>
    <x v="132"/>
    <x v="11"/>
    <s v="CHE102020"/>
    <x v="1077"/>
    <n v="1500"/>
    <x v="0"/>
    <x v="0"/>
    <n v="3439"/>
    <x v="8"/>
    <x v="1"/>
    <x v="8"/>
    <x v="40"/>
    <x v="21"/>
    <x v="6"/>
  </r>
  <r>
    <s v="10/22/2020"/>
    <x v="132"/>
    <x v="11"/>
    <s v="CHE102220"/>
    <x v="1186"/>
    <n v="1000"/>
    <x v="2"/>
    <x v="2"/>
    <n v="3342"/>
    <x v="7"/>
    <x v="2"/>
    <x v="7"/>
    <x v="30"/>
    <x v="14"/>
    <x v="7"/>
  </r>
  <r>
    <s v="10/22/2020"/>
    <x v="132"/>
    <x v="11"/>
    <s v="INV102220"/>
    <x v="1187"/>
    <n v="500"/>
    <x v="2"/>
    <x v="2"/>
    <n v="2734"/>
    <x v="4"/>
    <x v="2"/>
    <x v="4"/>
    <x v="13"/>
    <x v="8"/>
    <x v="5"/>
  </r>
  <r>
    <s v="10/23/2020"/>
    <x v="132"/>
    <x v="11"/>
    <s v="CHE102320"/>
    <x v="1188"/>
    <n v="200"/>
    <x v="17"/>
    <x v="16"/>
    <n v="3439"/>
    <x v="8"/>
    <x v="2"/>
    <x v="8"/>
    <x v="40"/>
    <x v="21"/>
    <x v="6"/>
  </r>
  <r>
    <m/>
    <x v="132"/>
    <x v="11"/>
    <s v="Journal Entry"/>
    <x v="563"/>
    <n v="9.75"/>
    <x v="6"/>
    <x v="6"/>
    <n v="3342"/>
    <x v="7"/>
    <x v="2"/>
    <x v="7"/>
    <x v="30"/>
    <x v="14"/>
    <x v="7"/>
  </r>
  <r>
    <s v="10/29/2020"/>
    <x v="132"/>
    <x v="11"/>
    <s v="INV102920"/>
    <x v="327"/>
    <n v="2500"/>
    <x v="0"/>
    <x v="0"/>
    <n v="2636"/>
    <x v="4"/>
    <x v="1"/>
    <x v="4"/>
    <x v="58"/>
    <x v="37"/>
    <x v="4"/>
  </r>
  <r>
    <s v=""/>
    <x v="133"/>
    <x v="11"/>
    <s v="Journal Entry"/>
    <x v="563"/>
    <n v="15"/>
    <x v="0"/>
    <x v="0"/>
    <n v="2736"/>
    <x v="4"/>
    <x v="1"/>
    <x v="4"/>
    <x v="17"/>
    <x v="5"/>
    <x v="4"/>
  </r>
  <r>
    <s v="11/01/2020"/>
    <x v="133"/>
    <x v="11"/>
    <s v="INV110120"/>
    <x v="1085"/>
    <n v="250"/>
    <x v="0"/>
    <x v="0"/>
    <n v="2637"/>
    <x v="4"/>
    <x v="1"/>
    <x v="4"/>
    <x v="18"/>
    <x v="9"/>
    <x v="3"/>
  </r>
  <r>
    <s v="11/02/2020"/>
    <x v="133"/>
    <x v="11"/>
    <s v="CHE110220"/>
    <x v="1189"/>
    <n v="500"/>
    <x v="0"/>
    <x v="0"/>
    <n v="2636"/>
    <x v="4"/>
    <x v="3"/>
    <x v="4"/>
    <x v="58"/>
    <x v="37"/>
    <x v="4"/>
  </r>
  <r>
    <s v="11/03/2020"/>
    <x v="133"/>
    <x v="11"/>
    <s v="INV110320"/>
    <x v="36"/>
    <n v="1000"/>
    <x v="0"/>
    <x v="0"/>
    <n v="2636"/>
    <x v="4"/>
    <x v="1"/>
    <x v="4"/>
    <x v="58"/>
    <x v="37"/>
    <x v="4"/>
  </r>
  <r>
    <s v="11/03/2020"/>
    <x v="133"/>
    <x v="11"/>
    <s v="CHE110320"/>
    <x v="1190"/>
    <n v="200"/>
    <x v="4"/>
    <x v="4"/>
    <n v="3307"/>
    <x v="4"/>
    <x v="1"/>
    <x v="4"/>
    <x v="53"/>
    <x v="32"/>
    <x v="0"/>
  </r>
  <r>
    <s v="11/05/2020"/>
    <x v="133"/>
    <x v="11"/>
    <s v="CHE110520"/>
    <x v="92"/>
    <n v="100"/>
    <x v="0"/>
    <x v="0"/>
    <n v="2636"/>
    <x v="4"/>
    <x v="1"/>
    <x v="4"/>
    <x v="58"/>
    <x v="37"/>
    <x v="4"/>
  </r>
  <r>
    <s v="11/09/2020"/>
    <x v="133"/>
    <x v="11"/>
    <s v="CHE110920"/>
    <x v="164"/>
    <n v="150"/>
    <x v="17"/>
    <x v="16"/>
    <n v="3439"/>
    <x v="7"/>
    <x v="2"/>
    <x v="7"/>
    <x v="40"/>
    <x v="21"/>
    <x v="6"/>
  </r>
  <r>
    <s v="11/09/2020"/>
    <x v="133"/>
    <x v="11"/>
    <s v="CHE110920"/>
    <x v="164"/>
    <n v="175"/>
    <x v="17"/>
    <x v="16"/>
    <n v="3439"/>
    <x v="8"/>
    <x v="2"/>
    <x v="8"/>
    <x v="40"/>
    <x v="21"/>
    <x v="6"/>
  </r>
  <r>
    <s v="11/09/2020"/>
    <x v="133"/>
    <x v="11"/>
    <s v="CHE110920"/>
    <x v="1"/>
    <n v="1000"/>
    <x v="1"/>
    <x v="1"/>
    <n v="3301"/>
    <x v="7"/>
    <x v="1"/>
    <x v="7"/>
    <x v="34"/>
    <x v="16"/>
    <x v="0"/>
  </r>
  <r>
    <s v="11/11/2020"/>
    <x v="133"/>
    <x v="11"/>
    <s v="CHE111120"/>
    <x v="472"/>
    <n v="500"/>
    <x v="0"/>
    <x v="0"/>
    <n v="2737"/>
    <x v="4"/>
    <x v="2"/>
    <x v="4"/>
    <x v="15"/>
    <x v="10"/>
    <x v="5"/>
  </r>
  <r>
    <s v="11/11/2020"/>
    <x v="133"/>
    <x v="11"/>
    <s v="CHE111120"/>
    <x v="795"/>
    <n v="500"/>
    <x v="0"/>
    <x v="0"/>
    <n v="2737"/>
    <x v="4"/>
    <x v="3"/>
    <x v="4"/>
    <x v="15"/>
    <x v="10"/>
    <x v="5"/>
  </r>
  <r>
    <s v="11/13/2020"/>
    <x v="133"/>
    <x v="11"/>
    <s v="INV111320"/>
    <x v="239"/>
    <n v="2500"/>
    <x v="2"/>
    <x v="2"/>
    <n v="2636"/>
    <x v="4"/>
    <x v="2"/>
    <x v="4"/>
    <x v="58"/>
    <x v="37"/>
    <x v="4"/>
  </r>
  <r>
    <s v="11/16/2020"/>
    <x v="133"/>
    <x v="11"/>
    <s v="050_RYAN.TOLBERT_NOV"/>
    <x v="456"/>
    <n v="250"/>
    <x v="0"/>
    <x v="0"/>
    <n v="2736"/>
    <x v="4"/>
    <x v="1"/>
    <x v="4"/>
    <x v="17"/>
    <x v="5"/>
    <x v="4"/>
  </r>
  <r>
    <s v="11/18/2020"/>
    <x v="133"/>
    <x v="11"/>
    <s v="CHE111820"/>
    <x v="430"/>
    <n v="5000"/>
    <x v="4"/>
    <x v="4"/>
    <n v="3308"/>
    <x v="7"/>
    <x v="1"/>
    <x v="7"/>
    <x v="35"/>
    <x v="17"/>
    <x v="8"/>
  </r>
  <r>
    <s v="11/18/2020"/>
    <x v="133"/>
    <x v="11"/>
    <s v="1805"/>
    <x v="1191"/>
    <n v="150"/>
    <x v="0"/>
    <x v="0"/>
    <n v="2637"/>
    <x v="4"/>
    <x v="2"/>
    <x v="4"/>
    <x v="18"/>
    <x v="9"/>
    <x v="3"/>
  </r>
  <r>
    <s v="11/19/2020"/>
    <x v="133"/>
    <x v="11"/>
    <s v="INV111920"/>
    <x v="720"/>
    <n v="1500"/>
    <x v="0"/>
    <x v="0"/>
    <n v="3450"/>
    <x v="7"/>
    <x v="3"/>
    <x v="7"/>
    <x v="33"/>
    <x v="15"/>
    <x v="7"/>
  </r>
  <r>
    <s v="11/19/2020"/>
    <x v="133"/>
    <x v="11"/>
    <s v="INV111920"/>
    <x v="314"/>
    <n v="1250"/>
    <x v="0"/>
    <x v="0"/>
    <n v="2737"/>
    <x v="4"/>
    <x v="1"/>
    <x v="4"/>
    <x v="15"/>
    <x v="10"/>
    <x v="5"/>
  </r>
  <r>
    <s v="11/19/2020"/>
    <x v="133"/>
    <x v="11"/>
    <s v="CHE111920"/>
    <x v="1129"/>
    <n v="2500"/>
    <x v="0"/>
    <x v="0"/>
    <n v="3342"/>
    <x v="7"/>
    <x v="1"/>
    <x v="7"/>
    <x v="30"/>
    <x v="14"/>
    <x v="7"/>
  </r>
  <r>
    <s v="11/23/2020"/>
    <x v="133"/>
    <x v="11"/>
    <s v="CHE112320"/>
    <x v="1192"/>
    <n v="250"/>
    <x v="0"/>
    <x v="0"/>
    <n v="3301"/>
    <x v="7"/>
    <x v="1"/>
    <x v="7"/>
    <x v="34"/>
    <x v="16"/>
    <x v="0"/>
  </r>
  <r>
    <s v="11/23/2020"/>
    <x v="133"/>
    <x v="11"/>
    <s v="INV112320"/>
    <x v="939"/>
    <n v="2500"/>
    <x v="2"/>
    <x v="2"/>
    <n v="2636"/>
    <x v="4"/>
    <x v="2"/>
    <x v="4"/>
    <x v="58"/>
    <x v="37"/>
    <x v="4"/>
  </r>
  <r>
    <s v="11/30/2020"/>
    <x v="133"/>
    <x v="11"/>
    <s v="CHE113020"/>
    <x v="455"/>
    <n v="1000"/>
    <x v="0"/>
    <x v="0"/>
    <n v="2738"/>
    <x v="4"/>
    <x v="3"/>
    <x v="4"/>
    <x v="55"/>
    <x v="34"/>
    <x v="5"/>
  </r>
  <r>
    <s v="11/09/2020"/>
    <x v="134"/>
    <x v="11"/>
    <s v="129955"/>
    <x v="452"/>
    <n v="3650"/>
    <x v="0"/>
    <x v="0"/>
    <n v="3438"/>
    <x v="8"/>
    <x v="1"/>
    <x v="8"/>
    <x v="39"/>
    <x v="20"/>
    <x v="6"/>
  </r>
  <r>
    <s v="11/19/2020"/>
    <x v="134"/>
    <x v="11"/>
    <s v="43080"/>
    <x v="22"/>
    <n v="550"/>
    <x v="0"/>
    <x v="0"/>
    <n v="3343"/>
    <x v="7"/>
    <x v="1"/>
    <x v="7"/>
    <x v="31"/>
    <x v="13"/>
    <x v="7"/>
  </r>
  <r>
    <s v="11/29/2020"/>
    <x v="134"/>
    <x v="11"/>
    <s v="WEXP-00031984"/>
    <x v="962"/>
    <n v="114.86"/>
    <x v="6"/>
    <x v="6"/>
    <n v="2653"/>
    <x v="4"/>
    <x v="2"/>
    <x v="4"/>
    <x v="59"/>
    <x v="38"/>
    <x v="1"/>
  </r>
  <r>
    <s v="11/30/2020"/>
    <x v="134"/>
    <x v="11"/>
    <s v="121099"/>
    <x v="1193"/>
    <n v="249.51"/>
    <x v="2"/>
    <x v="2"/>
    <n v="3333"/>
    <x v="0"/>
    <x v="2"/>
    <x v="0"/>
    <x v="1"/>
    <x v="1"/>
    <x v="0"/>
  </r>
  <r>
    <s v="12/01/2020"/>
    <x v="134"/>
    <x v="11"/>
    <s v="INV120120"/>
    <x v="362"/>
    <n v="1000"/>
    <x v="0"/>
    <x v="0"/>
    <n v="2636"/>
    <x v="4"/>
    <x v="1"/>
    <x v="4"/>
    <x v="58"/>
    <x v="37"/>
    <x v="4"/>
  </r>
  <r>
    <s v="12/01/2020"/>
    <x v="134"/>
    <x v="11"/>
    <s v="INV120120"/>
    <x v="1194"/>
    <n v="1000"/>
    <x v="2"/>
    <x v="2"/>
    <n v="2636"/>
    <x v="4"/>
    <x v="2"/>
    <x v="4"/>
    <x v="58"/>
    <x v="37"/>
    <x v="4"/>
  </r>
  <r>
    <s v="12/02/2020"/>
    <x v="134"/>
    <x v="11"/>
    <s v="INV120220"/>
    <x v="999"/>
    <n v="5000"/>
    <x v="0"/>
    <x v="0"/>
    <n v="2637"/>
    <x v="4"/>
    <x v="1"/>
    <x v="4"/>
    <x v="18"/>
    <x v="9"/>
    <x v="3"/>
  </r>
  <r>
    <s v="12/03/2020"/>
    <x v="134"/>
    <x v="11"/>
    <s v="INV120320"/>
    <x v="501"/>
    <n v="500"/>
    <x v="0"/>
    <x v="0"/>
    <n v="2636"/>
    <x v="4"/>
    <x v="1"/>
    <x v="4"/>
    <x v="58"/>
    <x v="37"/>
    <x v="4"/>
  </r>
  <r>
    <s v="12/03/2020"/>
    <x v="134"/>
    <x v="11"/>
    <s v="CHE120320"/>
    <x v="67"/>
    <n v="1500"/>
    <x v="7"/>
    <x v="7"/>
    <n v="3307"/>
    <x v="4"/>
    <x v="1"/>
    <x v="4"/>
    <x v="53"/>
    <x v="32"/>
    <x v="0"/>
  </r>
  <r>
    <s v="12/03/2020"/>
    <x v="134"/>
    <x v="11"/>
    <s v="CHE120320"/>
    <x v="884"/>
    <n v="500"/>
    <x v="0"/>
    <x v="0"/>
    <n v="2636"/>
    <x v="4"/>
    <x v="1"/>
    <x v="4"/>
    <x v="58"/>
    <x v="37"/>
    <x v="4"/>
  </r>
  <r>
    <s v="12/04/2020"/>
    <x v="134"/>
    <x v="11"/>
    <s v="CHE120420"/>
    <x v="67"/>
    <n v="3000"/>
    <x v="7"/>
    <x v="7"/>
    <n v="3343"/>
    <x v="7"/>
    <x v="1"/>
    <x v="7"/>
    <x v="31"/>
    <x v="13"/>
    <x v="7"/>
  </r>
  <r>
    <s v="12/08/2020"/>
    <x v="134"/>
    <x v="11"/>
    <s v="CHE120820"/>
    <x v="211"/>
    <n v="300"/>
    <x v="0"/>
    <x v="0"/>
    <n v="3342"/>
    <x v="7"/>
    <x v="2"/>
    <x v="7"/>
    <x v="30"/>
    <x v="14"/>
    <x v="7"/>
  </r>
  <r>
    <s v="12/08/2020"/>
    <x v="134"/>
    <x v="11"/>
    <s v="INV120820"/>
    <x v="1195"/>
    <n v="500"/>
    <x v="2"/>
    <x v="2"/>
    <n v="2734"/>
    <x v="4"/>
    <x v="2"/>
    <x v="4"/>
    <x v="13"/>
    <x v="8"/>
    <x v="5"/>
  </r>
  <r>
    <s v="12/15/2020"/>
    <x v="134"/>
    <x v="11"/>
    <s v="CHE121520"/>
    <x v="44"/>
    <n v="100"/>
    <x v="0"/>
    <x v="0"/>
    <n v="3344"/>
    <x v="7"/>
    <x v="1"/>
    <x v="7"/>
    <x v="28"/>
    <x v="13"/>
    <x v="7"/>
  </r>
  <r>
    <s v="12/15/2020"/>
    <x v="134"/>
    <x v="11"/>
    <s v="CHE121520"/>
    <x v="1196"/>
    <n v="100"/>
    <x v="0"/>
    <x v="0"/>
    <n v="3343"/>
    <x v="7"/>
    <x v="1"/>
    <x v="7"/>
    <x v="31"/>
    <x v="13"/>
    <x v="7"/>
  </r>
  <r>
    <s v="12/15/2020"/>
    <x v="134"/>
    <x v="11"/>
    <s v="CHE121520"/>
    <x v="1197"/>
    <n v="200"/>
    <x v="0"/>
    <x v="0"/>
    <n v="2736"/>
    <x v="4"/>
    <x v="1"/>
    <x v="4"/>
    <x v="17"/>
    <x v="5"/>
    <x v="4"/>
  </r>
  <r>
    <s v="12/20/2020"/>
    <x v="134"/>
    <x v="11"/>
    <s v="CHE130261"/>
    <x v="1198"/>
    <n v="25000"/>
    <x v="0"/>
    <x v="0"/>
    <n v="2636"/>
    <x v="4"/>
    <x v="2"/>
    <x v="4"/>
    <x v="58"/>
    <x v="37"/>
    <x v="4"/>
  </r>
  <r>
    <s v="12/29/2020"/>
    <x v="134"/>
    <x v="11"/>
    <s v="101"/>
    <x v="932"/>
    <n v="2000"/>
    <x v="0"/>
    <x v="0"/>
    <n v="2734"/>
    <x v="4"/>
    <x v="1"/>
    <x v="4"/>
    <x v="13"/>
    <x v="8"/>
    <x v="5"/>
  </r>
  <r>
    <s v="12/29/2020"/>
    <x v="134"/>
    <x v="11"/>
    <s v="CHE130480"/>
    <x v="1129"/>
    <n v="5000"/>
    <x v="0"/>
    <x v="0"/>
    <n v="3342"/>
    <x v="7"/>
    <x v="1"/>
    <x v="7"/>
    <x v="30"/>
    <x v="14"/>
    <x v="7"/>
  </r>
  <r>
    <s v="01/01/2021"/>
    <x v="135"/>
    <x v="11"/>
    <s v="INV010121"/>
    <x v="40"/>
    <n v="350"/>
    <x v="6"/>
    <x v="6"/>
    <n v="2736"/>
    <x v="4"/>
    <x v="2"/>
    <x v="4"/>
    <x v="17"/>
    <x v="5"/>
    <x v="4"/>
  </r>
  <r>
    <s v="01/01/2021"/>
    <x v="135"/>
    <x v="11"/>
    <s v="INV010121"/>
    <x v="872"/>
    <n v="500"/>
    <x v="0"/>
    <x v="0"/>
    <n v="3343"/>
    <x v="7"/>
    <x v="1"/>
    <x v="7"/>
    <x v="31"/>
    <x v="13"/>
    <x v="7"/>
  </r>
  <r>
    <s v="01/01/2021"/>
    <x v="135"/>
    <x v="11"/>
    <s v="INV010121"/>
    <x v="221"/>
    <n v="5000"/>
    <x v="0"/>
    <x v="0"/>
    <n v="3342"/>
    <x v="7"/>
    <x v="1"/>
    <x v="7"/>
    <x v="30"/>
    <x v="14"/>
    <x v="7"/>
  </r>
  <r>
    <s v="01/05/2021"/>
    <x v="135"/>
    <x v="11"/>
    <s v="INV010521"/>
    <x v="852"/>
    <n v="1000"/>
    <x v="0"/>
    <x v="0"/>
    <n v="2636"/>
    <x v="4"/>
    <x v="1"/>
    <x v="4"/>
    <x v="58"/>
    <x v="37"/>
    <x v="4"/>
  </r>
  <r>
    <s v="01/05/2021"/>
    <x v="135"/>
    <x v="11"/>
    <s v="3516"/>
    <x v="1199"/>
    <n v="500"/>
    <x v="0"/>
    <x v="0"/>
    <n v="2734"/>
    <x v="4"/>
    <x v="1"/>
    <x v="4"/>
    <x v="13"/>
    <x v="8"/>
    <x v="5"/>
  </r>
  <r>
    <s v="01/06/2021"/>
    <x v="135"/>
    <x v="11"/>
    <s v="CHE130766"/>
    <x v="1200"/>
    <n v="150"/>
    <x v="0"/>
    <x v="0"/>
    <n v="3307"/>
    <x v="7"/>
    <x v="1"/>
    <x v="7"/>
    <x v="53"/>
    <x v="32"/>
    <x v="0"/>
  </r>
  <r>
    <s v="01/06/2021"/>
    <x v="135"/>
    <x v="11"/>
    <s v="215381P"/>
    <x v="1201"/>
    <n v="550"/>
    <x v="17"/>
    <x v="16"/>
    <n v="3439"/>
    <x v="8"/>
    <x v="3"/>
    <x v="8"/>
    <x v="40"/>
    <x v="21"/>
    <x v="6"/>
  </r>
  <r>
    <s v="01/07/2021"/>
    <x v="135"/>
    <x v="11"/>
    <s v="INV010721"/>
    <x v="1010"/>
    <n v="200"/>
    <x v="0"/>
    <x v="0"/>
    <n v="2638"/>
    <x v="4"/>
    <x v="3"/>
    <x v="4"/>
    <x v="14"/>
    <x v="9"/>
    <x v="3"/>
  </r>
  <r>
    <s v="01/11/2021"/>
    <x v="135"/>
    <x v="11"/>
    <s v="INV011121"/>
    <x v="1202"/>
    <n v="500"/>
    <x v="0"/>
    <x v="0"/>
    <n v="2736"/>
    <x v="4"/>
    <x v="1"/>
    <x v="4"/>
    <x v="17"/>
    <x v="5"/>
    <x v="4"/>
  </r>
  <r>
    <s v="01/11/2021"/>
    <x v="135"/>
    <x v="11"/>
    <s v="CHE130987"/>
    <x v="1197"/>
    <n v="200"/>
    <x v="0"/>
    <x v="0"/>
    <n v="3307"/>
    <x v="7"/>
    <x v="1"/>
    <x v="7"/>
    <x v="53"/>
    <x v="32"/>
    <x v="0"/>
  </r>
  <r>
    <s v="01/12/2021"/>
    <x v="135"/>
    <x v="11"/>
    <s v="CHE131054"/>
    <x v="1197"/>
    <n v="100"/>
    <x v="0"/>
    <x v="0"/>
    <n v="3303"/>
    <x v="4"/>
    <x v="1"/>
    <x v="4"/>
    <x v="36"/>
    <x v="18"/>
    <x v="0"/>
  </r>
  <r>
    <s v="01/13/2021"/>
    <x v="135"/>
    <x v="11"/>
    <s v="171345"/>
    <x v="22"/>
    <n v="2500"/>
    <x v="0"/>
    <x v="0"/>
    <n v="3333"/>
    <x v="4"/>
    <x v="1"/>
    <x v="4"/>
    <x v="1"/>
    <x v="1"/>
    <x v="0"/>
  </r>
  <r>
    <s v="01/13/2021"/>
    <x v="135"/>
    <x v="11"/>
    <s v="CHE131108"/>
    <x v="1203"/>
    <n v="100"/>
    <x v="0"/>
    <x v="0"/>
    <n v="3303"/>
    <x v="4"/>
    <x v="1"/>
    <x v="4"/>
    <x v="36"/>
    <x v="18"/>
    <x v="0"/>
  </r>
  <r>
    <s v="01/14/2021"/>
    <x v="135"/>
    <x v="11"/>
    <s v="INV011421"/>
    <x v="626"/>
    <n v="500"/>
    <x v="0"/>
    <x v="0"/>
    <n v="3438"/>
    <x v="8"/>
    <x v="1"/>
    <x v="8"/>
    <x v="39"/>
    <x v="20"/>
    <x v="6"/>
  </r>
  <r>
    <s v="01/15/2021"/>
    <x v="135"/>
    <x v="11"/>
    <s v="039"/>
    <x v="1116"/>
    <n v="350"/>
    <x v="2"/>
    <x v="2"/>
    <n v="3434"/>
    <x v="4"/>
    <x v="1"/>
    <x v="4"/>
    <x v="47"/>
    <x v="28"/>
    <x v="6"/>
  </r>
  <r>
    <s v="01/16/2021"/>
    <x v="135"/>
    <x v="11"/>
    <s v="050_KACEY.SMITH_JAN-"/>
    <x v="456"/>
    <n v="500"/>
    <x v="0"/>
    <x v="0"/>
    <n v="3438"/>
    <x v="8"/>
    <x v="1"/>
    <x v="8"/>
    <x v="39"/>
    <x v="20"/>
    <x v="6"/>
  </r>
  <r>
    <s v="01/19/2021"/>
    <x v="135"/>
    <x v="11"/>
    <s v="INV011921"/>
    <x v="1204"/>
    <n v="500"/>
    <x v="0"/>
    <x v="0"/>
    <n v="2637"/>
    <x v="4"/>
    <x v="1"/>
    <x v="4"/>
    <x v="18"/>
    <x v="9"/>
    <x v="3"/>
  </r>
  <r>
    <s v="01/19/2021"/>
    <x v="135"/>
    <x v="11"/>
    <s v="001"/>
    <x v="1086"/>
    <n v="1000"/>
    <x v="0"/>
    <x v="0"/>
    <n v="3343"/>
    <x v="4"/>
    <x v="1"/>
    <x v="4"/>
    <x v="31"/>
    <x v="13"/>
    <x v="7"/>
  </r>
  <r>
    <s v="01/21/2021"/>
    <x v="135"/>
    <x v="11"/>
    <s v="CHE131541"/>
    <x v="1148"/>
    <n v="2500"/>
    <x v="0"/>
    <x v="0"/>
    <n v="3342"/>
    <x v="4"/>
    <x v="1"/>
    <x v="4"/>
    <x v="30"/>
    <x v="14"/>
    <x v="7"/>
  </r>
  <r>
    <s v="01/24/2021"/>
    <x v="135"/>
    <x v="11"/>
    <s v="INV012421"/>
    <x v="791"/>
    <n v="2500"/>
    <x v="2"/>
    <x v="2"/>
    <n v="2737"/>
    <x v="4"/>
    <x v="1"/>
    <x v="4"/>
    <x v="15"/>
    <x v="10"/>
    <x v="5"/>
  </r>
  <r>
    <s v="01/26/2021"/>
    <x v="135"/>
    <x v="11"/>
    <s v="INV012621"/>
    <x v="1205"/>
    <n v="500"/>
    <x v="0"/>
    <x v="0"/>
    <n v="2734"/>
    <x v="4"/>
    <x v="1"/>
    <x v="4"/>
    <x v="13"/>
    <x v="8"/>
    <x v="5"/>
  </r>
  <r>
    <s v="01/27/2021"/>
    <x v="135"/>
    <x v="11"/>
    <s v="0004"/>
    <x v="1206"/>
    <n v="500"/>
    <x v="0"/>
    <x v="0"/>
    <n v="3342"/>
    <x v="7"/>
    <x v="1"/>
    <x v="7"/>
    <x v="30"/>
    <x v="14"/>
    <x v="7"/>
  </r>
  <r>
    <s v="01/27/2021"/>
    <x v="135"/>
    <x v="11"/>
    <s v="INV012721"/>
    <x v="92"/>
    <n v="1000"/>
    <x v="0"/>
    <x v="0"/>
    <n v="2636"/>
    <x v="4"/>
    <x v="1"/>
    <x v="4"/>
    <x v="58"/>
    <x v="37"/>
    <x v="4"/>
  </r>
  <r>
    <s v="01/28/2021"/>
    <x v="135"/>
    <x v="11"/>
    <s v="INV012821"/>
    <x v="361"/>
    <n v="500"/>
    <x v="0"/>
    <x v="0"/>
    <n v="2734"/>
    <x v="4"/>
    <x v="3"/>
    <x v="4"/>
    <x v="13"/>
    <x v="8"/>
    <x v="5"/>
  </r>
  <r>
    <s v="01/29/2021"/>
    <x v="135"/>
    <x v="11"/>
    <s v="INV012921"/>
    <x v="1207"/>
    <n v="250"/>
    <x v="2"/>
    <x v="2"/>
    <n v="2734"/>
    <x v="4"/>
    <x v="2"/>
    <x v="4"/>
    <x v="13"/>
    <x v="8"/>
    <x v="5"/>
  </r>
  <r>
    <s v="01/29/2021"/>
    <x v="135"/>
    <x v="11"/>
    <s v="CHE131922"/>
    <x v="1208"/>
    <n v="200"/>
    <x v="0"/>
    <x v="0"/>
    <n v="3301"/>
    <x v="0"/>
    <x v="2"/>
    <x v="0"/>
    <x v="34"/>
    <x v="16"/>
    <x v="0"/>
  </r>
  <r>
    <s v="08/04/2020"/>
    <x v="135"/>
    <x v="11"/>
    <s v="INV080420"/>
    <x v="892"/>
    <n v="-1000"/>
    <x v="0"/>
    <x v="0"/>
    <n v="2636"/>
    <x v="4"/>
    <x v="1"/>
    <x v="4"/>
    <x v="58"/>
    <x v="37"/>
    <x v="4"/>
  </r>
  <r>
    <s v="11/01/2020"/>
    <x v="135"/>
    <x v="11"/>
    <s v="INV110120"/>
    <x v="1096"/>
    <n v="500"/>
    <x v="2"/>
    <x v="2"/>
    <n v="2634"/>
    <x v="4"/>
    <x v="2"/>
    <x v="4"/>
    <x v="11"/>
    <x v="6"/>
    <x v="4"/>
  </r>
  <r>
    <s v="11/19/2020"/>
    <x v="135"/>
    <x v="11"/>
    <s v="INV111920"/>
    <x v="720"/>
    <n v="-1500"/>
    <x v="0"/>
    <x v="0"/>
    <n v="3450"/>
    <x v="7"/>
    <x v="3"/>
    <x v="7"/>
    <x v="33"/>
    <x v="15"/>
    <x v="7"/>
  </r>
  <r>
    <s v="01/12/2021"/>
    <x v="136"/>
    <x v="11"/>
    <s v="INV011221"/>
    <x v="707"/>
    <n v="2727.2"/>
    <x v="8"/>
    <x v="8"/>
    <n v="3333"/>
    <x v="8"/>
    <x v="1"/>
    <x v="8"/>
    <x v="1"/>
    <x v="1"/>
    <x v="0"/>
  </r>
  <r>
    <s v="01/12/2021"/>
    <x v="136"/>
    <x v="11"/>
    <s v="INV011221"/>
    <x v="707"/>
    <n v="12357.49"/>
    <x v="8"/>
    <x v="8"/>
    <n v="3333"/>
    <x v="7"/>
    <x v="1"/>
    <x v="7"/>
    <x v="1"/>
    <x v="1"/>
    <x v="0"/>
  </r>
  <r>
    <s v="01/12/2021"/>
    <x v="136"/>
    <x v="11"/>
    <s v="INV011221"/>
    <x v="707"/>
    <n v="22603.18"/>
    <x v="8"/>
    <x v="8"/>
    <n v="3333"/>
    <x v="4"/>
    <x v="1"/>
    <x v="4"/>
    <x v="1"/>
    <x v="1"/>
    <x v="0"/>
  </r>
  <r>
    <s v="01/15/2021"/>
    <x v="136"/>
    <x v="11"/>
    <s v="108_1"/>
    <x v="660"/>
    <n v="200"/>
    <x v="0"/>
    <x v="0"/>
    <n v="2638"/>
    <x v="4"/>
    <x v="1"/>
    <x v="4"/>
    <x v="14"/>
    <x v="9"/>
    <x v="3"/>
  </r>
  <r>
    <s v="01/26/2021"/>
    <x v="136"/>
    <x v="11"/>
    <s v="2021C03"/>
    <x v="401"/>
    <n v="1500"/>
    <x v="17"/>
    <x v="16"/>
    <n v="3439"/>
    <x v="8"/>
    <x v="1"/>
    <x v="8"/>
    <x v="40"/>
    <x v="21"/>
    <x v="6"/>
  </r>
  <r>
    <s v="02/01/2021"/>
    <x v="136"/>
    <x v="11"/>
    <s v="INV020121"/>
    <x v="998"/>
    <n v="5000"/>
    <x v="3"/>
    <x v="3"/>
    <n v="2636"/>
    <x v="4"/>
    <x v="1"/>
    <x v="4"/>
    <x v="58"/>
    <x v="37"/>
    <x v="4"/>
  </r>
  <r>
    <s v="02/01/2021"/>
    <x v="136"/>
    <x v="11"/>
    <s v="INV020121"/>
    <x v="627"/>
    <n v="100"/>
    <x v="2"/>
    <x v="2"/>
    <n v="2637"/>
    <x v="4"/>
    <x v="2"/>
    <x v="4"/>
    <x v="18"/>
    <x v="9"/>
    <x v="3"/>
  </r>
  <r>
    <s v="02/01/2021"/>
    <x v="136"/>
    <x v="11"/>
    <s v="INV020121"/>
    <x v="1209"/>
    <n v="179"/>
    <x v="0"/>
    <x v="0"/>
    <n v="2736"/>
    <x v="4"/>
    <x v="1"/>
    <x v="4"/>
    <x v="17"/>
    <x v="5"/>
    <x v="4"/>
  </r>
  <r>
    <s v="02/01/2021"/>
    <x v="136"/>
    <x v="11"/>
    <s v="INV020121"/>
    <x v="744"/>
    <n v="250"/>
    <x v="2"/>
    <x v="2"/>
    <n v="2634"/>
    <x v="4"/>
    <x v="2"/>
    <x v="4"/>
    <x v="11"/>
    <x v="6"/>
    <x v="4"/>
  </r>
  <r>
    <s v="02/03/2021"/>
    <x v="136"/>
    <x v="11"/>
    <s v="02032021"/>
    <x v="830"/>
    <n v="1000"/>
    <x v="0"/>
    <x v="0"/>
    <n v="2637"/>
    <x v="4"/>
    <x v="1"/>
    <x v="4"/>
    <x v="18"/>
    <x v="9"/>
    <x v="3"/>
  </r>
  <r>
    <s v="02/04/2021"/>
    <x v="136"/>
    <x v="11"/>
    <s v="2021078BG3"/>
    <x v="430"/>
    <n v="1000"/>
    <x v="0"/>
    <x v="0"/>
    <n v="2637"/>
    <x v="4"/>
    <x v="1"/>
    <x v="4"/>
    <x v="18"/>
    <x v="9"/>
    <x v="3"/>
  </r>
  <r>
    <s v="02/04/2021"/>
    <x v="136"/>
    <x v="11"/>
    <s v="2021078BG3"/>
    <x v="430"/>
    <n v="1000"/>
    <x v="0"/>
    <x v="0"/>
    <n v="2636"/>
    <x v="4"/>
    <x v="1"/>
    <x v="4"/>
    <x v="58"/>
    <x v="37"/>
    <x v="4"/>
  </r>
  <r>
    <s v="02/04/2021"/>
    <x v="136"/>
    <x v="11"/>
    <s v="2021078BG3"/>
    <x v="430"/>
    <n v="3000"/>
    <x v="0"/>
    <x v="0"/>
    <n v="2734"/>
    <x v="4"/>
    <x v="1"/>
    <x v="4"/>
    <x v="13"/>
    <x v="8"/>
    <x v="5"/>
  </r>
  <r>
    <s v="02/04/2021"/>
    <x v="136"/>
    <x v="11"/>
    <s v="INV020421"/>
    <x v="1103"/>
    <n v="500"/>
    <x v="0"/>
    <x v="0"/>
    <n v="3308"/>
    <x v="7"/>
    <x v="1"/>
    <x v="7"/>
    <x v="35"/>
    <x v="17"/>
    <x v="8"/>
  </r>
  <r>
    <s v="02/05/2021"/>
    <x v="136"/>
    <x v="11"/>
    <s v="2673"/>
    <x v="40"/>
    <n v="350"/>
    <x v="6"/>
    <x v="6"/>
    <n v="2636"/>
    <x v="4"/>
    <x v="2"/>
    <x v="4"/>
    <x v="58"/>
    <x v="37"/>
    <x v="4"/>
  </r>
  <r>
    <s v="02/08/2021"/>
    <x v="136"/>
    <x v="11"/>
    <s v="INV020821"/>
    <x v="708"/>
    <n v="2500"/>
    <x v="2"/>
    <x v="2"/>
    <n v="2636"/>
    <x v="4"/>
    <x v="1"/>
    <x v="4"/>
    <x v="58"/>
    <x v="37"/>
    <x v="4"/>
  </r>
  <r>
    <s v="02/08/2021"/>
    <x v="136"/>
    <x v="11"/>
    <s v="CHE132300"/>
    <x v="729"/>
    <n v="5000"/>
    <x v="0"/>
    <x v="0"/>
    <n v="3342"/>
    <x v="7"/>
    <x v="1"/>
    <x v="7"/>
    <x v="30"/>
    <x v="14"/>
    <x v="7"/>
  </r>
  <r>
    <s v="02/08/2021"/>
    <x v="136"/>
    <x v="11"/>
    <s v="WKYPP5K21AE"/>
    <x v="924"/>
    <n v="250"/>
    <x v="0"/>
    <x v="0"/>
    <n v="2637"/>
    <x v="4"/>
    <x v="1"/>
    <x v="4"/>
    <x v="18"/>
    <x v="9"/>
    <x v="3"/>
  </r>
  <r>
    <s v="02/10/2021"/>
    <x v="136"/>
    <x v="11"/>
    <s v="100"/>
    <x v="44"/>
    <n v="1000"/>
    <x v="0"/>
    <x v="0"/>
    <n v="3438"/>
    <x v="8"/>
    <x v="1"/>
    <x v="8"/>
    <x v="39"/>
    <x v="20"/>
    <x v="6"/>
  </r>
  <r>
    <s v="02/11/2021"/>
    <x v="136"/>
    <x v="11"/>
    <s v="CHE132483"/>
    <x v="1210"/>
    <n v="2500"/>
    <x v="0"/>
    <x v="0"/>
    <n v="3343"/>
    <x v="7"/>
    <x v="1"/>
    <x v="7"/>
    <x v="31"/>
    <x v="13"/>
    <x v="7"/>
  </r>
  <r>
    <s v="02/11/2021"/>
    <x v="136"/>
    <x v="11"/>
    <s v="JAZZFESTSPONSOR"/>
    <x v="1211"/>
    <n v="1500"/>
    <x v="3"/>
    <x v="3"/>
    <n v="3343"/>
    <x v="7"/>
    <x v="1"/>
    <x v="7"/>
    <x v="31"/>
    <x v="13"/>
    <x v="7"/>
  </r>
  <r>
    <s v="02/12/2021"/>
    <x v="136"/>
    <x v="11"/>
    <s v="CHE132521"/>
    <x v="1212"/>
    <n v="1000"/>
    <x v="2"/>
    <x v="2"/>
    <n v="3342"/>
    <x v="7"/>
    <x v="2"/>
    <x v="7"/>
    <x v="30"/>
    <x v="14"/>
    <x v="7"/>
  </r>
  <r>
    <s v="02/16/2021"/>
    <x v="136"/>
    <x v="11"/>
    <s v="PADUCAHGS1121"/>
    <x v="624"/>
    <n v="2000"/>
    <x v="0"/>
    <x v="0"/>
    <n v="2637"/>
    <x v="4"/>
    <x v="1"/>
    <x v="4"/>
    <x v="18"/>
    <x v="9"/>
    <x v="3"/>
  </r>
  <r>
    <s v="02/16/2021"/>
    <x v="136"/>
    <x v="11"/>
    <s v="INV021621"/>
    <x v="72"/>
    <n v="2500"/>
    <x v="2"/>
    <x v="2"/>
    <n v="2636"/>
    <x v="4"/>
    <x v="2"/>
    <x v="4"/>
    <x v="58"/>
    <x v="37"/>
    <x v="4"/>
  </r>
  <r>
    <s v="02/18/2021"/>
    <x v="136"/>
    <x v="11"/>
    <s v="INV021821"/>
    <x v="880"/>
    <n v="500"/>
    <x v="0"/>
    <x v="0"/>
    <n v="3342"/>
    <x v="7"/>
    <x v="1"/>
    <x v="7"/>
    <x v="30"/>
    <x v="14"/>
    <x v="7"/>
  </r>
  <r>
    <s v="02/22/2021"/>
    <x v="136"/>
    <x v="11"/>
    <s v="003"/>
    <x v="1213"/>
    <n v="1100"/>
    <x v="0"/>
    <x v="0"/>
    <n v="2636"/>
    <x v="4"/>
    <x v="1"/>
    <x v="4"/>
    <x v="58"/>
    <x v="37"/>
    <x v="4"/>
  </r>
  <r>
    <s v="12/04/2020"/>
    <x v="136"/>
    <x v="11"/>
    <s v="9002"/>
    <x v="468"/>
    <n v="2500"/>
    <x v="0"/>
    <x v="0"/>
    <n v="2636"/>
    <x v="4"/>
    <x v="1"/>
    <x v="4"/>
    <x v="58"/>
    <x v="37"/>
    <x v="4"/>
  </r>
  <r>
    <s v="12/18/2020"/>
    <x v="136"/>
    <x v="11"/>
    <s v="79731"/>
    <x v="22"/>
    <n v="1000"/>
    <x v="0"/>
    <x v="0"/>
    <n v="2734"/>
    <x v="4"/>
    <x v="1"/>
    <x v="4"/>
    <x v="13"/>
    <x v="8"/>
    <x v="5"/>
  </r>
  <r>
    <s v="02/11/2021"/>
    <x v="137"/>
    <x v="11"/>
    <s v="0211211502"/>
    <x v="1013"/>
    <n v="10000"/>
    <x v="0"/>
    <x v="0"/>
    <n v="3436"/>
    <x v="7"/>
    <x v="1"/>
    <x v="7"/>
    <x v="43"/>
    <x v="24"/>
    <x v="6"/>
  </r>
  <r>
    <s v="02/19/2021"/>
    <x v="137"/>
    <x v="11"/>
    <s v="80286"/>
    <x v="22"/>
    <n v="600"/>
    <x v="0"/>
    <x v="0"/>
    <n v="2734"/>
    <x v="4"/>
    <x v="1"/>
    <x v="4"/>
    <x v="13"/>
    <x v="8"/>
    <x v="5"/>
  </r>
  <r>
    <s v="02/19/2021"/>
    <x v="137"/>
    <x v="11"/>
    <s v="80288"/>
    <x v="22"/>
    <n v="750"/>
    <x v="0"/>
    <x v="0"/>
    <n v="2734"/>
    <x v="4"/>
    <x v="1"/>
    <x v="4"/>
    <x v="13"/>
    <x v="8"/>
    <x v="5"/>
  </r>
  <r>
    <s v="02/19/2021"/>
    <x v="137"/>
    <x v="11"/>
    <s v="80287"/>
    <x v="22"/>
    <n v="1500"/>
    <x v="0"/>
    <x v="0"/>
    <n v="2734"/>
    <x v="4"/>
    <x v="1"/>
    <x v="4"/>
    <x v="13"/>
    <x v="8"/>
    <x v="5"/>
  </r>
  <r>
    <s v="03/01/2021"/>
    <x v="137"/>
    <x v="11"/>
    <s v="126822"/>
    <x v="22"/>
    <n v="10000"/>
    <x v="0"/>
    <x v="0"/>
    <n v="3333"/>
    <x v="4"/>
    <x v="1"/>
    <x v="4"/>
    <x v="1"/>
    <x v="1"/>
    <x v="0"/>
  </r>
  <r>
    <s v="03/01/2021"/>
    <x v="137"/>
    <x v="11"/>
    <s v="INV030121"/>
    <x v="1012"/>
    <n v="250"/>
    <x v="0"/>
    <x v="0"/>
    <n v="2636"/>
    <x v="4"/>
    <x v="1"/>
    <x v="4"/>
    <x v="58"/>
    <x v="37"/>
    <x v="4"/>
  </r>
  <r>
    <s v="03/02/2021"/>
    <x v="137"/>
    <x v="11"/>
    <s v="2021SPONSOR"/>
    <x v="1"/>
    <n v="2400"/>
    <x v="0"/>
    <x v="0"/>
    <n v="3434"/>
    <x v="7"/>
    <x v="1"/>
    <x v="7"/>
    <x v="47"/>
    <x v="28"/>
    <x v="6"/>
  </r>
  <r>
    <s v="03/03/2021"/>
    <x v="137"/>
    <x v="11"/>
    <s v="INV030321"/>
    <x v="1101"/>
    <n v="1000"/>
    <x v="0"/>
    <x v="0"/>
    <n v="2637"/>
    <x v="4"/>
    <x v="1"/>
    <x v="4"/>
    <x v="18"/>
    <x v="9"/>
    <x v="3"/>
  </r>
  <r>
    <s v="03/03/2021"/>
    <x v="137"/>
    <x v="11"/>
    <s v="INV030321"/>
    <x v="1113"/>
    <n v="750"/>
    <x v="0"/>
    <x v="0"/>
    <n v="2637"/>
    <x v="4"/>
    <x v="1"/>
    <x v="4"/>
    <x v="18"/>
    <x v="9"/>
    <x v="3"/>
  </r>
  <r>
    <s v="03/04/2021"/>
    <x v="137"/>
    <x v="11"/>
    <s v="INV030421"/>
    <x v="1027"/>
    <n v="250"/>
    <x v="0"/>
    <x v="0"/>
    <n v="2635"/>
    <x v="4"/>
    <x v="1"/>
    <x v="4"/>
    <x v="12"/>
    <x v="7"/>
    <x v="4"/>
  </r>
  <r>
    <s v="03/05/2021"/>
    <x v="137"/>
    <x v="11"/>
    <s v="INV030521"/>
    <x v="216"/>
    <n v="500"/>
    <x v="0"/>
    <x v="0"/>
    <n v="2636"/>
    <x v="4"/>
    <x v="1"/>
    <x v="4"/>
    <x v="58"/>
    <x v="37"/>
    <x v="4"/>
  </r>
  <r>
    <s v="03/09/2021"/>
    <x v="137"/>
    <x v="11"/>
    <s v="INV030921"/>
    <x v="910"/>
    <n v="1000"/>
    <x v="0"/>
    <x v="0"/>
    <n v="2634"/>
    <x v="4"/>
    <x v="3"/>
    <x v="4"/>
    <x v="11"/>
    <x v="6"/>
    <x v="4"/>
  </r>
  <r>
    <s v="03/10/2021"/>
    <x v="137"/>
    <x v="11"/>
    <s v="2023"/>
    <x v="22"/>
    <n v="1000"/>
    <x v="0"/>
    <x v="0"/>
    <n v="2738"/>
    <x v="4"/>
    <x v="1"/>
    <x v="4"/>
    <x v="55"/>
    <x v="34"/>
    <x v="5"/>
  </r>
  <r>
    <s v="03/10/2021"/>
    <x v="137"/>
    <x v="11"/>
    <s v="3445"/>
    <x v="1"/>
    <n v="1500"/>
    <x v="1"/>
    <x v="1"/>
    <n v="2734"/>
    <x v="4"/>
    <x v="1"/>
    <x v="4"/>
    <x v="13"/>
    <x v="8"/>
    <x v="5"/>
  </r>
  <r>
    <s v="03/11/2021"/>
    <x v="137"/>
    <x v="11"/>
    <s v="INV031121"/>
    <x v="1105"/>
    <n v="500"/>
    <x v="0"/>
    <x v="0"/>
    <n v="2734"/>
    <x v="4"/>
    <x v="1"/>
    <x v="4"/>
    <x v="13"/>
    <x v="8"/>
    <x v="5"/>
  </r>
  <r>
    <s v="03/12/2021"/>
    <x v="137"/>
    <x v="11"/>
    <s v="CHE133441"/>
    <x v="1214"/>
    <n v="2500"/>
    <x v="0"/>
    <x v="0"/>
    <n v="3307"/>
    <x v="7"/>
    <x v="2"/>
    <x v="7"/>
    <x v="53"/>
    <x v="32"/>
    <x v="0"/>
  </r>
  <r>
    <s v="03/12/2021"/>
    <x v="137"/>
    <x v="11"/>
    <s v="3467_031221"/>
    <x v="1"/>
    <n v="1000"/>
    <x v="1"/>
    <x v="1"/>
    <n v="3343"/>
    <x v="7"/>
    <x v="2"/>
    <x v="7"/>
    <x v="31"/>
    <x v="13"/>
    <x v="7"/>
  </r>
  <r>
    <s v="03/18/2021"/>
    <x v="137"/>
    <x v="11"/>
    <s v="CHE133587"/>
    <x v="942"/>
    <n v="3000"/>
    <x v="0"/>
    <x v="0"/>
    <n v="2637"/>
    <x v="4"/>
    <x v="1"/>
    <x v="4"/>
    <x v="18"/>
    <x v="9"/>
    <x v="3"/>
  </r>
  <r>
    <s v="03/18/2021"/>
    <x v="137"/>
    <x v="11"/>
    <s v="611"/>
    <x v="843"/>
    <n v="1000"/>
    <x v="0"/>
    <x v="0"/>
    <n v="2734"/>
    <x v="4"/>
    <x v="1"/>
    <x v="4"/>
    <x v="13"/>
    <x v="8"/>
    <x v="5"/>
  </r>
  <r>
    <s v="03/19/2021"/>
    <x v="137"/>
    <x v="11"/>
    <s v="INV031921"/>
    <x v="1059"/>
    <n v="1000"/>
    <x v="0"/>
    <x v="0"/>
    <n v="2734"/>
    <x v="4"/>
    <x v="2"/>
    <x v="4"/>
    <x v="13"/>
    <x v="8"/>
    <x v="5"/>
  </r>
  <r>
    <s v="03/19/2021"/>
    <x v="137"/>
    <x v="11"/>
    <s v="INV031921"/>
    <x v="363"/>
    <n v="1700"/>
    <x v="0"/>
    <x v="0"/>
    <n v="2638"/>
    <x v="4"/>
    <x v="1"/>
    <x v="4"/>
    <x v="14"/>
    <x v="9"/>
    <x v="3"/>
  </r>
  <r>
    <s v="03/23/2021"/>
    <x v="137"/>
    <x v="11"/>
    <s v="INV032321"/>
    <x v="109"/>
    <n v="1500"/>
    <x v="6"/>
    <x v="6"/>
    <n v="2636"/>
    <x v="4"/>
    <x v="2"/>
    <x v="4"/>
    <x v="58"/>
    <x v="37"/>
    <x v="4"/>
  </r>
  <r>
    <s v="03/26/2021"/>
    <x v="137"/>
    <x v="11"/>
    <s v="INV032621"/>
    <x v="22"/>
    <n v="400"/>
    <x v="0"/>
    <x v="0"/>
    <n v="2634"/>
    <x v="4"/>
    <x v="1"/>
    <x v="4"/>
    <x v="11"/>
    <x v="6"/>
    <x v="4"/>
  </r>
  <r>
    <s v="03/29/2021"/>
    <x v="137"/>
    <x v="11"/>
    <s v="INV032921"/>
    <x v="1215"/>
    <n v="50"/>
    <x v="2"/>
    <x v="2"/>
    <n v="3333"/>
    <x v="4"/>
    <x v="2"/>
    <x v="4"/>
    <x v="1"/>
    <x v="1"/>
    <x v="0"/>
  </r>
  <r>
    <s v="12/04/2020"/>
    <x v="137"/>
    <x v="11"/>
    <s v="9002"/>
    <x v="468"/>
    <n v="-2500"/>
    <x v="0"/>
    <x v="0"/>
    <n v="2636"/>
    <x v="4"/>
    <x v="1"/>
    <x v="4"/>
    <x v="58"/>
    <x v="37"/>
    <x v="4"/>
  </r>
  <r>
    <s v="12/04/2020"/>
    <x v="137"/>
    <x v="11"/>
    <s v="9002"/>
    <x v="468"/>
    <n v="2500"/>
    <x v="3"/>
    <x v="3"/>
    <n v="2636"/>
    <x v="4"/>
    <x v="1"/>
    <x v="4"/>
    <x v="58"/>
    <x v="37"/>
    <x v="4"/>
  </r>
  <r>
    <s v="03/24/2021"/>
    <x v="138"/>
    <x v="11"/>
    <s v="INV032421"/>
    <x v="1216"/>
    <n v="2000"/>
    <x v="0"/>
    <x v="0"/>
    <n v="2735"/>
    <x v="4"/>
    <x v="1"/>
    <x v="4"/>
    <x v="16"/>
    <x v="11"/>
    <x v="5"/>
  </r>
  <r>
    <s v="03/30/2021"/>
    <x v="138"/>
    <x v="11"/>
    <s v="202101"/>
    <x v="725"/>
    <n v="1000"/>
    <x v="0"/>
    <x v="0"/>
    <n v="2636"/>
    <x v="4"/>
    <x v="1"/>
    <x v="4"/>
    <x v="58"/>
    <x v="37"/>
    <x v="4"/>
  </r>
  <r>
    <s v="04/01/2021"/>
    <x v="138"/>
    <x v="11"/>
    <s v="INV040121"/>
    <x v="756"/>
    <n v="1500"/>
    <x v="3"/>
    <x v="3"/>
    <n v="3439"/>
    <x v="8"/>
    <x v="1"/>
    <x v="8"/>
    <x v="40"/>
    <x v="21"/>
    <x v="6"/>
  </r>
  <r>
    <s v="04/01/2021"/>
    <x v="138"/>
    <x v="11"/>
    <s v="INV040121"/>
    <x v="732"/>
    <n v="1500"/>
    <x v="0"/>
    <x v="0"/>
    <n v="2637"/>
    <x v="4"/>
    <x v="1"/>
    <x v="4"/>
    <x v="18"/>
    <x v="9"/>
    <x v="3"/>
  </r>
  <r>
    <s v="04/01/2021"/>
    <x v="138"/>
    <x v="11"/>
    <s v="INV040121"/>
    <x v="384"/>
    <n v="350"/>
    <x v="0"/>
    <x v="0"/>
    <n v="2735"/>
    <x v="4"/>
    <x v="1"/>
    <x v="4"/>
    <x v="16"/>
    <x v="11"/>
    <x v="5"/>
  </r>
  <r>
    <s v="04/05/2021"/>
    <x v="138"/>
    <x v="11"/>
    <s v="INV040521"/>
    <x v="3"/>
    <n v="1000"/>
    <x v="0"/>
    <x v="0"/>
    <n v="3438"/>
    <x v="8"/>
    <x v="1"/>
    <x v="8"/>
    <x v="39"/>
    <x v="20"/>
    <x v="6"/>
  </r>
  <r>
    <s v="04/05/2021"/>
    <x v="138"/>
    <x v="11"/>
    <s v="GOLF216"/>
    <x v="951"/>
    <n v="1000"/>
    <x v="0"/>
    <x v="0"/>
    <n v="3434"/>
    <x v="4"/>
    <x v="1"/>
    <x v="4"/>
    <x v="47"/>
    <x v="28"/>
    <x v="6"/>
  </r>
  <r>
    <s v="04/07/2021"/>
    <x v="138"/>
    <x v="11"/>
    <s v="INV040721"/>
    <x v="685"/>
    <n v="200"/>
    <x v="0"/>
    <x v="0"/>
    <n v="2636"/>
    <x v="4"/>
    <x v="1"/>
    <x v="4"/>
    <x v="58"/>
    <x v="37"/>
    <x v="4"/>
  </r>
  <r>
    <s v="04/07/2021"/>
    <x v="138"/>
    <x v="11"/>
    <s v="INV040721"/>
    <x v="1217"/>
    <n v="500"/>
    <x v="0"/>
    <x v="0"/>
    <n v="3342"/>
    <x v="4"/>
    <x v="1"/>
    <x v="4"/>
    <x v="30"/>
    <x v="14"/>
    <x v="7"/>
  </r>
  <r>
    <s v="04/08/2021"/>
    <x v="138"/>
    <x v="11"/>
    <s v="INV1924"/>
    <x v="71"/>
    <n v="1000"/>
    <x v="0"/>
    <x v="0"/>
    <n v="2636"/>
    <x v="4"/>
    <x v="3"/>
    <x v="4"/>
    <x v="58"/>
    <x v="37"/>
    <x v="4"/>
  </r>
  <r>
    <s v="04/08/2021"/>
    <x v="138"/>
    <x v="11"/>
    <s v="INV040821"/>
    <x v="1218"/>
    <n v="3000"/>
    <x v="0"/>
    <x v="0"/>
    <n v="2636"/>
    <x v="4"/>
    <x v="1"/>
    <x v="4"/>
    <x v="58"/>
    <x v="37"/>
    <x v="4"/>
  </r>
  <r>
    <s v="04/10/2021"/>
    <x v="138"/>
    <x v="11"/>
    <s v="INV00307"/>
    <x v="105"/>
    <n v="1000"/>
    <x v="0"/>
    <x v="0"/>
    <n v="2636"/>
    <x v="4"/>
    <x v="1"/>
    <x v="4"/>
    <x v="58"/>
    <x v="37"/>
    <x v="4"/>
  </r>
  <r>
    <s v="04/12/2021"/>
    <x v="138"/>
    <x v="11"/>
    <s v="INV041221"/>
    <x v="851"/>
    <n v="100"/>
    <x v="2"/>
    <x v="2"/>
    <n v="2635"/>
    <x v="4"/>
    <x v="2"/>
    <x v="4"/>
    <x v="12"/>
    <x v="7"/>
    <x v="4"/>
  </r>
  <r>
    <s v="04/12/2021"/>
    <x v="138"/>
    <x v="11"/>
    <s v="CHE134224"/>
    <x v="1129"/>
    <n v="5000"/>
    <x v="0"/>
    <x v="0"/>
    <n v="3342"/>
    <x v="7"/>
    <x v="1"/>
    <x v="7"/>
    <x v="30"/>
    <x v="14"/>
    <x v="7"/>
  </r>
  <r>
    <s v="04/16/2021"/>
    <x v="138"/>
    <x v="11"/>
    <s v="10041621"/>
    <x v="1003"/>
    <n v="250"/>
    <x v="2"/>
    <x v="2"/>
    <n v="2618"/>
    <x v="7"/>
    <x v="2"/>
    <x v="7"/>
    <x v="52"/>
    <x v="31"/>
    <x v="1"/>
  </r>
  <r>
    <s v="04/16/2021"/>
    <x v="138"/>
    <x v="11"/>
    <s v="13026"/>
    <x v="729"/>
    <n v="3000"/>
    <x v="0"/>
    <x v="0"/>
    <n v="3342"/>
    <x v="4"/>
    <x v="1"/>
    <x v="4"/>
    <x v="30"/>
    <x v="14"/>
    <x v="7"/>
  </r>
  <r>
    <s v="04/16/2021"/>
    <x v="138"/>
    <x v="11"/>
    <s v="CHE134380"/>
    <x v="1186"/>
    <n v="8000"/>
    <x v="2"/>
    <x v="2"/>
    <n v="3307"/>
    <x v="7"/>
    <x v="2"/>
    <x v="7"/>
    <x v="53"/>
    <x v="32"/>
    <x v="0"/>
  </r>
  <r>
    <s v="04/19/2021"/>
    <x v="138"/>
    <x v="11"/>
    <s v="483"/>
    <x v="958"/>
    <n v="1000"/>
    <x v="6"/>
    <x v="6"/>
    <n v="2636"/>
    <x v="4"/>
    <x v="2"/>
    <x v="4"/>
    <x v="58"/>
    <x v="37"/>
    <x v="4"/>
  </r>
  <r>
    <s v="04/22/2021"/>
    <x v="138"/>
    <x v="11"/>
    <s v="2021MCATMOS"/>
    <x v="640"/>
    <n v="3000"/>
    <x v="0"/>
    <x v="0"/>
    <n v="3342"/>
    <x v="7"/>
    <x v="1"/>
    <x v="7"/>
    <x v="30"/>
    <x v="14"/>
    <x v="7"/>
  </r>
  <r>
    <s v="04/22/2021"/>
    <x v="138"/>
    <x v="11"/>
    <s v="CHE134525"/>
    <x v="1167"/>
    <n v="2150"/>
    <x v="2"/>
    <x v="2"/>
    <n v="2637"/>
    <x v="4"/>
    <x v="2"/>
    <x v="4"/>
    <x v="18"/>
    <x v="9"/>
    <x v="3"/>
  </r>
  <r>
    <s v="04/26/2021"/>
    <x v="138"/>
    <x v="11"/>
    <s v="81942"/>
    <x v="22"/>
    <n v="1000"/>
    <x v="0"/>
    <x v="0"/>
    <n v="2634"/>
    <x v="4"/>
    <x v="1"/>
    <x v="4"/>
    <x v="11"/>
    <x v="6"/>
    <x v="4"/>
  </r>
  <r>
    <s v="04/26/2021"/>
    <x v="138"/>
    <x v="11"/>
    <s v="WALK2021"/>
    <x v="971"/>
    <n v="500"/>
    <x v="0"/>
    <x v="0"/>
    <n v="2637"/>
    <x v="4"/>
    <x v="1"/>
    <x v="4"/>
    <x v="18"/>
    <x v="9"/>
    <x v="3"/>
  </r>
  <r>
    <s v="04/26/2021"/>
    <x v="138"/>
    <x v="11"/>
    <s v="CHE134654"/>
    <x v="1219"/>
    <n v="1000"/>
    <x v="0"/>
    <x v="0"/>
    <n v="3331"/>
    <x v="0"/>
    <x v="1"/>
    <x v="0"/>
    <x v="46"/>
    <x v="27"/>
    <x v="0"/>
  </r>
  <r>
    <s v="04/26/2021"/>
    <x v="138"/>
    <x v="11"/>
    <s v="2104261"/>
    <x v="858"/>
    <n v="10000"/>
    <x v="0"/>
    <x v="0"/>
    <n v="3434"/>
    <x v="7"/>
    <x v="1"/>
    <x v="7"/>
    <x v="47"/>
    <x v="28"/>
    <x v="6"/>
  </r>
  <r>
    <s v="04/27/2021"/>
    <x v="138"/>
    <x v="11"/>
    <s v="INV042721"/>
    <x v="1220"/>
    <n v="100"/>
    <x v="2"/>
    <x v="2"/>
    <n v="2736"/>
    <x v="4"/>
    <x v="2"/>
    <x v="4"/>
    <x v="17"/>
    <x v="5"/>
    <x v="4"/>
  </r>
  <r>
    <s v="04/28/2021"/>
    <x v="138"/>
    <x v="11"/>
    <s v="CHE134726"/>
    <x v="430"/>
    <n v="200"/>
    <x v="4"/>
    <x v="4"/>
    <n v="3308"/>
    <x v="4"/>
    <x v="1"/>
    <x v="4"/>
    <x v="35"/>
    <x v="17"/>
    <x v="8"/>
  </r>
  <r>
    <s v="04/30/2021"/>
    <x v="138"/>
    <x v="11"/>
    <s v="CHE134820"/>
    <x v="3"/>
    <n v="250"/>
    <x v="0"/>
    <x v="0"/>
    <n v="3342"/>
    <x v="7"/>
    <x v="1"/>
    <x v="7"/>
    <x v="30"/>
    <x v="14"/>
    <x v="7"/>
  </r>
  <r>
    <s v="04/01/2021"/>
    <x v="139"/>
    <x v="11"/>
    <s v="INV040121"/>
    <x v="1221"/>
    <n v="1000"/>
    <x v="0"/>
    <x v="0"/>
    <n v="2734"/>
    <x v="4"/>
    <x v="1"/>
    <x v="4"/>
    <x v="13"/>
    <x v="8"/>
    <x v="5"/>
  </r>
  <r>
    <s v="04/28/2021"/>
    <x v="139"/>
    <x v="11"/>
    <s v="INV042821"/>
    <x v="707"/>
    <n v="2436.1799999999998"/>
    <x v="8"/>
    <x v="8"/>
    <n v="3333"/>
    <x v="8"/>
    <x v="1"/>
    <x v="8"/>
    <x v="1"/>
    <x v="1"/>
    <x v="0"/>
  </r>
  <r>
    <s v="04/28/2021"/>
    <x v="139"/>
    <x v="11"/>
    <s v="INV042821"/>
    <x v="707"/>
    <n v="12709.05"/>
    <x v="8"/>
    <x v="8"/>
    <n v="3333"/>
    <x v="4"/>
    <x v="1"/>
    <x v="4"/>
    <x v="1"/>
    <x v="1"/>
    <x v="0"/>
  </r>
  <r>
    <s v="04/28/2021"/>
    <x v="139"/>
    <x v="11"/>
    <s v="INV042821"/>
    <x v="707"/>
    <n v="23545.47"/>
    <x v="8"/>
    <x v="8"/>
    <n v="3333"/>
    <x v="7"/>
    <x v="1"/>
    <x v="7"/>
    <x v="1"/>
    <x v="1"/>
    <x v="0"/>
  </r>
  <r>
    <s v="05/01/2021"/>
    <x v="139"/>
    <x v="11"/>
    <s v="INV050121"/>
    <x v="1222"/>
    <n v="1000"/>
    <x v="0"/>
    <x v="0"/>
    <n v="3438"/>
    <x v="8"/>
    <x v="3"/>
    <x v="8"/>
    <x v="39"/>
    <x v="20"/>
    <x v="6"/>
  </r>
  <r>
    <s v="05/05/2021"/>
    <x v="139"/>
    <x v="11"/>
    <s v="100"/>
    <x v="607"/>
    <n v="300"/>
    <x v="2"/>
    <x v="2"/>
    <n v="2736"/>
    <x v="4"/>
    <x v="2"/>
    <x v="4"/>
    <x v="17"/>
    <x v="5"/>
    <x v="4"/>
  </r>
  <r>
    <s v="05/05/2021"/>
    <x v="139"/>
    <x v="11"/>
    <s v="CHE134981"/>
    <x v="1223"/>
    <n v="500"/>
    <x v="2"/>
    <x v="2"/>
    <n v="3343"/>
    <x v="7"/>
    <x v="2"/>
    <x v="7"/>
    <x v="31"/>
    <x v="13"/>
    <x v="7"/>
  </r>
  <r>
    <s v="05/06/2021"/>
    <x v="139"/>
    <x v="11"/>
    <s v="CHE135064"/>
    <x v="1129"/>
    <n v="25000"/>
    <x v="2"/>
    <x v="2"/>
    <n v="3342"/>
    <x v="7"/>
    <x v="2"/>
    <x v="7"/>
    <x v="30"/>
    <x v="14"/>
    <x v="7"/>
  </r>
  <r>
    <s v="05/07/2021"/>
    <x v="139"/>
    <x v="11"/>
    <s v="202101"/>
    <x v="364"/>
    <n v="6000"/>
    <x v="3"/>
    <x v="3"/>
    <n v="2636"/>
    <x v="4"/>
    <x v="1"/>
    <x v="4"/>
    <x v="58"/>
    <x v="37"/>
    <x v="4"/>
  </r>
  <r>
    <s v="05/10/2021"/>
    <x v="139"/>
    <x v="11"/>
    <s v="INV0521021"/>
    <x v="630"/>
    <n v="1000"/>
    <x v="0"/>
    <x v="0"/>
    <n v="3342"/>
    <x v="7"/>
    <x v="1"/>
    <x v="7"/>
    <x v="30"/>
    <x v="14"/>
    <x v="7"/>
  </r>
  <r>
    <s v="05/11/2021"/>
    <x v="139"/>
    <x v="11"/>
    <s v="000017"/>
    <x v="1098"/>
    <n v="350"/>
    <x v="3"/>
    <x v="3"/>
    <n v="2737"/>
    <x v="4"/>
    <x v="2"/>
    <x v="4"/>
    <x v="15"/>
    <x v="10"/>
    <x v="5"/>
  </r>
  <r>
    <s v="05/11/2021"/>
    <x v="139"/>
    <x v="11"/>
    <s v="INV051121"/>
    <x v="110"/>
    <n v="500"/>
    <x v="0"/>
    <x v="0"/>
    <n v="2636"/>
    <x v="4"/>
    <x v="1"/>
    <x v="4"/>
    <x v="58"/>
    <x v="37"/>
    <x v="4"/>
  </r>
  <r>
    <s v="05/17/2021"/>
    <x v="139"/>
    <x v="11"/>
    <s v="214"/>
    <x v="1224"/>
    <n v="500"/>
    <x v="2"/>
    <x v="2"/>
    <n v="3435"/>
    <x v="7"/>
    <x v="2"/>
    <x v="7"/>
    <x v="26"/>
    <x v="12"/>
    <x v="6"/>
  </r>
  <r>
    <s v="05/17/2021"/>
    <x v="139"/>
    <x v="11"/>
    <s v="503"/>
    <x v="528"/>
    <n v="2500"/>
    <x v="0"/>
    <x v="0"/>
    <n v="2734"/>
    <x v="4"/>
    <x v="1"/>
    <x v="4"/>
    <x v="13"/>
    <x v="8"/>
    <x v="5"/>
  </r>
  <r>
    <s v="05/18/2021"/>
    <x v="139"/>
    <x v="11"/>
    <s v="1002021"/>
    <x v="1225"/>
    <n v="5000"/>
    <x v="2"/>
    <x v="2"/>
    <n v="3439"/>
    <x v="8"/>
    <x v="2"/>
    <x v="8"/>
    <x v="40"/>
    <x v="21"/>
    <x v="6"/>
  </r>
  <r>
    <s v="05/19/2021"/>
    <x v="139"/>
    <x v="11"/>
    <s v="70732"/>
    <x v="22"/>
    <n v="400"/>
    <x v="0"/>
    <x v="0"/>
    <n v="2736"/>
    <x v="4"/>
    <x v="1"/>
    <x v="4"/>
    <x v="17"/>
    <x v="5"/>
    <x v="4"/>
  </r>
  <r>
    <s v="05/20/2021"/>
    <x v="139"/>
    <x v="11"/>
    <s v="637"/>
    <x v="216"/>
    <n v="5000"/>
    <x v="0"/>
    <x v="0"/>
    <n v="3434"/>
    <x v="7"/>
    <x v="1"/>
    <x v="7"/>
    <x v="47"/>
    <x v="28"/>
    <x v="6"/>
  </r>
  <r>
    <s v="05/20/2021"/>
    <x v="139"/>
    <x v="11"/>
    <s v="INV052021"/>
    <x v="1"/>
    <n v="1200"/>
    <x v="1"/>
    <x v="1"/>
    <n v="2636"/>
    <x v="4"/>
    <x v="1"/>
    <x v="4"/>
    <x v="58"/>
    <x v="37"/>
    <x v="4"/>
  </r>
  <r>
    <s v="05/24/2021"/>
    <x v="139"/>
    <x v="11"/>
    <s v="INV052421"/>
    <x v="1202"/>
    <n v="180"/>
    <x v="0"/>
    <x v="0"/>
    <n v="2736"/>
    <x v="4"/>
    <x v="1"/>
    <x v="4"/>
    <x v="17"/>
    <x v="5"/>
    <x v="4"/>
  </r>
  <r>
    <s v="05/25/2021"/>
    <x v="139"/>
    <x v="11"/>
    <s v="CHE135609"/>
    <x v="1226"/>
    <n v="200"/>
    <x v="15"/>
    <x v="14"/>
    <n v="2739"/>
    <x v="4"/>
    <x v="2"/>
    <x v="4"/>
    <x v="45"/>
    <x v="26"/>
    <x v="5"/>
  </r>
  <r>
    <s v="05/27/2021"/>
    <x v="139"/>
    <x v="11"/>
    <s v="INV052721"/>
    <x v="1059"/>
    <n v="2000"/>
    <x v="2"/>
    <x v="2"/>
    <n v="2734"/>
    <x v="4"/>
    <x v="2"/>
    <x v="4"/>
    <x v="13"/>
    <x v="8"/>
    <x v="5"/>
  </r>
  <r>
    <s v="05/28/2021"/>
    <x v="139"/>
    <x v="11"/>
    <s v="CHE135681"/>
    <x v="1227"/>
    <n v="1000"/>
    <x v="0"/>
    <x v="0"/>
    <n v="3315"/>
    <x v="7"/>
    <x v="1"/>
    <x v="7"/>
    <x v="56"/>
    <x v="35"/>
    <x v="1"/>
  </r>
  <r>
    <s v="05/28/2021"/>
    <x v="139"/>
    <x v="11"/>
    <s v="CHE135682"/>
    <x v="1151"/>
    <n v="2000"/>
    <x v="0"/>
    <x v="0"/>
    <n v="3344"/>
    <x v="7"/>
    <x v="1"/>
    <x v="7"/>
    <x v="28"/>
    <x v="13"/>
    <x v="7"/>
  </r>
  <r>
    <s v="05/24/2021"/>
    <x v="140"/>
    <x v="11"/>
    <s v="INV052421"/>
    <x v="988"/>
    <n v="500"/>
    <x v="0"/>
    <x v="0"/>
    <n v="2636"/>
    <x v="4"/>
    <x v="1"/>
    <x v="4"/>
    <x v="58"/>
    <x v="37"/>
    <x v="4"/>
  </r>
  <r>
    <s v="06/01/2021"/>
    <x v="140"/>
    <x v="11"/>
    <s v="INV060121"/>
    <x v="1228"/>
    <n v="500"/>
    <x v="0"/>
    <x v="0"/>
    <n v="2734"/>
    <x v="4"/>
    <x v="1"/>
    <x v="4"/>
    <x v="13"/>
    <x v="8"/>
    <x v="5"/>
  </r>
  <r>
    <s v="06/01/2021"/>
    <x v="140"/>
    <x v="11"/>
    <s v="INV060121"/>
    <x v="618"/>
    <n v="250"/>
    <x v="2"/>
    <x v="2"/>
    <n v="2736"/>
    <x v="4"/>
    <x v="1"/>
    <x v="4"/>
    <x v="17"/>
    <x v="5"/>
    <x v="4"/>
  </r>
  <r>
    <s v="06/01/2021"/>
    <x v="140"/>
    <x v="11"/>
    <s v="INV060121"/>
    <x v="1229"/>
    <n v="500"/>
    <x v="0"/>
    <x v="0"/>
    <n v="2636"/>
    <x v="4"/>
    <x v="1"/>
    <x v="4"/>
    <x v="58"/>
    <x v="37"/>
    <x v="4"/>
  </r>
  <r>
    <s v="06/01/2021"/>
    <x v="140"/>
    <x v="11"/>
    <s v="INV060121"/>
    <x v="1230"/>
    <n v="150"/>
    <x v="2"/>
    <x v="2"/>
    <n v="2736"/>
    <x v="4"/>
    <x v="2"/>
    <x v="4"/>
    <x v="17"/>
    <x v="5"/>
    <x v="4"/>
  </r>
  <r>
    <s v="06/04/2021"/>
    <x v="140"/>
    <x v="11"/>
    <s v="2528"/>
    <x v="219"/>
    <n v="500"/>
    <x v="2"/>
    <x v="2"/>
    <n v="3338"/>
    <x v="7"/>
    <x v="2"/>
    <x v="7"/>
    <x v="27"/>
    <x v="9"/>
    <x v="3"/>
  </r>
  <r>
    <s v="06/04/2021"/>
    <x v="140"/>
    <x v="11"/>
    <s v="62112"/>
    <x v="913"/>
    <n v="1250"/>
    <x v="3"/>
    <x v="3"/>
    <n v="2637"/>
    <x v="4"/>
    <x v="1"/>
    <x v="4"/>
    <x v="18"/>
    <x v="9"/>
    <x v="3"/>
  </r>
  <r>
    <s v="06/04/2021"/>
    <x v="140"/>
    <x v="11"/>
    <s v="INV060421"/>
    <x v="608"/>
    <n v="500"/>
    <x v="0"/>
    <x v="0"/>
    <n v="2636"/>
    <x v="4"/>
    <x v="1"/>
    <x v="4"/>
    <x v="58"/>
    <x v="37"/>
    <x v="4"/>
  </r>
  <r>
    <s v="06/07/2021"/>
    <x v="140"/>
    <x v="11"/>
    <s v="CHE135947"/>
    <x v="639"/>
    <n v="1000"/>
    <x v="2"/>
    <x v="2"/>
    <n v="3342"/>
    <x v="7"/>
    <x v="2"/>
    <x v="7"/>
    <x v="30"/>
    <x v="14"/>
    <x v="7"/>
  </r>
  <r>
    <s v="06/07/2021"/>
    <x v="140"/>
    <x v="11"/>
    <s v="CHE135948"/>
    <x v="1051"/>
    <n v="1000"/>
    <x v="2"/>
    <x v="2"/>
    <n v="3342"/>
    <x v="7"/>
    <x v="2"/>
    <x v="7"/>
    <x v="30"/>
    <x v="14"/>
    <x v="7"/>
  </r>
  <r>
    <s v="06/08/2021"/>
    <x v="140"/>
    <x v="11"/>
    <s v="CHE136020"/>
    <x v="1214"/>
    <n v="1000"/>
    <x v="0"/>
    <x v="0"/>
    <n v="3307"/>
    <x v="7"/>
    <x v="2"/>
    <x v="7"/>
    <x v="53"/>
    <x v="32"/>
    <x v="0"/>
  </r>
  <r>
    <s v="06/09/2021"/>
    <x v="140"/>
    <x v="11"/>
    <s v="1002"/>
    <x v="455"/>
    <n v="1000"/>
    <x v="0"/>
    <x v="0"/>
    <n v="2738"/>
    <x v="4"/>
    <x v="3"/>
    <x v="4"/>
    <x v="55"/>
    <x v="34"/>
    <x v="5"/>
  </r>
  <r>
    <s v="06/09/2021"/>
    <x v="140"/>
    <x v="11"/>
    <s v="CHE136043"/>
    <x v="1029"/>
    <n v="2500"/>
    <x v="0"/>
    <x v="0"/>
    <n v="2637"/>
    <x v="4"/>
    <x v="1"/>
    <x v="4"/>
    <x v="18"/>
    <x v="9"/>
    <x v="3"/>
  </r>
  <r>
    <s v="06/10/2021"/>
    <x v="140"/>
    <x v="11"/>
    <s v="37057"/>
    <x v="22"/>
    <n v="1192.5"/>
    <x v="3"/>
    <x v="3"/>
    <n v="2637"/>
    <x v="4"/>
    <x v="1"/>
    <x v="4"/>
    <x v="18"/>
    <x v="9"/>
    <x v="3"/>
  </r>
  <r>
    <s v="06/14/2021"/>
    <x v="140"/>
    <x v="11"/>
    <s v="INV061421"/>
    <x v="1038"/>
    <n v="1000"/>
    <x v="4"/>
    <x v="4"/>
    <n v="2737"/>
    <x v="4"/>
    <x v="3"/>
    <x v="4"/>
    <x v="15"/>
    <x v="10"/>
    <x v="5"/>
  </r>
  <r>
    <s v="06/14/2021"/>
    <x v="140"/>
    <x v="11"/>
    <s v="INV061421"/>
    <x v="1118"/>
    <n v="1000"/>
    <x v="2"/>
    <x v="2"/>
    <n v="2737"/>
    <x v="4"/>
    <x v="2"/>
    <x v="4"/>
    <x v="15"/>
    <x v="10"/>
    <x v="5"/>
  </r>
  <r>
    <s v="06/17/2021"/>
    <x v="140"/>
    <x v="11"/>
    <s v="20218000"/>
    <x v="890"/>
    <n v="200"/>
    <x v="0"/>
    <x v="0"/>
    <n v="2636"/>
    <x v="4"/>
    <x v="3"/>
    <x v="4"/>
    <x v="58"/>
    <x v="37"/>
    <x v="4"/>
  </r>
  <r>
    <s v="06/18/2021"/>
    <x v="140"/>
    <x v="11"/>
    <s v="1341"/>
    <x v="1205"/>
    <n v="1000"/>
    <x v="0"/>
    <x v="0"/>
    <n v="2734"/>
    <x v="4"/>
    <x v="2"/>
    <x v="4"/>
    <x v="13"/>
    <x v="8"/>
    <x v="5"/>
  </r>
  <r>
    <s v="06/18/2021"/>
    <x v="140"/>
    <x v="11"/>
    <s v="CHE136287"/>
    <x v="1035"/>
    <n v="500"/>
    <x v="0"/>
    <x v="0"/>
    <n v="3342"/>
    <x v="7"/>
    <x v="1"/>
    <x v="7"/>
    <x v="30"/>
    <x v="14"/>
    <x v="7"/>
  </r>
  <r>
    <s v="06/18/2021"/>
    <x v="140"/>
    <x v="11"/>
    <s v="INV061821"/>
    <x v="875"/>
    <n v="1000"/>
    <x v="0"/>
    <x v="0"/>
    <n v="3338"/>
    <x v="7"/>
    <x v="1"/>
    <x v="7"/>
    <x v="27"/>
    <x v="9"/>
    <x v="3"/>
  </r>
  <r>
    <s v="06/22/2021"/>
    <x v="140"/>
    <x v="11"/>
    <s v="CHE136382"/>
    <x v="1231"/>
    <n v="500"/>
    <x v="3"/>
    <x v="3"/>
    <n v="2736"/>
    <x v="4"/>
    <x v="2"/>
    <x v="4"/>
    <x v="17"/>
    <x v="5"/>
    <x v="4"/>
  </r>
  <r>
    <s v="06/22/2021"/>
    <x v="140"/>
    <x v="11"/>
    <s v="INV062221"/>
    <x v="1194"/>
    <n v="1000"/>
    <x v="2"/>
    <x v="2"/>
    <n v="2636"/>
    <x v="4"/>
    <x v="2"/>
    <x v="4"/>
    <x v="58"/>
    <x v="37"/>
    <x v="4"/>
  </r>
  <r>
    <s v="06/23/2021"/>
    <x v="140"/>
    <x v="11"/>
    <s v="CHE136444"/>
    <x v="1232"/>
    <n v="1500"/>
    <x v="0"/>
    <x v="0"/>
    <n v="2734"/>
    <x v="4"/>
    <x v="1"/>
    <x v="4"/>
    <x v="13"/>
    <x v="8"/>
    <x v="5"/>
  </r>
  <r>
    <s v="06/23/2021"/>
    <x v="140"/>
    <x v="11"/>
    <s v="INV062321"/>
    <x v="1049"/>
    <n v="2000"/>
    <x v="0"/>
    <x v="0"/>
    <n v="2637"/>
    <x v="4"/>
    <x v="1"/>
    <x v="4"/>
    <x v="18"/>
    <x v="9"/>
    <x v="3"/>
  </r>
  <r>
    <s v="06/23/2021"/>
    <x v="140"/>
    <x v="11"/>
    <s v="INV062321"/>
    <x v="62"/>
    <n v="1500"/>
    <x v="6"/>
    <x v="6"/>
    <n v="2636"/>
    <x v="4"/>
    <x v="2"/>
    <x v="4"/>
    <x v="58"/>
    <x v="37"/>
    <x v="4"/>
  </r>
  <r>
    <s v="06/25/2021"/>
    <x v="140"/>
    <x v="11"/>
    <s v="CHE136529"/>
    <x v="982"/>
    <n v="2000"/>
    <x v="0"/>
    <x v="0"/>
    <n v="3342"/>
    <x v="7"/>
    <x v="1"/>
    <x v="7"/>
    <x v="30"/>
    <x v="14"/>
    <x v="7"/>
  </r>
  <r>
    <s v="06/29/2021"/>
    <x v="140"/>
    <x v="11"/>
    <s v="CHE136580"/>
    <x v="1165"/>
    <n v="1000"/>
    <x v="0"/>
    <x v="0"/>
    <n v="3342"/>
    <x v="7"/>
    <x v="2"/>
    <x v="7"/>
    <x v="30"/>
    <x v="14"/>
    <x v="7"/>
  </r>
  <r>
    <s v="06/30/2021"/>
    <x v="140"/>
    <x v="11"/>
    <s v="CHE136662"/>
    <x v="729"/>
    <n v="1000"/>
    <x v="0"/>
    <x v="0"/>
    <n v="3333"/>
    <x v="0"/>
    <x v="1"/>
    <x v="0"/>
    <x v="1"/>
    <x v="1"/>
    <x v="0"/>
  </r>
  <r>
    <s v="06/30/2021"/>
    <x v="140"/>
    <x v="11"/>
    <s v="CHE136671"/>
    <x v="1108"/>
    <n v="1000"/>
    <x v="0"/>
    <x v="0"/>
    <n v="3342"/>
    <x v="7"/>
    <x v="2"/>
    <x v="7"/>
    <x v="30"/>
    <x v="14"/>
    <x v="7"/>
  </r>
  <r>
    <s v="06/01/2021"/>
    <x v="141"/>
    <x v="11"/>
    <s v="001_3"/>
    <x v="67"/>
    <n v="500"/>
    <x v="7"/>
    <x v="7"/>
    <n v="3333"/>
    <x v="7"/>
    <x v="1"/>
    <x v="7"/>
    <x v="1"/>
    <x v="1"/>
    <x v="0"/>
  </r>
  <r>
    <s v="06/10/2021"/>
    <x v="141"/>
    <x v="11"/>
    <s v="INV061021"/>
    <x v="361"/>
    <n v="100"/>
    <x v="0"/>
    <x v="0"/>
    <n v="3308"/>
    <x v="0"/>
    <x v="1"/>
    <x v="0"/>
    <x v="35"/>
    <x v="17"/>
    <x v="8"/>
  </r>
  <r>
    <s v="07/01/2021"/>
    <x v="141"/>
    <x v="11"/>
    <s v="INV070121"/>
    <x v="924"/>
    <n v="500"/>
    <x v="0"/>
    <x v="0"/>
    <n v="2637"/>
    <x v="4"/>
    <x v="1"/>
    <x v="4"/>
    <x v="18"/>
    <x v="9"/>
    <x v="3"/>
  </r>
  <r>
    <s v="07/02/2021"/>
    <x v="141"/>
    <x v="11"/>
    <s v="CHE136722"/>
    <x v="1134"/>
    <n v="1000"/>
    <x v="0"/>
    <x v="0"/>
    <n v="3435"/>
    <x v="7"/>
    <x v="2"/>
    <x v="7"/>
    <x v="26"/>
    <x v="12"/>
    <x v="6"/>
  </r>
  <r>
    <s v="07/06/2021"/>
    <x v="141"/>
    <x v="11"/>
    <s v="CHE136740"/>
    <x v="693"/>
    <n v="75"/>
    <x v="0"/>
    <x v="0"/>
    <n v="3342"/>
    <x v="7"/>
    <x v="1"/>
    <x v="7"/>
    <x v="30"/>
    <x v="14"/>
    <x v="7"/>
  </r>
  <r>
    <s v="07/06/2021"/>
    <x v="141"/>
    <x v="11"/>
    <s v="CHE136752"/>
    <x v="1179"/>
    <n v="275"/>
    <x v="2"/>
    <x v="2"/>
    <n v="3307"/>
    <x v="7"/>
    <x v="2"/>
    <x v="7"/>
    <x v="53"/>
    <x v="32"/>
    <x v="0"/>
  </r>
  <r>
    <s v="07/07/2021"/>
    <x v="141"/>
    <x v="11"/>
    <s v="INV070721"/>
    <x v="251"/>
    <n v="1000"/>
    <x v="0"/>
    <x v="0"/>
    <n v="2636"/>
    <x v="4"/>
    <x v="1"/>
    <x v="4"/>
    <x v="58"/>
    <x v="37"/>
    <x v="4"/>
  </r>
  <r>
    <s v="07/07/2021"/>
    <x v="141"/>
    <x v="11"/>
    <s v="CHE136796"/>
    <x v="1233"/>
    <n v="100"/>
    <x v="0"/>
    <x v="0"/>
    <n v="2636"/>
    <x v="4"/>
    <x v="1"/>
    <x v="4"/>
    <x v="58"/>
    <x v="37"/>
    <x v="4"/>
  </r>
  <r>
    <s v="07/08/2021"/>
    <x v="141"/>
    <x v="11"/>
    <s v="CHE136829"/>
    <x v="1234"/>
    <n v="400"/>
    <x v="0"/>
    <x v="0"/>
    <n v="3343"/>
    <x v="7"/>
    <x v="1"/>
    <x v="7"/>
    <x v="31"/>
    <x v="13"/>
    <x v="7"/>
  </r>
  <r>
    <s v="07/09/2021"/>
    <x v="141"/>
    <x v="11"/>
    <s v="CHE136879"/>
    <x v="1235"/>
    <n v="750"/>
    <x v="0"/>
    <x v="0"/>
    <n v="3301"/>
    <x v="0"/>
    <x v="1"/>
    <x v="0"/>
    <x v="34"/>
    <x v="16"/>
    <x v="0"/>
  </r>
  <r>
    <s v="07/13/2021"/>
    <x v="141"/>
    <x v="11"/>
    <s v="INV071321"/>
    <x v="153"/>
    <n v="500"/>
    <x v="0"/>
    <x v="0"/>
    <n v="2636"/>
    <x v="4"/>
    <x v="1"/>
    <x v="4"/>
    <x v="58"/>
    <x v="37"/>
    <x v="4"/>
  </r>
  <r>
    <s v="07/14/2021"/>
    <x v="141"/>
    <x v="11"/>
    <s v="INV071421"/>
    <x v="44"/>
    <n v="1000"/>
    <x v="0"/>
    <x v="0"/>
    <n v="2738"/>
    <x v="4"/>
    <x v="1"/>
    <x v="4"/>
    <x v="55"/>
    <x v="34"/>
    <x v="5"/>
  </r>
  <r>
    <s v="07/14/2021"/>
    <x v="141"/>
    <x v="11"/>
    <s v="3383"/>
    <x v="22"/>
    <n v="125"/>
    <x v="0"/>
    <x v="0"/>
    <n v="2635"/>
    <x v="4"/>
    <x v="1"/>
    <x v="4"/>
    <x v="12"/>
    <x v="7"/>
    <x v="4"/>
  </r>
  <r>
    <s v="07/14/2021"/>
    <x v="141"/>
    <x v="11"/>
    <s v="INV071421"/>
    <x v="506"/>
    <n v="0"/>
    <x v="0"/>
    <x v="0"/>
    <n v="2734"/>
    <x v="4"/>
    <x v="1"/>
    <x v="4"/>
    <x v="13"/>
    <x v="8"/>
    <x v="5"/>
  </r>
  <r>
    <s v="07/14/2021"/>
    <x v="141"/>
    <x v="11"/>
    <s v="CHE136986"/>
    <x v="657"/>
    <n v="3000"/>
    <x v="0"/>
    <x v="0"/>
    <n v="2738"/>
    <x v="4"/>
    <x v="1"/>
    <x v="4"/>
    <x v="55"/>
    <x v="34"/>
    <x v="5"/>
  </r>
  <r>
    <s v="07/14/2021"/>
    <x v="141"/>
    <x v="11"/>
    <s v="INV071421"/>
    <x v="1236"/>
    <n v="5000"/>
    <x v="0"/>
    <x v="0"/>
    <n v="2736"/>
    <x v="4"/>
    <x v="1"/>
    <x v="4"/>
    <x v="17"/>
    <x v="5"/>
    <x v="4"/>
  </r>
  <r>
    <s v="07/15/2021"/>
    <x v="141"/>
    <x v="11"/>
    <s v="1002"/>
    <x v="1237"/>
    <n v="1000"/>
    <x v="2"/>
    <x v="2"/>
    <n v="2737"/>
    <x v="4"/>
    <x v="2"/>
    <x v="4"/>
    <x v="15"/>
    <x v="10"/>
    <x v="5"/>
  </r>
  <r>
    <s v="07/15/2021"/>
    <x v="141"/>
    <x v="11"/>
    <s v="INV071521"/>
    <x v="791"/>
    <n v="1500"/>
    <x v="2"/>
    <x v="2"/>
    <n v="2737"/>
    <x v="4"/>
    <x v="1"/>
    <x v="4"/>
    <x v="15"/>
    <x v="10"/>
    <x v="5"/>
  </r>
  <r>
    <s v="07/19/2021"/>
    <x v="141"/>
    <x v="11"/>
    <s v="CHE137105"/>
    <x v="1238"/>
    <n v="750"/>
    <x v="0"/>
    <x v="0"/>
    <n v="3434"/>
    <x v="7"/>
    <x v="1"/>
    <x v="7"/>
    <x v="47"/>
    <x v="28"/>
    <x v="6"/>
  </r>
  <r>
    <s v="07/19/2021"/>
    <x v="141"/>
    <x v="11"/>
    <s v="CHE137104"/>
    <x v="92"/>
    <n v="100"/>
    <x v="0"/>
    <x v="0"/>
    <n v="2636"/>
    <x v="4"/>
    <x v="1"/>
    <x v="4"/>
    <x v="58"/>
    <x v="37"/>
    <x v="4"/>
  </r>
  <r>
    <s v="07/20/2021"/>
    <x v="141"/>
    <x v="11"/>
    <s v="INV072021"/>
    <x v="1139"/>
    <n v="250"/>
    <x v="0"/>
    <x v="0"/>
    <n v="2634"/>
    <x v="4"/>
    <x v="2"/>
    <x v="4"/>
    <x v="11"/>
    <x v="6"/>
    <x v="4"/>
  </r>
  <r>
    <s v="07/20/2021"/>
    <x v="141"/>
    <x v="11"/>
    <s v="71373"/>
    <x v="22"/>
    <n v="500"/>
    <x v="0"/>
    <x v="0"/>
    <n v="2736"/>
    <x v="4"/>
    <x v="1"/>
    <x v="4"/>
    <x v="17"/>
    <x v="5"/>
    <x v="4"/>
  </r>
  <r>
    <s v="07/20/2021"/>
    <x v="141"/>
    <x v="11"/>
    <s v="INV072021"/>
    <x v="22"/>
    <n v="1200"/>
    <x v="0"/>
    <x v="0"/>
    <n v="2637"/>
    <x v="4"/>
    <x v="1"/>
    <x v="4"/>
    <x v="18"/>
    <x v="9"/>
    <x v="3"/>
  </r>
  <r>
    <s v="07/20/2021"/>
    <x v="141"/>
    <x v="11"/>
    <s v="INV072021"/>
    <x v="975"/>
    <n v="300"/>
    <x v="0"/>
    <x v="0"/>
    <n v="2636"/>
    <x v="4"/>
    <x v="1"/>
    <x v="4"/>
    <x v="58"/>
    <x v="37"/>
    <x v="4"/>
  </r>
  <r>
    <s v="07/22/2021"/>
    <x v="141"/>
    <x v="11"/>
    <s v="INV072221"/>
    <x v="990"/>
    <n v="120"/>
    <x v="0"/>
    <x v="0"/>
    <n v="3342"/>
    <x v="7"/>
    <x v="3"/>
    <x v="7"/>
    <x v="30"/>
    <x v="14"/>
    <x v="7"/>
  </r>
  <r>
    <s v="07/23/2021"/>
    <x v="141"/>
    <x v="11"/>
    <s v="SFGT202103"/>
    <x v="902"/>
    <n v="1500"/>
    <x v="0"/>
    <x v="0"/>
    <n v="3342"/>
    <x v="7"/>
    <x v="1"/>
    <x v="7"/>
    <x v="30"/>
    <x v="14"/>
    <x v="7"/>
  </r>
  <r>
    <s v="07/27/2021"/>
    <x v="141"/>
    <x v="11"/>
    <s v="CHE137362"/>
    <x v="825"/>
    <n v="1250"/>
    <x v="0"/>
    <x v="0"/>
    <n v="3434"/>
    <x v="7"/>
    <x v="1"/>
    <x v="7"/>
    <x v="47"/>
    <x v="28"/>
    <x v="6"/>
  </r>
  <r>
    <s v="01/26/2021"/>
    <x v="142"/>
    <x v="11"/>
    <s v="001"/>
    <x v="1239"/>
    <n v="250"/>
    <x v="2"/>
    <x v="2"/>
    <n v="2635"/>
    <x v="4"/>
    <x v="2"/>
    <x v="4"/>
    <x v="12"/>
    <x v="7"/>
    <x v="4"/>
  </r>
  <r>
    <s v="04/27/2021"/>
    <x v="142"/>
    <x v="11"/>
    <s v="368"/>
    <x v="1240"/>
    <n v="200"/>
    <x v="17"/>
    <x v="16"/>
    <n v="3435"/>
    <x v="7"/>
    <x v="1"/>
    <x v="7"/>
    <x v="26"/>
    <x v="12"/>
    <x v="6"/>
  </r>
  <r>
    <s v="06/30/2021"/>
    <x v="142"/>
    <x v="11"/>
    <s v="INV063021"/>
    <x v="1241"/>
    <n v="500"/>
    <x v="2"/>
    <x v="2"/>
    <n v="2634"/>
    <x v="4"/>
    <x v="2"/>
    <x v="4"/>
    <x v="11"/>
    <x v="6"/>
    <x v="4"/>
  </r>
  <r>
    <s v="07/19/2021"/>
    <x v="142"/>
    <x v="11"/>
    <s v="124503"/>
    <x v="1193"/>
    <n v="79.98"/>
    <x v="2"/>
    <x v="2"/>
    <n v="3333"/>
    <x v="0"/>
    <x v="2"/>
    <x v="0"/>
    <x v="1"/>
    <x v="1"/>
    <x v="0"/>
  </r>
  <r>
    <s v="07/21/2021"/>
    <x v="142"/>
    <x v="11"/>
    <s v="3555"/>
    <x v="22"/>
    <n v="10000"/>
    <x v="0"/>
    <x v="0"/>
    <n v="3333"/>
    <x v="4"/>
    <x v="1"/>
    <x v="4"/>
    <x v="1"/>
    <x v="1"/>
    <x v="0"/>
  </r>
  <r>
    <s v="07/26/2021"/>
    <x v="142"/>
    <x v="11"/>
    <s v="00102"/>
    <x v="775"/>
    <n v="500"/>
    <x v="0"/>
    <x v="0"/>
    <n v="2735"/>
    <x v="4"/>
    <x v="1"/>
    <x v="4"/>
    <x v="16"/>
    <x v="11"/>
    <x v="5"/>
  </r>
  <r>
    <s v="07/26/2021"/>
    <x v="142"/>
    <x v="11"/>
    <s v="2021001"/>
    <x v="977"/>
    <n v="3500"/>
    <x v="0"/>
    <x v="0"/>
    <n v="2734"/>
    <x v="4"/>
    <x v="1"/>
    <x v="4"/>
    <x v="13"/>
    <x v="8"/>
    <x v="5"/>
  </r>
  <r>
    <s v="07/27/2021"/>
    <x v="142"/>
    <x v="11"/>
    <s v="072621"/>
    <x v="1242"/>
    <n v="600"/>
    <x v="3"/>
    <x v="3"/>
    <n v="2636"/>
    <x v="4"/>
    <x v="2"/>
    <x v="4"/>
    <x v="58"/>
    <x v="37"/>
    <x v="4"/>
  </r>
  <r>
    <s v="08/01/2021"/>
    <x v="142"/>
    <x v="11"/>
    <s v="INV080121"/>
    <x v="1243"/>
    <n v="500"/>
    <x v="0"/>
    <x v="0"/>
    <n v="2636"/>
    <x v="4"/>
    <x v="1"/>
    <x v="4"/>
    <x v="58"/>
    <x v="37"/>
    <x v="4"/>
  </r>
  <r>
    <s v="08/01/2021"/>
    <x v="142"/>
    <x v="11"/>
    <s v="INV080121"/>
    <x v="1244"/>
    <n v="1000"/>
    <x v="0"/>
    <x v="0"/>
    <n v="2735"/>
    <x v="4"/>
    <x v="1"/>
    <x v="4"/>
    <x v="16"/>
    <x v="11"/>
    <x v="5"/>
  </r>
  <r>
    <s v="08/01/2021"/>
    <x v="142"/>
    <x v="11"/>
    <s v="INV080121"/>
    <x v="1245"/>
    <n v="250"/>
    <x v="0"/>
    <x v="0"/>
    <n v="2736"/>
    <x v="4"/>
    <x v="1"/>
    <x v="4"/>
    <x v="17"/>
    <x v="5"/>
    <x v="4"/>
  </r>
  <r>
    <s v="08/02/2021"/>
    <x v="142"/>
    <x v="11"/>
    <s v="INV080221"/>
    <x v="504"/>
    <n v="100"/>
    <x v="2"/>
    <x v="2"/>
    <n v="2636"/>
    <x v="4"/>
    <x v="2"/>
    <x v="4"/>
    <x v="58"/>
    <x v="37"/>
    <x v="4"/>
  </r>
  <r>
    <s v="08/02/2021"/>
    <x v="142"/>
    <x v="11"/>
    <s v="LAG101"/>
    <x v="1093"/>
    <n v="1500"/>
    <x v="0"/>
    <x v="0"/>
    <n v="2734"/>
    <x v="4"/>
    <x v="1"/>
    <x v="4"/>
    <x v="13"/>
    <x v="8"/>
    <x v="5"/>
  </r>
  <r>
    <s v="08/04/2021"/>
    <x v="142"/>
    <x v="11"/>
    <s v="41426"/>
    <x v="22"/>
    <n v="592.9"/>
    <x v="0"/>
    <x v="0"/>
    <n v="2734"/>
    <x v="4"/>
    <x v="1"/>
    <x v="4"/>
    <x v="13"/>
    <x v="8"/>
    <x v="5"/>
  </r>
  <r>
    <s v="08/04/2021"/>
    <x v="142"/>
    <x v="11"/>
    <s v="CHE137609"/>
    <x v="153"/>
    <n v="350"/>
    <x v="0"/>
    <x v="0"/>
    <n v="2636"/>
    <x v="4"/>
    <x v="1"/>
    <x v="4"/>
    <x v="58"/>
    <x v="37"/>
    <x v="4"/>
  </r>
  <r>
    <s v="08/04/2021"/>
    <x v="142"/>
    <x v="11"/>
    <s v="CHE137624"/>
    <x v="1246"/>
    <n v="2400"/>
    <x v="0"/>
    <x v="0"/>
    <n v="3434"/>
    <x v="7"/>
    <x v="3"/>
    <x v="7"/>
    <x v="47"/>
    <x v="28"/>
    <x v="6"/>
  </r>
  <r>
    <s v="08/04/2021"/>
    <x v="142"/>
    <x v="11"/>
    <s v="CHE137625"/>
    <x v="216"/>
    <n v="2815"/>
    <x v="0"/>
    <x v="0"/>
    <n v="3434"/>
    <x v="7"/>
    <x v="1"/>
    <x v="7"/>
    <x v="47"/>
    <x v="28"/>
    <x v="6"/>
  </r>
  <r>
    <s v="08/04/2021"/>
    <x v="142"/>
    <x v="11"/>
    <s v="CHE137627"/>
    <x v="117"/>
    <n v="100"/>
    <x v="0"/>
    <x v="0"/>
    <n v="3307"/>
    <x v="7"/>
    <x v="2"/>
    <x v="7"/>
    <x v="53"/>
    <x v="32"/>
    <x v="0"/>
  </r>
  <r>
    <s v="08/04/2021"/>
    <x v="142"/>
    <x v="11"/>
    <s v="INV080421"/>
    <x v="504"/>
    <n v="100"/>
    <x v="2"/>
    <x v="2"/>
    <n v="2636"/>
    <x v="4"/>
    <x v="2"/>
    <x v="4"/>
    <x v="58"/>
    <x v="37"/>
    <x v="4"/>
  </r>
  <r>
    <s v="08/04/2021"/>
    <x v="142"/>
    <x v="11"/>
    <s v="INV080421"/>
    <x v="1097"/>
    <n v="200"/>
    <x v="2"/>
    <x v="2"/>
    <n v="2634"/>
    <x v="4"/>
    <x v="2"/>
    <x v="4"/>
    <x v="11"/>
    <x v="6"/>
    <x v="4"/>
  </r>
  <r>
    <s v="08/04/2021"/>
    <x v="142"/>
    <x v="11"/>
    <s v="INV137620"/>
    <x v="707"/>
    <n v="2011.29"/>
    <x v="8"/>
    <x v="17"/>
    <n v="3333"/>
    <x v="8"/>
    <x v="1"/>
    <x v="8"/>
    <x v="1"/>
    <x v="1"/>
    <x v="0"/>
  </r>
  <r>
    <s v="08/04/2021"/>
    <x v="142"/>
    <x v="11"/>
    <s v="INV137620"/>
    <x v="707"/>
    <n v="10419.18"/>
    <x v="8"/>
    <x v="17"/>
    <n v="3333"/>
    <x v="4"/>
    <x v="1"/>
    <x v="4"/>
    <x v="1"/>
    <x v="1"/>
    <x v="0"/>
  </r>
  <r>
    <s v="08/04/2021"/>
    <x v="142"/>
    <x v="11"/>
    <s v="INV137620"/>
    <x v="707"/>
    <n v="20069.939999999999"/>
    <x v="8"/>
    <x v="17"/>
    <n v="3333"/>
    <x v="7"/>
    <x v="1"/>
    <x v="7"/>
    <x v="1"/>
    <x v="1"/>
    <x v="0"/>
  </r>
  <r>
    <s v="08/05/2021"/>
    <x v="142"/>
    <x v="11"/>
    <s v="41434"/>
    <x v="22"/>
    <n v="500"/>
    <x v="0"/>
    <x v="0"/>
    <n v="2734"/>
    <x v="4"/>
    <x v="1"/>
    <x v="4"/>
    <x v="13"/>
    <x v="8"/>
    <x v="5"/>
  </r>
  <r>
    <s v="08/05/2021"/>
    <x v="142"/>
    <x v="11"/>
    <s v="INV080521"/>
    <x v="1094"/>
    <n v="600"/>
    <x v="0"/>
    <x v="0"/>
    <n v="2734"/>
    <x v="4"/>
    <x v="2"/>
    <x v="4"/>
    <x v="13"/>
    <x v="8"/>
    <x v="5"/>
  </r>
  <r>
    <s v="08/09/2021"/>
    <x v="142"/>
    <x v="11"/>
    <s v="INV080921"/>
    <x v="1"/>
    <n v="500"/>
    <x v="1"/>
    <x v="1"/>
    <n v="2634"/>
    <x v="4"/>
    <x v="1"/>
    <x v="4"/>
    <x v="11"/>
    <x v="6"/>
    <x v="4"/>
  </r>
  <r>
    <s v="08/11/2021"/>
    <x v="142"/>
    <x v="11"/>
    <s v="INV081121"/>
    <x v="1247"/>
    <n v="2000"/>
    <x v="2"/>
    <x v="2"/>
    <n v="2734"/>
    <x v="4"/>
    <x v="1"/>
    <x v="4"/>
    <x v="13"/>
    <x v="8"/>
    <x v="5"/>
  </r>
  <r>
    <s v="08/12/2021"/>
    <x v="142"/>
    <x v="11"/>
    <s v="CHE137833"/>
    <x v="1248"/>
    <n v="280"/>
    <x v="2"/>
    <x v="2"/>
    <n v="3305"/>
    <x v="0"/>
    <x v="2"/>
    <x v="0"/>
    <x v="2"/>
    <x v="2"/>
    <x v="1"/>
  </r>
  <r>
    <s v="08/16/2021"/>
    <x v="142"/>
    <x v="11"/>
    <s v="CHE137912"/>
    <x v="1249"/>
    <n v="200"/>
    <x v="6"/>
    <x v="6"/>
    <n v="2636"/>
    <x v="4"/>
    <x v="2"/>
    <x v="4"/>
    <x v="58"/>
    <x v="37"/>
    <x v="4"/>
  </r>
  <r>
    <s v="08/17/2021"/>
    <x v="142"/>
    <x v="11"/>
    <s v="CHE137967"/>
    <x v="40"/>
    <n v="446.75"/>
    <x v="6"/>
    <x v="6"/>
    <n v="2736"/>
    <x v="4"/>
    <x v="2"/>
    <x v="4"/>
    <x v="17"/>
    <x v="5"/>
    <x v="4"/>
  </r>
  <r>
    <s v="08/18/2021"/>
    <x v="142"/>
    <x v="11"/>
    <s v="CHE137987"/>
    <x v="1060"/>
    <n v="250"/>
    <x v="2"/>
    <x v="2"/>
    <n v="3307"/>
    <x v="0"/>
    <x v="1"/>
    <x v="0"/>
    <x v="53"/>
    <x v="32"/>
    <x v="0"/>
  </r>
  <r>
    <s v="08/19/2021"/>
    <x v="142"/>
    <x v="11"/>
    <s v="CHE138042"/>
    <x v="1250"/>
    <n v="3000"/>
    <x v="2"/>
    <x v="2"/>
    <n v="3333"/>
    <x v="8"/>
    <x v="1"/>
    <x v="8"/>
    <x v="1"/>
    <x v="1"/>
    <x v="0"/>
  </r>
  <r>
    <s v="08/19/2021"/>
    <x v="142"/>
    <x v="11"/>
    <s v="CHE138043"/>
    <x v="858"/>
    <n v="30000"/>
    <x v="2"/>
    <x v="2"/>
    <n v="3333"/>
    <x v="7"/>
    <x v="1"/>
    <x v="7"/>
    <x v="1"/>
    <x v="1"/>
    <x v="0"/>
  </r>
  <r>
    <s v="08/19/2021"/>
    <x v="142"/>
    <x v="11"/>
    <s v="CHE138049"/>
    <x v="1077"/>
    <n v="1500"/>
    <x v="0"/>
    <x v="0"/>
    <n v="3333"/>
    <x v="8"/>
    <x v="1"/>
    <x v="8"/>
    <x v="1"/>
    <x v="1"/>
    <x v="0"/>
  </r>
  <r>
    <s v="08/20/2021"/>
    <x v="142"/>
    <x v="11"/>
    <s v="19447"/>
    <x v="22"/>
    <n v="1400"/>
    <x v="0"/>
    <x v="0"/>
    <n v="2735"/>
    <x v="4"/>
    <x v="1"/>
    <x v="4"/>
    <x v="16"/>
    <x v="11"/>
    <x v="5"/>
  </r>
  <r>
    <s v="08/20/2021"/>
    <x v="142"/>
    <x v="11"/>
    <s v="CHE138100"/>
    <x v="1120"/>
    <n v="1000"/>
    <x v="0"/>
    <x v="0"/>
    <n v="3333"/>
    <x v="7"/>
    <x v="3"/>
    <x v="7"/>
    <x v="1"/>
    <x v="1"/>
    <x v="0"/>
  </r>
  <r>
    <s v="08/20/2021"/>
    <x v="142"/>
    <x v="11"/>
    <s v="CHE138101"/>
    <x v="1251"/>
    <n v="1000"/>
    <x v="0"/>
    <x v="0"/>
    <n v="2637"/>
    <x v="4"/>
    <x v="1"/>
    <x v="4"/>
    <x v="18"/>
    <x v="9"/>
    <x v="3"/>
  </r>
  <r>
    <s v="08/20/2021"/>
    <x v="142"/>
    <x v="11"/>
    <s v="CHE138102"/>
    <x v="1252"/>
    <n v="1000"/>
    <x v="0"/>
    <x v="0"/>
    <n v="2734"/>
    <x v="4"/>
    <x v="1"/>
    <x v="4"/>
    <x v="13"/>
    <x v="8"/>
    <x v="5"/>
  </r>
  <r>
    <s v="08/20/2021"/>
    <x v="142"/>
    <x v="11"/>
    <s v="CHE138106"/>
    <x v="1253"/>
    <n v="12500"/>
    <x v="2"/>
    <x v="2"/>
    <n v="3333"/>
    <x v="7"/>
    <x v="2"/>
    <x v="7"/>
    <x v="1"/>
    <x v="1"/>
    <x v="0"/>
  </r>
  <r>
    <s v="08/20/2021"/>
    <x v="142"/>
    <x v="11"/>
    <s v="CHE138107"/>
    <x v="1254"/>
    <n v="1000"/>
    <x v="2"/>
    <x v="2"/>
    <n v="3333"/>
    <x v="8"/>
    <x v="2"/>
    <x v="8"/>
    <x v="1"/>
    <x v="1"/>
    <x v="0"/>
  </r>
  <r>
    <s v="08/20/2021"/>
    <x v="142"/>
    <x v="11"/>
    <s v="INV082021"/>
    <x v="785"/>
    <n v="1250"/>
    <x v="0"/>
    <x v="0"/>
    <n v="2636"/>
    <x v="4"/>
    <x v="2"/>
    <x v="4"/>
    <x v="58"/>
    <x v="37"/>
    <x v="4"/>
  </r>
  <r>
    <s v="08/23/2021"/>
    <x v="142"/>
    <x v="11"/>
    <s v="CHE138120"/>
    <x v="1056"/>
    <n v="2000"/>
    <x v="2"/>
    <x v="2"/>
    <n v="3307"/>
    <x v="0"/>
    <x v="2"/>
    <x v="0"/>
    <x v="53"/>
    <x v="32"/>
    <x v="0"/>
  </r>
  <r>
    <s v="08/23/2021"/>
    <x v="142"/>
    <x v="11"/>
    <s v="CHE138121"/>
    <x v="1219"/>
    <n v="5000"/>
    <x v="2"/>
    <x v="2"/>
    <n v="3333"/>
    <x v="7"/>
    <x v="3"/>
    <x v="7"/>
    <x v="1"/>
    <x v="1"/>
    <x v="0"/>
  </r>
  <r>
    <s v="08/23/2021"/>
    <x v="142"/>
    <x v="11"/>
    <s v="CHE138136"/>
    <x v="1255"/>
    <n v="5000"/>
    <x v="0"/>
    <x v="0"/>
    <n v="3333"/>
    <x v="7"/>
    <x v="1"/>
    <x v="7"/>
    <x v="1"/>
    <x v="1"/>
    <x v="0"/>
  </r>
  <r>
    <s v="08/23/2021"/>
    <x v="142"/>
    <x v="11"/>
    <s v="CHE138141"/>
    <x v="849"/>
    <n v="1000"/>
    <x v="0"/>
    <x v="0"/>
    <n v="3333"/>
    <x v="8"/>
    <x v="3"/>
    <x v="8"/>
    <x v="1"/>
    <x v="1"/>
    <x v="0"/>
  </r>
  <r>
    <s v="08/24/2021"/>
    <x v="142"/>
    <x v="11"/>
    <s v="CHE138177"/>
    <x v="214"/>
    <n v="1000"/>
    <x v="2"/>
    <x v="2"/>
    <n v="3333"/>
    <x v="7"/>
    <x v="2"/>
    <x v="7"/>
    <x v="1"/>
    <x v="1"/>
    <x v="0"/>
  </r>
  <r>
    <s v="08/25/2021"/>
    <x v="142"/>
    <x v="11"/>
    <s v="CHE138240"/>
    <x v="880"/>
    <n v="10000"/>
    <x v="0"/>
    <x v="0"/>
    <n v="3333"/>
    <x v="7"/>
    <x v="1"/>
    <x v="7"/>
    <x v="1"/>
    <x v="1"/>
    <x v="0"/>
  </r>
  <r>
    <s v="08/25/2021"/>
    <x v="142"/>
    <x v="11"/>
    <s v="CHE138241"/>
    <x v="214"/>
    <n v="1000"/>
    <x v="0"/>
    <x v="0"/>
    <n v="3333"/>
    <x v="7"/>
    <x v="1"/>
    <x v="7"/>
    <x v="1"/>
    <x v="1"/>
    <x v="0"/>
  </r>
  <r>
    <s v="08/26/2021"/>
    <x v="142"/>
    <x v="11"/>
    <s v="CHE138266"/>
    <x v="1115"/>
    <n v="1000"/>
    <x v="0"/>
    <x v="0"/>
    <n v="2734"/>
    <x v="4"/>
    <x v="1"/>
    <x v="4"/>
    <x v="13"/>
    <x v="8"/>
    <x v="5"/>
  </r>
  <r>
    <s v="08/26/2021"/>
    <x v="142"/>
    <x v="11"/>
    <s v="CHE138267"/>
    <x v="67"/>
    <n v="5000"/>
    <x v="0"/>
    <x v="0"/>
    <n v="2734"/>
    <x v="4"/>
    <x v="1"/>
    <x v="4"/>
    <x v="13"/>
    <x v="8"/>
    <x v="5"/>
  </r>
  <r>
    <s v="08/26/2021"/>
    <x v="142"/>
    <x v="11"/>
    <s v="CHE138268"/>
    <x v="932"/>
    <n v="2000"/>
    <x v="0"/>
    <x v="0"/>
    <n v="2734"/>
    <x v="4"/>
    <x v="1"/>
    <x v="4"/>
    <x v="13"/>
    <x v="8"/>
    <x v="5"/>
  </r>
  <r>
    <s v="08/26/2021"/>
    <x v="142"/>
    <x v="11"/>
    <s v="CHE138270"/>
    <x v="657"/>
    <n v="3000"/>
    <x v="0"/>
    <x v="0"/>
    <n v="2735"/>
    <x v="4"/>
    <x v="1"/>
    <x v="4"/>
    <x v="16"/>
    <x v="11"/>
    <x v="5"/>
  </r>
  <r>
    <s v="08/26/2021"/>
    <x v="142"/>
    <x v="11"/>
    <s v="CHE138271"/>
    <x v="67"/>
    <n v="5000"/>
    <x v="0"/>
    <x v="0"/>
    <n v="2734"/>
    <x v="4"/>
    <x v="1"/>
    <x v="4"/>
    <x v="13"/>
    <x v="8"/>
    <x v="5"/>
  </r>
  <r>
    <s v="08/26/2021"/>
    <x v="142"/>
    <x v="11"/>
    <s v="CHE138272"/>
    <x v="67"/>
    <n v="5000"/>
    <x v="0"/>
    <x v="0"/>
    <n v="2634"/>
    <x v="4"/>
    <x v="1"/>
    <x v="4"/>
    <x v="11"/>
    <x v="6"/>
    <x v="4"/>
  </r>
  <r>
    <s v="08/26/2021"/>
    <x v="142"/>
    <x v="11"/>
    <s v="CHE138275"/>
    <x v="67"/>
    <n v="5000"/>
    <x v="0"/>
    <x v="0"/>
    <n v="2736"/>
    <x v="4"/>
    <x v="1"/>
    <x v="4"/>
    <x v="17"/>
    <x v="5"/>
    <x v="4"/>
  </r>
  <r>
    <s v="08/26/2021"/>
    <x v="142"/>
    <x v="11"/>
    <s v="CHE138276"/>
    <x v="668"/>
    <n v="5000"/>
    <x v="0"/>
    <x v="0"/>
    <n v="2636"/>
    <x v="4"/>
    <x v="1"/>
    <x v="4"/>
    <x v="58"/>
    <x v="37"/>
    <x v="4"/>
  </r>
  <r>
    <s v="08/26/2021"/>
    <x v="142"/>
    <x v="11"/>
    <s v="CHE138277"/>
    <x v="1164"/>
    <n v="5000"/>
    <x v="0"/>
    <x v="0"/>
    <n v="2636"/>
    <x v="4"/>
    <x v="1"/>
    <x v="4"/>
    <x v="58"/>
    <x v="37"/>
    <x v="4"/>
  </r>
  <r>
    <s v="08/26/2021"/>
    <x v="142"/>
    <x v="11"/>
    <s v="CHE138279"/>
    <x v="939"/>
    <n v="2500"/>
    <x v="0"/>
    <x v="0"/>
    <n v="2636"/>
    <x v="4"/>
    <x v="2"/>
    <x v="4"/>
    <x v="58"/>
    <x v="37"/>
    <x v="4"/>
  </r>
  <r>
    <s v="08/26/2021"/>
    <x v="142"/>
    <x v="11"/>
    <s v="CHE138280"/>
    <x v="67"/>
    <n v="2500"/>
    <x v="0"/>
    <x v="0"/>
    <n v="2637"/>
    <x v="4"/>
    <x v="1"/>
    <x v="4"/>
    <x v="18"/>
    <x v="9"/>
    <x v="3"/>
  </r>
  <r>
    <s v="08/26/2021"/>
    <x v="142"/>
    <x v="11"/>
    <s v="CHE138281"/>
    <x v="1130"/>
    <n v="2500"/>
    <x v="0"/>
    <x v="0"/>
    <n v="2637"/>
    <x v="4"/>
    <x v="1"/>
    <x v="4"/>
    <x v="18"/>
    <x v="9"/>
    <x v="3"/>
  </r>
  <r>
    <s v="08/26/2021"/>
    <x v="142"/>
    <x v="11"/>
    <s v="CHE138283"/>
    <x v="1170"/>
    <n v="2500"/>
    <x v="0"/>
    <x v="0"/>
    <n v="2637"/>
    <x v="4"/>
    <x v="1"/>
    <x v="4"/>
    <x v="18"/>
    <x v="9"/>
    <x v="3"/>
  </r>
  <r>
    <s v="08/26/2021"/>
    <x v="142"/>
    <x v="11"/>
    <s v="CHE138290"/>
    <x v="655"/>
    <n v="3000"/>
    <x v="0"/>
    <x v="0"/>
    <n v="2636"/>
    <x v="4"/>
    <x v="2"/>
    <x v="4"/>
    <x v="58"/>
    <x v="37"/>
    <x v="4"/>
  </r>
  <r>
    <s v="08/26/2021"/>
    <x v="142"/>
    <x v="11"/>
    <s v="CHE138291"/>
    <x v="109"/>
    <n v="3000"/>
    <x v="0"/>
    <x v="0"/>
    <n v="2636"/>
    <x v="4"/>
    <x v="2"/>
    <x v="4"/>
    <x v="58"/>
    <x v="37"/>
    <x v="4"/>
  </r>
  <r>
    <s v="08/26/2021"/>
    <x v="142"/>
    <x v="11"/>
    <s v="CHE138293"/>
    <x v="40"/>
    <n v="3157"/>
    <x v="0"/>
    <x v="0"/>
    <n v="2736"/>
    <x v="4"/>
    <x v="2"/>
    <x v="4"/>
    <x v="17"/>
    <x v="5"/>
    <x v="4"/>
  </r>
  <r>
    <s v="08/26/2021"/>
    <x v="142"/>
    <x v="11"/>
    <s v="CHE138294"/>
    <x v="1256"/>
    <n v="3000"/>
    <x v="0"/>
    <x v="0"/>
    <n v="2634"/>
    <x v="4"/>
    <x v="2"/>
    <x v="4"/>
    <x v="11"/>
    <x v="6"/>
    <x v="4"/>
  </r>
  <r>
    <s v="08/26/2021"/>
    <x v="142"/>
    <x v="11"/>
    <s v="CHE138295"/>
    <x v="929"/>
    <n v="3000"/>
    <x v="0"/>
    <x v="0"/>
    <n v="2637"/>
    <x v="4"/>
    <x v="1"/>
    <x v="4"/>
    <x v="18"/>
    <x v="9"/>
    <x v="3"/>
  </r>
  <r>
    <s v="08/27/2021"/>
    <x v="142"/>
    <x v="11"/>
    <s v="CHE138320"/>
    <x v="771"/>
    <n v="2500"/>
    <x v="0"/>
    <x v="0"/>
    <n v="2637"/>
    <x v="4"/>
    <x v="1"/>
    <x v="4"/>
    <x v="18"/>
    <x v="9"/>
    <x v="3"/>
  </r>
  <r>
    <s v="08/27/2021"/>
    <x v="142"/>
    <x v="11"/>
    <s v="CHE138322"/>
    <x v="387"/>
    <n v="1500"/>
    <x v="0"/>
    <x v="0"/>
    <n v="2638"/>
    <x v="4"/>
    <x v="1"/>
    <x v="4"/>
    <x v="14"/>
    <x v="9"/>
    <x v="3"/>
  </r>
  <r>
    <s v="08/27/2021"/>
    <x v="142"/>
    <x v="11"/>
    <s v="CHE138326"/>
    <x v="1180"/>
    <n v="3000"/>
    <x v="0"/>
    <x v="0"/>
    <n v="2735"/>
    <x v="4"/>
    <x v="2"/>
    <x v="4"/>
    <x v="16"/>
    <x v="11"/>
    <x v="5"/>
  </r>
  <r>
    <s v="08/27/2021"/>
    <x v="142"/>
    <x v="11"/>
    <s v="CHE138328"/>
    <x v="1257"/>
    <n v="2275"/>
    <x v="0"/>
    <x v="0"/>
    <n v="2636"/>
    <x v="4"/>
    <x v="1"/>
    <x v="4"/>
    <x v="58"/>
    <x v="37"/>
    <x v="4"/>
  </r>
  <r>
    <s v="08/27/2021"/>
    <x v="142"/>
    <x v="11"/>
    <s v="CHE138329"/>
    <x v="1258"/>
    <n v="3000"/>
    <x v="0"/>
    <x v="0"/>
    <n v="2634"/>
    <x v="4"/>
    <x v="1"/>
    <x v="4"/>
    <x v="11"/>
    <x v="6"/>
    <x v="4"/>
  </r>
  <r>
    <s v="08/30/2021"/>
    <x v="142"/>
    <x v="11"/>
    <s v="CHE138360"/>
    <x v="158"/>
    <n v="10000"/>
    <x v="0"/>
    <x v="0"/>
    <n v="2734"/>
    <x v="4"/>
    <x v="1"/>
    <x v="4"/>
    <x v="13"/>
    <x v="8"/>
    <x v="5"/>
  </r>
  <r>
    <s v="08/30/2021"/>
    <x v="142"/>
    <x v="11"/>
    <s v="CHE138361"/>
    <x v="1259"/>
    <n v="2000"/>
    <x v="0"/>
    <x v="0"/>
    <n v="2734"/>
    <x v="4"/>
    <x v="1"/>
    <x v="4"/>
    <x v="13"/>
    <x v="8"/>
    <x v="5"/>
  </r>
  <r>
    <s v="08/30/2021"/>
    <x v="142"/>
    <x v="11"/>
    <s v="CHE138362"/>
    <x v="475"/>
    <n v="3000"/>
    <x v="0"/>
    <x v="0"/>
    <n v="2735"/>
    <x v="4"/>
    <x v="1"/>
    <x v="4"/>
    <x v="16"/>
    <x v="11"/>
    <x v="5"/>
  </r>
  <r>
    <s v="08/30/2021"/>
    <x v="142"/>
    <x v="11"/>
    <s v="CHE138363"/>
    <x v="1260"/>
    <n v="1500"/>
    <x v="0"/>
    <x v="0"/>
    <n v="2635"/>
    <x v="4"/>
    <x v="1"/>
    <x v="4"/>
    <x v="12"/>
    <x v="7"/>
    <x v="4"/>
  </r>
  <r>
    <s v="08/30/2021"/>
    <x v="142"/>
    <x v="11"/>
    <s v="CHE138364"/>
    <x v="1261"/>
    <n v="1000"/>
    <x v="0"/>
    <x v="0"/>
    <n v="2635"/>
    <x v="4"/>
    <x v="1"/>
    <x v="4"/>
    <x v="12"/>
    <x v="7"/>
    <x v="4"/>
  </r>
  <r>
    <s v="08/30/2021"/>
    <x v="142"/>
    <x v="11"/>
    <s v="CHE138366"/>
    <x v="1262"/>
    <n v="3000"/>
    <x v="0"/>
    <x v="0"/>
    <n v="2739"/>
    <x v="4"/>
    <x v="1"/>
    <x v="4"/>
    <x v="45"/>
    <x v="26"/>
    <x v="5"/>
  </r>
  <r>
    <s v="08/30/2021"/>
    <x v="142"/>
    <x v="11"/>
    <s v="CHE138367"/>
    <x v="1263"/>
    <n v="2000"/>
    <x v="0"/>
    <x v="0"/>
    <n v="2637"/>
    <x v="4"/>
    <x v="1"/>
    <x v="4"/>
    <x v="18"/>
    <x v="9"/>
    <x v="3"/>
  </r>
  <r>
    <s v="08/30/2021"/>
    <x v="142"/>
    <x v="11"/>
    <s v="CHE138368"/>
    <x v="1264"/>
    <n v="1000"/>
    <x v="0"/>
    <x v="0"/>
    <n v="2636"/>
    <x v="4"/>
    <x v="1"/>
    <x v="4"/>
    <x v="58"/>
    <x v="37"/>
    <x v="4"/>
  </r>
  <r>
    <s v="08/30/2021"/>
    <x v="142"/>
    <x v="11"/>
    <s v="CHE138371"/>
    <x v="1265"/>
    <n v="3000"/>
    <x v="3"/>
    <x v="3"/>
    <n v="2737"/>
    <x v="4"/>
    <x v="1"/>
    <x v="4"/>
    <x v="15"/>
    <x v="10"/>
    <x v="5"/>
  </r>
  <r>
    <s v="08/30/2021"/>
    <x v="142"/>
    <x v="11"/>
    <s v="CHE138372"/>
    <x v="1266"/>
    <n v="3000"/>
    <x v="0"/>
    <x v="0"/>
    <n v="2738"/>
    <x v="4"/>
    <x v="2"/>
    <x v="4"/>
    <x v="55"/>
    <x v="34"/>
    <x v="5"/>
  </r>
  <r>
    <s v="08/30/2021"/>
    <x v="142"/>
    <x v="11"/>
    <s v="CHE138373"/>
    <x v="1267"/>
    <n v="3000"/>
    <x v="0"/>
    <x v="0"/>
    <n v="2734"/>
    <x v="4"/>
    <x v="1"/>
    <x v="4"/>
    <x v="13"/>
    <x v="8"/>
    <x v="5"/>
  </r>
  <r>
    <s v="08/30/2021"/>
    <x v="142"/>
    <x v="11"/>
    <s v="CHE138374"/>
    <x v="1241"/>
    <n v="3000"/>
    <x v="0"/>
    <x v="0"/>
    <n v="2634"/>
    <x v="4"/>
    <x v="1"/>
    <x v="4"/>
    <x v="11"/>
    <x v="6"/>
    <x v="4"/>
  </r>
  <r>
    <s v="08/30/2021"/>
    <x v="142"/>
    <x v="11"/>
    <s v="CHE138375"/>
    <x v="1268"/>
    <n v="3000"/>
    <x v="0"/>
    <x v="0"/>
    <n v="2738"/>
    <x v="4"/>
    <x v="2"/>
    <x v="4"/>
    <x v="55"/>
    <x v="34"/>
    <x v="5"/>
  </r>
  <r>
    <s v="08/30/2021"/>
    <x v="142"/>
    <x v="11"/>
    <s v="CHE138376"/>
    <x v="851"/>
    <n v="3000"/>
    <x v="0"/>
    <x v="0"/>
    <n v="2635"/>
    <x v="4"/>
    <x v="1"/>
    <x v="4"/>
    <x v="12"/>
    <x v="7"/>
    <x v="4"/>
  </r>
  <r>
    <s v="08/30/2021"/>
    <x v="142"/>
    <x v="11"/>
    <s v="CHE138377"/>
    <x v="1262"/>
    <n v="3158"/>
    <x v="0"/>
    <x v="0"/>
    <n v="2739"/>
    <x v="4"/>
    <x v="1"/>
    <x v="4"/>
    <x v="45"/>
    <x v="26"/>
    <x v="5"/>
  </r>
  <r>
    <s v="08/30/2021"/>
    <x v="142"/>
    <x v="11"/>
    <s v="CHE138379"/>
    <x v="500"/>
    <n v="3000"/>
    <x v="0"/>
    <x v="0"/>
    <n v="2637"/>
    <x v="4"/>
    <x v="1"/>
    <x v="4"/>
    <x v="18"/>
    <x v="9"/>
    <x v="3"/>
  </r>
  <r>
    <s v="08/30/2021"/>
    <x v="142"/>
    <x v="11"/>
    <s v="CHE138380"/>
    <x v="1269"/>
    <n v="3000"/>
    <x v="0"/>
    <x v="0"/>
    <n v="2735"/>
    <x v="4"/>
    <x v="2"/>
    <x v="4"/>
    <x v="16"/>
    <x v="11"/>
    <x v="5"/>
  </r>
  <r>
    <s v="08/30/2021"/>
    <x v="142"/>
    <x v="11"/>
    <s v="CHE138381"/>
    <x v="1270"/>
    <n v="3000"/>
    <x v="0"/>
    <x v="0"/>
    <n v="2735"/>
    <x v="4"/>
    <x v="2"/>
    <x v="4"/>
    <x v="16"/>
    <x v="11"/>
    <x v="5"/>
  </r>
  <r>
    <s v="08/30/2021"/>
    <x v="142"/>
    <x v="11"/>
    <s v="CHE138401"/>
    <x v="980"/>
    <n v="6000"/>
    <x v="2"/>
    <x v="2"/>
    <n v="3333"/>
    <x v="7"/>
    <x v="2"/>
    <x v="7"/>
    <x v="1"/>
    <x v="1"/>
    <x v="0"/>
  </r>
  <r>
    <s v="08/30/2021"/>
    <x v="142"/>
    <x v="11"/>
    <s v="INV083021"/>
    <x v="1142"/>
    <n v="1000"/>
    <x v="0"/>
    <x v="0"/>
    <n v="2734"/>
    <x v="4"/>
    <x v="1"/>
    <x v="4"/>
    <x v="13"/>
    <x v="8"/>
    <x v="5"/>
  </r>
  <r>
    <s v="08/31/2021"/>
    <x v="142"/>
    <x v="11"/>
    <s v="CHE138421"/>
    <x v="858"/>
    <n v="15000"/>
    <x v="0"/>
    <x v="0"/>
    <n v="3333"/>
    <x v="7"/>
    <x v="1"/>
    <x v="7"/>
    <x v="1"/>
    <x v="1"/>
    <x v="0"/>
  </r>
  <r>
    <s v="08/31/2021"/>
    <x v="142"/>
    <x v="11"/>
    <s v="CHE138425"/>
    <x v="674"/>
    <n v="1000"/>
    <x v="0"/>
    <x v="0"/>
    <n v="3344"/>
    <x v="7"/>
    <x v="1"/>
    <x v="7"/>
    <x v="28"/>
    <x v="13"/>
    <x v="7"/>
  </r>
  <r>
    <s v="08/31/2021"/>
    <x v="142"/>
    <x v="11"/>
    <s v="CHE138433"/>
    <x v="1271"/>
    <n v="2500"/>
    <x v="0"/>
    <x v="0"/>
    <n v="3333"/>
    <x v="8"/>
    <x v="1"/>
    <x v="8"/>
    <x v="1"/>
    <x v="1"/>
    <x v="0"/>
  </r>
  <r>
    <s v="08/31/2021"/>
    <x v="142"/>
    <x v="11"/>
    <s v="CHE138433"/>
    <x v="1271"/>
    <n v="9500"/>
    <x v="2"/>
    <x v="2"/>
    <n v="3333"/>
    <x v="8"/>
    <x v="1"/>
    <x v="8"/>
    <x v="1"/>
    <x v="1"/>
    <x v="0"/>
  </r>
  <r>
    <s v="08/11/2021"/>
    <x v="143"/>
    <x v="11"/>
    <s v="110"/>
    <x v="916"/>
    <n v="1000"/>
    <x v="0"/>
    <x v="0"/>
    <n v="2637"/>
    <x v="4"/>
    <x v="1"/>
    <x v="4"/>
    <x v="18"/>
    <x v="9"/>
    <x v="3"/>
  </r>
  <r>
    <s v="08/30/2021"/>
    <x v="143"/>
    <x v="11"/>
    <s v="INV083021"/>
    <x v="1272"/>
    <n v="500"/>
    <x v="0"/>
    <x v="0"/>
    <n v="2635"/>
    <x v="4"/>
    <x v="1"/>
    <x v="4"/>
    <x v="12"/>
    <x v="7"/>
    <x v="4"/>
  </r>
  <r>
    <s v="08/30/2021"/>
    <x v="143"/>
    <x v="11"/>
    <s v="100"/>
    <x v="1273"/>
    <n v="500"/>
    <x v="6"/>
    <x v="6"/>
    <n v="2637"/>
    <x v="4"/>
    <x v="2"/>
    <x v="4"/>
    <x v="18"/>
    <x v="9"/>
    <x v="3"/>
  </r>
  <r>
    <s v="09/01/2021"/>
    <x v="143"/>
    <x v="11"/>
    <s v="2010"/>
    <x v="72"/>
    <n v="300"/>
    <x v="0"/>
    <x v="0"/>
    <n v="2734"/>
    <x v="4"/>
    <x v="2"/>
    <x v="4"/>
    <x v="13"/>
    <x v="8"/>
    <x v="5"/>
  </r>
  <r>
    <s v="09/01/2021"/>
    <x v="143"/>
    <x v="11"/>
    <s v="CHE138495"/>
    <x v="1067"/>
    <n v="7500"/>
    <x v="2"/>
    <x v="2"/>
    <n v="3333"/>
    <x v="7"/>
    <x v="1"/>
    <x v="7"/>
    <x v="1"/>
    <x v="1"/>
    <x v="0"/>
  </r>
  <r>
    <s v="09/02/2021"/>
    <x v="143"/>
    <x v="11"/>
    <s v="0001"/>
    <x v="629"/>
    <n v="200"/>
    <x v="2"/>
    <x v="2"/>
    <n v="2739"/>
    <x v="4"/>
    <x v="2"/>
    <x v="4"/>
    <x v="45"/>
    <x v="26"/>
    <x v="5"/>
  </r>
  <r>
    <s v="09/02/2021"/>
    <x v="143"/>
    <x v="11"/>
    <s v="CHE138522"/>
    <x v="1274"/>
    <n v="4879.6000000000004"/>
    <x v="2"/>
    <x v="2"/>
    <n v="3333"/>
    <x v="7"/>
    <x v="1"/>
    <x v="7"/>
    <x v="1"/>
    <x v="1"/>
    <x v="0"/>
  </r>
  <r>
    <s v="09/02/2021"/>
    <x v="143"/>
    <x v="11"/>
    <s v="CHE138522"/>
    <x v="1274"/>
    <n v="24270.400000000001"/>
    <x v="0"/>
    <x v="0"/>
    <n v="3333"/>
    <x v="7"/>
    <x v="1"/>
    <x v="7"/>
    <x v="1"/>
    <x v="1"/>
    <x v="0"/>
  </r>
  <r>
    <s v="09/03/2021"/>
    <x v="143"/>
    <x v="11"/>
    <s v="CHE138628"/>
    <x v="1275"/>
    <n v="2500"/>
    <x v="0"/>
    <x v="0"/>
    <n v="3333"/>
    <x v="7"/>
    <x v="1"/>
    <x v="7"/>
    <x v="1"/>
    <x v="1"/>
    <x v="0"/>
  </r>
  <r>
    <s v="09/06/2021"/>
    <x v="143"/>
    <x v="11"/>
    <s v="2021003"/>
    <x v="1276"/>
    <n v="500"/>
    <x v="0"/>
    <x v="0"/>
    <n v="2637"/>
    <x v="4"/>
    <x v="1"/>
    <x v="4"/>
    <x v="18"/>
    <x v="9"/>
    <x v="3"/>
  </r>
  <r>
    <s v="09/07/2021"/>
    <x v="143"/>
    <x v="11"/>
    <s v="CHE138749"/>
    <x v="1277"/>
    <n v="500"/>
    <x v="0"/>
    <x v="0"/>
    <n v="2736"/>
    <x v="4"/>
    <x v="1"/>
    <x v="4"/>
    <x v="17"/>
    <x v="5"/>
    <x v="4"/>
  </r>
  <r>
    <s v="09/07/2021"/>
    <x v="143"/>
    <x v="11"/>
    <s v="CHE138740"/>
    <x v="1278"/>
    <n v="300"/>
    <x v="2"/>
    <x v="2"/>
    <n v="3333"/>
    <x v="7"/>
    <x v="2"/>
    <x v="7"/>
    <x v="1"/>
    <x v="1"/>
    <x v="0"/>
  </r>
  <r>
    <s v="09/08/2021"/>
    <x v="143"/>
    <x v="11"/>
    <s v="09082021"/>
    <x v="830"/>
    <n v="500"/>
    <x v="0"/>
    <x v="0"/>
    <n v="2637"/>
    <x v="4"/>
    <x v="1"/>
    <x v="4"/>
    <x v="18"/>
    <x v="9"/>
    <x v="3"/>
  </r>
  <r>
    <s v="09/08/2021"/>
    <x v="143"/>
    <x v="11"/>
    <s v="INV21512"/>
    <x v="1279"/>
    <n v="5000"/>
    <x v="0"/>
    <x v="0"/>
    <n v="2634"/>
    <x v="4"/>
    <x v="1"/>
    <x v="4"/>
    <x v="11"/>
    <x v="6"/>
    <x v="4"/>
  </r>
  <r>
    <s v="09/08/2021"/>
    <x v="143"/>
    <x v="11"/>
    <s v="CHE138806"/>
    <x v="1154"/>
    <n v="2250"/>
    <x v="0"/>
    <x v="0"/>
    <n v="3333"/>
    <x v="7"/>
    <x v="1"/>
    <x v="7"/>
    <x v="1"/>
    <x v="1"/>
    <x v="0"/>
  </r>
  <r>
    <s v="09/09/2021"/>
    <x v="143"/>
    <x v="11"/>
    <s v="CHE138884"/>
    <x v="1280"/>
    <n v="250"/>
    <x v="0"/>
    <x v="0"/>
    <n v="2736"/>
    <x v="4"/>
    <x v="1"/>
    <x v="4"/>
    <x v="17"/>
    <x v="5"/>
    <x v="4"/>
  </r>
  <r>
    <s v="09/09/2021"/>
    <x v="143"/>
    <x v="11"/>
    <s v="CHE138888"/>
    <x v="452"/>
    <n v="11500"/>
    <x v="0"/>
    <x v="0"/>
    <n v="3333"/>
    <x v="8"/>
    <x v="1"/>
    <x v="8"/>
    <x v="1"/>
    <x v="1"/>
    <x v="0"/>
  </r>
  <r>
    <s v="09/09/2021"/>
    <x v="143"/>
    <x v="11"/>
    <s v="CHE138893"/>
    <x v="1281"/>
    <n v="735"/>
    <x v="2"/>
    <x v="2"/>
    <n v="3333"/>
    <x v="7"/>
    <x v="1"/>
    <x v="7"/>
    <x v="1"/>
    <x v="1"/>
    <x v="0"/>
  </r>
  <r>
    <s v="09/10/2021"/>
    <x v="143"/>
    <x v="11"/>
    <s v="CHE138940"/>
    <x v="993"/>
    <n v="200"/>
    <x v="0"/>
    <x v="0"/>
    <n v="2635"/>
    <x v="4"/>
    <x v="1"/>
    <x v="4"/>
    <x v="12"/>
    <x v="7"/>
    <x v="4"/>
  </r>
  <r>
    <s v="09/10/2021"/>
    <x v="143"/>
    <x v="11"/>
    <s v="CHE138939"/>
    <x v="72"/>
    <n v="250"/>
    <x v="6"/>
    <x v="6"/>
    <n v="2634"/>
    <x v="4"/>
    <x v="2"/>
    <x v="4"/>
    <x v="11"/>
    <x v="6"/>
    <x v="4"/>
  </r>
  <r>
    <s v="09/13/2021"/>
    <x v="143"/>
    <x v="11"/>
    <s v="CHE139023"/>
    <x v="114"/>
    <n v="13161"/>
    <x v="0"/>
    <x v="0"/>
    <n v="2636"/>
    <x v="4"/>
    <x v="1"/>
    <x v="4"/>
    <x v="58"/>
    <x v="37"/>
    <x v="4"/>
  </r>
  <r>
    <s v="09/13/2021"/>
    <x v="143"/>
    <x v="11"/>
    <s v="CHE138980"/>
    <x v="732"/>
    <n v="1000"/>
    <x v="0"/>
    <x v="0"/>
    <n v="2637"/>
    <x v="4"/>
    <x v="1"/>
    <x v="4"/>
    <x v="18"/>
    <x v="9"/>
    <x v="3"/>
  </r>
  <r>
    <s v="09/14/2021"/>
    <x v="143"/>
    <x v="11"/>
    <s v="CHE139066"/>
    <x v="721"/>
    <n v="13129"/>
    <x v="0"/>
    <x v="0"/>
    <n v="2637"/>
    <x v="4"/>
    <x v="1"/>
    <x v="4"/>
    <x v="18"/>
    <x v="9"/>
    <x v="3"/>
  </r>
  <r>
    <s v="09/14/2021"/>
    <x v="143"/>
    <x v="11"/>
    <s v="CHE139058"/>
    <x v="1267"/>
    <n v="13129"/>
    <x v="0"/>
    <x v="0"/>
    <n v="2734"/>
    <x v="4"/>
    <x v="1"/>
    <x v="4"/>
    <x v="13"/>
    <x v="8"/>
    <x v="5"/>
  </r>
  <r>
    <s v="09/15/2021"/>
    <x v="143"/>
    <x v="11"/>
    <s v="CHE139096"/>
    <x v="1282"/>
    <n v="7000"/>
    <x v="0"/>
    <x v="0"/>
    <n v="3333"/>
    <x v="7"/>
    <x v="1"/>
    <x v="7"/>
    <x v="1"/>
    <x v="1"/>
    <x v="0"/>
  </r>
  <r>
    <s v="09/15/2021"/>
    <x v="143"/>
    <x v="11"/>
    <s v="CHE139094"/>
    <x v="1283"/>
    <n v="1000"/>
    <x v="3"/>
    <x v="3"/>
    <n v="2637"/>
    <x v="4"/>
    <x v="1"/>
    <x v="4"/>
    <x v="18"/>
    <x v="9"/>
    <x v="3"/>
  </r>
  <r>
    <s v="09/15/2021"/>
    <x v="143"/>
    <x v="11"/>
    <s v="CHE139100"/>
    <x v="1284"/>
    <n v="7000"/>
    <x v="2"/>
    <x v="2"/>
    <n v="3333"/>
    <x v="7"/>
    <x v="3"/>
    <x v="7"/>
    <x v="1"/>
    <x v="1"/>
    <x v="0"/>
  </r>
  <r>
    <s v="09/15/2021"/>
    <x v="143"/>
    <x v="11"/>
    <s v="CHE139095"/>
    <x v="1250"/>
    <n v="4650"/>
    <x v="2"/>
    <x v="2"/>
    <n v="3333"/>
    <x v="8"/>
    <x v="1"/>
    <x v="8"/>
    <x v="1"/>
    <x v="1"/>
    <x v="0"/>
  </r>
  <r>
    <s v="09/15/2021"/>
    <x v="143"/>
    <x v="11"/>
    <s v="CHE139097"/>
    <x v="1285"/>
    <n v="2000"/>
    <x v="0"/>
    <x v="0"/>
    <n v="3333"/>
    <x v="7"/>
    <x v="1"/>
    <x v="7"/>
    <x v="1"/>
    <x v="1"/>
    <x v="0"/>
  </r>
  <r>
    <s v="09/03/2021"/>
    <x v="143"/>
    <x v="11"/>
    <s v="71453"/>
    <x v="22"/>
    <n v="700"/>
    <x v="0"/>
    <x v="0"/>
    <n v="2736"/>
    <x v="4"/>
    <x v="1"/>
    <x v="4"/>
    <x v="17"/>
    <x v="5"/>
    <x v="4"/>
  </r>
  <r>
    <s v="09/14/2021"/>
    <x v="143"/>
    <x v="11"/>
    <s v="5007"/>
    <x v="1286"/>
    <n v="1000"/>
    <x v="0"/>
    <x v="0"/>
    <n v="2637"/>
    <x v="4"/>
    <x v="1"/>
    <x v="4"/>
    <x v="18"/>
    <x v="9"/>
    <x v="3"/>
  </r>
  <r>
    <s v="09/15/2021"/>
    <x v="143"/>
    <x v="11"/>
    <s v="341"/>
    <x v="22"/>
    <n v="500"/>
    <x v="0"/>
    <x v="0"/>
    <n v="2637"/>
    <x v="4"/>
    <x v="2"/>
    <x v="4"/>
    <x v="18"/>
    <x v="9"/>
    <x v="3"/>
  </r>
  <r>
    <s v="09/15/2021"/>
    <x v="143"/>
    <x v="11"/>
    <s v="CHE139099"/>
    <x v="504"/>
    <n v="700"/>
    <x v="2"/>
    <x v="2"/>
    <n v="2636"/>
    <x v="4"/>
    <x v="2"/>
    <x v="4"/>
    <x v="58"/>
    <x v="37"/>
    <x v="4"/>
  </r>
  <r>
    <s v="09/16/2021"/>
    <x v="143"/>
    <x v="11"/>
    <s v="CHE139136"/>
    <x v="729"/>
    <n v="9228.85"/>
    <x v="0"/>
    <x v="0"/>
    <n v="3333"/>
    <x v="7"/>
    <x v="1"/>
    <x v="7"/>
    <x v="1"/>
    <x v="1"/>
    <x v="0"/>
  </r>
  <r>
    <s v="09/16/2021"/>
    <x v="143"/>
    <x v="11"/>
    <s v="CHE139139"/>
    <x v="1287"/>
    <n v="4089.4"/>
    <x v="2"/>
    <x v="2"/>
    <n v="3333"/>
    <x v="7"/>
    <x v="1"/>
    <x v="7"/>
    <x v="1"/>
    <x v="1"/>
    <x v="0"/>
  </r>
  <r>
    <s v="09/17/2021"/>
    <x v="143"/>
    <x v="11"/>
    <s v="CHE139183"/>
    <x v="1239"/>
    <n v="500"/>
    <x v="0"/>
    <x v="0"/>
    <n v="2636"/>
    <x v="4"/>
    <x v="1"/>
    <x v="4"/>
    <x v="58"/>
    <x v="37"/>
    <x v="4"/>
  </r>
  <r>
    <s v="09/22/2021"/>
    <x v="143"/>
    <x v="11"/>
    <s v="CHE139420"/>
    <x v="1288"/>
    <n v="8000"/>
    <x v="2"/>
    <x v="2"/>
    <n v="3333"/>
    <x v="7"/>
    <x v="1"/>
    <x v="7"/>
    <x v="1"/>
    <x v="1"/>
    <x v="0"/>
  </r>
  <r>
    <s v="09/01/2021"/>
    <x v="143"/>
    <x v="11"/>
    <s v="INV90121"/>
    <x v="876"/>
    <n v="1000"/>
    <x v="0"/>
    <x v="0"/>
    <n v="2637"/>
    <x v="4"/>
    <x v="1"/>
    <x v="4"/>
    <x v="18"/>
    <x v="9"/>
    <x v="3"/>
  </r>
  <r>
    <s v="09/15/2021"/>
    <x v="143"/>
    <x v="11"/>
    <s v="0001"/>
    <x v="1289"/>
    <n v="5000"/>
    <x v="4"/>
    <x v="4"/>
    <n v="2634"/>
    <x v="4"/>
    <x v="1"/>
    <x v="4"/>
    <x v="11"/>
    <x v="6"/>
    <x v="4"/>
  </r>
  <r>
    <s v="09/13/2021"/>
    <x v="143"/>
    <x v="11"/>
    <s v="913"/>
    <x v="1290"/>
    <n v="1000"/>
    <x v="0"/>
    <x v="0"/>
    <n v="2637"/>
    <x v="4"/>
    <x v="2"/>
    <x v="4"/>
    <x v="18"/>
    <x v="9"/>
    <x v="3"/>
  </r>
  <r>
    <s v="09/22/2021"/>
    <x v="143"/>
    <x v="11"/>
    <s v="CHE139428"/>
    <x v="1291"/>
    <n v="500"/>
    <x v="0"/>
    <x v="0"/>
    <n v="3342"/>
    <x v="7"/>
    <x v="2"/>
    <x v="7"/>
    <x v="30"/>
    <x v="14"/>
    <x v="7"/>
  </r>
  <r>
    <s v="09/22/2021"/>
    <x v="143"/>
    <x v="11"/>
    <s v="09222021"/>
    <x v="62"/>
    <n v="25000"/>
    <x v="6"/>
    <x v="6"/>
    <n v="2636"/>
    <x v="4"/>
    <x v="2"/>
    <x v="4"/>
    <x v="58"/>
    <x v="37"/>
    <x v="4"/>
  </r>
  <r>
    <s v="09/22/2021"/>
    <x v="143"/>
    <x v="11"/>
    <s v="3966"/>
    <x v="942"/>
    <n v="500"/>
    <x v="3"/>
    <x v="3"/>
    <n v="2637"/>
    <x v="4"/>
    <x v="1"/>
    <x v="4"/>
    <x v="18"/>
    <x v="9"/>
    <x v="3"/>
  </r>
  <r>
    <s v="09/27/2021"/>
    <x v="143"/>
    <x v="11"/>
    <s v="CHE139611"/>
    <x v="999"/>
    <n v="5000"/>
    <x v="8"/>
    <x v="17"/>
    <n v="3333"/>
    <x v="4"/>
    <x v="1"/>
    <x v="4"/>
    <x v="1"/>
    <x v="1"/>
    <x v="0"/>
  </r>
  <r>
    <s v="09/27/2021"/>
    <x v="143"/>
    <x v="11"/>
    <s v="CHE139612"/>
    <x v="1164"/>
    <n v="6000"/>
    <x v="8"/>
    <x v="17"/>
    <n v="3333"/>
    <x v="4"/>
    <x v="1"/>
    <x v="4"/>
    <x v="1"/>
    <x v="1"/>
    <x v="0"/>
  </r>
  <r>
    <s v="09/27/2021"/>
    <x v="143"/>
    <x v="11"/>
    <s v="CHE139615"/>
    <x v="1159"/>
    <n v="5000"/>
    <x v="8"/>
    <x v="17"/>
    <n v="3333"/>
    <x v="4"/>
    <x v="1"/>
    <x v="4"/>
    <x v="1"/>
    <x v="1"/>
    <x v="0"/>
  </r>
  <r>
    <s v="09/21/2021"/>
    <x v="143"/>
    <x v="11"/>
    <s v="0921"/>
    <x v="1292"/>
    <n v="1000"/>
    <x v="0"/>
    <x v="0"/>
    <n v="2637"/>
    <x v="4"/>
    <x v="1"/>
    <x v="4"/>
    <x v="18"/>
    <x v="9"/>
    <x v="3"/>
  </r>
  <r>
    <s v="09/27/2021"/>
    <x v="143"/>
    <x v="11"/>
    <s v="CHE139608"/>
    <x v="719"/>
    <n v="8200"/>
    <x v="8"/>
    <x v="17"/>
    <n v="3333"/>
    <x v="4"/>
    <x v="1"/>
    <x v="4"/>
    <x v="1"/>
    <x v="1"/>
    <x v="0"/>
  </r>
  <r>
    <s v="09/28/2021"/>
    <x v="143"/>
    <x v="11"/>
    <s v="CHE139651"/>
    <x v="1248"/>
    <n v="600"/>
    <x v="2"/>
    <x v="2"/>
    <n v="3305"/>
    <x v="0"/>
    <x v="2"/>
    <x v="0"/>
    <x v="2"/>
    <x v="2"/>
    <x v="1"/>
  </r>
  <r>
    <s v="09/28/2021"/>
    <x v="143"/>
    <x v="11"/>
    <s v="CHE139661"/>
    <x v="1293"/>
    <n v="8000"/>
    <x v="8"/>
    <x v="17"/>
    <n v="3333"/>
    <x v="4"/>
    <x v="1"/>
    <x v="4"/>
    <x v="1"/>
    <x v="1"/>
    <x v="0"/>
  </r>
  <r>
    <s v="09/28/2021"/>
    <x v="143"/>
    <x v="11"/>
    <s v="CHE139716"/>
    <x v="1102"/>
    <n v="10000"/>
    <x v="2"/>
    <x v="2"/>
    <n v="2637"/>
    <x v="4"/>
    <x v="2"/>
    <x v="4"/>
    <x v="18"/>
    <x v="9"/>
    <x v="3"/>
  </r>
  <r>
    <s v="09/28/2021"/>
    <x v="143"/>
    <x v="11"/>
    <s v="CHE139723"/>
    <x v="1294"/>
    <n v="1000"/>
    <x v="2"/>
    <x v="2"/>
    <n v="3436"/>
    <x v="7"/>
    <x v="2"/>
    <x v="7"/>
    <x v="43"/>
    <x v="24"/>
    <x v="6"/>
  </r>
  <r>
    <s v="09/27/2021"/>
    <x v="143"/>
    <x v="11"/>
    <s v="CHE139595"/>
    <x v="1175"/>
    <n v="5500"/>
    <x v="8"/>
    <x v="17"/>
    <n v="3333"/>
    <x v="7"/>
    <x v="1"/>
    <x v="7"/>
    <x v="1"/>
    <x v="1"/>
    <x v="0"/>
  </r>
  <r>
    <s v="09/27/2021"/>
    <x v="143"/>
    <x v="11"/>
    <s v="CHE139596"/>
    <x v="1166"/>
    <n v="5000"/>
    <x v="8"/>
    <x v="17"/>
    <n v="3333"/>
    <x v="4"/>
    <x v="1"/>
    <x v="4"/>
    <x v="1"/>
    <x v="1"/>
    <x v="0"/>
  </r>
  <r>
    <s v="09/27/2021"/>
    <x v="143"/>
    <x v="11"/>
    <s v="CHE139597"/>
    <x v="337"/>
    <n v="8500"/>
    <x v="8"/>
    <x v="17"/>
    <n v="3333"/>
    <x v="7"/>
    <x v="1"/>
    <x v="7"/>
    <x v="1"/>
    <x v="1"/>
    <x v="0"/>
  </r>
  <r>
    <s v="09/27/2021"/>
    <x v="143"/>
    <x v="11"/>
    <s v="CHE139599"/>
    <x v="999"/>
    <n v="5000"/>
    <x v="8"/>
    <x v="17"/>
    <n v="3333"/>
    <x v="4"/>
    <x v="1"/>
    <x v="4"/>
    <x v="1"/>
    <x v="1"/>
    <x v="0"/>
  </r>
  <r>
    <s v="09/28/2021"/>
    <x v="143"/>
    <x v="11"/>
    <s v="INV092821"/>
    <x v="939"/>
    <n v="5000"/>
    <x v="2"/>
    <x v="2"/>
    <n v="2636"/>
    <x v="4"/>
    <x v="1"/>
    <x v="4"/>
    <x v="58"/>
    <x v="37"/>
    <x v="4"/>
  </r>
  <r>
    <s v="09/29/2021"/>
    <x v="143"/>
    <x v="11"/>
    <s v="CHE139751"/>
    <x v="1295"/>
    <n v="500"/>
    <x v="0"/>
    <x v="0"/>
    <n v="3305"/>
    <x v="0"/>
    <x v="1"/>
    <x v="0"/>
    <x v="2"/>
    <x v="2"/>
    <x v="1"/>
  </r>
  <r>
    <s v="09/30/2021"/>
    <x v="143"/>
    <x v="11"/>
    <s v="CHE139790"/>
    <x v="1289"/>
    <n v="5000"/>
    <x v="4"/>
    <x v="4"/>
    <n v="2634"/>
    <x v="4"/>
    <x v="1"/>
    <x v="4"/>
    <x v="11"/>
    <x v="6"/>
    <x v="4"/>
  </r>
  <r>
    <s v="09/30/2021"/>
    <x v="143"/>
    <x v="11"/>
    <m/>
    <x v="552"/>
    <n v="103276.04"/>
    <x v="8"/>
    <x v="17"/>
    <n v="3333"/>
    <x v="4"/>
    <x v="1"/>
    <x v="4"/>
    <x v="1"/>
    <x v="1"/>
    <x v="0"/>
  </r>
  <r>
    <s v="09/30/2021"/>
    <x v="143"/>
    <x v="11"/>
    <m/>
    <x v="552"/>
    <n v="58131.49"/>
    <x v="8"/>
    <x v="17"/>
    <n v="3333"/>
    <x v="7"/>
    <x v="1"/>
    <x v="7"/>
    <x v="1"/>
    <x v="1"/>
    <x v="0"/>
  </r>
  <r>
    <s v="09/30/2021"/>
    <x v="143"/>
    <x v="11"/>
    <m/>
    <x v="552"/>
    <n v="11278.47"/>
    <x v="8"/>
    <x v="17"/>
    <n v="3333"/>
    <x v="8"/>
    <x v="1"/>
    <x v="8"/>
    <x v="1"/>
    <x v="1"/>
    <x v="0"/>
  </r>
  <r>
    <s v=""/>
    <x v="144"/>
    <x v="12"/>
    <s v=""/>
    <x v="746"/>
    <n v="1.36"/>
    <x v="0"/>
    <x v="0"/>
    <n v="3434"/>
    <x v="7"/>
    <x v="1"/>
    <x v="7"/>
    <x v="47"/>
    <x v="28"/>
    <x v="6"/>
  </r>
  <r>
    <s v="02/26/2021"/>
    <x v="144"/>
    <x v="12"/>
    <s v="654523_03332"/>
    <x v="22"/>
    <n v="4000"/>
    <x v="0"/>
    <x v="0"/>
    <n v="3333"/>
    <x v="4"/>
    <x v="1"/>
    <x v="4"/>
    <x v="1"/>
    <x v="1"/>
    <x v="0"/>
  </r>
  <r>
    <s v="09/15/2021"/>
    <x v="144"/>
    <x v="12"/>
    <s v="007"/>
    <x v="1296"/>
    <n v="750"/>
    <x v="0"/>
    <x v="0"/>
    <n v="2736"/>
    <x v="4"/>
    <x v="1"/>
    <x v="4"/>
    <x v="17"/>
    <x v="5"/>
    <x v="4"/>
  </r>
  <r>
    <s v="09/23/2021"/>
    <x v="144"/>
    <x v="12"/>
    <s v="INV092321"/>
    <x v="1043"/>
    <n v="250"/>
    <x v="0"/>
    <x v="0"/>
    <n v="2736"/>
    <x v="4"/>
    <x v="1"/>
    <x v="4"/>
    <x v="17"/>
    <x v="5"/>
    <x v="4"/>
  </r>
  <r>
    <s v="10/01/2021"/>
    <x v="144"/>
    <x v="12"/>
    <s v="850"/>
    <x v="690"/>
    <n v="3000"/>
    <x v="3"/>
    <x v="3"/>
    <n v="2636"/>
    <x v="4"/>
    <x v="1"/>
    <x v="4"/>
    <x v="58"/>
    <x v="37"/>
    <x v="4"/>
  </r>
  <r>
    <s v="10/01/2021"/>
    <x v="144"/>
    <x v="12"/>
    <s v="INV100121"/>
    <x v="117"/>
    <n v="100"/>
    <x v="2"/>
    <x v="2"/>
    <n v="2736"/>
    <x v="4"/>
    <x v="2"/>
    <x v="4"/>
    <x v="17"/>
    <x v="5"/>
    <x v="4"/>
  </r>
  <r>
    <s v="10/07/2021"/>
    <x v="144"/>
    <x v="12"/>
    <s v="1622"/>
    <x v="1297"/>
    <n v="750"/>
    <x v="0"/>
    <x v="0"/>
    <n v="2636"/>
    <x v="4"/>
    <x v="1"/>
    <x v="4"/>
    <x v="58"/>
    <x v="37"/>
    <x v="4"/>
  </r>
  <r>
    <s v="10/07/2021"/>
    <x v="144"/>
    <x v="12"/>
    <s v="5560531021121491_100"/>
    <x v="192"/>
    <n v="314.82"/>
    <x v="0"/>
    <x v="0"/>
    <n v="3342"/>
    <x v="7"/>
    <x v="1"/>
    <x v="7"/>
    <x v="30"/>
    <x v="14"/>
    <x v="7"/>
  </r>
  <r>
    <s v="10/07/2021"/>
    <x v="144"/>
    <x v="12"/>
    <s v="CHE140034"/>
    <x v="1298"/>
    <n v="100"/>
    <x v="6"/>
    <x v="6"/>
    <n v="2635"/>
    <x v="4"/>
    <x v="2"/>
    <x v="4"/>
    <x v="12"/>
    <x v="7"/>
    <x v="4"/>
  </r>
  <r>
    <s v="10/07/2021"/>
    <x v="144"/>
    <x v="12"/>
    <s v="INV100721"/>
    <x v="1299"/>
    <n v="250"/>
    <x v="2"/>
    <x v="2"/>
    <n v="2637"/>
    <x v="4"/>
    <x v="2"/>
    <x v="4"/>
    <x v="18"/>
    <x v="9"/>
    <x v="3"/>
  </r>
  <r>
    <s v="10/12/2021"/>
    <x v="144"/>
    <x v="12"/>
    <s v="INV101221"/>
    <x v="314"/>
    <n v="1250"/>
    <x v="0"/>
    <x v="0"/>
    <n v="2637"/>
    <x v="4"/>
    <x v="1"/>
    <x v="4"/>
    <x v="18"/>
    <x v="9"/>
    <x v="3"/>
  </r>
  <r>
    <s v="10/16/2021"/>
    <x v="144"/>
    <x v="12"/>
    <s v="050_ANNETTE.ERVIN_OC"/>
    <x v="456"/>
    <n v="14"/>
    <x v="0"/>
    <x v="0"/>
    <n v="3434"/>
    <x v="7"/>
    <x v="1"/>
    <x v="7"/>
    <x v="47"/>
    <x v="28"/>
    <x v="6"/>
  </r>
  <r>
    <s v="10/18/2021"/>
    <x v="144"/>
    <x v="12"/>
    <s v="CHE140221"/>
    <x v="327"/>
    <n v="2500"/>
    <x v="3"/>
    <x v="3"/>
    <n v="2636"/>
    <x v="4"/>
    <x v="1"/>
    <x v="4"/>
    <x v="58"/>
    <x v="37"/>
    <x v="4"/>
  </r>
  <r>
    <s v="10/18/2021"/>
    <x v="144"/>
    <x v="12"/>
    <s v="CHE140268"/>
    <x v="1300"/>
    <n v="450"/>
    <x v="2"/>
    <x v="2"/>
    <n v="3343"/>
    <x v="7"/>
    <x v="2"/>
    <x v="7"/>
    <x v="31"/>
    <x v="13"/>
    <x v="7"/>
  </r>
  <r>
    <s v="10/18/2021"/>
    <x v="144"/>
    <x v="12"/>
    <s v="CHE140269"/>
    <x v="216"/>
    <n v="1000"/>
    <x v="0"/>
    <x v="0"/>
    <n v="3343"/>
    <x v="7"/>
    <x v="1"/>
    <x v="7"/>
    <x v="31"/>
    <x v="13"/>
    <x v="7"/>
  </r>
  <r>
    <s v="10/19/2021"/>
    <x v="144"/>
    <x v="12"/>
    <s v="CHE140323"/>
    <x v="1301"/>
    <n v="500"/>
    <x v="0"/>
    <x v="0"/>
    <n v="3304"/>
    <x v="0"/>
    <x v="1"/>
    <x v="0"/>
    <x v="0"/>
    <x v="0"/>
    <x v="0"/>
  </r>
  <r>
    <s v="10/22/2021"/>
    <x v="144"/>
    <x v="12"/>
    <s v="AE102221"/>
    <x v="1302"/>
    <n v="2500"/>
    <x v="3"/>
    <x v="3"/>
    <n v="2734"/>
    <x v="4"/>
    <x v="1"/>
    <x v="4"/>
    <x v="13"/>
    <x v="8"/>
    <x v="5"/>
  </r>
  <r>
    <s v="10/22/2021"/>
    <x v="144"/>
    <x v="12"/>
    <s v="CHE140444"/>
    <x v="1184"/>
    <n v="250"/>
    <x v="0"/>
    <x v="0"/>
    <n v="3342"/>
    <x v="7"/>
    <x v="1"/>
    <x v="7"/>
    <x v="30"/>
    <x v="14"/>
    <x v="7"/>
  </r>
  <r>
    <s v="10/26/2021"/>
    <x v="144"/>
    <x v="12"/>
    <s v="AOC202201"/>
    <x v="1106"/>
    <n v="500"/>
    <x v="0"/>
    <x v="0"/>
    <n v="2734"/>
    <x v="4"/>
    <x v="1"/>
    <x v="4"/>
    <x v="13"/>
    <x v="8"/>
    <x v="5"/>
  </r>
  <r>
    <s v="10/26/2021"/>
    <x v="144"/>
    <x v="12"/>
    <s v="INV102621"/>
    <x v="1303"/>
    <n v="2500"/>
    <x v="2"/>
    <x v="2"/>
    <n v="2636"/>
    <x v="4"/>
    <x v="2"/>
    <x v="4"/>
    <x v="58"/>
    <x v="37"/>
    <x v="4"/>
  </r>
  <r>
    <s v="10/27/2021"/>
    <x v="144"/>
    <x v="12"/>
    <s v="CHE140639"/>
    <x v="455"/>
    <n v="1000"/>
    <x v="0"/>
    <x v="0"/>
    <n v="2738"/>
    <x v="4"/>
    <x v="2"/>
    <x v="4"/>
    <x v="55"/>
    <x v="34"/>
    <x v="5"/>
  </r>
  <r>
    <s v="10/28/2021"/>
    <x v="144"/>
    <x v="12"/>
    <s v="CHE140671"/>
    <x v="22"/>
    <n v="500"/>
    <x v="0"/>
    <x v="0"/>
    <n v="3343"/>
    <x v="7"/>
    <x v="1"/>
    <x v="7"/>
    <x v="31"/>
    <x v="13"/>
    <x v="7"/>
  </r>
  <r>
    <s v="10/28/2021"/>
    <x v="144"/>
    <x v="12"/>
    <s v="CHE140682"/>
    <x v="720"/>
    <n v="1500"/>
    <x v="2"/>
    <x v="2"/>
    <n v="3342"/>
    <x v="7"/>
    <x v="3"/>
    <x v="7"/>
    <x v="30"/>
    <x v="14"/>
    <x v="7"/>
  </r>
  <r>
    <s v="10/29/2021"/>
    <x v="144"/>
    <x v="12"/>
    <s v="20211029"/>
    <x v="504"/>
    <n v="500"/>
    <x v="2"/>
    <x v="2"/>
    <n v="2636"/>
    <x v="4"/>
    <x v="2"/>
    <x v="4"/>
    <x v="58"/>
    <x v="37"/>
    <x v="4"/>
  </r>
  <r>
    <s v="10/29/2021"/>
    <x v="144"/>
    <x v="12"/>
    <s v="CHE140705"/>
    <x v="1065"/>
    <n v="1500"/>
    <x v="0"/>
    <x v="0"/>
    <n v="3439"/>
    <x v="8"/>
    <x v="3"/>
    <x v="8"/>
    <x v="40"/>
    <x v="21"/>
    <x v="6"/>
  </r>
  <r>
    <s v="10/29/2021"/>
    <x v="144"/>
    <x v="12"/>
    <s v="CHE140708"/>
    <x v="1"/>
    <n v="500"/>
    <x v="0"/>
    <x v="0"/>
    <n v="3333"/>
    <x v="7"/>
    <x v="1"/>
    <x v="7"/>
    <x v="1"/>
    <x v="1"/>
    <x v="0"/>
  </r>
  <r>
    <s v="10/29/2021"/>
    <x v="144"/>
    <x v="12"/>
    <s v="CHE140716"/>
    <x v="1003"/>
    <n v="250"/>
    <x v="2"/>
    <x v="2"/>
    <n v="3305"/>
    <x v="7"/>
    <x v="1"/>
    <x v="7"/>
    <x v="2"/>
    <x v="2"/>
    <x v="1"/>
  </r>
  <r>
    <s v=""/>
    <x v="145"/>
    <x v="12"/>
    <s v=""/>
    <x v="746"/>
    <n v="9.75"/>
    <x v="4"/>
    <x v="4"/>
    <n v="3342"/>
    <x v="7"/>
    <x v="1"/>
    <x v="7"/>
    <x v="30"/>
    <x v="14"/>
    <x v="7"/>
  </r>
  <r>
    <s v="07/12/2021"/>
    <x v="145"/>
    <x v="12"/>
    <s v="2021078BG12"/>
    <x v="430"/>
    <n v="500"/>
    <x v="4"/>
    <x v="4"/>
    <n v="2734"/>
    <x v="4"/>
    <x v="1"/>
    <x v="4"/>
    <x v="13"/>
    <x v="8"/>
    <x v="5"/>
  </r>
  <r>
    <s v="10/18/2021"/>
    <x v="145"/>
    <x v="12"/>
    <s v="INV101821"/>
    <x v="998"/>
    <n v="10000"/>
    <x v="3"/>
    <x v="3"/>
    <n v="2636"/>
    <x v="4"/>
    <x v="1"/>
    <x v="4"/>
    <x v="58"/>
    <x v="37"/>
    <x v="4"/>
  </r>
  <r>
    <s v="10/18/2021"/>
    <x v="145"/>
    <x v="12"/>
    <s v="INV140245"/>
    <x v="707"/>
    <n v="25755"/>
    <x v="8"/>
    <x v="17"/>
    <n v="3333"/>
    <x v="8"/>
    <x v="1"/>
    <x v="8"/>
    <x v="1"/>
    <x v="1"/>
    <x v="0"/>
  </r>
  <r>
    <s v="10/18/2021"/>
    <x v="145"/>
    <x v="12"/>
    <s v="INV140245"/>
    <x v="707"/>
    <n v="151470"/>
    <x v="8"/>
    <x v="17"/>
    <n v="3333"/>
    <x v="4"/>
    <x v="1"/>
    <x v="4"/>
    <x v="1"/>
    <x v="1"/>
    <x v="0"/>
  </r>
  <r>
    <s v="10/18/2021"/>
    <x v="145"/>
    <x v="12"/>
    <s v="INV140245"/>
    <x v="707"/>
    <n v="155185"/>
    <x v="8"/>
    <x v="17"/>
    <n v="3333"/>
    <x v="7"/>
    <x v="1"/>
    <x v="7"/>
    <x v="1"/>
    <x v="1"/>
    <x v="0"/>
  </r>
  <r>
    <s v="10/21/2021"/>
    <x v="145"/>
    <x v="12"/>
    <s v="REFUNDCHECK-102121"/>
    <x v="1150"/>
    <n v="-75"/>
    <x v="0"/>
    <x v="0"/>
    <n v="3436"/>
    <x v="7"/>
    <x v="1"/>
    <x v="7"/>
    <x v="43"/>
    <x v="24"/>
    <x v="6"/>
  </r>
  <r>
    <s v="10/22/2021"/>
    <x v="145"/>
    <x v="12"/>
    <s v="INV140447"/>
    <x v="707"/>
    <n v="2039.32"/>
    <x v="8"/>
    <x v="17"/>
    <n v="3333"/>
    <x v="8"/>
    <x v="1"/>
    <x v="8"/>
    <x v="1"/>
    <x v="1"/>
    <x v="0"/>
  </r>
  <r>
    <s v="10/22/2021"/>
    <x v="145"/>
    <x v="12"/>
    <s v="INV140447"/>
    <x v="707"/>
    <n v="9978.74"/>
    <x v="8"/>
    <x v="17"/>
    <n v="3333"/>
    <x v="4"/>
    <x v="1"/>
    <x v="4"/>
    <x v="1"/>
    <x v="1"/>
    <x v="0"/>
  </r>
  <r>
    <s v="10/22/2021"/>
    <x v="145"/>
    <x v="12"/>
    <s v="INV140447"/>
    <x v="707"/>
    <n v="19222.88"/>
    <x v="8"/>
    <x v="17"/>
    <n v="3333"/>
    <x v="7"/>
    <x v="1"/>
    <x v="7"/>
    <x v="1"/>
    <x v="1"/>
    <x v="0"/>
  </r>
  <r>
    <s v="10/27/2021"/>
    <x v="145"/>
    <x v="12"/>
    <s v="635"/>
    <x v="715"/>
    <n v="2000"/>
    <x v="3"/>
    <x v="3"/>
    <n v="2736"/>
    <x v="4"/>
    <x v="1"/>
    <x v="4"/>
    <x v="17"/>
    <x v="5"/>
    <x v="4"/>
  </r>
  <r>
    <s v="11/02/2021"/>
    <x v="145"/>
    <x v="12"/>
    <s v="CHE140833"/>
    <x v="1304"/>
    <n v="400"/>
    <x v="6"/>
    <x v="6"/>
    <n v="2636"/>
    <x v="4"/>
    <x v="2"/>
    <x v="4"/>
    <x v="58"/>
    <x v="37"/>
    <x v="4"/>
  </r>
  <r>
    <s v="11/02/2021"/>
    <x v="145"/>
    <x v="12"/>
    <s v="INV110221"/>
    <x v="283"/>
    <n v="5000"/>
    <x v="2"/>
    <x v="2"/>
    <n v="2738"/>
    <x v="4"/>
    <x v="1"/>
    <x v="4"/>
    <x v="55"/>
    <x v="34"/>
    <x v="5"/>
  </r>
  <r>
    <s v="11/03/2021"/>
    <x v="145"/>
    <x v="12"/>
    <s v="107"/>
    <x v="1305"/>
    <n v="1000"/>
    <x v="0"/>
    <x v="0"/>
    <n v="2738"/>
    <x v="4"/>
    <x v="3"/>
    <x v="4"/>
    <x v="55"/>
    <x v="34"/>
    <x v="5"/>
  </r>
  <r>
    <s v="11/03/2021"/>
    <x v="145"/>
    <x v="12"/>
    <s v="CHE140853"/>
    <x v="1306"/>
    <n v="350"/>
    <x v="2"/>
    <x v="2"/>
    <n v="3434"/>
    <x v="7"/>
    <x v="2"/>
    <x v="7"/>
    <x v="47"/>
    <x v="28"/>
    <x v="6"/>
  </r>
  <r>
    <s v="11/04/2021"/>
    <x v="145"/>
    <x v="12"/>
    <s v="INV110421"/>
    <x v="1251"/>
    <n v="1500"/>
    <x v="3"/>
    <x v="3"/>
    <n v="2637"/>
    <x v="4"/>
    <x v="3"/>
    <x v="4"/>
    <x v="18"/>
    <x v="9"/>
    <x v="3"/>
  </r>
  <r>
    <s v="11/10/2021"/>
    <x v="145"/>
    <x v="12"/>
    <s v="CHE141142"/>
    <x v="472"/>
    <n v="500"/>
    <x v="6"/>
    <x v="6"/>
    <n v="2737"/>
    <x v="4"/>
    <x v="2"/>
    <x v="4"/>
    <x v="15"/>
    <x v="10"/>
    <x v="5"/>
  </r>
  <r>
    <s v="11/11/2021"/>
    <x v="145"/>
    <x v="12"/>
    <s v="CHE141182"/>
    <x v="1307"/>
    <n v="7500"/>
    <x v="0"/>
    <x v="0"/>
    <n v="3305"/>
    <x v="0"/>
    <x v="1"/>
    <x v="0"/>
    <x v="2"/>
    <x v="2"/>
    <x v="1"/>
  </r>
  <r>
    <s v="11/16/2021"/>
    <x v="145"/>
    <x v="12"/>
    <s v="050_STEVEN.STEIGER_N"/>
    <x v="456"/>
    <n v="100"/>
    <x v="4"/>
    <x v="4"/>
    <n v="3342"/>
    <x v="7"/>
    <x v="1"/>
    <x v="7"/>
    <x v="30"/>
    <x v="14"/>
    <x v="7"/>
  </r>
  <r>
    <s v="11/16/2021"/>
    <x v="145"/>
    <x v="12"/>
    <s v="CHE141332"/>
    <x v="795"/>
    <n v="500"/>
    <x v="0"/>
    <x v="0"/>
    <n v="2737"/>
    <x v="4"/>
    <x v="2"/>
    <x v="4"/>
    <x v="15"/>
    <x v="10"/>
    <x v="5"/>
  </r>
  <r>
    <s v="11/16/2021"/>
    <x v="145"/>
    <x v="12"/>
    <s v="INV111621"/>
    <x v="1308"/>
    <n v="1500"/>
    <x v="0"/>
    <x v="0"/>
    <n v="2636"/>
    <x v="4"/>
    <x v="1"/>
    <x v="4"/>
    <x v="58"/>
    <x v="37"/>
    <x v="4"/>
  </r>
  <r>
    <s v="11/17/2021"/>
    <x v="145"/>
    <x v="12"/>
    <s v="102"/>
    <x v="932"/>
    <n v="1000"/>
    <x v="0"/>
    <x v="0"/>
    <n v="2734"/>
    <x v="4"/>
    <x v="1"/>
    <x v="4"/>
    <x v="13"/>
    <x v="8"/>
    <x v="5"/>
  </r>
  <r>
    <s v="11/19/2021"/>
    <x v="145"/>
    <x v="12"/>
    <s v="CHE141499"/>
    <x v="278"/>
    <n v="5000"/>
    <x v="2"/>
    <x v="2"/>
    <n v="3333"/>
    <x v="0"/>
    <x v="1"/>
    <x v="0"/>
    <x v="1"/>
    <x v="1"/>
    <x v="0"/>
  </r>
  <r>
    <s v="12/01/2021"/>
    <x v="146"/>
    <x v="12"/>
    <s v="CHE141734"/>
    <x v="1309"/>
    <n v="1000"/>
    <x v="0"/>
    <x v="0"/>
    <n v="2737"/>
    <x v="4"/>
    <x v="1"/>
    <x v="4"/>
    <x v="15"/>
    <x v="10"/>
    <x v="5"/>
  </r>
  <r>
    <s v="12/01/2021"/>
    <x v="146"/>
    <x v="12"/>
    <s v="INV120121"/>
    <x v="607"/>
    <n v="500"/>
    <x v="0"/>
    <x v="0"/>
    <n v="2736"/>
    <x v="4"/>
    <x v="2"/>
    <x v="4"/>
    <x v="17"/>
    <x v="5"/>
    <x v="4"/>
  </r>
  <r>
    <s v="12/02/2021"/>
    <x v="146"/>
    <x v="12"/>
    <s v="CHE141762"/>
    <x v="485"/>
    <n v="2000"/>
    <x v="0"/>
    <x v="0"/>
    <n v="3435"/>
    <x v="7"/>
    <x v="1"/>
    <x v="7"/>
    <x v="26"/>
    <x v="12"/>
    <x v="6"/>
  </r>
  <r>
    <s v="12/03/2021"/>
    <x v="146"/>
    <x v="12"/>
    <s v="2021226"/>
    <x v="646"/>
    <n v="3500"/>
    <x v="3"/>
    <x v="3"/>
    <n v="2636"/>
    <x v="4"/>
    <x v="1"/>
    <x v="4"/>
    <x v="58"/>
    <x v="37"/>
    <x v="4"/>
  </r>
  <r>
    <s v="12/06/2021"/>
    <x v="146"/>
    <x v="12"/>
    <s v="CHE141867"/>
    <x v="1186"/>
    <n v="250"/>
    <x v="2"/>
    <x v="2"/>
    <n v="3342"/>
    <x v="7"/>
    <x v="2"/>
    <x v="7"/>
    <x v="30"/>
    <x v="14"/>
    <x v="7"/>
  </r>
  <r>
    <s v="12/07/2021"/>
    <x v="146"/>
    <x v="12"/>
    <s v="INV120721"/>
    <x v="72"/>
    <n v="4000"/>
    <x v="6"/>
    <x v="6"/>
    <n v="2636"/>
    <x v="4"/>
    <x v="2"/>
    <x v="4"/>
    <x v="58"/>
    <x v="37"/>
    <x v="4"/>
  </r>
  <r>
    <s v="12/07/2021"/>
    <x v="146"/>
    <x v="12"/>
    <s v="WEXP-00043468"/>
    <x v="1107"/>
    <n v="306.92"/>
    <x v="0"/>
    <x v="0"/>
    <n v="3434"/>
    <x v="7"/>
    <x v="1"/>
    <x v="7"/>
    <x v="47"/>
    <x v="28"/>
    <x v="6"/>
  </r>
  <r>
    <s v="12/08/2021"/>
    <x v="146"/>
    <x v="12"/>
    <s v="INV120821"/>
    <x v="36"/>
    <n v="1500"/>
    <x v="0"/>
    <x v="0"/>
    <n v="2636"/>
    <x v="4"/>
    <x v="1"/>
    <x v="4"/>
    <x v="58"/>
    <x v="37"/>
    <x v="4"/>
  </r>
  <r>
    <s v="12/14/2021"/>
    <x v="146"/>
    <x v="12"/>
    <s v="CHE142166"/>
    <x v="1202"/>
    <n v="600"/>
    <x v="0"/>
    <x v="0"/>
    <n v="2736"/>
    <x v="4"/>
    <x v="2"/>
    <x v="4"/>
    <x v="17"/>
    <x v="5"/>
    <x v="4"/>
  </r>
  <r>
    <s v="12/15/2021"/>
    <x v="146"/>
    <x v="12"/>
    <s v="71687"/>
    <x v="22"/>
    <n v="250"/>
    <x v="0"/>
    <x v="0"/>
    <n v="2736"/>
    <x v="4"/>
    <x v="1"/>
    <x v="4"/>
    <x v="17"/>
    <x v="5"/>
    <x v="4"/>
  </r>
  <r>
    <s v="12/15/2021"/>
    <x v="146"/>
    <x v="12"/>
    <s v="82158"/>
    <x v="22"/>
    <n v="750"/>
    <x v="0"/>
    <x v="0"/>
    <n v="2734"/>
    <x v="4"/>
    <x v="1"/>
    <x v="4"/>
    <x v="13"/>
    <x v="8"/>
    <x v="5"/>
  </r>
  <r>
    <s v="12/16/2021"/>
    <x v="146"/>
    <x v="12"/>
    <s v="050_THOMAS.SWORD_DEC"/>
    <x v="456"/>
    <n v="166.59"/>
    <x v="0"/>
    <x v="0"/>
    <n v="3435"/>
    <x v="7"/>
    <x v="1"/>
    <x v="7"/>
    <x v="26"/>
    <x v="12"/>
    <x v="6"/>
  </r>
  <r>
    <s v="12/16/2021"/>
    <x v="146"/>
    <x v="12"/>
    <s v="050_THOMAS.SWORD_DEC"/>
    <x v="456"/>
    <n v="197.71"/>
    <x v="0"/>
    <x v="0"/>
    <n v="3435"/>
    <x v="7"/>
    <x v="1"/>
    <x v="7"/>
    <x v="26"/>
    <x v="12"/>
    <x v="6"/>
  </r>
  <r>
    <s v="12/28/2021"/>
    <x v="146"/>
    <x v="12"/>
    <s v="INV122821"/>
    <x v="362"/>
    <n v="1000"/>
    <x v="0"/>
    <x v="0"/>
    <n v="2636"/>
    <x v="4"/>
    <x v="2"/>
    <x v="4"/>
    <x v="58"/>
    <x v="37"/>
    <x v="4"/>
  </r>
  <r>
    <s v="12/29/2021"/>
    <x v="146"/>
    <x v="12"/>
    <s v="CHE142487"/>
    <x v="387"/>
    <n v="1000"/>
    <x v="0"/>
    <x v="0"/>
    <n v="2638"/>
    <x v="4"/>
    <x v="1"/>
    <x v="4"/>
    <x v="14"/>
    <x v="9"/>
    <x v="3"/>
  </r>
  <r>
    <s v="01/05/2022"/>
    <x v="147"/>
    <x v="12"/>
    <s v="538"/>
    <x v="528"/>
    <n v="5000"/>
    <x v="0"/>
    <x v="0"/>
    <n v="2636"/>
    <x v="4"/>
    <x v="1"/>
    <x v="4"/>
    <x v="58"/>
    <x v="37"/>
    <x v="4"/>
  </r>
  <r>
    <s v="01/07/2022"/>
    <x v="147"/>
    <x v="12"/>
    <s v="CHE142873"/>
    <x v="729"/>
    <n v="5000"/>
    <x v="0"/>
    <x v="0"/>
    <n v="3333"/>
    <x v="0"/>
    <x v="1"/>
    <x v="0"/>
    <x v="1"/>
    <x v="1"/>
    <x v="0"/>
  </r>
  <r>
    <s v="01/10/2022"/>
    <x v="147"/>
    <x v="12"/>
    <s v="ATMOSENERGY"/>
    <x v="1247"/>
    <n v="2000"/>
    <x v="3"/>
    <x v="3"/>
    <n v="2734"/>
    <x v="4"/>
    <x v="1"/>
    <x v="4"/>
    <x v="13"/>
    <x v="8"/>
    <x v="5"/>
  </r>
  <r>
    <s v="01/11/2022"/>
    <x v="147"/>
    <x v="12"/>
    <s v="INV011122"/>
    <x v="852"/>
    <n v="500"/>
    <x v="0"/>
    <x v="0"/>
    <n v="2636"/>
    <x v="4"/>
    <x v="1"/>
    <x v="4"/>
    <x v="58"/>
    <x v="37"/>
    <x v="4"/>
  </r>
  <r>
    <s v="01/12/2022"/>
    <x v="147"/>
    <x v="12"/>
    <s v="CHE143023"/>
    <x v="1310"/>
    <n v="500"/>
    <x v="0"/>
    <x v="0"/>
    <n v="3307"/>
    <x v="7"/>
    <x v="3"/>
    <x v="7"/>
    <x v="53"/>
    <x v="32"/>
    <x v="0"/>
  </r>
  <r>
    <s v="01/13/2022"/>
    <x v="147"/>
    <x v="12"/>
    <s v="CHE143049"/>
    <x v="1212"/>
    <n v="1000"/>
    <x v="6"/>
    <x v="6"/>
    <n v="3307"/>
    <x v="7"/>
    <x v="1"/>
    <x v="7"/>
    <x v="53"/>
    <x v="32"/>
    <x v="0"/>
  </r>
  <r>
    <s v="01/16/2022"/>
    <x v="147"/>
    <x v="12"/>
    <s v="050_DAMION.WHEELER_J"/>
    <x v="456"/>
    <n v="255.55"/>
    <x v="0"/>
    <x v="0"/>
    <n v="2734"/>
    <x v="4"/>
    <x v="1"/>
    <x v="4"/>
    <x v="13"/>
    <x v="8"/>
    <x v="5"/>
  </r>
  <r>
    <s v="01/18/2022"/>
    <x v="147"/>
    <x v="12"/>
    <s v="CHE143127"/>
    <x v="1311"/>
    <n v="1000"/>
    <x v="0"/>
    <x v="0"/>
    <n v="3333"/>
    <x v="7"/>
    <x v="1"/>
    <x v="7"/>
    <x v="1"/>
    <x v="1"/>
    <x v="0"/>
  </r>
  <r>
    <s v="01/19/2022"/>
    <x v="147"/>
    <x v="12"/>
    <s v="CHE143181"/>
    <x v="626"/>
    <n v="500"/>
    <x v="4"/>
    <x v="4"/>
    <n v="3438"/>
    <x v="8"/>
    <x v="1"/>
    <x v="8"/>
    <x v="39"/>
    <x v="20"/>
    <x v="6"/>
  </r>
  <r>
    <s v="01/19/2022"/>
    <x v="147"/>
    <x v="12"/>
    <s v="CHE143190"/>
    <x v="1312"/>
    <n v="500"/>
    <x v="0"/>
    <x v="0"/>
    <n v="3333"/>
    <x v="4"/>
    <x v="1"/>
    <x v="4"/>
    <x v="1"/>
    <x v="1"/>
    <x v="0"/>
  </r>
  <r>
    <s v="01/20/2022"/>
    <x v="147"/>
    <x v="12"/>
    <s v="INV012022"/>
    <x v="197"/>
    <n v="500"/>
    <x v="0"/>
    <x v="0"/>
    <n v="2636"/>
    <x v="4"/>
    <x v="2"/>
    <x v="4"/>
    <x v="58"/>
    <x v="37"/>
    <x v="4"/>
  </r>
  <r>
    <s v="01/21/2022"/>
    <x v="147"/>
    <x v="12"/>
    <s v="CHE143222"/>
    <x v="1313"/>
    <n v="2500"/>
    <x v="0"/>
    <x v="0"/>
    <n v="3333"/>
    <x v="7"/>
    <x v="1"/>
    <x v="7"/>
    <x v="1"/>
    <x v="1"/>
    <x v="0"/>
  </r>
  <r>
    <s v="01/21/2022"/>
    <x v="147"/>
    <x v="12"/>
    <s v="CHE143231"/>
    <x v="1206"/>
    <n v="500"/>
    <x v="0"/>
    <x v="0"/>
    <n v="3342"/>
    <x v="7"/>
    <x v="1"/>
    <x v="7"/>
    <x v="30"/>
    <x v="14"/>
    <x v="7"/>
  </r>
  <r>
    <s v="01/25/2022"/>
    <x v="147"/>
    <x v="12"/>
    <s v="INV012522"/>
    <x v="72"/>
    <n v="200"/>
    <x v="2"/>
    <x v="2"/>
    <n v="2636"/>
    <x v="4"/>
    <x v="2"/>
    <x v="4"/>
    <x v="58"/>
    <x v="37"/>
    <x v="4"/>
  </r>
  <r>
    <s v="01/25/2022"/>
    <x v="147"/>
    <x v="12"/>
    <s v="INV012522"/>
    <x v="501"/>
    <n v="500"/>
    <x v="0"/>
    <x v="0"/>
    <n v="2636"/>
    <x v="4"/>
    <x v="1"/>
    <x v="4"/>
    <x v="58"/>
    <x v="37"/>
    <x v="4"/>
  </r>
  <r>
    <s v="01/25/2022"/>
    <x v="147"/>
    <x v="12"/>
    <s v="INV143281"/>
    <x v="707"/>
    <n v="2567.36"/>
    <x v="8"/>
    <x v="17"/>
    <n v="3333"/>
    <x v="8"/>
    <x v="1"/>
    <x v="8"/>
    <x v="1"/>
    <x v="1"/>
    <x v="0"/>
  </r>
  <r>
    <s v="01/25/2022"/>
    <x v="147"/>
    <x v="12"/>
    <s v="INV143281"/>
    <x v="707"/>
    <n v="12208.52"/>
    <x v="8"/>
    <x v="17"/>
    <n v="3333"/>
    <x v="4"/>
    <x v="1"/>
    <x v="4"/>
    <x v="1"/>
    <x v="1"/>
    <x v="0"/>
  </r>
  <r>
    <s v="01/25/2022"/>
    <x v="147"/>
    <x v="12"/>
    <s v="INV143281"/>
    <x v="707"/>
    <n v="24092.13"/>
    <x v="8"/>
    <x v="17"/>
    <n v="3333"/>
    <x v="7"/>
    <x v="1"/>
    <x v="7"/>
    <x v="1"/>
    <x v="1"/>
    <x v="0"/>
  </r>
  <r>
    <s v="01/26/2022"/>
    <x v="147"/>
    <x v="12"/>
    <s v="102"/>
    <x v="1221"/>
    <n v="1000"/>
    <x v="0"/>
    <x v="0"/>
    <n v="2734"/>
    <x v="4"/>
    <x v="1"/>
    <x v="4"/>
    <x v="13"/>
    <x v="8"/>
    <x v="5"/>
  </r>
  <r>
    <s v="01/26/2022"/>
    <x v="147"/>
    <x v="12"/>
    <s v="CHE143415"/>
    <x v="1103"/>
    <n v="500"/>
    <x v="0"/>
    <x v="0"/>
    <n v="3308"/>
    <x v="7"/>
    <x v="1"/>
    <x v="7"/>
    <x v="35"/>
    <x v="17"/>
    <x v="8"/>
  </r>
  <r>
    <s v="01/27/2022"/>
    <x v="147"/>
    <x v="12"/>
    <s v="INV012722"/>
    <x v="1314"/>
    <n v="1000"/>
    <x v="6"/>
    <x v="6"/>
    <n v="2636"/>
    <x v="4"/>
    <x v="2"/>
    <x v="4"/>
    <x v="58"/>
    <x v="37"/>
    <x v="4"/>
  </r>
  <r>
    <s v="01/31/2022"/>
    <x v="147"/>
    <x v="12"/>
    <s v="CHE143500"/>
    <x v="1315"/>
    <n v="300"/>
    <x v="6"/>
    <x v="6"/>
    <n v="3343"/>
    <x v="7"/>
    <x v="1"/>
    <x v="7"/>
    <x v="31"/>
    <x v="13"/>
    <x v="7"/>
  </r>
  <r>
    <s v="01/31/2022"/>
    <x v="147"/>
    <x v="12"/>
    <s v="CHE143530"/>
    <x v="1"/>
    <n v="5000"/>
    <x v="1"/>
    <x v="1"/>
    <n v="3301"/>
    <x v="7"/>
    <x v="1"/>
    <x v="7"/>
    <x v="34"/>
    <x v="16"/>
    <x v="0"/>
  </r>
  <r>
    <s v="01/31/2022"/>
    <x v="147"/>
    <x v="12"/>
    <s v="CHE143532"/>
    <x v="293"/>
    <n v="1500"/>
    <x v="0"/>
    <x v="0"/>
    <n v="2734"/>
    <x v="4"/>
    <x v="1"/>
    <x v="4"/>
    <x v="13"/>
    <x v="8"/>
    <x v="5"/>
  </r>
  <r>
    <s v="12/22/2021"/>
    <x v="147"/>
    <x v="12"/>
    <s v="WEXP-00044263"/>
    <x v="1316"/>
    <n v="339.69"/>
    <x v="0"/>
    <x v="0"/>
    <n v="3343"/>
    <x v="7"/>
    <x v="1"/>
    <x v="7"/>
    <x v="31"/>
    <x v="13"/>
    <x v="7"/>
  </r>
  <r>
    <s v="12/22/2021"/>
    <x v="147"/>
    <x v="12"/>
    <s v="WEXP-00044263"/>
    <x v="1316"/>
    <n v="1500"/>
    <x v="0"/>
    <x v="0"/>
    <n v="3343"/>
    <x v="7"/>
    <x v="1"/>
    <x v="7"/>
    <x v="31"/>
    <x v="13"/>
    <x v="7"/>
  </r>
  <r>
    <s v="01/28/2022"/>
    <x v="148"/>
    <x v="12"/>
    <s v="2022078BG1"/>
    <x v="430"/>
    <n v="1000"/>
    <x v="0"/>
    <x v="0"/>
    <n v="2637"/>
    <x v="4"/>
    <x v="1"/>
    <x v="4"/>
    <x v="18"/>
    <x v="9"/>
    <x v="3"/>
  </r>
  <r>
    <s v="01/28/2022"/>
    <x v="148"/>
    <x v="12"/>
    <s v="2022078BG1"/>
    <x v="430"/>
    <n v="1250"/>
    <x v="0"/>
    <x v="0"/>
    <n v="2636"/>
    <x v="4"/>
    <x v="1"/>
    <x v="4"/>
    <x v="58"/>
    <x v="37"/>
    <x v="4"/>
  </r>
  <r>
    <s v="01/28/2022"/>
    <x v="148"/>
    <x v="12"/>
    <s v="2022078BG1"/>
    <x v="430"/>
    <n v="3750"/>
    <x v="0"/>
    <x v="0"/>
    <n v="2734"/>
    <x v="4"/>
    <x v="1"/>
    <x v="4"/>
    <x v="13"/>
    <x v="8"/>
    <x v="5"/>
  </r>
  <r>
    <s v="02/01/2022"/>
    <x v="148"/>
    <x v="12"/>
    <s v="2317"/>
    <x v="22"/>
    <n v="1000"/>
    <x v="0"/>
    <x v="0"/>
    <n v="2738"/>
    <x v="4"/>
    <x v="1"/>
    <x v="4"/>
    <x v="55"/>
    <x v="34"/>
    <x v="5"/>
  </r>
  <r>
    <s v="02/01/2022"/>
    <x v="148"/>
    <x v="12"/>
    <s v="645960"/>
    <x v="22"/>
    <n v="2500"/>
    <x v="0"/>
    <x v="0"/>
    <n v="2636"/>
    <x v="4"/>
    <x v="1"/>
    <x v="4"/>
    <x v="58"/>
    <x v="37"/>
    <x v="4"/>
  </r>
  <r>
    <s v="02/01/2022"/>
    <x v="148"/>
    <x v="12"/>
    <s v="CHE143582"/>
    <x v="642"/>
    <n v="2400"/>
    <x v="2"/>
    <x v="2"/>
    <n v="3438"/>
    <x v="8"/>
    <x v="2"/>
    <x v="8"/>
    <x v="39"/>
    <x v="20"/>
    <x v="6"/>
  </r>
  <r>
    <s v="02/01/2022"/>
    <x v="148"/>
    <x v="12"/>
    <s v="INV020122"/>
    <x v="1209"/>
    <n v="200"/>
    <x v="0"/>
    <x v="0"/>
    <n v="2736"/>
    <x v="4"/>
    <x v="1"/>
    <x v="4"/>
    <x v="17"/>
    <x v="5"/>
    <x v="4"/>
  </r>
  <r>
    <s v="02/02/2022"/>
    <x v="148"/>
    <x v="12"/>
    <s v="20222124"/>
    <x v="71"/>
    <n v="1000"/>
    <x v="0"/>
    <x v="0"/>
    <n v="2636"/>
    <x v="4"/>
    <x v="1"/>
    <x v="4"/>
    <x v="58"/>
    <x v="37"/>
    <x v="4"/>
  </r>
  <r>
    <s v="02/02/2022"/>
    <x v="148"/>
    <x v="12"/>
    <s v="38553"/>
    <x v="22"/>
    <n v="500"/>
    <x v="0"/>
    <x v="0"/>
    <n v="2637"/>
    <x v="4"/>
    <x v="1"/>
    <x v="4"/>
    <x v="18"/>
    <x v="9"/>
    <x v="3"/>
  </r>
  <r>
    <s v="02/02/2022"/>
    <x v="148"/>
    <x v="12"/>
    <s v="CHE143609"/>
    <x v="164"/>
    <n v="150"/>
    <x v="17"/>
    <x v="16"/>
    <n v="3439"/>
    <x v="7"/>
    <x v="3"/>
    <x v="7"/>
    <x v="40"/>
    <x v="21"/>
    <x v="6"/>
  </r>
  <r>
    <s v="02/02/2022"/>
    <x v="148"/>
    <x v="12"/>
    <s v="CHE143613"/>
    <x v="1"/>
    <n v="3500"/>
    <x v="1"/>
    <x v="1"/>
    <n v="3333"/>
    <x v="7"/>
    <x v="1"/>
    <x v="7"/>
    <x v="1"/>
    <x v="1"/>
    <x v="0"/>
  </r>
  <r>
    <s v="02/02/2022"/>
    <x v="148"/>
    <x v="12"/>
    <s v="INV020222"/>
    <x v="1101"/>
    <n v="1000"/>
    <x v="0"/>
    <x v="0"/>
    <n v="2637"/>
    <x v="4"/>
    <x v="2"/>
    <x v="4"/>
    <x v="18"/>
    <x v="9"/>
    <x v="3"/>
  </r>
  <r>
    <s v="02/03/2022"/>
    <x v="148"/>
    <x v="12"/>
    <s v="CHE143643"/>
    <x v="1265"/>
    <n v="2500"/>
    <x v="0"/>
    <x v="0"/>
    <n v="2737"/>
    <x v="4"/>
    <x v="2"/>
    <x v="4"/>
    <x v="15"/>
    <x v="10"/>
    <x v="5"/>
  </r>
  <r>
    <s v="02/03/2022"/>
    <x v="148"/>
    <x v="12"/>
    <s v="CHE143644"/>
    <x v="1264"/>
    <n v="1500"/>
    <x v="0"/>
    <x v="0"/>
    <n v="2636"/>
    <x v="4"/>
    <x v="2"/>
    <x v="4"/>
    <x v="58"/>
    <x v="37"/>
    <x v="4"/>
  </r>
  <r>
    <s v="02/04/2022"/>
    <x v="148"/>
    <x v="12"/>
    <s v="126823"/>
    <x v="22"/>
    <n v="10000"/>
    <x v="0"/>
    <x v="0"/>
    <n v="2636"/>
    <x v="4"/>
    <x v="1"/>
    <x v="4"/>
    <x v="58"/>
    <x v="37"/>
    <x v="4"/>
  </r>
  <r>
    <s v="02/04/2022"/>
    <x v="148"/>
    <x v="12"/>
    <s v="INV020422"/>
    <x v="1317"/>
    <n v="2000"/>
    <x v="0"/>
    <x v="0"/>
    <n v="2734"/>
    <x v="4"/>
    <x v="1"/>
    <x v="4"/>
    <x v="13"/>
    <x v="8"/>
    <x v="5"/>
  </r>
  <r>
    <s v="02/07/2022"/>
    <x v="148"/>
    <x v="12"/>
    <s v="INV020722"/>
    <x v="1114"/>
    <n v="1000"/>
    <x v="0"/>
    <x v="0"/>
    <n v="2738"/>
    <x v="4"/>
    <x v="1"/>
    <x v="4"/>
    <x v="55"/>
    <x v="34"/>
    <x v="5"/>
  </r>
  <r>
    <s v="02/09/2022"/>
    <x v="148"/>
    <x v="12"/>
    <s v="CHE143800"/>
    <x v="811"/>
    <n v="1500"/>
    <x v="2"/>
    <x v="2"/>
    <n v="3343"/>
    <x v="7"/>
    <x v="2"/>
    <x v="7"/>
    <x v="31"/>
    <x v="13"/>
    <x v="7"/>
  </r>
  <r>
    <s v="02/10/2022"/>
    <x v="148"/>
    <x v="12"/>
    <s v="CHE143837"/>
    <x v="1285"/>
    <n v="1500"/>
    <x v="2"/>
    <x v="2"/>
    <n v="3343"/>
    <x v="7"/>
    <x v="2"/>
    <x v="7"/>
    <x v="31"/>
    <x v="13"/>
    <x v="7"/>
  </r>
  <r>
    <s v="02/10/2022"/>
    <x v="148"/>
    <x v="12"/>
    <s v="CHE143841"/>
    <x v="1240"/>
    <n v="325"/>
    <x v="0"/>
    <x v="0"/>
    <n v="3435"/>
    <x v="7"/>
    <x v="1"/>
    <x v="7"/>
    <x v="26"/>
    <x v="12"/>
    <x v="6"/>
  </r>
  <r>
    <s v="02/11/2022"/>
    <x v="148"/>
    <x v="12"/>
    <s v="CHE143869"/>
    <x v="1318"/>
    <n v="2000"/>
    <x v="2"/>
    <x v="2"/>
    <n v="3435"/>
    <x v="7"/>
    <x v="1"/>
    <x v="7"/>
    <x v="26"/>
    <x v="12"/>
    <x v="6"/>
  </r>
  <r>
    <s v="02/11/2022"/>
    <x v="148"/>
    <x v="12"/>
    <s v="CHE143898"/>
    <x v="954"/>
    <n v="1250"/>
    <x v="6"/>
    <x v="6"/>
    <n v="3333"/>
    <x v="7"/>
    <x v="2"/>
    <x v="7"/>
    <x v="1"/>
    <x v="1"/>
    <x v="0"/>
  </r>
  <r>
    <s v="02/11/2022"/>
    <x v="148"/>
    <x v="12"/>
    <s v="INV021122"/>
    <x v="109"/>
    <n v="2000"/>
    <x v="6"/>
    <x v="6"/>
    <n v="2636"/>
    <x v="4"/>
    <x v="2"/>
    <x v="4"/>
    <x v="58"/>
    <x v="37"/>
    <x v="4"/>
  </r>
  <r>
    <s v="02/16/2022"/>
    <x v="148"/>
    <x v="12"/>
    <s v="CHE143992"/>
    <x v="164"/>
    <n v="1000"/>
    <x v="2"/>
    <x v="2"/>
    <n v="3342"/>
    <x v="7"/>
    <x v="3"/>
    <x v="7"/>
    <x v="30"/>
    <x v="14"/>
    <x v="7"/>
  </r>
  <r>
    <s v="02/17/2022"/>
    <x v="148"/>
    <x v="12"/>
    <s v="CHE144009"/>
    <x v="1319"/>
    <n v="7500"/>
    <x v="0"/>
    <x v="0"/>
    <n v="3438"/>
    <x v="8"/>
    <x v="2"/>
    <x v="8"/>
    <x v="39"/>
    <x v="20"/>
    <x v="6"/>
  </r>
  <r>
    <s v="02/17/2022"/>
    <x v="148"/>
    <x v="12"/>
    <s v="INV021722"/>
    <x v="940"/>
    <n v="500"/>
    <x v="0"/>
    <x v="0"/>
    <n v="2734"/>
    <x v="4"/>
    <x v="1"/>
    <x v="4"/>
    <x v="13"/>
    <x v="8"/>
    <x v="5"/>
  </r>
  <r>
    <s v="02/23/2022"/>
    <x v="148"/>
    <x v="12"/>
    <s v="CHE144289"/>
    <x v="595"/>
    <n v="500"/>
    <x v="2"/>
    <x v="2"/>
    <n v="2636"/>
    <x v="4"/>
    <x v="2"/>
    <x v="4"/>
    <x v="58"/>
    <x v="37"/>
    <x v="4"/>
  </r>
  <r>
    <s v="02/24/2022"/>
    <x v="148"/>
    <x v="12"/>
    <s v="CHE144368"/>
    <x v="3"/>
    <n v="1000"/>
    <x v="0"/>
    <x v="0"/>
    <n v="3438"/>
    <x v="8"/>
    <x v="1"/>
    <x v="8"/>
    <x v="39"/>
    <x v="20"/>
    <x v="6"/>
  </r>
  <r>
    <s v="02/25/2022"/>
    <x v="148"/>
    <x v="12"/>
    <s v="CHE144383"/>
    <x v="1320"/>
    <n v="500"/>
    <x v="0"/>
    <x v="0"/>
    <n v="2637"/>
    <x v="4"/>
    <x v="3"/>
    <x v="4"/>
    <x v="18"/>
    <x v="9"/>
    <x v="3"/>
  </r>
  <r>
    <s v="02/25/2022"/>
    <x v="148"/>
    <x v="12"/>
    <s v="CHE144387"/>
    <x v="624"/>
    <n v="2000"/>
    <x v="0"/>
    <x v="0"/>
    <n v="2637"/>
    <x v="4"/>
    <x v="1"/>
    <x v="4"/>
    <x v="18"/>
    <x v="9"/>
    <x v="3"/>
  </r>
  <r>
    <s v="02/28/2022"/>
    <x v="148"/>
    <x v="12"/>
    <s v="CHE144418"/>
    <x v="971"/>
    <n v="500"/>
    <x v="0"/>
    <x v="0"/>
    <n v="2637"/>
    <x v="4"/>
    <x v="1"/>
    <x v="4"/>
    <x v="18"/>
    <x v="9"/>
    <x v="3"/>
  </r>
  <r>
    <s v="03/01/2022"/>
    <x v="149"/>
    <x v="12"/>
    <s v="CHE144484"/>
    <x v="1116"/>
    <n v="350"/>
    <x v="18"/>
    <x v="2"/>
    <n v="3434"/>
    <x v="7"/>
    <x v="2"/>
    <x v="7"/>
    <x v="47"/>
    <x v="28"/>
    <x v="6"/>
  </r>
  <r>
    <s v="03/01/2022"/>
    <x v="149"/>
    <x v="12"/>
    <s v="INV030122"/>
    <x v="216"/>
    <n v="500"/>
    <x v="19"/>
    <x v="0"/>
    <n v="2636"/>
    <x v="4"/>
    <x v="1"/>
    <x v="4"/>
    <x v="58"/>
    <x v="37"/>
    <x v="4"/>
  </r>
  <r>
    <s v="03/02/2022"/>
    <x v="149"/>
    <x v="12"/>
    <s v="CHE144533"/>
    <x v="708"/>
    <n v="2500"/>
    <x v="18"/>
    <x v="2"/>
    <n v="2636"/>
    <x v="4"/>
    <x v="1"/>
    <x v="4"/>
    <x v="58"/>
    <x v="37"/>
    <x v="4"/>
  </r>
  <r>
    <s v="03/02/2022"/>
    <x v="149"/>
    <x v="12"/>
    <s v="INV030222"/>
    <x v="1228"/>
    <n v="500"/>
    <x v="19"/>
    <x v="0"/>
    <n v="2734"/>
    <x v="4"/>
    <x v="1"/>
    <x v="4"/>
    <x v="13"/>
    <x v="8"/>
    <x v="5"/>
  </r>
  <r>
    <s v="03/03/2022"/>
    <x v="149"/>
    <x v="12"/>
    <s v="CHE144584"/>
    <x v="660"/>
    <n v="500"/>
    <x v="19"/>
    <x v="0"/>
    <n v="2637"/>
    <x v="4"/>
    <x v="1"/>
    <x v="4"/>
    <x v="18"/>
    <x v="9"/>
    <x v="3"/>
  </r>
  <r>
    <s v="03/04/2022"/>
    <x v="149"/>
    <x v="12"/>
    <s v="615"/>
    <x v="843"/>
    <n v="1000"/>
    <x v="19"/>
    <x v="0"/>
    <n v="2734"/>
    <x v="4"/>
    <x v="1"/>
    <x v="4"/>
    <x v="13"/>
    <x v="8"/>
    <x v="5"/>
  </r>
  <r>
    <s v="03/07/2022"/>
    <x v="149"/>
    <x v="12"/>
    <s v="CHE144695"/>
    <x v="1321"/>
    <n v="2500"/>
    <x v="18"/>
    <x v="2"/>
    <n v="3342"/>
    <x v="7"/>
    <x v="1"/>
    <x v="7"/>
    <x v="30"/>
    <x v="14"/>
    <x v="7"/>
  </r>
  <r>
    <s v="03/08/2022"/>
    <x v="149"/>
    <x v="12"/>
    <s v="CHE144755"/>
    <x v="959"/>
    <n v="500"/>
    <x v="20"/>
    <x v="6"/>
    <n v="3343"/>
    <x v="7"/>
    <x v="2"/>
    <x v="7"/>
    <x v="31"/>
    <x v="13"/>
    <x v="7"/>
  </r>
  <r>
    <s v="03/09/2022"/>
    <x v="149"/>
    <x v="12"/>
    <s v="CHE144791"/>
    <x v="1274"/>
    <n v="29150"/>
    <x v="19"/>
    <x v="0"/>
    <n v="3333"/>
    <x v="7"/>
    <x v="1"/>
    <x v="7"/>
    <x v="1"/>
    <x v="1"/>
    <x v="0"/>
  </r>
  <r>
    <s v="03/09/2022"/>
    <x v="149"/>
    <x v="12"/>
    <s v="CHE144803"/>
    <x v="729"/>
    <n v="1500"/>
    <x v="19"/>
    <x v="0"/>
    <n v="3305"/>
    <x v="7"/>
    <x v="1"/>
    <x v="7"/>
    <x v="2"/>
    <x v="2"/>
    <x v="1"/>
  </r>
  <r>
    <s v="03/10/2022"/>
    <x v="149"/>
    <x v="12"/>
    <s v="5012"/>
    <x v="72"/>
    <n v="750"/>
    <x v="20"/>
    <x v="6"/>
    <n v="2734"/>
    <x v="4"/>
    <x v="2"/>
    <x v="4"/>
    <x v="13"/>
    <x v="8"/>
    <x v="5"/>
  </r>
  <r>
    <s v="03/10/2022"/>
    <x v="149"/>
    <x v="12"/>
    <s v="6002"/>
    <x v="72"/>
    <n v="750"/>
    <x v="20"/>
    <x v="6"/>
    <n v="2734"/>
    <x v="4"/>
    <x v="2"/>
    <x v="4"/>
    <x v="13"/>
    <x v="8"/>
    <x v="5"/>
  </r>
  <r>
    <s v="03/11/2022"/>
    <x v="149"/>
    <x v="12"/>
    <s v="0000001"/>
    <x v="1322"/>
    <n v="500"/>
    <x v="19"/>
    <x v="0"/>
    <n v="2636"/>
    <x v="4"/>
    <x v="1"/>
    <x v="4"/>
    <x v="58"/>
    <x v="37"/>
    <x v="4"/>
  </r>
  <r>
    <s v="03/11/2022"/>
    <x v="149"/>
    <x v="12"/>
    <s v="00396"/>
    <x v="105"/>
    <n v="1000"/>
    <x v="19"/>
    <x v="0"/>
    <n v="2636"/>
    <x v="4"/>
    <x v="1"/>
    <x v="4"/>
    <x v="58"/>
    <x v="37"/>
    <x v="4"/>
  </r>
  <r>
    <s v="03/11/2022"/>
    <x v="149"/>
    <x v="12"/>
    <s v="CHE144903"/>
    <x v="1323"/>
    <n v="1000"/>
    <x v="19"/>
    <x v="0"/>
    <n v="2636"/>
    <x v="4"/>
    <x v="1"/>
    <x v="4"/>
    <x v="58"/>
    <x v="37"/>
    <x v="4"/>
  </r>
  <r>
    <s v="03/11/2022"/>
    <x v="149"/>
    <x v="12"/>
    <s v="inv031122"/>
    <x v="685"/>
    <n v="500"/>
    <x v="19"/>
    <x v="0"/>
    <n v="2636"/>
    <x v="4"/>
    <x v="1"/>
    <x v="4"/>
    <x v="58"/>
    <x v="37"/>
    <x v="4"/>
  </r>
  <r>
    <s v="03/14/2022"/>
    <x v="149"/>
    <x v="12"/>
    <s v="CHE144968"/>
    <x v="1"/>
    <n v="3500"/>
    <x v="19"/>
    <x v="0"/>
    <n v="3434"/>
    <x v="7"/>
    <x v="1"/>
    <x v="7"/>
    <x v="47"/>
    <x v="28"/>
    <x v="6"/>
  </r>
  <r>
    <s v="03/14/2022"/>
    <x v="149"/>
    <x v="12"/>
    <s v="CHE144970"/>
    <x v="216"/>
    <n v="50000"/>
    <x v="19"/>
    <x v="0"/>
    <n v="2636"/>
    <x v="4"/>
    <x v="1"/>
    <x v="4"/>
    <x v="58"/>
    <x v="37"/>
    <x v="4"/>
  </r>
  <r>
    <s v="03/14/2022"/>
    <x v="149"/>
    <x v="12"/>
    <s v="INV031422"/>
    <x v="1324"/>
    <n v="400"/>
    <x v="19"/>
    <x v="0"/>
    <n v="2636"/>
    <x v="4"/>
    <x v="1"/>
    <x v="4"/>
    <x v="58"/>
    <x v="37"/>
    <x v="4"/>
  </r>
  <r>
    <s v="03/15/2022"/>
    <x v="149"/>
    <x v="12"/>
    <s v="INV031522"/>
    <x v="522"/>
    <n v="1000"/>
    <x v="19"/>
    <x v="0"/>
    <n v="2636"/>
    <x v="4"/>
    <x v="1"/>
    <x v="4"/>
    <x v="58"/>
    <x v="37"/>
    <x v="4"/>
  </r>
  <r>
    <s v="03/16/2022"/>
    <x v="149"/>
    <x v="12"/>
    <s v="CHE145045"/>
    <x v="504"/>
    <n v="200"/>
    <x v="18"/>
    <x v="2"/>
    <n v="2636"/>
    <x v="4"/>
    <x v="2"/>
    <x v="4"/>
    <x v="58"/>
    <x v="37"/>
    <x v="4"/>
  </r>
  <r>
    <s v="03/17/2022"/>
    <x v="149"/>
    <x v="12"/>
    <s v="CHE145082"/>
    <x v="216"/>
    <n v="50000"/>
    <x v="19"/>
    <x v="0"/>
    <n v="3333"/>
    <x v="4"/>
    <x v="1"/>
    <x v="4"/>
    <x v="1"/>
    <x v="1"/>
    <x v="0"/>
  </r>
  <r>
    <s v="03/18/2022"/>
    <x v="149"/>
    <x v="12"/>
    <s v="CHE145131"/>
    <x v="221"/>
    <n v="10000"/>
    <x v="19"/>
    <x v="0"/>
    <n v="3342"/>
    <x v="7"/>
    <x v="1"/>
    <x v="7"/>
    <x v="30"/>
    <x v="14"/>
    <x v="7"/>
  </r>
  <r>
    <s v="03/21/2022"/>
    <x v="149"/>
    <x v="12"/>
    <s v="CHE145180"/>
    <x v="820"/>
    <n v="1000"/>
    <x v="18"/>
    <x v="2"/>
    <n v="2734"/>
    <x v="4"/>
    <x v="2"/>
    <x v="4"/>
    <x v="13"/>
    <x v="8"/>
    <x v="5"/>
  </r>
  <r>
    <s v="03/21/2022"/>
    <x v="149"/>
    <x v="12"/>
    <s v="CHE145184"/>
    <x v="1164"/>
    <n v="1000"/>
    <x v="19"/>
    <x v="0"/>
    <n v="2636"/>
    <x v="4"/>
    <x v="2"/>
    <x v="4"/>
    <x v="58"/>
    <x v="37"/>
    <x v="4"/>
  </r>
  <r>
    <s v="03/21/2022"/>
    <x v="149"/>
    <x v="12"/>
    <s v="CHE145196"/>
    <x v="1241"/>
    <n v="300"/>
    <x v="20"/>
    <x v="6"/>
    <n v="2634"/>
    <x v="4"/>
    <x v="2"/>
    <x v="4"/>
    <x v="11"/>
    <x v="6"/>
    <x v="4"/>
  </r>
  <r>
    <s v="03/21/2022"/>
    <x v="149"/>
    <x v="12"/>
    <s v="INV032122"/>
    <x v="1027"/>
    <n v="250"/>
    <x v="19"/>
    <x v="0"/>
    <n v="2635"/>
    <x v="4"/>
    <x v="1"/>
    <x v="4"/>
    <x v="12"/>
    <x v="7"/>
    <x v="4"/>
  </r>
  <r>
    <s v="03/23/2022"/>
    <x v="149"/>
    <x v="12"/>
    <s v="CHE145274"/>
    <x v="1012"/>
    <n v="300"/>
    <x v="19"/>
    <x v="0"/>
    <n v="2636"/>
    <x v="4"/>
    <x v="1"/>
    <x v="4"/>
    <x v="58"/>
    <x v="37"/>
    <x v="4"/>
  </r>
  <r>
    <s v="03/23/2022"/>
    <x v="149"/>
    <x v="12"/>
    <s v="INV032322"/>
    <x v="22"/>
    <n v="500"/>
    <x v="19"/>
    <x v="0"/>
    <n v="2634"/>
    <x v="4"/>
    <x v="1"/>
    <x v="4"/>
    <x v="11"/>
    <x v="6"/>
    <x v="4"/>
  </r>
  <r>
    <s v="03/25/2022"/>
    <x v="149"/>
    <x v="12"/>
    <s v="CHE145347"/>
    <x v="216"/>
    <n v="500"/>
    <x v="19"/>
    <x v="0"/>
    <n v="2636"/>
    <x v="4"/>
    <x v="1"/>
    <x v="4"/>
    <x v="58"/>
    <x v="37"/>
    <x v="4"/>
  </r>
  <r>
    <s v="03/28/2022"/>
    <x v="149"/>
    <x v="12"/>
    <s v="CHE145396"/>
    <x v="1325"/>
    <n v="500"/>
    <x v="19"/>
    <x v="0"/>
    <n v="2636"/>
    <x v="4"/>
    <x v="2"/>
    <x v="4"/>
    <x v="58"/>
    <x v="37"/>
    <x v="4"/>
  </r>
  <r>
    <s v="03/28/2022"/>
    <x v="149"/>
    <x v="12"/>
    <s v="CHE145398"/>
    <x v="1326"/>
    <n v="500"/>
    <x v="19"/>
    <x v="0"/>
    <n v="2737"/>
    <x v="4"/>
    <x v="2"/>
    <x v="4"/>
    <x v="15"/>
    <x v="10"/>
    <x v="5"/>
  </r>
  <r>
    <s v="03/29/2022"/>
    <x v="149"/>
    <x v="12"/>
    <s v="CHE145429"/>
    <x v="1327"/>
    <n v="150"/>
    <x v="18"/>
    <x v="2"/>
    <n v="3342"/>
    <x v="7"/>
    <x v="1"/>
    <x v="7"/>
    <x v="30"/>
    <x v="14"/>
    <x v="7"/>
  </r>
  <r>
    <s v="03/31/2022"/>
    <x v="149"/>
    <x v="12"/>
    <s v="CHE145483"/>
    <x v="623"/>
    <n v="2500"/>
    <x v="19"/>
    <x v="0"/>
    <n v="3342"/>
    <x v="7"/>
    <x v="1"/>
    <x v="7"/>
    <x v="30"/>
    <x v="14"/>
    <x v="7"/>
  </r>
  <r>
    <s v="10/22/2020"/>
    <x v="149"/>
    <x v="12"/>
    <s v="INV102220"/>
    <x v="1187"/>
    <n v="-500"/>
    <x v="18"/>
    <x v="2"/>
    <n v="2734"/>
    <x v="4"/>
    <x v="1"/>
    <x v="4"/>
    <x v="13"/>
    <x v="8"/>
    <x v="5"/>
  </r>
  <r>
    <s v="03/14/2022"/>
    <x v="150"/>
    <x v="12"/>
    <s v="CHE144970"/>
    <x v="216"/>
    <n v="-50000"/>
    <x v="19"/>
    <x v="0"/>
    <n v="2636"/>
    <x v="4"/>
    <x v="1"/>
    <x v="4"/>
    <x v="58"/>
    <x v="37"/>
    <x v="4"/>
  </r>
  <r>
    <s v="03/22/2022"/>
    <x v="150"/>
    <x v="12"/>
    <s v="INV032222"/>
    <x v="1328"/>
    <n v="200"/>
    <x v="18"/>
    <x v="2"/>
    <n v="2734"/>
    <x v="4"/>
    <x v="2"/>
    <x v="4"/>
    <x v="13"/>
    <x v="8"/>
    <x v="5"/>
  </r>
  <r>
    <s v="03/24/2022"/>
    <x v="150"/>
    <x v="12"/>
    <s v="INV032422"/>
    <x v="22"/>
    <n v="500"/>
    <x v="19"/>
    <x v="0"/>
    <n v="2736"/>
    <x v="4"/>
    <x v="1"/>
    <x v="4"/>
    <x v="17"/>
    <x v="5"/>
    <x v="4"/>
  </r>
  <r>
    <s v="03/29/2022"/>
    <x v="150"/>
    <x v="12"/>
    <s v="03292022"/>
    <x v="830"/>
    <n v="1500"/>
    <x v="19"/>
    <x v="0"/>
    <n v="2637"/>
    <x v="4"/>
    <x v="1"/>
    <x v="4"/>
    <x v="18"/>
    <x v="9"/>
    <x v="3"/>
  </r>
  <r>
    <s v="03/29/2022"/>
    <x v="150"/>
    <x v="12"/>
    <s v="100"/>
    <x v="1185"/>
    <n v="1000"/>
    <x v="19"/>
    <x v="0"/>
    <n v="2636"/>
    <x v="4"/>
    <x v="1"/>
    <x v="4"/>
    <x v="58"/>
    <x v="37"/>
    <x v="4"/>
  </r>
  <r>
    <s v="03/30/2022"/>
    <x v="150"/>
    <x v="12"/>
    <s v="2022AE"/>
    <x v="1209"/>
    <n v="300"/>
    <x v="19"/>
    <x v="0"/>
    <n v="2736"/>
    <x v="4"/>
    <x v="1"/>
    <x v="4"/>
    <x v="17"/>
    <x v="5"/>
    <x v="4"/>
  </r>
  <r>
    <s v="04/04/2022"/>
    <x v="150"/>
    <x v="12"/>
    <s v="CHE145563"/>
    <x v="1329"/>
    <n v="1000"/>
    <x v="19"/>
    <x v="0"/>
    <n v="2734"/>
    <x v="4"/>
    <x v="1"/>
    <x v="4"/>
    <x v="13"/>
    <x v="8"/>
    <x v="5"/>
  </r>
  <r>
    <s v="04/04/2022"/>
    <x v="150"/>
    <x v="12"/>
    <s v="CHE145568"/>
    <x v="1210"/>
    <n v="2500"/>
    <x v="18"/>
    <x v="2"/>
    <n v="3343"/>
    <x v="7"/>
    <x v="1"/>
    <x v="7"/>
    <x v="31"/>
    <x v="13"/>
    <x v="7"/>
  </r>
  <r>
    <s v="04/04/2022"/>
    <x v="150"/>
    <x v="12"/>
    <s v="CHE145578"/>
    <x v="23"/>
    <n v="21"/>
    <x v="18"/>
    <x v="2"/>
    <n v="3434"/>
    <x v="7"/>
    <x v="1"/>
    <x v="7"/>
    <x v="47"/>
    <x v="28"/>
    <x v="6"/>
  </r>
  <r>
    <s v="04/05/2022"/>
    <x v="150"/>
    <x v="12"/>
    <s v="CHE145635"/>
    <x v="1330"/>
    <n v="1000"/>
    <x v="20"/>
    <x v="6"/>
    <n v="3307"/>
    <x v="7"/>
    <x v="1"/>
    <x v="7"/>
    <x v="53"/>
    <x v="32"/>
    <x v="0"/>
  </r>
  <r>
    <s v="04/06/2022"/>
    <x v="150"/>
    <x v="12"/>
    <s v="2022FF15"/>
    <x v="361"/>
    <n v="500"/>
    <x v="19"/>
    <x v="0"/>
    <n v="2734"/>
    <x v="4"/>
    <x v="1"/>
    <x v="4"/>
    <x v="13"/>
    <x v="8"/>
    <x v="5"/>
  </r>
  <r>
    <s v="04/06/2022"/>
    <x v="150"/>
    <x v="12"/>
    <s v="CHE145665"/>
    <x v="1331"/>
    <n v="400"/>
    <x v="20"/>
    <x v="6"/>
    <n v="2734"/>
    <x v="4"/>
    <x v="2"/>
    <x v="4"/>
    <x v="13"/>
    <x v="8"/>
    <x v="5"/>
  </r>
  <r>
    <s v="04/07/2022"/>
    <x v="150"/>
    <x v="12"/>
    <s v="CHE145710"/>
    <x v="363"/>
    <n v="1700"/>
    <x v="19"/>
    <x v="0"/>
    <n v="2638"/>
    <x v="4"/>
    <x v="1"/>
    <x v="4"/>
    <x v="14"/>
    <x v="9"/>
    <x v="3"/>
  </r>
  <r>
    <s v="04/07/2022"/>
    <x v="150"/>
    <x v="12"/>
    <s v="CHE145713"/>
    <x v="958"/>
    <n v="1000"/>
    <x v="20"/>
    <x v="6"/>
    <n v="2636"/>
    <x v="4"/>
    <x v="2"/>
    <x v="4"/>
    <x v="58"/>
    <x v="37"/>
    <x v="4"/>
  </r>
  <r>
    <s v="04/07/2022"/>
    <x v="150"/>
    <x v="12"/>
    <s v="CHE145722"/>
    <x v="3"/>
    <n v="500"/>
    <x v="19"/>
    <x v="0"/>
    <n v="2636"/>
    <x v="4"/>
    <x v="1"/>
    <x v="4"/>
    <x v="58"/>
    <x v="37"/>
    <x v="4"/>
  </r>
  <r>
    <s v="04/11/2022"/>
    <x v="150"/>
    <x v="12"/>
    <s v="CHE145786"/>
    <x v="117"/>
    <n v="500"/>
    <x v="18"/>
    <x v="2"/>
    <n v="3435"/>
    <x v="7"/>
    <x v="1"/>
    <x v="7"/>
    <x v="26"/>
    <x v="12"/>
    <x v="6"/>
  </r>
  <r>
    <s v="04/14/2022"/>
    <x v="150"/>
    <x v="12"/>
    <s v="CHE145901"/>
    <x v="1"/>
    <n v="15000"/>
    <x v="18"/>
    <x v="2"/>
    <n v="3436"/>
    <x v="7"/>
    <x v="1"/>
    <x v="7"/>
    <x v="43"/>
    <x v="24"/>
    <x v="6"/>
  </r>
  <r>
    <s v="04/14/2022"/>
    <x v="150"/>
    <x v="12"/>
    <s v="CHE145902"/>
    <x v="1332"/>
    <n v="200"/>
    <x v="19"/>
    <x v="0"/>
    <n v="2634"/>
    <x v="4"/>
    <x v="1"/>
    <x v="4"/>
    <x v="11"/>
    <x v="6"/>
    <x v="4"/>
  </r>
  <r>
    <s v="04/14/2022"/>
    <x v="150"/>
    <x v="12"/>
    <s v="CHE145904"/>
    <x v="114"/>
    <n v="25000"/>
    <x v="19"/>
    <x v="0"/>
    <n v="2636"/>
    <x v="4"/>
    <x v="2"/>
    <x v="4"/>
    <x v="58"/>
    <x v="37"/>
    <x v="4"/>
  </r>
  <r>
    <s v="04/15/2022"/>
    <x v="150"/>
    <x v="12"/>
    <s v="20345"/>
    <x v="778"/>
    <n v="5000"/>
    <x v="19"/>
    <x v="0"/>
    <n v="2734"/>
    <x v="4"/>
    <x v="1"/>
    <x v="4"/>
    <x v="13"/>
    <x v="8"/>
    <x v="5"/>
  </r>
  <r>
    <s v="04/16/2022"/>
    <x v="150"/>
    <x v="12"/>
    <s v="050_MARTIN.YATES_APR"/>
    <x v="456"/>
    <n v="70.98"/>
    <x v="15"/>
    <x v="18"/>
    <n v="2612"/>
    <x v="4"/>
    <x v="1"/>
    <x v="4"/>
    <x v="60"/>
    <x v="39"/>
    <x v="1"/>
  </r>
  <r>
    <s v="04/19/2022"/>
    <x v="150"/>
    <x v="12"/>
    <s v="7666"/>
    <x v="22"/>
    <n v="800"/>
    <x v="19"/>
    <x v="0"/>
    <n v="3338"/>
    <x v="7"/>
    <x v="1"/>
    <x v="7"/>
    <x v="27"/>
    <x v="9"/>
    <x v="3"/>
  </r>
  <r>
    <s v="04/20/2022"/>
    <x v="150"/>
    <x v="12"/>
    <s v="INV146076"/>
    <x v="707"/>
    <n v="2188.86"/>
    <x v="8"/>
    <x v="17"/>
    <n v="3333"/>
    <x v="8"/>
    <x v="1"/>
    <x v="8"/>
    <x v="1"/>
    <x v="1"/>
    <x v="0"/>
  </r>
  <r>
    <s v="04/20/2022"/>
    <x v="150"/>
    <x v="12"/>
    <s v="INV146076"/>
    <x v="707"/>
    <n v="22609.5"/>
    <x v="8"/>
    <x v="17"/>
    <n v="3333"/>
    <x v="7"/>
    <x v="1"/>
    <x v="7"/>
    <x v="1"/>
    <x v="1"/>
    <x v="0"/>
  </r>
  <r>
    <s v="04/22/2022"/>
    <x v="150"/>
    <x v="12"/>
    <s v="CHE146221"/>
    <x v="384"/>
    <n v="350"/>
    <x v="19"/>
    <x v="0"/>
    <n v="2735"/>
    <x v="4"/>
    <x v="1"/>
    <x v="4"/>
    <x v="16"/>
    <x v="11"/>
    <x v="5"/>
  </r>
  <r>
    <s v="04/22/2022"/>
    <x v="150"/>
    <x v="12"/>
    <s v="INV042222"/>
    <x v="1236"/>
    <n v="5000"/>
    <x v="19"/>
    <x v="0"/>
    <n v="2736"/>
    <x v="4"/>
    <x v="1"/>
    <x v="4"/>
    <x v="17"/>
    <x v="5"/>
    <x v="4"/>
  </r>
  <r>
    <s v="04/25/2022"/>
    <x v="150"/>
    <x v="12"/>
    <s v="CHE146238"/>
    <x v="732"/>
    <n v="2500"/>
    <x v="19"/>
    <x v="0"/>
    <n v="2637"/>
    <x v="4"/>
    <x v="1"/>
    <x v="4"/>
    <x v="18"/>
    <x v="9"/>
    <x v="3"/>
  </r>
  <r>
    <s v="04/26/2022"/>
    <x v="150"/>
    <x v="12"/>
    <s v="CHE146278"/>
    <x v="880"/>
    <n v="500"/>
    <x v="19"/>
    <x v="0"/>
    <n v="3343"/>
    <x v="7"/>
    <x v="1"/>
    <x v="7"/>
    <x v="31"/>
    <x v="13"/>
    <x v="7"/>
  </r>
  <r>
    <s v="04/26/2022"/>
    <x v="150"/>
    <x v="12"/>
    <s v="CHE146298"/>
    <x v="1333"/>
    <n v="250"/>
    <x v="20"/>
    <x v="6"/>
    <n v="2634"/>
    <x v="4"/>
    <x v="2"/>
    <x v="4"/>
    <x v="11"/>
    <x v="6"/>
    <x v="4"/>
  </r>
  <r>
    <s v="04/26/2022"/>
    <x v="150"/>
    <x v="12"/>
    <s v="INV042622"/>
    <x v="924"/>
    <n v="1000"/>
    <x v="19"/>
    <x v="0"/>
    <n v="2637"/>
    <x v="4"/>
    <x v="1"/>
    <x v="4"/>
    <x v="18"/>
    <x v="9"/>
    <x v="3"/>
  </r>
  <r>
    <s v="04/27/2022"/>
    <x v="150"/>
    <x v="12"/>
    <s v="CHE146319"/>
    <x v="1334"/>
    <n v="200"/>
    <x v="20"/>
    <x v="6"/>
    <n v="2634"/>
    <x v="4"/>
    <x v="2"/>
    <x v="4"/>
    <x v="11"/>
    <x v="6"/>
    <x v="4"/>
  </r>
  <r>
    <s v="04/28/2022"/>
    <x v="150"/>
    <x v="12"/>
    <s v="CHE146362"/>
    <x v="608"/>
    <n v="750"/>
    <x v="19"/>
    <x v="0"/>
    <n v="2636"/>
    <x v="4"/>
    <x v="1"/>
    <x v="4"/>
    <x v="58"/>
    <x v="37"/>
    <x v="4"/>
  </r>
  <r>
    <s v="05/02/2022"/>
    <x v="151"/>
    <x v="12"/>
    <s v="3473"/>
    <x v="1"/>
    <n v="1500"/>
    <x v="21"/>
    <x v="1"/>
    <n v="2734"/>
    <x v="4"/>
    <x v="1"/>
    <x v="4"/>
    <x v="13"/>
    <x v="8"/>
    <x v="5"/>
  </r>
  <r>
    <s v="05/02/2022"/>
    <x v="151"/>
    <x v="12"/>
    <s v="CHE146424"/>
    <x v="725"/>
    <n v="500"/>
    <x v="19"/>
    <x v="0"/>
    <n v="2636"/>
    <x v="4"/>
    <x v="1"/>
    <x v="4"/>
    <x v="58"/>
    <x v="37"/>
    <x v="4"/>
  </r>
  <r>
    <s v="05/02/2022"/>
    <x v="151"/>
    <x v="12"/>
    <s v="CHE146426"/>
    <x v="364"/>
    <n v="6000"/>
    <x v="19"/>
    <x v="0"/>
    <n v="2636"/>
    <x v="4"/>
    <x v="1"/>
    <x v="4"/>
    <x v="58"/>
    <x v="37"/>
    <x v="4"/>
  </r>
  <r>
    <s v="05/02/2022"/>
    <x v="151"/>
    <x v="12"/>
    <s v="CHE146464"/>
    <x v="951"/>
    <n v="1000"/>
    <x v="18"/>
    <x v="2"/>
    <n v="3434"/>
    <x v="7"/>
    <x v="1"/>
    <x v="7"/>
    <x v="47"/>
    <x v="28"/>
    <x v="6"/>
  </r>
  <r>
    <s v="05/03/2022"/>
    <x v="151"/>
    <x v="12"/>
    <s v="CHE146487"/>
    <x v="872"/>
    <n v="700"/>
    <x v="19"/>
    <x v="0"/>
    <n v="3342"/>
    <x v="7"/>
    <x v="1"/>
    <x v="7"/>
    <x v="30"/>
    <x v="14"/>
    <x v="7"/>
  </r>
  <r>
    <s v="05/03/2022"/>
    <x v="151"/>
    <x v="12"/>
    <s v="CHE146499"/>
    <x v="1335"/>
    <n v="2000"/>
    <x v="18"/>
    <x v="2"/>
    <n v="3307"/>
    <x v="7"/>
    <x v="2"/>
    <x v="7"/>
    <x v="53"/>
    <x v="32"/>
    <x v="0"/>
  </r>
  <r>
    <s v="05/04/2022"/>
    <x v="151"/>
    <x v="12"/>
    <s v="4475"/>
    <x v="1199"/>
    <n v="1000"/>
    <x v="22"/>
    <x v="3"/>
    <n v="2734"/>
    <x v="4"/>
    <x v="1"/>
    <x v="4"/>
    <x v="13"/>
    <x v="8"/>
    <x v="5"/>
  </r>
  <r>
    <s v="05/04/2022"/>
    <x v="151"/>
    <x v="12"/>
    <s v="CHE146547"/>
    <x v="1129"/>
    <n v="12636"/>
    <x v="18"/>
    <x v="2"/>
    <n v="3342"/>
    <x v="7"/>
    <x v="1"/>
    <x v="7"/>
    <x v="30"/>
    <x v="14"/>
    <x v="7"/>
  </r>
  <r>
    <s v="05/04/2022"/>
    <x v="151"/>
    <x v="12"/>
    <s v="CHE146548"/>
    <x v="1336"/>
    <n v="500"/>
    <x v="19"/>
    <x v="0"/>
    <n v="3438"/>
    <x v="8"/>
    <x v="3"/>
    <x v="8"/>
    <x v="39"/>
    <x v="20"/>
    <x v="6"/>
  </r>
  <r>
    <s v="05/05/2022"/>
    <x v="151"/>
    <x v="12"/>
    <s v="83066"/>
    <x v="22"/>
    <n v="1000"/>
    <x v="19"/>
    <x v="0"/>
    <n v="2634"/>
    <x v="4"/>
    <x v="1"/>
    <x v="4"/>
    <x v="11"/>
    <x v="6"/>
    <x v="4"/>
  </r>
  <r>
    <s v="05/06/2022"/>
    <x v="151"/>
    <x v="12"/>
    <s v="CHE146676"/>
    <x v="1337"/>
    <n v="200"/>
    <x v="20"/>
    <x v="6"/>
    <n v="3435"/>
    <x v="7"/>
    <x v="1"/>
    <x v="7"/>
    <x v="26"/>
    <x v="12"/>
    <x v="6"/>
  </r>
  <r>
    <s v="05/09/2022"/>
    <x v="151"/>
    <x v="12"/>
    <s v="CHE146792"/>
    <x v="1338"/>
    <n v="4000"/>
    <x v="18"/>
    <x v="2"/>
    <n v="3438"/>
    <x v="8"/>
    <x v="1"/>
    <x v="8"/>
    <x v="39"/>
    <x v="20"/>
    <x v="6"/>
  </r>
  <r>
    <s v="05/09/2022"/>
    <x v="151"/>
    <x v="12"/>
    <s v="CHE146794"/>
    <x v="1311"/>
    <n v="2850"/>
    <x v="19"/>
    <x v="0"/>
    <n v="3333"/>
    <x v="7"/>
    <x v="1"/>
    <x v="7"/>
    <x v="1"/>
    <x v="1"/>
    <x v="0"/>
  </r>
  <r>
    <s v="05/10/2022"/>
    <x v="151"/>
    <x v="12"/>
    <s v="CHE146876"/>
    <x v="1339"/>
    <n v="300"/>
    <x v="22"/>
    <x v="3"/>
    <n v="2736"/>
    <x v="4"/>
    <x v="1"/>
    <x v="4"/>
    <x v="17"/>
    <x v="5"/>
    <x v="4"/>
  </r>
  <r>
    <s v="05/12/2022"/>
    <x v="151"/>
    <x v="12"/>
    <s v="2830"/>
    <x v="655"/>
    <n v="1000"/>
    <x v="20"/>
    <x v="6"/>
    <n v="2636"/>
    <x v="4"/>
    <x v="2"/>
    <x v="4"/>
    <x v="58"/>
    <x v="37"/>
    <x v="4"/>
  </r>
  <r>
    <s v="05/12/2022"/>
    <x v="151"/>
    <x v="12"/>
    <s v="CHE147104"/>
    <x v="693"/>
    <n v="200"/>
    <x v="22"/>
    <x v="3"/>
    <n v="3342"/>
    <x v="7"/>
    <x v="1"/>
    <x v="7"/>
    <x v="30"/>
    <x v="14"/>
    <x v="7"/>
  </r>
  <r>
    <s v="05/12/2022"/>
    <x v="151"/>
    <x v="12"/>
    <s v="INV051222"/>
    <x v="1220"/>
    <n v="100"/>
    <x v="18"/>
    <x v="2"/>
    <n v="2736"/>
    <x v="4"/>
    <x v="2"/>
    <x v="4"/>
    <x v="17"/>
    <x v="5"/>
    <x v="4"/>
  </r>
  <r>
    <s v="05/13/2022"/>
    <x v="151"/>
    <x v="12"/>
    <s v="CHE147245"/>
    <x v="640"/>
    <n v="1500"/>
    <x v="19"/>
    <x v="0"/>
    <n v="3342"/>
    <x v="7"/>
    <x v="1"/>
    <x v="7"/>
    <x v="30"/>
    <x v="14"/>
    <x v="7"/>
  </r>
  <r>
    <s v="05/16/2022"/>
    <x v="151"/>
    <x v="12"/>
    <s v="050_DAMION.WHEELER_M"/>
    <x v="456"/>
    <n v="74.150000000000006"/>
    <x v="19"/>
    <x v="0"/>
    <n v="2734"/>
    <x v="4"/>
    <x v="1"/>
    <x v="4"/>
    <x v="13"/>
    <x v="8"/>
    <x v="5"/>
  </r>
  <r>
    <s v="05/16/2022"/>
    <x v="151"/>
    <x v="12"/>
    <s v="100"/>
    <x v="884"/>
    <n v="500"/>
    <x v="19"/>
    <x v="0"/>
    <n v="2636"/>
    <x v="4"/>
    <x v="1"/>
    <x v="4"/>
    <x v="58"/>
    <x v="37"/>
    <x v="4"/>
  </r>
  <r>
    <s v="05/16/2022"/>
    <x v="151"/>
    <x v="12"/>
    <s v="CHE147340"/>
    <x v="1340"/>
    <n v="6250"/>
    <x v="18"/>
    <x v="2"/>
    <n v="3342"/>
    <x v="7"/>
    <x v="2"/>
    <x v="7"/>
    <x v="30"/>
    <x v="14"/>
    <x v="7"/>
  </r>
  <r>
    <s v="05/16/2022"/>
    <x v="151"/>
    <x v="12"/>
    <s v="CHE147340"/>
    <x v="1340"/>
    <n v="6250"/>
    <x v="18"/>
    <x v="2"/>
    <n v="3343"/>
    <x v="7"/>
    <x v="2"/>
    <x v="7"/>
    <x v="31"/>
    <x v="13"/>
    <x v="7"/>
  </r>
  <r>
    <s v="05/16/2022"/>
    <x v="151"/>
    <x v="12"/>
    <s v="CHE147360"/>
    <x v="110"/>
    <n v="2850"/>
    <x v="19"/>
    <x v="0"/>
    <n v="2636"/>
    <x v="4"/>
    <x v="1"/>
    <x v="4"/>
    <x v="58"/>
    <x v="37"/>
    <x v="4"/>
  </r>
  <r>
    <s v="05/18/2022"/>
    <x v="151"/>
    <x v="12"/>
    <s v="CHE147543"/>
    <x v="216"/>
    <n v="2500"/>
    <x v="19"/>
    <x v="0"/>
    <n v="3434"/>
    <x v="7"/>
    <x v="1"/>
    <x v="7"/>
    <x v="47"/>
    <x v="28"/>
    <x v="6"/>
  </r>
  <r>
    <s v="05/18/2022"/>
    <x v="151"/>
    <x v="12"/>
    <s v="CHE147572"/>
    <x v="1235"/>
    <n v="500"/>
    <x v="19"/>
    <x v="0"/>
    <n v="3301"/>
    <x v="7"/>
    <x v="1"/>
    <x v="7"/>
    <x v="34"/>
    <x v="16"/>
    <x v="0"/>
  </r>
  <r>
    <s v="05/20/2022"/>
    <x v="151"/>
    <x v="12"/>
    <s v="CHE147749"/>
    <x v="1341"/>
    <n v="500"/>
    <x v="19"/>
    <x v="0"/>
    <n v="2636"/>
    <x v="4"/>
    <x v="1"/>
    <x v="4"/>
    <x v="58"/>
    <x v="37"/>
    <x v="4"/>
  </r>
  <r>
    <s v="05/25/2022"/>
    <x v="151"/>
    <x v="12"/>
    <s v="CHE148035"/>
    <x v="1219"/>
    <n v="1000"/>
    <x v="19"/>
    <x v="0"/>
    <n v="3342"/>
    <x v="7"/>
    <x v="3"/>
    <x v="7"/>
    <x v="30"/>
    <x v="14"/>
    <x v="7"/>
  </r>
  <r>
    <s v="05/31/2022"/>
    <x v="151"/>
    <x v="12"/>
    <s v="CHE148269"/>
    <x v="1225"/>
    <n v="2500"/>
    <x v="18"/>
    <x v="2"/>
    <n v="3439"/>
    <x v="8"/>
    <x v="2"/>
    <x v="8"/>
    <x v="40"/>
    <x v="21"/>
    <x v="6"/>
  </r>
  <r>
    <s v="05/02/2022"/>
    <x v="151"/>
    <x v="12"/>
    <s v="CHE146425"/>
    <x v="216"/>
    <n v="70000"/>
    <x v="23"/>
    <x v="19"/>
    <n v="3333"/>
    <x v="7"/>
    <x v="1"/>
    <x v="7"/>
    <x v="1"/>
    <x v="1"/>
    <x v="0"/>
  </r>
  <r>
    <s v="03/01/2022"/>
    <x v="152"/>
    <x v="12"/>
    <s v="INV030122"/>
    <x v="731"/>
    <n v="1000"/>
    <x v="19"/>
    <x v="0"/>
    <n v="2734"/>
    <x v="4"/>
    <x v="1"/>
    <x v="4"/>
    <x v="13"/>
    <x v="8"/>
    <x v="5"/>
  </r>
  <r>
    <s v="06/01/2022"/>
    <x v="152"/>
    <x v="12"/>
    <s v="CHE148454"/>
    <x v="1035"/>
    <n v="500"/>
    <x v="19"/>
    <x v="0"/>
    <n v="3342"/>
    <x v="7"/>
    <x v="1"/>
    <x v="7"/>
    <x v="30"/>
    <x v="14"/>
    <x v="7"/>
  </r>
  <r>
    <s v="06/01/2022"/>
    <x v="152"/>
    <x v="12"/>
    <s v="IN060122"/>
    <x v="1118"/>
    <n v="1000"/>
    <x v="20"/>
    <x v="6"/>
    <n v="2737"/>
    <x v="4"/>
    <x v="2"/>
    <x v="4"/>
    <x v="15"/>
    <x v="10"/>
    <x v="5"/>
  </r>
  <r>
    <s v="06/01/2022"/>
    <x v="152"/>
    <x v="12"/>
    <s v="INV060122"/>
    <x v="1342"/>
    <n v="1000"/>
    <x v="19"/>
    <x v="0"/>
    <n v="3338"/>
    <x v="7"/>
    <x v="1"/>
    <x v="7"/>
    <x v="27"/>
    <x v="9"/>
    <x v="3"/>
  </r>
  <r>
    <s v="06/02/2022"/>
    <x v="152"/>
    <x v="12"/>
    <s v="2594"/>
    <x v="219"/>
    <n v="500"/>
    <x v="19"/>
    <x v="0"/>
    <n v="3338"/>
    <x v="7"/>
    <x v="2"/>
    <x v="7"/>
    <x v="27"/>
    <x v="9"/>
    <x v="3"/>
  </r>
  <r>
    <s v="06/02/2022"/>
    <x v="152"/>
    <x v="12"/>
    <s v="INV060222"/>
    <x v="110"/>
    <n v="1000"/>
    <x v="19"/>
    <x v="0"/>
    <n v="2636"/>
    <x v="4"/>
    <x v="1"/>
    <x v="4"/>
    <x v="58"/>
    <x v="37"/>
    <x v="4"/>
  </r>
  <r>
    <s v="06/07/2022"/>
    <x v="152"/>
    <x v="12"/>
    <s v="CHE148810"/>
    <x v="1343"/>
    <n v="5000"/>
    <x v="18"/>
    <x v="2"/>
    <n v="3436"/>
    <x v="7"/>
    <x v="2"/>
    <x v="7"/>
    <x v="43"/>
    <x v="24"/>
    <x v="6"/>
  </r>
  <r>
    <s v="06/07/2022"/>
    <x v="152"/>
    <x v="12"/>
    <s v="KYCW8"/>
    <x v="1280"/>
    <n v="250"/>
    <x v="19"/>
    <x v="0"/>
    <n v="2736"/>
    <x v="4"/>
    <x v="1"/>
    <x v="4"/>
    <x v="17"/>
    <x v="5"/>
    <x v="4"/>
  </r>
  <r>
    <s v="06/08/2022"/>
    <x v="152"/>
    <x v="12"/>
    <s v="CHE148885"/>
    <x v="278"/>
    <n v="5000"/>
    <x v="22"/>
    <x v="3"/>
    <n v="3333"/>
    <x v="7"/>
    <x v="1"/>
    <x v="7"/>
    <x v="1"/>
    <x v="1"/>
    <x v="0"/>
  </r>
  <r>
    <s v="06/09/2022"/>
    <x v="152"/>
    <x v="12"/>
    <s v="39118"/>
    <x v="22"/>
    <n v="1920"/>
    <x v="22"/>
    <x v="3"/>
    <n v="2637"/>
    <x v="4"/>
    <x v="1"/>
    <x v="4"/>
    <x v="18"/>
    <x v="9"/>
    <x v="3"/>
  </r>
  <r>
    <s v="06/09/2022"/>
    <x v="152"/>
    <x v="12"/>
    <s v="INV060922"/>
    <x v="791"/>
    <n v="5000"/>
    <x v="18"/>
    <x v="2"/>
    <n v="2737"/>
    <x v="4"/>
    <x v="1"/>
    <x v="4"/>
    <x v="15"/>
    <x v="10"/>
    <x v="5"/>
  </r>
  <r>
    <s v="06/13/2022"/>
    <x v="152"/>
    <x v="12"/>
    <s v="910"/>
    <x v="468"/>
    <n v="2500"/>
    <x v="19"/>
    <x v="0"/>
    <n v="2636"/>
    <x v="4"/>
    <x v="1"/>
    <x v="4"/>
    <x v="58"/>
    <x v="37"/>
    <x v="4"/>
  </r>
  <r>
    <s v="06/14/2022"/>
    <x v="152"/>
    <x v="12"/>
    <s v="CHE149219"/>
    <x v="1"/>
    <n v="1000"/>
    <x v="18"/>
    <x v="2"/>
    <n v="3342"/>
    <x v="7"/>
    <x v="1"/>
    <x v="7"/>
    <x v="30"/>
    <x v="14"/>
    <x v="7"/>
  </r>
  <r>
    <s v="06/17/2022"/>
    <x v="152"/>
    <x v="12"/>
    <s v="CHE149540"/>
    <x v="22"/>
    <n v="1000"/>
    <x v="19"/>
    <x v="0"/>
    <n v="2736"/>
    <x v="4"/>
    <x v="1"/>
    <x v="4"/>
    <x v="17"/>
    <x v="5"/>
    <x v="4"/>
  </r>
  <r>
    <s v="06/20/2022"/>
    <x v="152"/>
    <x v="12"/>
    <s v="CHE149579"/>
    <x v="1238"/>
    <n v="750"/>
    <x v="19"/>
    <x v="0"/>
    <n v="3434"/>
    <x v="7"/>
    <x v="1"/>
    <x v="7"/>
    <x v="47"/>
    <x v="28"/>
    <x v="6"/>
  </r>
  <r>
    <s v="06/20/2022"/>
    <x v="152"/>
    <x v="12"/>
    <s v="CHE149601"/>
    <x v="1206"/>
    <n v="1500"/>
    <x v="19"/>
    <x v="0"/>
    <n v="3342"/>
    <x v="7"/>
    <x v="1"/>
    <x v="7"/>
    <x v="30"/>
    <x v="14"/>
    <x v="7"/>
  </r>
  <r>
    <s v="06/23/2022"/>
    <x v="152"/>
    <x v="12"/>
    <s v="CHE149779"/>
    <x v="975"/>
    <n v="500"/>
    <x v="19"/>
    <x v="0"/>
    <n v="2636"/>
    <x v="4"/>
    <x v="1"/>
    <x v="4"/>
    <x v="58"/>
    <x v="37"/>
    <x v="4"/>
  </r>
  <r>
    <s v="06/25/2022"/>
    <x v="152"/>
    <x v="12"/>
    <s v="00103"/>
    <x v="775"/>
    <n v="500"/>
    <x v="19"/>
    <x v="0"/>
    <n v="2735"/>
    <x v="4"/>
    <x v="3"/>
    <x v="4"/>
    <x v="16"/>
    <x v="11"/>
    <x v="5"/>
  </r>
  <r>
    <s v="06/27/2022"/>
    <x v="152"/>
    <x v="12"/>
    <s v="CHE149992"/>
    <x v="1344"/>
    <n v="2850"/>
    <x v="19"/>
    <x v="0"/>
    <n v="3333"/>
    <x v="8"/>
    <x v="2"/>
    <x v="8"/>
    <x v="1"/>
    <x v="1"/>
    <x v="0"/>
  </r>
  <r>
    <s v="06/28/2022"/>
    <x v="152"/>
    <x v="12"/>
    <s v="CHE150069"/>
    <x v="164"/>
    <n v="225"/>
    <x v="19"/>
    <x v="0"/>
    <n v="2634"/>
    <x v="4"/>
    <x v="3"/>
    <x v="4"/>
    <x v="11"/>
    <x v="6"/>
    <x v="4"/>
  </r>
  <r>
    <s v="03/17/2022"/>
    <x v="153"/>
    <x v="12"/>
    <s v="CHE145082"/>
    <x v="216"/>
    <n v="-50000"/>
    <x v="19"/>
    <x v="0"/>
    <n v="3333"/>
    <x v="4"/>
    <x v="1"/>
    <x v="4"/>
    <x v="1"/>
    <x v="1"/>
    <x v="0"/>
  </r>
  <r>
    <s v="03/17/2022"/>
    <x v="153"/>
    <x v="12"/>
    <s v="CHE145082"/>
    <x v="216"/>
    <n v="50000"/>
    <x v="23"/>
    <x v="19"/>
    <n v="3333"/>
    <x v="4"/>
    <x v="1"/>
    <x v="4"/>
    <x v="1"/>
    <x v="1"/>
    <x v="0"/>
  </r>
  <r>
    <s v="05/27/2022"/>
    <x v="153"/>
    <x v="12"/>
    <s v="9453"/>
    <x v="1345"/>
    <n v="650"/>
    <x v="23"/>
    <x v="19"/>
    <n v="3333"/>
    <x v="8"/>
    <x v="1"/>
    <x v="8"/>
    <x v="1"/>
    <x v="1"/>
    <x v="0"/>
  </r>
  <r>
    <s v="07/05/2022"/>
    <x v="153"/>
    <x v="12"/>
    <s v="100_1"/>
    <x v="627"/>
    <n v="500"/>
    <x v="18"/>
    <x v="2"/>
    <n v="2637"/>
    <x v="4"/>
    <x v="2"/>
    <x v="4"/>
    <x v="18"/>
    <x v="9"/>
    <x v="3"/>
  </r>
  <r>
    <s v="07/05/2022"/>
    <x v="153"/>
    <x v="12"/>
    <s v="CHE150384"/>
    <x v="1346"/>
    <n v="500"/>
    <x v="19"/>
    <x v="0"/>
    <n v="2637"/>
    <x v="4"/>
    <x v="1"/>
    <x v="4"/>
    <x v="18"/>
    <x v="9"/>
    <x v="3"/>
  </r>
  <r>
    <s v="07/05/2022"/>
    <x v="153"/>
    <x v="12"/>
    <s v="CHE150421"/>
    <x v="1"/>
    <n v="1000"/>
    <x v="21"/>
    <x v="1"/>
    <n v="3434"/>
    <x v="7"/>
    <x v="1"/>
    <x v="7"/>
    <x v="47"/>
    <x v="28"/>
    <x v="6"/>
  </r>
  <r>
    <s v="07/06/2022"/>
    <x v="153"/>
    <x v="12"/>
    <s v="CHE150507"/>
    <x v="1179"/>
    <n v="300"/>
    <x v="18"/>
    <x v="2"/>
    <n v="3307"/>
    <x v="7"/>
    <x v="2"/>
    <x v="7"/>
    <x v="53"/>
    <x v="32"/>
    <x v="0"/>
  </r>
  <r>
    <s v="07/06/2022"/>
    <x v="153"/>
    <x v="12"/>
    <s v="CHE150537"/>
    <x v="729"/>
    <n v="2500"/>
    <x v="19"/>
    <x v="0"/>
    <n v="3342"/>
    <x v="7"/>
    <x v="1"/>
    <x v="7"/>
    <x v="30"/>
    <x v="14"/>
    <x v="7"/>
  </r>
  <r>
    <s v="07/07/2022"/>
    <x v="153"/>
    <x v="12"/>
    <s v="CHE150582"/>
    <x v="1164"/>
    <n v="5000"/>
    <x v="19"/>
    <x v="0"/>
    <n v="2636"/>
    <x v="4"/>
    <x v="1"/>
    <x v="4"/>
    <x v="58"/>
    <x v="37"/>
    <x v="4"/>
  </r>
  <r>
    <s v="07/07/2022"/>
    <x v="153"/>
    <x v="12"/>
    <s v="CHE150585"/>
    <x v="808"/>
    <n v="100"/>
    <x v="19"/>
    <x v="0"/>
    <n v="2736"/>
    <x v="4"/>
    <x v="1"/>
    <x v="4"/>
    <x v="17"/>
    <x v="5"/>
    <x v="4"/>
  </r>
  <r>
    <s v="07/11/2022"/>
    <x v="153"/>
    <x v="12"/>
    <s v="CHE150753"/>
    <x v="629"/>
    <n v="200"/>
    <x v="18"/>
    <x v="2"/>
    <n v="2739"/>
    <x v="4"/>
    <x v="2"/>
    <x v="4"/>
    <x v="45"/>
    <x v="26"/>
    <x v="5"/>
  </r>
  <r>
    <s v="07/11/2022"/>
    <x v="153"/>
    <x v="12"/>
    <s v="CHE150795"/>
    <x v="1347"/>
    <n v="250"/>
    <x v="19"/>
    <x v="0"/>
    <n v="2738"/>
    <x v="4"/>
    <x v="1"/>
    <x v="4"/>
    <x v="55"/>
    <x v="34"/>
    <x v="5"/>
  </r>
  <r>
    <s v="07/11/2022"/>
    <x v="153"/>
    <x v="12"/>
    <s v="INV071122"/>
    <x v="988"/>
    <n v="500"/>
    <x v="19"/>
    <x v="0"/>
    <n v="2636"/>
    <x v="4"/>
    <x v="1"/>
    <x v="4"/>
    <x v="58"/>
    <x v="37"/>
    <x v="4"/>
  </r>
  <r>
    <s v="07/13/2022"/>
    <x v="153"/>
    <x v="12"/>
    <s v="CHE150941"/>
    <x v="1102"/>
    <n v="100"/>
    <x v="24"/>
    <x v="16"/>
    <n v="2637"/>
    <x v="4"/>
    <x v="2"/>
    <x v="4"/>
    <x v="18"/>
    <x v="9"/>
    <x v="3"/>
  </r>
  <r>
    <s v="07/14/2022"/>
    <x v="153"/>
    <x v="12"/>
    <s v="201"/>
    <x v="1296"/>
    <n v="750"/>
    <x v="19"/>
    <x v="0"/>
    <n v="2736"/>
    <x v="4"/>
    <x v="1"/>
    <x v="4"/>
    <x v="17"/>
    <x v="5"/>
    <x v="4"/>
  </r>
  <r>
    <s v="07/14/2022"/>
    <x v="153"/>
    <x v="12"/>
    <s v="CHE151001"/>
    <x v="1046"/>
    <n v="500"/>
    <x v="19"/>
    <x v="0"/>
    <n v="3439"/>
    <x v="8"/>
    <x v="1"/>
    <x v="8"/>
    <x v="40"/>
    <x v="21"/>
    <x v="6"/>
  </r>
  <r>
    <s v="07/16/2022"/>
    <x v="153"/>
    <x v="12"/>
    <s v="050_RYAN.TOLBERT_JUL"/>
    <x v="456"/>
    <n v="1497.88"/>
    <x v="19"/>
    <x v="0"/>
    <n v="2736"/>
    <x v="4"/>
    <x v="1"/>
    <x v="4"/>
    <x v="17"/>
    <x v="5"/>
    <x v="4"/>
  </r>
  <r>
    <s v="07/18/2022"/>
    <x v="153"/>
    <x v="12"/>
    <s v="CHE151182"/>
    <x v="216"/>
    <n v="50000"/>
    <x v="23"/>
    <x v="19"/>
    <n v="3333"/>
    <x v="4"/>
    <x v="1"/>
    <x v="4"/>
    <x v="1"/>
    <x v="1"/>
    <x v="0"/>
  </r>
  <r>
    <s v="07/19/2022"/>
    <x v="153"/>
    <x v="12"/>
    <s v="CHE151301"/>
    <x v="1348"/>
    <n v="100"/>
    <x v="18"/>
    <x v="2"/>
    <n v="2736"/>
    <x v="4"/>
    <x v="2"/>
    <x v="4"/>
    <x v="17"/>
    <x v="5"/>
    <x v="4"/>
  </r>
  <r>
    <s v="07/19/2022"/>
    <x v="153"/>
    <x v="12"/>
    <s v="CHE151332"/>
    <x v="1134"/>
    <n v="1000"/>
    <x v="20"/>
    <x v="6"/>
    <n v="3435"/>
    <x v="7"/>
    <x v="2"/>
    <x v="7"/>
    <x v="26"/>
    <x v="12"/>
    <x v="6"/>
  </r>
  <r>
    <s v="07/20/2022"/>
    <x v="153"/>
    <x v="12"/>
    <s v="CHE151358"/>
    <x v="1165"/>
    <n v="1000"/>
    <x v="18"/>
    <x v="2"/>
    <n v="3342"/>
    <x v="7"/>
    <x v="2"/>
    <x v="7"/>
    <x v="30"/>
    <x v="14"/>
    <x v="7"/>
  </r>
  <r>
    <s v="07/20/2022"/>
    <x v="153"/>
    <x v="12"/>
    <s v="CHE151381"/>
    <x v="1349"/>
    <n v="500"/>
    <x v="19"/>
    <x v="0"/>
    <n v="3435"/>
    <x v="7"/>
    <x v="1"/>
    <x v="7"/>
    <x v="26"/>
    <x v="12"/>
    <x v="6"/>
  </r>
  <r>
    <s v="07/22/2022"/>
    <x v="153"/>
    <x v="12"/>
    <s v="CHE151502"/>
    <x v="681"/>
    <n v="1500"/>
    <x v="18"/>
    <x v="2"/>
    <n v="2734"/>
    <x v="4"/>
    <x v="2"/>
    <x v="4"/>
    <x v="13"/>
    <x v="8"/>
    <x v="5"/>
  </r>
  <r>
    <s v="07/22/2022"/>
    <x v="153"/>
    <x v="12"/>
    <s v="CHE151506"/>
    <x v="1097"/>
    <n v="150"/>
    <x v="18"/>
    <x v="2"/>
    <n v="2634"/>
    <x v="4"/>
    <x v="2"/>
    <x v="4"/>
    <x v="11"/>
    <x v="6"/>
    <x v="4"/>
  </r>
  <r>
    <s v="07/25/2022"/>
    <x v="153"/>
    <x v="12"/>
    <s v="CHE151539"/>
    <x v="262"/>
    <n v="100"/>
    <x v="18"/>
    <x v="2"/>
    <n v="2634"/>
    <x v="4"/>
    <x v="2"/>
    <x v="4"/>
    <x v="11"/>
    <x v="6"/>
    <x v="4"/>
  </r>
  <r>
    <s v="07/25/2022"/>
    <x v="153"/>
    <x v="12"/>
    <s v="CHE151559"/>
    <x v="825"/>
    <n v="1425"/>
    <x v="19"/>
    <x v="0"/>
    <n v="3434"/>
    <x v="7"/>
    <x v="1"/>
    <x v="7"/>
    <x v="47"/>
    <x v="28"/>
    <x v="6"/>
  </r>
  <r>
    <s v="07/26/2022"/>
    <x v="153"/>
    <x v="12"/>
    <s v="CHE151624"/>
    <x v="890"/>
    <n v="200"/>
    <x v="19"/>
    <x v="0"/>
    <n v="2636"/>
    <x v="4"/>
    <x v="3"/>
    <x v="4"/>
    <x v="58"/>
    <x v="37"/>
    <x v="4"/>
  </r>
  <r>
    <s v="07/26/2022"/>
    <x v="153"/>
    <x v="12"/>
    <s v="CHE151637"/>
    <x v="251"/>
    <n v="300"/>
    <x v="19"/>
    <x v="0"/>
    <n v="2636"/>
    <x v="4"/>
    <x v="1"/>
    <x v="4"/>
    <x v="58"/>
    <x v="37"/>
    <x v="4"/>
  </r>
  <r>
    <s v="07/26/2022"/>
    <x v="153"/>
    <x v="12"/>
    <s v="LAG203"/>
    <x v="1093"/>
    <n v="1500"/>
    <x v="22"/>
    <x v="3"/>
    <n v="2734"/>
    <x v="4"/>
    <x v="1"/>
    <x v="4"/>
    <x v="13"/>
    <x v="8"/>
    <x v="5"/>
  </r>
  <r>
    <s v="07/27/2022"/>
    <x v="153"/>
    <x v="12"/>
    <s v="CHE151693"/>
    <x v="1307"/>
    <n v="5000"/>
    <x v="19"/>
    <x v="0"/>
    <n v="3342"/>
    <x v="7"/>
    <x v="1"/>
    <x v="7"/>
    <x v="30"/>
    <x v="14"/>
    <x v="7"/>
  </r>
  <r>
    <s v="07/28/2022"/>
    <x v="153"/>
    <x v="12"/>
    <s v="CHE151747"/>
    <x v="1077"/>
    <n v="2000"/>
    <x v="19"/>
    <x v="0"/>
    <n v="3439"/>
    <x v="8"/>
    <x v="1"/>
    <x v="8"/>
    <x v="40"/>
    <x v="21"/>
    <x v="6"/>
  </r>
  <r>
    <s v="07/29/2022"/>
    <x v="153"/>
    <x v="12"/>
    <s v="CHE151824"/>
    <x v="1206"/>
    <n v="5000"/>
    <x v="19"/>
    <x v="0"/>
    <n v="3342"/>
    <x v="7"/>
    <x v="1"/>
    <x v="7"/>
    <x v="30"/>
    <x v="14"/>
    <x v="7"/>
  </r>
  <r>
    <s v="07/29/2022"/>
    <x v="153"/>
    <x v="12"/>
    <s v="CHE151825"/>
    <x v="504"/>
    <n v="300"/>
    <x v="18"/>
    <x v="2"/>
    <n v="2636"/>
    <x v="4"/>
    <x v="2"/>
    <x v="4"/>
    <x v="58"/>
    <x v="37"/>
    <x v="4"/>
  </r>
  <r>
    <s v="07/29/2022"/>
    <x v="153"/>
    <x v="12"/>
    <s v="CHE151844"/>
    <x v="657"/>
    <n v="3000"/>
    <x v="19"/>
    <x v="0"/>
    <n v="2738"/>
    <x v="4"/>
    <x v="1"/>
    <x v="4"/>
    <x v="55"/>
    <x v="34"/>
    <x v="5"/>
  </r>
  <r>
    <s v="07/29/2022"/>
    <x v="153"/>
    <x v="12"/>
    <s v="050_RYAN.TOLBERT_JUL"/>
    <x v="456"/>
    <n v="89.87"/>
    <x v="19"/>
    <x v="0"/>
    <n v="2736"/>
    <x v="4"/>
    <x v="1"/>
    <x v="4"/>
    <x v="17"/>
    <x v="5"/>
    <x v="4"/>
  </r>
  <r>
    <s v="07/18/2022"/>
    <x v="154"/>
    <x v="12"/>
    <s v="INV151262"/>
    <x v="707"/>
    <n v="1768.35"/>
    <x v="25"/>
    <x v="17"/>
    <n v="3333"/>
    <x v="8"/>
    <x v="1"/>
    <x v="8"/>
    <x v="1"/>
    <x v="1"/>
    <x v="0"/>
  </r>
  <r>
    <s v="07/18/2022"/>
    <x v="154"/>
    <x v="12"/>
    <s v="INV151262"/>
    <x v="707"/>
    <n v="9914.7199999999993"/>
    <x v="25"/>
    <x v="17"/>
    <n v="3333"/>
    <x v="4"/>
    <x v="1"/>
    <x v="4"/>
    <x v="1"/>
    <x v="1"/>
    <x v="0"/>
  </r>
  <r>
    <s v="07/18/2022"/>
    <x v="154"/>
    <x v="12"/>
    <s v="INV151262"/>
    <x v="707"/>
    <n v="19293.13"/>
    <x v="25"/>
    <x v="17"/>
    <n v="3333"/>
    <x v="7"/>
    <x v="1"/>
    <x v="7"/>
    <x v="1"/>
    <x v="1"/>
    <x v="0"/>
  </r>
  <r>
    <s v="08/01/2022"/>
    <x v="154"/>
    <x v="12"/>
    <s v="CHE151899"/>
    <x v="674"/>
    <n v="250"/>
    <x v="19"/>
    <x v="0"/>
    <n v="3343"/>
    <x v="7"/>
    <x v="1"/>
    <x v="7"/>
    <x v="31"/>
    <x v="13"/>
    <x v="7"/>
  </r>
  <r>
    <s v="08/01/2022"/>
    <x v="154"/>
    <x v="12"/>
    <s v="CHE151930"/>
    <x v="64"/>
    <n v="140"/>
    <x v="19"/>
    <x v="0"/>
    <n v="3439"/>
    <x v="8"/>
    <x v="1"/>
    <x v="8"/>
    <x v="40"/>
    <x v="21"/>
    <x v="6"/>
  </r>
  <r>
    <s v="08/02/2022"/>
    <x v="154"/>
    <x v="12"/>
    <s v="CHE151970"/>
    <x v="981"/>
    <n v="500"/>
    <x v="19"/>
    <x v="0"/>
    <n v="3301"/>
    <x v="7"/>
    <x v="1"/>
    <x v="7"/>
    <x v="34"/>
    <x v="16"/>
    <x v="0"/>
  </r>
  <r>
    <s v="08/03/2022"/>
    <x v="154"/>
    <x v="12"/>
    <s v="CHE152110"/>
    <x v="155"/>
    <n v="200"/>
    <x v="20"/>
    <x v="6"/>
    <n v="2738"/>
    <x v="4"/>
    <x v="2"/>
    <x v="4"/>
    <x v="55"/>
    <x v="34"/>
    <x v="5"/>
  </r>
  <r>
    <s v="08/03/2022"/>
    <x v="154"/>
    <x v="12"/>
    <s v="CHE152114"/>
    <x v="216"/>
    <n v="2500"/>
    <x v="19"/>
    <x v="0"/>
    <n v="3343"/>
    <x v="7"/>
    <x v="1"/>
    <x v="7"/>
    <x v="31"/>
    <x v="13"/>
    <x v="7"/>
  </r>
  <r>
    <s v="08/03/2022"/>
    <x v="154"/>
    <x v="12"/>
    <s v="CHE152154"/>
    <x v="1074"/>
    <n v="1500"/>
    <x v="18"/>
    <x v="2"/>
    <n v="3434"/>
    <x v="7"/>
    <x v="2"/>
    <x v="7"/>
    <x v="47"/>
    <x v="28"/>
    <x v="6"/>
  </r>
  <r>
    <s v="08/04/2022"/>
    <x v="154"/>
    <x v="12"/>
    <s v="CHE152219"/>
    <x v="1335"/>
    <n v="2000"/>
    <x v="18"/>
    <x v="2"/>
    <n v="3307"/>
    <x v="7"/>
    <x v="2"/>
    <x v="7"/>
    <x v="53"/>
    <x v="32"/>
    <x v="0"/>
  </r>
  <r>
    <s v="08/05/2022"/>
    <x v="154"/>
    <x v="12"/>
    <s v="42259"/>
    <x v="22"/>
    <n v="500"/>
    <x v="19"/>
    <x v="0"/>
    <n v="2734"/>
    <x v="4"/>
    <x v="1"/>
    <x v="4"/>
    <x v="13"/>
    <x v="8"/>
    <x v="5"/>
  </r>
  <r>
    <s v="08/05/2022"/>
    <x v="154"/>
    <x v="12"/>
    <s v="CHE152343"/>
    <x v="880"/>
    <n v="10000"/>
    <x v="19"/>
    <x v="0"/>
    <n v="3343"/>
    <x v="7"/>
    <x v="1"/>
    <x v="7"/>
    <x v="31"/>
    <x v="13"/>
    <x v="7"/>
  </r>
  <r>
    <s v="08/05/2022"/>
    <x v="154"/>
    <x v="12"/>
    <s v="CHE152359"/>
    <x v="1350"/>
    <n v="100"/>
    <x v="18"/>
    <x v="2"/>
    <n v="2736"/>
    <x v="4"/>
    <x v="2"/>
    <x v="4"/>
    <x v="17"/>
    <x v="5"/>
    <x v="4"/>
  </r>
  <r>
    <s v="08/16/2022"/>
    <x v="154"/>
    <x v="12"/>
    <s v="050_BRADLEY.KELTNER_"/>
    <x v="456"/>
    <n v="406.82"/>
    <x v="26"/>
    <x v="4"/>
    <n v="3333"/>
    <x v="4"/>
    <x v="1"/>
    <x v="4"/>
    <x v="1"/>
    <x v="1"/>
    <x v="0"/>
  </r>
  <r>
    <s v="08/17/2022"/>
    <x v="154"/>
    <x v="12"/>
    <s v="CHE153025"/>
    <x v="216"/>
    <n v="160000"/>
    <x v="23"/>
    <x v="19"/>
    <n v="3333"/>
    <x v="8"/>
    <x v="1"/>
    <x v="8"/>
    <x v="1"/>
    <x v="1"/>
    <x v="0"/>
  </r>
  <r>
    <s v="08/18/2022"/>
    <x v="154"/>
    <x v="12"/>
    <s v="INV081822"/>
    <x v="1139"/>
    <n v="250"/>
    <x v="19"/>
    <x v="0"/>
    <n v="2634"/>
    <x v="4"/>
    <x v="2"/>
    <x v="4"/>
    <x v="11"/>
    <x v="6"/>
    <x v="4"/>
  </r>
  <r>
    <s v="08/20/2022"/>
    <x v="154"/>
    <x v="12"/>
    <s v="2022004"/>
    <x v="1276"/>
    <n v="500"/>
    <x v="19"/>
    <x v="0"/>
    <n v="2637"/>
    <x v="4"/>
    <x v="1"/>
    <x v="4"/>
    <x v="18"/>
    <x v="9"/>
    <x v="3"/>
  </r>
  <r>
    <s v="08/22/2022"/>
    <x v="154"/>
    <x v="12"/>
    <s v="2004"/>
    <x v="72"/>
    <n v="300"/>
    <x v="20"/>
    <x v="6"/>
    <n v="2734"/>
    <x v="4"/>
    <x v="2"/>
    <x v="4"/>
    <x v="13"/>
    <x v="8"/>
    <x v="5"/>
  </r>
  <r>
    <s v="08/23/2022"/>
    <x v="154"/>
    <x v="12"/>
    <s v="8232022"/>
    <x v="876"/>
    <n v="1000"/>
    <x v="19"/>
    <x v="0"/>
    <n v="2637"/>
    <x v="4"/>
    <x v="1"/>
    <x v="4"/>
    <x v="18"/>
    <x v="9"/>
    <x v="3"/>
  </r>
  <r>
    <s v="08/23/2022"/>
    <x v="154"/>
    <x v="12"/>
    <s v="CHE153564"/>
    <x v="1060"/>
    <n v="500"/>
    <x v="18"/>
    <x v="2"/>
    <n v="3343"/>
    <x v="7"/>
    <x v="2"/>
    <x v="7"/>
    <x v="31"/>
    <x v="13"/>
    <x v="7"/>
  </r>
  <r>
    <s v="08/25/2022"/>
    <x v="154"/>
    <x v="12"/>
    <s v="INV082522"/>
    <x v="1038"/>
    <n v="130"/>
    <x v="26"/>
    <x v="4"/>
    <n v="2737"/>
    <x v="4"/>
    <x v="3"/>
    <x v="4"/>
    <x v="15"/>
    <x v="10"/>
    <x v="5"/>
  </r>
  <r>
    <s v="08/29/2022"/>
    <x v="154"/>
    <x v="12"/>
    <s v="CHE154096"/>
    <x v="1351"/>
    <n v="1000"/>
    <x v="19"/>
    <x v="0"/>
    <n v="3342"/>
    <x v="7"/>
    <x v="3"/>
    <x v="7"/>
    <x v="30"/>
    <x v="14"/>
    <x v="7"/>
  </r>
  <r>
    <s v="08/29/2022"/>
    <x v="154"/>
    <x v="12"/>
    <s v="CHE154110"/>
    <x v="1352"/>
    <n v="200"/>
    <x v="18"/>
    <x v="2"/>
    <n v="3436"/>
    <x v="7"/>
    <x v="2"/>
    <x v="7"/>
    <x v="43"/>
    <x v="24"/>
    <x v="6"/>
  </r>
  <r>
    <s v="07/20/2022"/>
    <x v="155"/>
    <x v="12"/>
    <s v="815"/>
    <x v="141"/>
    <n v="350"/>
    <x v="19"/>
    <x v="0"/>
    <n v="2739"/>
    <x v="4"/>
    <x v="1"/>
    <x v="4"/>
    <x v="45"/>
    <x v="26"/>
    <x v="5"/>
  </r>
  <r>
    <s v="08/01/2022"/>
    <x v="155"/>
    <x v="12"/>
    <s v="INV080122"/>
    <x v="271"/>
    <n v="1000"/>
    <x v="19"/>
    <x v="0"/>
    <n v="2736"/>
    <x v="4"/>
    <x v="1"/>
    <x v="4"/>
    <x v="17"/>
    <x v="5"/>
    <x v="4"/>
  </r>
  <r>
    <s v="08/26/2022"/>
    <x v="155"/>
    <x v="12"/>
    <s v="AE82622"/>
    <x v="1302"/>
    <n v="1000"/>
    <x v="19"/>
    <x v="0"/>
    <n v="2734"/>
    <x v="4"/>
    <x v="1"/>
    <x v="4"/>
    <x v="13"/>
    <x v="8"/>
    <x v="5"/>
  </r>
  <r>
    <s v="09/06/2022"/>
    <x v="155"/>
    <x v="12"/>
    <s v="CHE154677"/>
    <x v="1353"/>
    <n v="200"/>
    <x v="19"/>
    <x v="0"/>
    <n v="3343"/>
    <x v="7"/>
    <x v="2"/>
    <x v="7"/>
    <x v="31"/>
    <x v="13"/>
    <x v="7"/>
  </r>
  <r>
    <s v="09/07/2022"/>
    <x v="155"/>
    <x v="12"/>
    <s v="CHE154720"/>
    <x v="1354"/>
    <n v="2500"/>
    <x v="20"/>
    <x v="6"/>
    <n v="3307"/>
    <x v="7"/>
    <x v="2"/>
    <x v="7"/>
    <x v="53"/>
    <x v="32"/>
    <x v="0"/>
  </r>
  <r>
    <s v="09/08/2022"/>
    <x v="155"/>
    <x v="12"/>
    <s v="CHE154841"/>
    <x v="1274"/>
    <n v="15000"/>
    <x v="19"/>
    <x v="0"/>
    <n v="3333"/>
    <x v="7"/>
    <x v="3"/>
    <x v="7"/>
    <x v="1"/>
    <x v="1"/>
    <x v="0"/>
  </r>
  <r>
    <s v="09/09/2022"/>
    <x v="155"/>
    <x v="12"/>
    <s v="CHE154971"/>
    <x v="902"/>
    <n v="1500"/>
    <x v="18"/>
    <x v="2"/>
    <n v="3301"/>
    <x v="7"/>
    <x v="2"/>
    <x v="7"/>
    <x v="34"/>
    <x v="16"/>
    <x v="0"/>
  </r>
  <r>
    <s v="09/13/2022"/>
    <x v="155"/>
    <x v="12"/>
    <s v="CHE155210"/>
    <x v="475"/>
    <n v="1500"/>
    <x v="19"/>
    <x v="0"/>
    <n v="2735"/>
    <x v="4"/>
    <x v="1"/>
    <x v="4"/>
    <x v="16"/>
    <x v="11"/>
    <x v="5"/>
  </r>
  <r>
    <s v="09/13/2022"/>
    <x v="155"/>
    <x v="12"/>
    <s v="CHE155237"/>
    <x v="1216"/>
    <n v="1000"/>
    <x v="19"/>
    <x v="0"/>
    <n v="2735"/>
    <x v="4"/>
    <x v="1"/>
    <x v="4"/>
    <x v="16"/>
    <x v="11"/>
    <x v="5"/>
  </r>
  <r>
    <s v="09/13/2022"/>
    <x v="155"/>
    <x v="12"/>
    <s v="CHE155240"/>
    <x v="1251"/>
    <n v="1500"/>
    <x v="19"/>
    <x v="0"/>
    <n v="2637"/>
    <x v="4"/>
    <x v="3"/>
    <x v="4"/>
    <x v="18"/>
    <x v="9"/>
    <x v="3"/>
  </r>
  <r>
    <s v="09/13/2022"/>
    <x v="155"/>
    <x v="12"/>
    <s v="CHE155243"/>
    <x v="216"/>
    <n v="5000"/>
    <x v="19"/>
    <x v="0"/>
    <n v="2636"/>
    <x v="4"/>
    <x v="1"/>
    <x v="4"/>
    <x v="58"/>
    <x v="37"/>
    <x v="4"/>
  </r>
  <r>
    <s v="09/13/2022"/>
    <x v="155"/>
    <x v="12"/>
    <s v="CHE155258"/>
    <x v="1355"/>
    <n v="500"/>
    <x v="19"/>
    <x v="0"/>
    <n v="2734"/>
    <x v="4"/>
    <x v="1"/>
    <x v="4"/>
    <x v="13"/>
    <x v="8"/>
    <x v="5"/>
  </r>
  <r>
    <s v="09/13/2022"/>
    <x v="155"/>
    <x v="12"/>
    <s v="CHE155272"/>
    <x v="1356"/>
    <n v="1950"/>
    <x v="19"/>
    <x v="0"/>
    <n v="3343"/>
    <x v="7"/>
    <x v="3"/>
    <x v="7"/>
    <x v="31"/>
    <x v="13"/>
    <x v="7"/>
  </r>
  <r>
    <s v="09/13/2022"/>
    <x v="155"/>
    <x v="12"/>
    <s v="CHE155273"/>
    <x v="1357"/>
    <n v="11000"/>
    <x v="19"/>
    <x v="0"/>
    <n v="3344"/>
    <x v="7"/>
    <x v="1"/>
    <x v="7"/>
    <x v="28"/>
    <x v="13"/>
    <x v="7"/>
  </r>
  <r>
    <s v="09/14/2022"/>
    <x v="155"/>
    <x v="12"/>
    <s v="091422"/>
    <x v="62"/>
    <n v="10000"/>
    <x v="20"/>
    <x v="6"/>
    <n v="2636"/>
    <x v="4"/>
    <x v="2"/>
    <x v="4"/>
    <x v="58"/>
    <x v="37"/>
    <x v="4"/>
  </r>
  <r>
    <s v="09/14/2022"/>
    <x v="155"/>
    <x v="12"/>
    <s v="CHE155316"/>
    <x v="993"/>
    <n v="200"/>
    <x v="19"/>
    <x v="0"/>
    <n v="2635"/>
    <x v="4"/>
    <x v="2"/>
    <x v="4"/>
    <x v="12"/>
    <x v="7"/>
    <x v="4"/>
  </r>
  <r>
    <s v="09/15/2022"/>
    <x v="155"/>
    <x v="12"/>
    <s v="CHE155414"/>
    <x v="22"/>
    <n v="250"/>
    <x v="19"/>
    <x v="0"/>
    <n v="2738"/>
    <x v="4"/>
    <x v="1"/>
    <x v="4"/>
    <x v="55"/>
    <x v="34"/>
    <x v="5"/>
  </r>
  <r>
    <s v="09/15/2022"/>
    <x v="155"/>
    <x v="12"/>
    <s v="CHE155416"/>
    <x v="1358"/>
    <n v="1500"/>
    <x v="19"/>
    <x v="0"/>
    <n v="2734"/>
    <x v="4"/>
    <x v="2"/>
    <x v="4"/>
    <x v="13"/>
    <x v="8"/>
    <x v="5"/>
  </r>
  <r>
    <s v="09/15/2022"/>
    <x v="155"/>
    <x v="12"/>
    <s v="CHE155446"/>
    <x v="1302"/>
    <n v="4000"/>
    <x v="22"/>
    <x v="3"/>
    <n v="2734"/>
    <x v="4"/>
    <x v="1"/>
    <x v="4"/>
    <x v="13"/>
    <x v="8"/>
    <x v="5"/>
  </r>
  <r>
    <s v="09/15/2022"/>
    <x v="155"/>
    <x v="12"/>
    <s v="CHE155448"/>
    <x v="22"/>
    <n v="20000"/>
    <x v="19"/>
    <x v="0"/>
    <n v="2636"/>
    <x v="4"/>
    <x v="1"/>
    <x v="4"/>
    <x v="58"/>
    <x v="37"/>
    <x v="4"/>
  </r>
  <r>
    <s v="09/16/2022"/>
    <x v="155"/>
    <x v="12"/>
    <s v="CHE155483"/>
    <x v="1148"/>
    <n v="5000"/>
    <x v="19"/>
    <x v="0"/>
    <n v="3344"/>
    <x v="7"/>
    <x v="1"/>
    <x v="7"/>
    <x v="28"/>
    <x v="13"/>
    <x v="7"/>
  </r>
  <r>
    <s v="09/16/2022"/>
    <x v="155"/>
    <x v="12"/>
    <s v="CHE155501"/>
    <x v="858"/>
    <n v="3185"/>
    <x v="18"/>
    <x v="2"/>
    <n v="3435"/>
    <x v="7"/>
    <x v="1"/>
    <x v="7"/>
    <x v="26"/>
    <x v="12"/>
    <x v="6"/>
  </r>
  <r>
    <s v="09/16/2022"/>
    <x v="155"/>
    <x v="12"/>
    <s v="CHE155501"/>
    <x v="858"/>
    <n v="16815"/>
    <x v="18"/>
    <x v="2"/>
    <n v="3434"/>
    <x v="7"/>
    <x v="1"/>
    <x v="7"/>
    <x v="47"/>
    <x v="28"/>
    <x v="6"/>
  </r>
  <r>
    <s v="09/16/2022"/>
    <x v="155"/>
    <x v="12"/>
    <s v="CHE155506"/>
    <x v="1271"/>
    <n v="20000"/>
    <x v="19"/>
    <x v="0"/>
    <n v="3438"/>
    <x v="8"/>
    <x v="1"/>
    <x v="8"/>
    <x v="39"/>
    <x v="20"/>
    <x v="6"/>
  </r>
  <r>
    <s v="09/19/2022"/>
    <x v="155"/>
    <x v="12"/>
    <s v="CHE155600"/>
    <x v="1228"/>
    <n v="600"/>
    <x v="19"/>
    <x v="0"/>
    <n v="2734"/>
    <x v="4"/>
    <x v="1"/>
    <x v="4"/>
    <x v="13"/>
    <x v="8"/>
    <x v="5"/>
  </r>
  <r>
    <s v="09/19/2022"/>
    <x v="155"/>
    <x v="12"/>
    <s v="CHE155610"/>
    <x v="158"/>
    <n v="25000"/>
    <x v="19"/>
    <x v="0"/>
    <n v="2636"/>
    <x v="4"/>
    <x v="1"/>
    <x v="4"/>
    <x v="58"/>
    <x v="37"/>
    <x v="4"/>
  </r>
  <r>
    <s v="09/19/2022"/>
    <x v="155"/>
    <x v="12"/>
    <s v="CHE155612"/>
    <x v="998"/>
    <n v="40000"/>
    <x v="19"/>
    <x v="0"/>
    <n v="2636"/>
    <x v="4"/>
    <x v="1"/>
    <x v="4"/>
    <x v="58"/>
    <x v="37"/>
    <x v="4"/>
  </r>
  <r>
    <s v="09/19/2022"/>
    <x v="155"/>
    <x v="12"/>
    <s v="CHE155614"/>
    <x v="1289"/>
    <n v="5000"/>
    <x v="26"/>
    <x v="4"/>
    <n v="2634"/>
    <x v="4"/>
    <x v="1"/>
    <x v="4"/>
    <x v="11"/>
    <x v="6"/>
    <x v="4"/>
  </r>
  <r>
    <s v="09/19/2022"/>
    <x v="155"/>
    <x v="12"/>
    <s v="CHE155620"/>
    <x v="1307"/>
    <n v="7500"/>
    <x v="19"/>
    <x v="0"/>
    <n v="3333"/>
    <x v="7"/>
    <x v="1"/>
    <x v="7"/>
    <x v="1"/>
    <x v="1"/>
    <x v="0"/>
  </r>
  <r>
    <s v="09/19/2022"/>
    <x v="155"/>
    <x v="12"/>
    <s v="CHE155625"/>
    <x v="216"/>
    <n v="3000"/>
    <x v="19"/>
    <x v="0"/>
    <n v="2636"/>
    <x v="4"/>
    <x v="1"/>
    <x v="4"/>
    <x v="58"/>
    <x v="37"/>
    <x v="4"/>
  </r>
  <r>
    <s v="09/19/2022"/>
    <x v="155"/>
    <x v="12"/>
    <s v="CHE155648"/>
    <x v="1115"/>
    <n v="2000"/>
    <x v="19"/>
    <x v="0"/>
    <n v="2734"/>
    <x v="4"/>
    <x v="1"/>
    <x v="4"/>
    <x v="13"/>
    <x v="8"/>
    <x v="5"/>
  </r>
  <r>
    <s v="09/19/2022"/>
    <x v="155"/>
    <x v="12"/>
    <s v="CHE155653"/>
    <x v="67"/>
    <n v="3000"/>
    <x v="20"/>
    <x v="6"/>
    <n v="2734"/>
    <x v="4"/>
    <x v="1"/>
    <x v="4"/>
    <x v="13"/>
    <x v="8"/>
    <x v="5"/>
  </r>
  <r>
    <s v="09/19/2022"/>
    <x v="155"/>
    <x v="12"/>
    <s v="CHE155658"/>
    <x v="1259"/>
    <n v="2000"/>
    <x v="19"/>
    <x v="0"/>
    <n v="2734"/>
    <x v="4"/>
    <x v="1"/>
    <x v="4"/>
    <x v="13"/>
    <x v="8"/>
    <x v="5"/>
  </r>
  <r>
    <s v="09/19/2022"/>
    <x v="155"/>
    <x v="12"/>
    <s v="CHE155659"/>
    <x v="932"/>
    <n v="3000"/>
    <x v="19"/>
    <x v="0"/>
    <n v="2734"/>
    <x v="4"/>
    <x v="1"/>
    <x v="4"/>
    <x v="13"/>
    <x v="8"/>
    <x v="5"/>
  </r>
  <r>
    <s v="09/19/2022"/>
    <x v="155"/>
    <x v="12"/>
    <s v="CHE155660"/>
    <x v="657"/>
    <n v="2000"/>
    <x v="19"/>
    <x v="0"/>
    <n v="2738"/>
    <x v="4"/>
    <x v="1"/>
    <x v="4"/>
    <x v="55"/>
    <x v="34"/>
    <x v="5"/>
  </r>
  <r>
    <s v="09/19/2022"/>
    <x v="155"/>
    <x v="12"/>
    <s v="CHE155669"/>
    <x v="475"/>
    <n v="1000"/>
    <x v="19"/>
    <x v="0"/>
    <n v="2735"/>
    <x v="4"/>
    <x v="1"/>
    <x v="4"/>
    <x v="16"/>
    <x v="11"/>
    <x v="5"/>
  </r>
  <r>
    <s v="09/19/2022"/>
    <x v="155"/>
    <x v="12"/>
    <s v="CHE155670"/>
    <x v="67"/>
    <n v="3000"/>
    <x v="19"/>
    <x v="0"/>
    <n v="2736"/>
    <x v="4"/>
    <x v="1"/>
    <x v="4"/>
    <x v="17"/>
    <x v="5"/>
    <x v="4"/>
  </r>
  <r>
    <s v="09/19/2022"/>
    <x v="155"/>
    <x v="12"/>
    <s v="CHE155672"/>
    <x v="1164"/>
    <n v="3000"/>
    <x v="19"/>
    <x v="0"/>
    <n v="2636"/>
    <x v="4"/>
    <x v="1"/>
    <x v="4"/>
    <x v="58"/>
    <x v="37"/>
    <x v="4"/>
  </r>
  <r>
    <s v="09/19/2022"/>
    <x v="155"/>
    <x v="12"/>
    <s v="CHE155675"/>
    <x v="939"/>
    <n v="4000"/>
    <x v="19"/>
    <x v="0"/>
    <n v="2636"/>
    <x v="4"/>
    <x v="1"/>
    <x v="4"/>
    <x v="58"/>
    <x v="37"/>
    <x v="4"/>
  </r>
  <r>
    <s v="09/19/2022"/>
    <x v="155"/>
    <x v="12"/>
    <s v="CHE155676"/>
    <x v="1257"/>
    <n v="5000"/>
    <x v="19"/>
    <x v="0"/>
    <n v="2636"/>
    <x v="4"/>
    <x v="1"/>
    <x v="4"/>
    <x v="58"/>
    <x v="37"/>
    <x v="4"/>
  </r>
  <r>
    <s v="09/19/2022"/>
    <x v="155"/>
    <x v="12"/>
    <s v="CHE155677"/>
    <x v="1264"/>
    <n v="2000"/>
    <x v="19"/>
    <x v="0"/>
    <n v="2636"/>
    <x v="4"/>
    <x v="1"/>
    <x v="4"/>
    <x v="58"/>
    <x v="37"/>
    <x v="4"/>
  </r>
  <r>
    <s v="09/19/2022"/>
    <x v="155"/>
    <x v="12"/>
    <s v="CHE155701"/>
    <x v="67"/>
    <n v="3000"/>
    <x v="19"/>
    <x v="0"/>
    <n v="2637"/>
    <x v="4"/>
    <x v="1"/>
    <x v="4"/>
    <x v="18"/>
    <x v="9"/>
    <x v="3"/>
  </r>
  <r>
    <s v="09/19/2022"/>
    <x v="155"/>
    <x v="12"/>
    <s v="CHE155706"/>
    <x v="1130"/>
    <n v="3000"/>
    <x v="19"/>
    <x v="0"/>
    <n v="2637"/>
    <x v="4"/>
    <x v="1"/>
    <x v="4"/>
    <x v="18"/>
    <x v="9"/>
    <x v="3"/>
  </r>
  <r>
    <s v="09/19/2022"/>
    <x v="155"/>
    <x v="12"/>
    <s v="CHE155707"/>
    <x v="1170"/>
    <n v="2000"/>
    <x v="19"/>
    <x v="0"/>
    <n v="2637"/>
    <x v="4"/>
    <x v="1"/>
    <x v="4"/>
    <x v="18"/>
    <x v="9"/>
    <x v="3"/>
  </r>
  <r>
    <s v="09/19/2022"/>
    <x v="155"/>
    <x v="12"/>
    <s v="CHE155708"/>
    <x v="1258"/>
    <n v="2000"/>
    <x v="19"/>
    <x v="0"/>
    <n v="2634"/>
    <x v="4"/>
    <x v="1"/>
    <x v="4"/>
    <x v="11"/>
    <x v="6"/>
    <x v="4"/>
  </r>
  <r>
    <s v="09/19/2022"/>
    <x v="155"/>
    <x v="12"/>
    <s v="CHE155710"/>
    <x v="67"/>
    <n v="3000"/>
    <x v="19"/>
    <x v="0"/>
    <n v="2634"/>
    <x v="4"/>
    <x v="1"/>
    <x v="4"/>
    <x v="11"/>
    <x v="6"/>
    <x v="4"/>
  </r>
  <r>
    <s v="09/19/2022"/>
    <x v="155"/>
    <x v="12"/>
    <s v="CHE155713"/>
    <x v="67"/>
    <n v="3000"/>
    <x v="19"/>
    <x v="0"/>
    <n v="2737"/>
    <x v="4"/>
    <x v="1"/>
    <x v="4"/>
    <x v="15"/>
    <x v="10"/>
    <x v="5"/>
  </r>
  <r>
    <s v="09/19/2022"/>
    <x v="155"/>
    <x v="12"/>
    <s v="CHE155716"/>
    <x v="1265"/>
    <n v="3000"/>
    <x v="19"/>
    <x v="0"/>
    <n v="2737"/>
    <x v="4"/>
    <x v="1"/>
    <x v="4"/>
    <x v="15"/>
    <x v="10"/>
    <x v="5"/>
  </r>
  <r>
    <s v="09/19/2022"/>
    <x v="155"/>
    <x v="12"/>
    <s v="CHE155725"/>
    <x v="1359"/>
    <n v="500"/>
    <x v="18"/>
    <x v="2"/>
    <n v="3343"/>
    <x v="7"/>
    <x v="2"/>
    <x v="7"/>
    <x v="31"/>
    <x v="13"/>
    <x v="7"/>
  </r>
  <r>
    <s v="09/19/2022"/>
    <x v="155"/>
    <x v="12"/>
    <s v="CHE155739"/>
    <x v="1360"/>
    <n v="2000"/>
    <x v="19"/>
    <x v="0"/>
    <n v="2636"/>
    <x v="4"/>
    <x v="3"/>
    <x v="4"/>
    <x v="58"/>
    <x v="37"/>
    <x v="4"/>
  </r>
  <r>
    <s v="09/19/2022"/>
    <x v="155"/>
    <x v="12"/>
    <s v="CHE155741"/>
    <x v="1361"/>
    <n v="500"/>
    <x v="19"/>
    <x v="0"/>
    <n v="2636"/>
    <x v="4"/>
    <x v="1"/>
    <x v="4"/>
    <x v="58"/>
    <x v="37"/>
    <x v="4"/>
  </r>
  <r>
    <s v="09/21/2022"/>
    <x v="155"/>
    <x v="12"/>
    <s v="CHE156035"/>
    <x v="1"/>
    <n v="500"/>
    <x v="19"/>
    <x v="0"/>
    <n v="2634"/>
    <x v="4"/>
    <x v="1"/>
    <x v="4"/>
    <x v="11"/>
    <x v="6"/>
    <x v="4"/>
  </r>
  <r>
    <s v="09/16/2022"/>
    <x v="155"/>
    <x v="12"/>
    <s v="050_TINA.WHITEHEAD_S"/>
    <x v="456"/>
    <n v="91.2"/>
    <x v="19"/>
    <x v="0"/>
    <n v="3435"/>
    <x v="7"/>
    <x v="1"/>
    <x v="7"/>
    <x v="26"/>
    <x v="12"/>
    <x v="6"/>
  </r>
  <r>
    <s v="09/22/2022"/>
    <x v="155"/>
    <x v="12"/>
    <s v="CHE156248"/>
    <x v="278"/>
    <n v="15000"/>
    <x v="18"/>
    <x v="2"/>
    <n v="3342"/>
    <x v="7"/>
    <x v="2"/>
    <x v="7"/>
    <x v="30"/>
    <x v="14"/>
    <x v="7"/>
  </r>
  <r>
    <s v="09/23/2022"/>
    <x v="155"/>
    <x v="12"/>
    <s v="CHE156286"/>
    <x v="1362"/>
    <n v="2000"/>
    <x v="19"/>
    <x v="0"/>
    <n v="2637"/>
    <x v="4"/>
    <x v="1"/>
    <x v="4"/>
    <x v="18"/>
    <x v="9"/>
    <x v="3"/>
  </r>
  <r>
    <s v="09/23/2022"/>
    <x v="155"/>
    <x v="12"/>
    <s v="CHE156294"/>
    <x v="1262"/>
    <n v="2000"/>
    <x v="19"/>
    <x v="0"/>
    <n v="2739"/>
    <x v="4"/>
    <x v="1"/>
    <x v="4"/>
    <x v="45"/>
    <x v="26"/>
    <x v="5"/>
  </r>
  <r>
    <s v="09/23/2022"/>
    <x v="155"/>
    <x v="12"/>
    <s v="CHE156297"/>
    <x v="771"/>
    <n v="2000"/>
    <x v="19"/>
    <x v="0"/>
    <n v="2739"/>
    <x v="4"/>
    <x v="1"/>
    <x v="4"/>
    <x v="45"/>
    <x v="26"/>
    <x v="5"/>
  </r>
  <r>
    <s v="09/23/2022"/>
    <x v="155"/>
    <x v="12"/>
    <s v="CHE156298"/>
    <x v="387"/>
    <n v="5000"/>
    <x v="19"/>
    <x v="0"/>
    <n v="2638"/>
    <x v="4"/>
    <x v="1"/>
    <x v="4"/>
    <x v="14"/>
    <x v="9"/>
    <x v="3"/>
  </r>
  <r>
    <s v="09/23/2022"/>
    <x v="155"/>
    <x v="12"/>
    <s v="CHE156309"/>
    <x v="1351"/>
    <n v="2500"/>
    <x v="19"/>
    <x v="0"/>
    <n v="3333"/>
    <x v="7"/>
    <x v="3"/>
    <x v="7"/>
    <x v="1"/>
    <x v="1"/>
    <x v="0"/>
  </r>
  <r>
    <s v="09/23/2022"/>
    <x v="155"/>
    <x v="12"/>
    <s v="CHE156349"/>
    <x v="1363"/>
    <n v="2500"/>
    <x v="18"/>
    <x v="2"/>
    <n v="2636"/>
    <x v="4"/>
    <x v="2"/>
    <x v="4"/>
    <x v="58"/>
    <x v="37"/>
    <x v="4"/>
  </r>
  <r>
    <s v="09/23/2022"/>
    <x v="155"/>
    <x v="12"/>
    <s v="CHE156354"/>
    <x v="1239"/>
    <n v="5000"/>
    <x v="19"/>
    <x v="0"/>
    <n v="2635"/>
    <x v="4"/>
    <x v="1"/>
    <x v="4"/>
    <x v="12"/>
    <x v="7"/>
    <x v="4"/>
  </r>
  <r>
    <s v="09/26/2022"/>
    <x v="155"/>
    <x v="12"/>
    <s v="CHE156446"/>
    <x v="664"/>
    <n v="9000"/>
    <x v="19"/>
    <x v="0"/>
    <n v="2736"/>
    <x v="4"/>
    <x v="2"/>
    <x v="4"/>
    <x v="17"/>
    <x v="5"/>
    <x v="4"/>
  </r>
  <r>
    <s v="09/27/2022"/>
    <x v="155"/>
    <x v="12"/>
    <s v="CHE156628"/>
    <x v="1364"/>
    <n v="10000"/>
    <x v="19"/>
    <x v="0"/>
    <n v="3342"/>
    <x v="7"/>
    <x v="1"/>
    <x v="7"/>
    <x v="30"/>
    <x v="14"/>
    <x v="7"/>
  </r>
  <r>
    <s v="09/27/2022"/>
    <x v="155"/>
    <x v="12"/>
    <s v="CHE156629"/>
    <x v="1365"/>
    <n v="2000"/>
    <x v="19"/>
    <x v="0"/>
    <n v="3343"/>
    <x v="7"/>
    <x v="1"/>
    <x v="7"/>
    <x v="31"/>
    <x v="13"/>
    <x v="7"/>
  </r>
  <r>
    <s v="09/27/2022"/>
    <x v="155"/>
    <x v="12"/>
    <s v="CHE156630"/>
    <x v="1366"/>
    <n v="4000"/>
    <x v="18"/>
    <x v="2"/>
    <n v="3344"/>
    <x v="7"/>
    <x v="2"/>
    <x v="7"/>
    <x v="28"/>
    <x v="13"/>
    <x v="7"/>
  </r>
  <r>
    <s v="09/27/2022"/>
    <x v="155"/>
    <x v="12"/>
    <s v="CHE156641"/>
    <x v="1062"/>
    <n v="10000"/>
    <x v="19"/>
    <x v="0"/>
    <n v="3342"/>
    <x v="7"/>
    <x v="1"/>
    <x v="7"/>
    <x v="30"/>
    <x v="14"/>
    <x v="7"/>
  </r>
  <r>
    <s v="09/27/2022"/>
    <x v="155"/>
    <x v="12"/>
    <s v="CHE156647"/>
    <x v="980"/>
    <n v="7500"/>
    <x v="18"/>
    <x v="2"/>
    <n v="3343"/>
    <x v="7"/>
    <x v="2"/>
    <x v="7"/>
    <x v="31"/>
    <x v="13"/>
    <x v="7"/>
  </r>
  <r>
    <s v="09/27/2022"/>
    <x v="155"/>
    <x v="12"/>
    <s v="CHE156707"/>
    <x v="729"/>
    <n v="30000"/>
    <x v="19"/>
    <x v="0"/>
    <n v="3333"/>
    <x v="7"/>
    <x v="1"/>
    <x v="7"/>
    <x v="1"/>
    <x v="1"/>
    <x v="0"/>
  </r>
  <r>
    <s v="09/27/2022"/>
    <x v="155"/>
    <x v="12"/>
    <s v="CHE156717"/>
    <x v="590"/>
    <n v="9000"/>
    <x v="19"/>
    <x v="0"/>
    <n v="2634"/>
    <x v="4"/>
    <x v="2"/>
    <x v="4"/>
    <x v="11"/>
    <x v="6"/>
    <x v="4"/>
  </r>
  <r>
    <s v="09/27/2022"/>
    <x v="155"/>
    <x v="12"/>
    <s v="CHE156741"/>
    <x v="1307"/>
    <n v="10000"/>
    <x v="19"/>
    <x v="0"/>
    <n v="3333"/>
    <x v="7"/>
    <x v="1"/>
    <x v="7"/>
    <x v="1"/>
    <x v="1"/>
    <x v="0"/>
  </r>
  <r>
    <s v="09/28/2022"/>
    <x v="155"/>
    <x v="12"/>
    <s v="CHE156791"/>
    <x v="1367"/>
    <n v="500"/>
    <x v="27"/>
    <x v="18"/>
    <n v="2739"/>
    <x v="4"/>
    <x v="1"/>
    <x v="4"/>
    <x v="45"/>
    <x v="26"/>
    <x v="5"/>
  </r>
  <r>
    <s v="09/27/2022"/>
    <x v="155"/>
    <x v="12"/>
    <s v="CHE156674"/>
    <x v="1293"/>
    <n v="10000"/>
    <x v="25"/>
    <x v="17"/>
    <n v="3333"/>
    <x v="4"/>
    <x v="1"/>
    <x v="4"/>
    <x v="1"/>
    <x v="1"/>
    <x v="0"/>
  </r>
  <r>
    <s v="09/27/2022"/>
    <x v="155"/>
    <x v="12"/>
    <s v="CHE156676"/>
    <x v="1170"/>
    <n v="5000"/>
    <x v="25"/>
    <x v="17"/>
    <n v="3333"/>
    <x v="4"/>
    <x v="1"/>
    <x v="4"/>
    <x v="1"/>
    <x v="1"/>
    <x v="0"/>
  </r>
  <r>
    <s v="09/27/2022"/>
    <x v="155"/>
    <x v="12"/>
    <s v="CHE156680"/>
    <x v="337"/>
    <n v="8500"/>
    <x v="25"/>
    <x v="17"/>
    <n v="3333"/>
    <x v="7"/>
    <x v="1"/>
    <x v="7"/>
    <x v="1"/>
    <x v="1"/>
    <x v="0"/>
  </r>
  <r>
    <s v="09/27/2022"/>
    <x v="155"/>
    <x v="12"/>
    <s v="CHE156687"/>
    <x v="1175"/>
    <n v="5500"/>
    <x v="25"/>
    <x v="17"/>
    <n v="3333"/>
    <x v="7"/>
    <x v="1"/>
    <x v="7"/>
    <x v="1"/>
    <x v="1"/>
    <x v="0"/>
  </r>
  <r>
    <s v="09/28/2022"/>
    <x v="155"/>
    <x v="12"/>
    <s v="CHE156825"/>
    <x v="1129"/>
    <n v="6000"/>
    <x v="19"/>
    <x v="0"/>
    <n v="3342"/>
    <x v="7"/>
    <x v="1"/>
    <x v="7"/>
    <x v="30"/>
    <x v="14"/>
    <x v="7"/>
  </r>
  <r>
    <s v="09/29/2022"/>
    <x v="155"/>
    <x v="12"/>
    <s v="CHE156974"/>
    <x v="1173"/>
    <n v="10000"/>
    <x v="25"/>
    <x v="17"/>
    <n v="3333"/>
    <x v="7"/>
    <x v="1"/>
    <x v="7"/>
    <x v="1"/>
    <x v="1"/>
    <x v="0"/>
  </r>
  <r>
    <s v="09/29/2022"/>
    <x v="155"/>
    <x v="12"/>
    <s v="CHE156885"/>
    <x v="1368"/>
    <n v="200"/>
    <x v="19"/>
    <x v="0"/>
    <n v="2739"/>
    <x v="4"/>
    <x v="2"/>
    <x v="4"/>
    <x v="45"/>
    <x v="26"/>
    <x v="5"/>
  </r>
  <r>
    <s v="09/29/2022"/>
    <x v="155"/>
    <x v="12"/>
    <s v="CHE156941"/>
    <x v="1186"/>
    <n v="1000"/>
    <x v="18"/>
    <x v="2"/>
    <n v="3342"/>
    <x v="7"/>
    <x v="2"/>
    <x v="7"/>
    <x v="30"/>
    <x v="14"/>
    <x v="7"/>
  </r>
  <r>
    <s v="09/30/2022"/>
    <x v="155"/>
    <x v="12"/>
    <s v="CHE157069"/>
    <x v="1369"/>
    <n v="5000"/>
    <x v="19"/>
    <x v="0"/>
    <n v="3333"/>
    <x v="7"/>
    <x v="1"/>
    <x v="7"/>
    <x v="1"/>
    <x v="1"/>
    <x v="0"/>
  </r>
  <r>
    <s v="09/30/2022"/>
    <x v="155"/>
    <x v="12"/>
    <s v="ACH"/>
    <x v="1370"/>
    <n v="326000"/>
    <x v="25"/>
    <x v="17"/>
    <n v="3333"/>
    <x v="0"/>
    <x v="1"/>
    <x v="0"/>
    <x v="1"/>
    <x v="1"/>
    <x v="0"/>
  </r>
  <r>
    <s v="10/03/2022"/>
    <x v="156"/>
    <x v="13"/>
    <s v="CHE157141"/>
    <x v="44"/>
    <n v="500"/>
    <x v="19"/>
    <x v="0"/>
    <n v="2636"/>
    <x v="4"/>
    <x v="1"/>
    <x v="4"/>
    <x v="58"/>
    <x v="37"/>
    <x v="4"/>
  </r>
  <r>
    <s v="10/03/2022"/>
    <x v="156"/>
    <x v="13"/>
    <s v="CHE157244"/>
    <x v="690"/>
    <n v="3000"/>
    <x v="22"/>
    <x v="3"/>
    <n v="2636"/>
    <x v="4"/>
    <x v="1"/>
    <x v="4"/>
    <x v="58"/>
    <x v="37"/>
    <x v="4"/>
  </r>
  <r>
    <s v="10/03/2022"/>
    <x v="156"/>
    <x v="13"/>
    <s v="CHE157251"/>
    <x v="430"/>
    <n v="5000"/>
    <x v="19"/>
    <x v="0"/>
    <n v="2734"/>
    <x v="4"/>
    <x v="1"/>
    <x v="4"/>
    <x v="13"/>
    <x v="8"/>
    <x v="5"/>
  </r>
  <r>
    <s v="10/03/2022"/>
    <x v="156"/>
    <x v="13"/>
    <s v="CHE157256"/>
    <x v="838"/>
    <n v="350"/>
    <x v="19"/>
    <x v="0"/>
    <n v="2735"/>
    <x v="4"/>
    <x v="1"/>
    <x v="4"/>
    <x v="16"/>
    <x v="11"/>
    <x v="5"/>
  </r>
  <r>
    <s v="10/03/2022"/>
    <x v="156"/>
    <x v="13"/>
    <s v="CHE157262"/>
    <x v="1371"/>
    <n v="250"/>
    <x v="19"/>
    <x v="0"/>
    <n v="2636"/>
    <x v="4"/>
    <x v="2"/>
    <x v="4"/>
    <x v="58"/>
    <x v="37"/>
    <x v="4"/>
  </r>
  <r>
    <s v="10/03/2022"/>
    <x v="156"/>
    <x v="13"/>
    <s v="CHE157265"/>
    <x v="1029"/>
    <n v="500"/>
    <x v="19"/>
    <x v="0"/>
    <n v="2637"/>
    <x v="4"/>
    <x v="1"/>
    <x v="4"/>
    <x v="18"/>
    <x v="9"/>
    <x v="3"/>
  </r>
  <r>
    <s v="10/05/2022"/>
    <x v="156"/>
    <x v="13"/>
    <s v="CHE157368"/>
    <x v="1149"/>
    <n v="1000"/>
    <x v="19"/>
    <x v="0"/>
    <n v="2636"/>
    <x v="4"/>
    <x v="1"/>
    <x v="4"/>
    <x v="58"/>
    <x v="37"/>
    <x v="4"/>
  </r>
  <r>
    <s v="10/05/2022"/>
    <x v="156"/>
    <x v="13"/>
    <s v="CHE157381"/>
    <x v="1302"/>
    <n v="2500"/>
    <x v="19"/>
    <x v="0"/>
    <n v="2634"/>
    <x v="4"/>
    <x v="1"/>
    <x v="4"/>
    <x v="11"/>
    <x v="6"/>
    <x v="4"/>
  </r>
  <r>
    <s v="10/05/2022"/>
    <x v="156"/>
    <x v="13"/>
    <s v="INV157406"/>
    <x v="707"/>
    <n v="1706.08"/>
    <x v="25"/>
    <x v="17"/>
    <n v="3333"/>
    <x v="8"/>
    <x v="1"/>
    <x v="8"/>
    <x v="1"/>
    <x v="1"/>
    <x v="0"/>
  </r>
  <r>
    <s v="10/05/2022"/>
    <x v="156"/>
    <x v="13"/>
    <s v="INV157406"/>
    <x v="707"/>
    <n v="9974.33"/>
    <x v="25"/>
    <x v="17"/>
    <n v="3333"/>
    <x v="4"/>
    <x v="1"/>
    <x v="4"/>
    <x v="1"/>
    <x v="1"/>
    <x v="0"/>
  </r>
  <r>
    <s v="10/05/2022"/>
    <x v="156"/>
    <x v="13"/>
    <s v="INV157406"/>
    <x v="707"/>
    <n v="18994.009999999998"/>
    <x v="25"/>
    <x v="17"/>
    <n v="3333"/>
    <x v="7"/>
    <x v="1"/>
    <x v="7"/>
    <x v="1"/>
    <x v="1"/>
    <x v="0"/>
  </r>
  <r>
    <s v="10/11/2022"/>
    <x v="156"/>
    <x v="13"/>
    <s v="CHE157694"/>
    <x v="916"/>
    <n v="2000"/>
    <x v="19"/>
    <x v="0"/>
    <n v="2637"/>
    <x v="4"/>
    <x v="1"/>
    <x v="4"/>
    <x v="18"/>
    <x v="9"/>
    <x v="3"/>
  </r>
  <r>
    <s v="10/16/2022"/>
    <x v="156"/>
    <x v="13"/>
    <s v="050_JONATHAN.BARNETT"/>
    <x v="456"/>
    <n v="110.45"/>
    <x v="19"/>
    <x v="0"/>
    <n v="3435"/>
    <x v="7"/>
    <x v="1"/>
    <x v="7"/>
    <x v="26"/>
    <x v="12"/>
    <x v="6"/>
  </r>
  <r>
    <s v="10/17/2022"/>
    <x v="156"/>
    <x v="13"/>
    <s v="CHE158071"/>
    <x v="1372"/>
    <n v="250"/>
    <x v="19"/>
    <x v="0"/>
    <n v="2636"/>
    <x v="4"/>
    <x v="1"/>
    <x v="4"/>
    <x v="58"/>
    <x v="37"/>
    <x v="4"/>
  </r>
  <r>
    <s v="10/20/2022"/>
    <x v="156"/>
    <x v="13"/>
    <s v="CHE158283"/>
    <x v="72"/>
    <n v="500"/>
    <x v="18"/>
    <x v="2"/>
    <n v="2634"/>
    <x v="4"/>
    <x v="1"/>
    <x v="4"/>
    <x v="11"/>
    <x v="6"/>
    <x v="4"/>
  </r>
  <r>
    <s v="10/21/2022"/>
    <x v="156"/>
    <x v="13"/>
    <s v="CHE158395"/>
    <x v="1373"/>
    <n v="900"/>
    <x v="19"/>
    <x v="0"/>
    <n v="3342"/>
    <x v="7"/>
    <x v="2"/>
    <x v="7"/>
    <x v="30"/>
    <x v="14"/>
    <x v="7"/>
  </r>
  <r>
    <s v="10/25/2022"/>
    <x v="156"/>
    <x v="13"/>
    <s v="CHE158561"/>
    <x v="71"/>
    <n v="200"/>
    <x v="19"/>
    <x v="0"/>
    <n v="2636"/>
    <x v="4"/>
    <x v="2"/>
    <x v="4"/>
    <x v="58"/>
    <x v="37"/>
    <x v="4"/>
  </r>
  <r>
    <s v="10/26/2022"/>
    <x v="156"/>
    <x v="13"/>
    <s v="CHE158669"/>
    <x v="725"/>
    <n v="13000"/>
    <x v="19"/>
    <x v="0"/>
    <n v="2636"/>
    <x v="4"/>
    <x v="1"/>
    <x v="4"/>
    <x v="58"/>
    <x v="37"/>
    <x v="4"/>
  </r>
  <r>
    <s v="10/26/2022"/>
    <x v="156"/>
    <x v="13"/>
    <s v="CHE158724"/>
    <x v="44"/>
    <n v="500"/>
    <x v="26"/>
    <x v="4"/>
    <n v="2736"/>
    <x v="4"/>
    <x v="1"/>
    <x v="4"/>
    <x v="17"/>
    <x v="5"/>
    <x v="4"/>
  </r>
  <r>
    <s v="10/26/2022"/>
    <x v="156"/>
    <x v="13"/>
    <s v="CHE158731"/>
    <x v="1374"/>
    <n v="500"/>
    <x v="18"/>
    <x v="2"/>
    <n v="2734"/>
    <x v="4"/>
    <x v="2"/>
    <x v="4"/>
    <x v="13"/>
    <x v="8"/>
    <x v="5"/>
  </r>
  <r>
    <s v="10/27/2022"/>
    <x v="156"/>
    <x v="13"/>
    <s v="CHE158747"/>
    <x v="1375"/>
    <n v="1500"/>
    <x v="18"/>
    <x v="2"/>
    <n v="2739"/>
    <x v="4"/>
    <x v="2"/>
    <x v="4"/>
    <x v="45"/>
    <x v="26"/>
    <x v="5"/>
  </r>
  <r>
    <s v="10/27/2022"/>
    <x v="156"/>
    <x v="13"/>
    <m/>
    <x v="552"/>
    <n v="10.76"/>
    <x v="19"/>
    <x v="0"/>
    <n v="3435"/>
    <x v="7"/>
    <x v="1"/>
    <x v="7"/>
    <x v="26"/>
    <x v="12"/>
    <x v="6"/>
  </r>
  <r>
    <s v="10/27/2022"/>
    <x v="156"/>
    <x v="13"/>
    <m/>
    <x v="552"/>
    <n v="-5000"/>
    <x v="25"/>
    <x v="17"/>
    <n v="3333"/>
    <x v="7"/>
    <x v="1"/>
    <x v="7"/>
    <x v="1"/>
    <x v="1"/>
    <x v="0"/>
  </r>
  <r>
    <s v="11/03/2022"/>
    <x v="157"/>
    <x v="13"/>
    <s v="7470"/>
    <x v="22"/>
    <n v="1000"/>
    <x v="19"/>
    <x v="0"/>
    <n v="2739"/>
    <x v="4"/>
    <x v="2"/>
    <x v="4"/>
    <x v="45"/>
    <x v="26"/>
    <x v="5"/>
  </r>
  <r>
    <s v="11/03/2022"/>
    <x v="157"/>
    <x v="13"/>
    <s v="CHE159212"/>
    <x v="1062"/>
    <n v="5000"/>
    <x v="25"/>
    <x v="17"/>
    <n v="3333"/>
    <x v="7"/>
    <x v="1"/>
    <x v="7"/>
    <x v="1"/>
    <x v="1"/>
    <x v="0"/>
  </r>
  <r>
    <s v="11/03/2022"/>
    <x v="157"/>
    <x v="13"/>
    <s v="CHE159293"/>
    <x v="1284"/>
    <n v="3000"/>
    <x v="19"/>
    <x v="0"/>
    <n v="3343"/>
    <x v="7"/>
    <x v="1"/>
    <x v="7"/>
    <x v="31"/>
    <x v="13"/>
    <x v="7"/>
  </r>
  <r>
    <s v="11/03/2022"/>
    <x v="157"/>
    <x v="13"/>
    <s v="CHE159316"/>
    <x v="1098"/>
    <n v="500"/>
    <x v="22"/>
    <x v="3"/>
    <n v="2737"/>
    <x v="4"/>
    <x v="1"/>
    <x v="4"/>
    <x v="15"/>
    <x v="10"/>
    <x v="5"/>
  </r>
  <r>
    <s v="11/08/2022"/>
    <x v="157"/>
    <x v="13"/>
    <s v="CHE159607"/>
    <x v="1376"/>
    <n v="1000"/>
    <x v="19"/>
    <x v="0"/>
    <n v="2637"/>
    <x v="4"/>
    <x v="1"/>
    <x v="4"/>
    <x v="18"/>
    <x v="9"/>
    <x v="3"/>
  </r>
  <r>
    <s v="11/08/2022"/>
    <x v="157"/>
    <x v="13"/>
    <s v="CHE159643"/>
    <x v="1377"/>
    <n v="455"/>
    <x v="18"/>
    <x v="2"/>
    <n v="3434"/>
    <x v="7"/>
    <x v="1"/>
    <x v="7"/>
    <x v="47"/>
    <x v="28"/>
    <x v="6"/>
  </r>
  <r>
    <s v="11/08/2022"/>
    <x v="157"/>
    <x v="13"/>
    <s v="INV110822"/>
    <x v="1118"/>
    <n v="1000"/>
    <x v="18"/>
    <x v="2"/>
    <n v="2737"/>
    <x v="4"/>
    <x v="2"/>
    <x v="4"/>
    <x v="15"/>
    <x v="10"/>
    <x v="5"/>
  </r>
  <r>
    <s v="11/09/2022"/>
    <x v="157"/>
    <x v="13"/>
    <s v="CHE159710"/>
    <x v="1378"/>
    <n v="10000"/>
    <x v="25"/>
    <x v="17"/>
    <n v="3333"/>
    <x v="4"/>
    <x v="1"/>
    <x v="4"/>
    <x v="1"/>
    <x v="1"/>
    <x v="0"/>
  </r>
  <r>
    <s v="11/09/2022"/>
    <x v="157"/>
    <x v="13"/>
    <s v="CHE159740"/>
    <x v="472"/>
    <n v="1000"/>
    <x v="20"/>
    <x v="6"/>
    <n v="2737"/>
    <x v="4"/>
    <x v="2"/>
    <x v="4"/>
    <x v="15"/>
    <x v="10"/>
    <x v="5"/>
  </r>
  <r>
    <s v="11/11/2022"/>
    <x v="157"/>
    <x v="13"/>
    <s v="CHE159906"/>
    <x v="1379"/>
    <n v="500"/>
    <x v="20"/>
    <x v="6"/>
    <n v="2636"/>
    <x v="4"/>
    <x v="2"/>
    <x v="4"/>
    <x v="58"/>
    <x v="37"/>
    <x v="4"/>
  </r>
  <r>
    <s v="11/11/2022"/>
    <x v="157"/>
    <x v="13"/>
    <s v="INV159929"/>
    <x v="707"/>
    <n v="0"/>
    <x v="25"/>
    <x v="17"/>
    <n v="3333"/>
    <x v="4"/>
    <x v="1"/>
    <x v="4"/>
    <x v="1"/>
    <x v="1"/>
    <x v="0"/>
  </r>
  <r>
    <s v="11/11/2022"/>
    <x v="157"/>
    <x v="13"/>
    <s v="INV159929"/>
    <x v="707"/>
    <n v="23146.63"/>
    <x v="25"/>
    <x v="17"/>
    <n v="3333"/>
    <x v="8"/>
    <x v="1"/>
    <x v="8"/>
    <x v="1"/>
    <x v="1"/>
    <x v="0"/>
  </r>
  <r>
    <s v="11/11/2022"/>
    <x v="157"/>
    <x v="13"/>
    <s v="INV159929"/>
    <x v="707"/>
    <n v="172993.17"/>
    <x v="25"/>
    <x v="17"/>
    <n v="3333"/>
    <x v="7"/>
    <x v="1"/>
    <x v="7"/>
    <x v="1"/>
    <x v="1"/>
    <x v="0"/>
  </r>
  <r>
    <s v="11/14/2022"/>
    <x v="157"/>
    <x v="13"/>
    <s v="CHE159976"/>
    <x v="939"/>
    <n v="2500"/>
    <x v="18"/>
    <x v="2"/>
    <n v="2636"/>
    <x v="4"/>
    <x v="1"/>
    <x v="4"/>
    <x v="58"/>
    <x v="37"/>
    <x v="4"/>
  </r>
  <r>
    <s v="11/15/2022"/>
    <x v="157"/>
    <x v="13"/>
    <s v="CHE160096"/>
    <x v="720"/>
    <n v="2000"/>
    <x v="19"/>
    <x v="0"/>
    <n v="3342"/>
    <x v="7"/>
    <x v="3"/>
    <x v="7"/>
    <x v="30"/>
    <x v="14"/>
    <x v="7"/>
  </r>
  <r>
    <s v="11/16/2022"/>
    <x v="157"/>
    <x v="13"/>
    <s v="CHE160122"/>
    <x v="109"/>
    <n v="1000"/>
    <x v="20"/>
    <x v="6"/>
    <n v="2636"/>
    <x v="4"/>
    <x v="2"/>
    <x v="4"/>
    <x v="58"/>
    <x v="37"/>
    <x v="4"/>
  </r>
  <r>
    <s v="11/17/2022"/>
    <x v="157"/>
    <x v="13"/>
    <s v="CHE160232"/>
    <x v="1380"/>
    <n v="250"/>
    <x v="19"/>
    <x v="0"/>
    <n v="2736"/>
    <x v="4"/>
    <x v="2"/>
    <x v="4"/>
    <x v="17"/>
    <x v="5"/>
    <x v="4"/>
  </r>
  <r>
    <s v="11/18/2022"/>
    <x v="157"/>
    <x v="13"/>
    <s v="2022121"/>
    <x v="646"/>
    <n v="3500"/>
    <x v="19"/>
    <x v="0"/>
    <n v="2636"/>
    <x v="4"/>
    <x v="1"/>
    <x v="4"/>
    <x v="58"/>
    <x v="37"/>
    <x v="4"/>
  </r>
  <r>
    <s v="11/18/2022"/>
    <x v="157"/>
    <x v="13"/>
    <s v="CHE160357"/>
    <x v="22"/>
    <n v="2500"/>
    <x v="19"/>
    <x v="0"/>
    <n v="2636"/>
    <x v="4"/>
    <x v="1"/>
    <x v="4"/>
    <x v="58"/>
    <x v="37"/>
    <x v="4"/>
  </r>
  <r>
    <s v="11/21/2022"/>
    <x v="157"/>
    <x v="13"/>
    <s v="CHE160456"/>
    <x v="1381"/>
    <n v="3000"/>
    <x v="19"/>
    <x v="0"/>
    <n v="3342"/>
    <x v="7"/>
    <x v="3"/>
    <x v="7"/>
    <x v="30"/>
    <x v="14"/>
    <x v="7"/>
  </r>
  <r>
    <s v="11/23/2022"/>
    <x v="157"/>
    <x v="13"/>
    <s v="CHE160632"/>
    <x v="455"/>
    <n v="1000"/>
    <x v="19"/>
    <x v="0"/>
    <n v="2738"/>
    <x v="4"/>
    <x v="1"/>
    <x v="4"/>
    <x v="55"/>
    <x v="34"/>
    <x v="5"/>
  </r>
  <r>
    <s v="11/30/2022"/>
    <x v="157"/>
    <x v="13"/>
    <s v="CHE160837"/>
    <x v="1382"/>
    <n v="1000"/>
    <x v="19"/>
    <x v="0"/>
    <n v="2636"/>
    <x v="4"/>
    <x v="2"/>
    <x v="4"/>
    <x v="58"/>
    <x v="37"/>
    <x v="4"/>
  </r>
  <r>
    <s v="11/30/2022"/>
    <x v="157"/>
    <x v="13"/>
    <s v="CHE160839"/>
    <x v="504"/>
    <n v="500"/>
    <x v="18"/>
    <x v="2"/>
    <n v="2636"/>
    <x v="4"/>
    <x v="2"/>
    <x v="4"/>
    <x v="58"/>
    <x v="37"/>
    <x v="4"/>
  </r>
  <r>
    <s v=""/>
    <x v="158"/>
    <x v="13"/>
    <s v=""/>
    <x v="746"/>
    <n v="73.12"/>
    <x v="26"/>
    <x v="4"/>
    <n v="3333"/>
    <x v="4"/>
    <x v="1"/>
    <x v="4"/>
    <x v="1"/>
    <x v="1"/>
    <x v="0"/>
  </r>
  <r>
    <s v="10/05/2022"/>
    <x v="158"/>
    <x v="13"/>
    <s v="CHE157381"/>
    <x v="1302"/>
    <n v="-2500"/>
    <x v="19"/>
    <x v="0"/>
    <n v="2634"/>
    <x v="4"/>
    <x v="1"/>
    <x v="4"/>
    <x v="11"/>
    <x v="6"/>
    <x v="4"/>
  </r>
  <r>
    <s v="12/02/2022"/>
    <x v="158"/>
    <x v="13"/>
    <s v="CHE160991"/>
    <x v="401"/>
    <n v="1000"/>
    <x v="26"/>
    <x v="4"/>
    <n v="3439"/>
    <x v="7"/>
    <x v="1"/>
    <x v="7"/>
    <x v="40"/>
    <x v="21"/>
    <x v="6"/>
  </r>
  <r>
    <s v="12/02/2022"/>
    <x v="158"/>
    <x v="13"/>
    <s v="CHE160995"/>
    <x v="872"/>
    <n v="1200"/>
    <x v="19"/>
    <x v="0"/>
    <n v="3343"/>
    <x v="7"/>
    <x v="1"/>
    <x v="7"/>
    <x v="31"/>
    <x v="13"/>
    <x v="7"/>
  </r>
  <r>
    <s v="12/05/2022"/>
    <x v="158"/>
    <x v="13"/>
    <s v="CHE161108"/>
    <x v="1303"/>
    <n v="2500"/>
    <x v="18"/>
    <x v="2"/>
    <n v="2636"/>
    <x v="4"/>
    <x v="2"/>
    <x v="4"/>
    <x v="58"/>
    <x v="37"/>
    <x v="4"/>
  </r>
  <r>
    <s v="12/05/2022"/>
    <x v="158"/>
    <x v="13"/>
    <s v="CHE161159"/>
    <x v="1383"/>
    <n v="500"/>
    <x v="19"/>
    <x v="0"/>
    <n v="2636"/>
    <x v="4"/>
    <x v="1"/>
    <x v="4"/>
    <x v="58"/>
    <x v="37"/>
    <x v="4"/>
  </r>
  <r>
    <s v="12/07/2022"/>
    <x v="158"/>
    <x v="13"/>
    <s v="CHE161266"/>
    <x v="1384"/>
    <n v="1000"/>
    <x v="19"/>
    <x v="0"/>
    <n v="2636"/>
    <x v="4"/>
    <x v="1"/>
    <x v="4"/>
    <x v="58"/>
    <x v="37"/>
    <x v="4"/>
  </r>
  <r>
    <s v="12/07/2022"/>
    <x v="158"/>
    <x v="13"/>
    <s v="CHE161267"/>
    <x v="408"/>
    <n v="100"/>
    <x v="18"/>
    <x v="2"/>
    <n v="2636"/>
    <x v="4"/>
    <x v="2"/>
    <x v="4"/>
    <x v="58"/>
    <x v="37"/>
    <x v="4"/>
  </r>
  <r>
    <s v="12/07/2022"/>
    <x v="158"/>
    <x v="13"/>
    <s v="CHE161306"/>
    <x v="795"/>
    <n v="1000"/>
    <x v="19"/>
    <x v="0"/>
    <n v="2737"/>
    <x v="4"/>
    <x v="2"/>
    <x v="4"/>
    <x v="15"/>
    <x v="10"/>
    <x v="5"/>
  </r>
  <r>
    <s v="12/08/2022"/>
    <x v="158"/>
    <x v="13"/>
    <s v="CHE161429"/>
    <x v="1385"/>
    <n v="5000"/>
    <x v="19"/>
    <x v="0"/>
    <n v="2634"/>
    <x v="4"/>
    <x v="1"/>
    <x v="4"/>
    <x v="11"/>
    <x v="6"/>
    <x v="4"/>
  </r>
  <r>
    <s v="12/08/2022"/>
    <x v="158"/>
    <x v="13"/>
    <s v="CHE161432"/>
    <x v="72"/>
    <n v="3000"/>
    <x v="20"/>
    <x v="6"/>
    <n v="2734"/>
    <x v="4"/>
    <x v="2"/>
    <x v="4"/>
    <x v="13"/>
    <x v="8"/>
    <x v="5"/>
  </r>
  <r>
    <s v="12/09/2022"/>
    <x v="158"/>
    <x v="13"/>
    <s v="WEXP-00057760"/>
    <x v="1386"/>
    <n v="2082.42"/>
    <x v="19"/>
    <x v="0"/>
    <n v="2734"/>
    <x v="4"/>
    <x v="1"/>
    <x v="4"/>
    <x v="13"/>
    <x v="8"/>
    <x v="5"/>
  </r>
  <r>
    <s v="12/12/2022"/>
    <x v="158"/>
    <x v="13"/>
    <s v="CHE161503"/>
    <x v="1387"/>
    <n v="5520"/>
    <x v="23"/>
    <x v="19"/>
    <n v="3333"/>
    <x v="4"/>
    <x v="1"/>
    <x v="4"/>
    <x v="1"/>
    <x v="1"/>
    <x v="0"/>
  </r>
  <r>
    <s v="12/12/2022"/>
    <x v="158"/>
    <x v="13"/>
    <s v="CHE161578"/>
    <x v="1307"/>
    <n v="7500"/>
    <x v="19"/>
    <x v="0"/>
    <n v="3306"/>
    <x v="7"/>
    <x v="1"/>
    <x v="7"/>
    <x v="57"/>
    <x v="36"/>
    <x v="1"/>
  </r>
  <r>
    <s v="12/13/2022"/>
    <x v="158"/>
    <x v="13"/>
    <s v="CHE161599"/>
    <x v="528"/>
    <n v="2500"/>
    <x v="19"/>
    <x v="0"/>
    <n v="2636"/>
    <x v="4"/>
    <x v="1"/>
    <x v="4"/>
    <x v="58"/>
    <x v="37"/>
    <x v="4"/>
  </r>
  <r>
    <s v="12/13/2022"/>
    <x v="158"/>
    <x v="13"/>
    <s v="CHE161626"/>
    <x v="1388"/>
    <n v="450"/>
    <x v="19"/>
    <x v="0"/>
    <n v="3343"/>
    <x v="7"/>
    <x v="1"/>
    <x v="7"/>
    <x v="31"/>
    <x v="13"/>
    <x v="7"/>
  </r>
  <r>
    <s v="12/13/2022"/>
    <x v="158"/>
    <x v="13"/>
    <s v="CHE161652"/>
    <x v="67"/>
    <n v="874"/>
    <x v="19"/>
    <x v="0"/>
    <n v="2637"/>
    <x v="4"/>
    <x v="1"/>
    <x v="4"/>
    <x v="18"/>
    <x v="9"/>
    <x v="3"/>
  </r>
  <r>
    <s v="12/14/2022"/>
    <x v="158"/>
    <x v="13"/>
    <s v="CHE161708"/>
    <x v="67"/>
    <n v="656"/>
    <x v="19"/>
    <x v="0"/>
    <n v="2636"/>
    <x v="4"/>
    <x v="1"/>
    <x v="4"/>
    <x v="58"/>
    <x v="37"/>
    <x v="4"/>
  </r>
  <r>
    <s v="12/15/2022"/>
    <x v="158"/>
    <x v="13"/>
    <s v="CHE161774"/>
    <x v="1389"/>
    <n v="2500"/>
    <x v="19"/>
    <x v="0"/>
    <n v="3439"/>
    <x v="8"/>
    <x v="2"/>
    <x v="8"/>
    <x v="40"/>
    <x v="21"/>
    <x v="6"/>
  </r>
  <r>
    <s v="12/16/2022"/>
    <x v="158"/>
    <x v="13"/>
    <s v="050_BRIAN.DAVENPORT_"/>
    <x v="456"/>
    <n v="316.94"/>
    <x v="19"/>
    <x v="0"/>
    <n v="2734"/>
    <x v="4"/>
    <x v="1"/>
    <x v="4"/>
    <x v="13"/>
    <x v="8"/>
    <x v="5"/>
  </r>
  <r>
    <s v="12/16/2022"/>
    <x v="158"/>
    <x v="13"/>
    <s v="050_CECIL.ELMORE_DEC"/>
    <x v="456"/>
    <n v="50.52"/>
    <x v="19"/>
    <x v="0"/>
    <n v="2734"/>
    <x v="4"/>
    <x v="1"/>
    <x v="4"/>
    <x v="13"/>
    <x v="8"/>
    <x v="5"/>
  </r>
  <r>
    <s v="12/16/2022"/>
    <x v="158"/>
    <x v="13"/>
    <s v="050_DON.BONNER_DEC-2"/>
    <x v="456"/>
    <n v="77.38"/>
    <x v="19"/>
    <x v="0"/>
    <n v="2734"/>
    <x v="4"/>
    <x v="1"/>
    <x v="4"/>
    <x v="13"/>
    <x v="8"/>
    <x v="5"/>
  </r>
  <r>
    <s v="12/16/2022"/>
    <x v="158"/>
    <x v="13"/>
    <s v="050_JONATHON.BLEDSOE"/>
    <x v="456"/>
    <n v="23.28"/>
    <x v="19"/>
    <x v="0"/>
    <n v="2750"/>
    <x v="4"/>
    <x v="1"/>
    <x v="4"/>
    <x v="44"/>
    <x v="25"/>
    <x v="5"/>
  </r>
  <r>
    <s v="12/16/2022"/>
    <x v="158"/>
    <x v="13"/>
    <s v="050_KAY.COOMES_DEC-2"/>
    <x v="456"/>
    <n v="750"/>
    <x v="26"/>
    <x v="4"/>
    <n v="3333"/>
    <x v="4"/>
    <x v="1"/>
    <x v="4"/>
    <x v="1"/>
    <x v="1"/>
    <x v="0"/>
  </r>
  <r>
    <s v="12/16/2022"/>
    <x v="158"/>
    <x v="13"/>
    <s v="050_MCKINLEY.COLEMAN"/>
    <x v="456"/>
    <n v="101.76"/>
    <x v="19"/>
    <x v="0"/>
    <n v="2734"/>
    <x v="4"/>
    <x v="1"/>
    <x v="4"/>
    <x v="13"/>
    <x v="8"/>
    <x v="5"/>
  </r>
  <r>
    <s v="12/19/2022"/>
    <x v="158"/>
    <x v="13"/>
    <s v="CHE161957"/>
    <x v="1094"/>
    <n v="600"/>
    <x v="19"/>
    <x v="0"/>
    <n v="2734"/>
    <x v="4"/>
    <x v="2"/>
    <x v="4"/>
    <x v="13"/>
    <x v="8"/>
    <x v="5"/>
  </r>
  <r>
    <s v="12/20/2022"/>
    <x v="158"/>
    <x v="13"/>
    <s v="CHE162000"/>
    <x v="1130"/>
    <n v="1000"/>
    <x v="19"/>
    <x v="0"/>
    <n v="2637"/>
    <x v="4"/>
    <x v="1"/>
    <x v="4"/>
    <x v="18"/>
    <x v="9"/>
    <x v="3"/>
  </r>
  <r>
    <s v="01/03/2023"/>
    <x v="159"/>
    <x v="13"/>
    <s v="CHE162520"/>
    <x v="1106"/>
    <n v="1000"/>
    <x v="19"/>
    <x v="0"/>
    <n v="2734"/>
    <x v="4"/>
    <x v="3"/>
    <x v="4"/>
    <x v="13"/>
    <x v="8"/>
    <x v="5"/>
  </r>
  <r>
    <s v="01/03/2023"/>
    <x v="159"/>
    <x v="13"/>
    <s v="CHE162551"/>
    <x v="67"/>
    <n v="400"/>
    <x v="28"/>
    <x v="7"/>
    <n v="3436"/>
    <x v="7"/>
    <x v="1"/>
    <x v="7"/>
    <x v="43"/>
    <x v="24"/>
    <x v="6"/>
  </r>
  <r>
    <s v="01/03/2023"/>
    <x v="159"/>
    <x v="13"/>
    <s v="CHE162562"/>
    <x v="798"/>
    <n v="25000"/>
    <x v="18"/>
    <x v="2"/>
    <n v="3333"/>
    <x v="7"/>
    <x v="2"/>
    <x v="7"/>
    <x v="1"/>
    <x v="1"/>
    <x v="0"/>
  </r>
  <r>
    <s v="01/04/2023"/>
    <x v="159"/>
    <x v="13"/>
    <s v="CHE162651"/>
    <x v="932"/>
    <n v="2000"/>
    <x v="19"/>
    <x v="0"/>
    <n v="2734"/>
    <x v="4"/>
    <x v="1"/>
    <x v="4"/>
    <x v="13"/>
    <x v="8"/>
    <x v="5"/>
  </r>
  <r>
    <s v="01/09/2023"/>
    <x v="159"/>
    <x v="13"/>
    <s v="CHE162940"/>
    <x v="1390"/>
    <n v="200"/>
    <x v="18"/>
    <x v="2"/>
    <n v="3439"/>
    <x v="8"/>
    <x v="2"/>
    <x v="8"/>
    <x v="40"/>
    <x v="21"/>
    <x v="6"/>
  </r>
  <r>
    <s v="01/09/2023"/>
    <x v="159"/>
    <x v="13"/>
    <s v="CHE162950"/>
    <x v="884"/>
    <n v="500"/>
    <x v="19"/>
    <x v="0"/>
    <n v="2636"/>
    <x v="4"/>
    <x v="1"/>
    <x v="4"/>
    <x v="58"/>
    <x v="37"/>
    <x v="4"/>
  </r>
  <r>
    <s v="01/10/2023"/>
    <x v="159"/>
    <x v="13"/>
    <s v="CHE163080"/>
    <x v="1391"/>
    <n v="5000"/>
    <x v="19"/>
    <x v="0"/>
    <n v="3438"/>
    <x v="8"/>
    <x v="1"/>
    <x v="8"/>
    <x v="39"/>
    <x v="20"/>
    <x v="6"/>
  </r>
  <r>
    <s v="01/10/2023"/>
    <x v="159"/>
    <x v="13"/>
    <s v="INV011023"/>
    <x v="1392"/>
    <n v="500"/>
    <x v="19"/>
    <x v="0"/>
    <n v="2635"/>
    <x v="4"/>
    <x v="1"/>
    <x v="4"/>
    <x v="12"/>
    <x v="7"/>
    <x v="4"/>
  </r>
  <r>
    <s v="01/11/2023"/>
    <x v="159"/>
    <x v="13"/>
    <s v="INV163205"/>
    <x v="707"/>
    <n v="2078.61"/>
    <x v="25"/>
    <x v="17"/>
    <n v="3333"/>
    <x v="8"/>
    <x v="1"/>
    <x v="8"/>
    <x v="1"/>
    <x v="1"/>
    <x v="0"/>
  </r>
  <r>
    <s v="01/11/2023"/>
    <x v="159"/>
    <x v="13"/>
    <s v="INV163205"/>
    <x v="707"/>
    <n v="11066.14"/>
    <x v="25"/>
    <x v="17"/>
    <n v="3333"/>
    <x v="7"/>
    <x v="1"/>
    <x v="7"/>
    <x v="1"/>
    <x v="1"/>
    <x v="0"/>
  </r>
  <r>
    <s v="01/11/2023"/>
    <x v="159"/>
    <x v="13"/>
    <s v="INV163205"/>
    <x v="707"/>
    <n v="22216.720000000001"/>
    <x v="25"/>
    <x v="17"/>
    <n v="3333"/>
    <x v="4"/>
    <x v="1"/>
    <x v="4"/>
    <x v="1"/>
    <x v="1"/>
    <x v="0"/>
  </r>
  <r>
    <s v="01/16/2023"/>
    <x v="159"/>
    <x v="13"/>
    <s v="050_GARY.GIBSON_JAN-"/>
    <x v="456"/>
    <n v="100"/>
    <x v="19"/>
    <x v="0"/>
    <n v="3438"/>
    <x v="8"/>
    <x v="1"/>
    <x v="8"/>
    <x v="39"/>
    <x v="20"/>
    <x v="6"/>
  </r>
  <r>
    <s v="01/16/2023"/>
    <x v="159"/>
    <x v="13"/>
    <s v="050_KENNY.COMPTON_JA"/>
    <x v="456"/>
    <n v="100"/>
    <x v="19"/>
    <x v="0"/>
    <n v="3438"/>
    <x v="8"/>
    <x v="1"/>
    <x v="8"/>
    <x v="39"/>
    <x v="20"/>
    <x v="6"/>
  </r>
  <r>
    <s v="01/16/2023"/>
    <x v="159"/>
    <x v="13"/>
    <s v="050_LISA.WHITNEY_JAN"/>
    <x v="456"/>
    <n v="91.2"/>
    <x v="19"/>
    <x v="0"/>
    <n v="2732"/>
    <x v="4"/>
    <x v="1"/>
    <x v="4"/>
    <x v="41"/>
    <x v="22"/>
    <x v="8"/>
  </r>
  <r>
    <s v="01/18/2023"/>
    <x v="159"/>
    <x v="13"/>
    <s v="PJC20230118"/>
    <x v="527"/>
    <n v="1000"/>
    <x v="18"/>
    <x v="2"/>
    <n v="2637"/>
    <x v="4"/>
    <x v="1"/>
    <x v="4"/>
    <x v="18"/>
    <x v="9"/>
    <x v="3"/>
  </r>
  <r>
    <s v="01/23/2023"/>
    <x v="159"/>
    <x v="13"/>
    <s v="CHE163858"/>
    <x v="67"/>
    <n v="760"/>
    <x v="19"/>
    <x v="0"/>
    <n v="2736"/>
    <x v="4"/>
    <x v="1"/>
    <x v="4"/>
    <x v="17"/>
    <x v="5"/>
    <x v="4"/>
  </r>
  <r>
    <s v="01/23/2023"/>
    <x v="159"/>
    <x v="13"/>
    <s v="CHE163860"/>
    <x v="455"/>
    <n v="1000"/>
    <x v="19"/>
    <x v="0"/>
    <n v="2738"/>
    <x v="4"/>
    <x v="3"/>
    <x v="4"/>
    <x v="55"/>
    <x v="34"/>
    <x v="5"/>
  </r>
  <r>
    <s v="01/25/2023"/>
    <x v="159"/>
    <x v="13"/>
    <s v="CHE164008"/>
    <x v="1103"/>
    <n v="500"/>
    <x v="19"/>
    <x v="0"/>
    <n v="3436"/>
    <x v="7"/>
    <x v="1"/>
    <x v="7"/>
    <x v="43"/>
    <x v="24"/>
    <x v="6"/>
  </r>
  <r>
    <s v="01/26/2023"/>
    <x v="159"/>
    <x v="13"/>
    <s v="INV012623"/>
    <x v="72"/>
    <n v="2500"/>
    <x v="18"/>
    <x v="2"/>
    <n v="2636"/>
    <x v="4"/>
    <x v="2"/>
    <x v="4"/>
    <x v="58"/>
    <x v="37"/>
    <x v="4"/>
  </r>
  <r>
    <s v="01/31/2023"/>
    <x v="159"/>
    <x v="13"/>
    <s v="CHE164380"/>
    <x v="858"/>
    <n v="6500"/>
    <x v="19"/>
    <x v="0"/>
    <n v="3435"/>
    <x v="7"/>
    <x v="1"/>
    <x v="7"/>
    <x v="26"/>
    <x v="12"/>
    <x v="6"/>
  </r>
  <r>
    <s v="01/31/2023"/>
    <x v="159"/>
    <x v="13"/>
    <s v="CHE164398"/>
    <x v="858"/>
    <n v="3000"/>
    <x v="19"/>
    <x v="0"/>
    <n v="3333"/>
    <x v="7"/>
    <x v="1"/>
    <x v="7"/>
    <x v="1"/>
    <x v="1"/>
    <x v="0"/>
  </r>
  <r>
    <s v="01/31/2023"/>
    <x v="159"/>
    <x v="13"/>
    <s v="CHE164430"/>
    <x v="1328"/>
    <n v="500"/>
    <x v="18"/>
    <x v="2"/>
    <n v="2734"/>
    <x v="4"/>
    <x v="2"/>
    <x v="4"/>
    <x v="13"/>
    <x v="8"/>
    <x v="5"/>
  </r>
  <r>
    <s v="10/25/2022"/>
    <x v="159"/>
    <x v="13"/>
    <s v="73497"/>
    <x v="22"/>
    <n v="700"/>
    <x v="19"/>
    <x v="0"/>
    <n v="2736"/>
    <x v="4"/>
    <x v="1"/>
    <x v="4"/>
    <x v="17"/>
    <x v="5"/>
    <x v="4"/>
  </r>
  <r>
    <s v="12/14/2022"/>
    <x v="159"/>
    <x v="13"/>
    <s v="WEXP-00058068"/>
    <x v="1393"/>
    <n v="70.400000000000006"/>
    <x v="19"/>
    <x v="0"/>
    <n v="2637"/>
    <x v="7"/>
    <x v="1"/>
    <x v="7"/>
    <x v="18"/>
    <x v="9"/>
    <x v="3"/>
  </r>
  <r>
    <s v="12/14/2022"/>
    <x v="159"/>
    <x v="13"/>
    <s v="WEXP-00058068"/>
    <x v="1393"/>
    <n v="422.39"/>
    <x v="19"/>
    <x v="0"/>
    <n v="2637"/>
    <x v="4"/>
    <x v="1"/>
    <x v="4"/>
    <x v="18"/>
    <x v="9"/>
    <x v="3"/>
  </r>
  <r>
    <s v="12/16/2022"/>
    <x v="159"/>
    <x v="13"/>
    <s v="050_KAY.COOMES_DEC-2"/>
    <x v="456"/>
    <n v="-750"/>
    <x v="26"/>
    <x v="4"/>
    <n v="3333"/>
    <x v="4"/>
    <x v="1"/>
    <x v="4"/>
    <x v="1"/>
    <x v="1"/>
    <x v="0"/>
  </r>
  <r>
    <s v="12/16/2022"/>
    <x v="159"/>
    <x v="13"/>
    <s v="050_KAY.COOMES_DEC-2"/>
    <x v="456"/>
    <n v="750"/>
    <x v="23"/>
    <x v="19"/>
    <n v="3333"/>
    <x v="4"/>
    <x v="1"/>
    <x v="4"/>
    <x v="1"/>
    <x v="1"/>
    <x v="0"/>
  </r>
  <r>
    <s v="02/01/2023"/>
    <x v="160"/>
    <x v="13"/>
    <s v="CHE164500"/>
    <x v="660"/>
    <n v="1000"/>
    <x v="19"/>
    <x v="0"/>
    <n v="2638"/>
    <x v="4"/>
    <x v="1"/>
    <x v="4"/>
    <x v="14"/>
    <x v="9"/>
    <x v="3"/>
  </r>
  <r>
    <s v="02/01/2023"/>
    <x v="160"/>
    <x v="13"/>
    <s v="CHE164517"/>
    <x v="1394"/>
    <n v="2500"/>
    <x v="19"/>
    <x v="0"/>
    <n v="3301"/>
    <x v="7"/>
    <x v="1"/>
    <x v="7"/>
    <x v="34"/>
    <x v="16"/>
    <x v="0"/>
  </r>
  <r>
    <s v="02/02/2023"/>
    <x v="160"/>
    <x v="13"/>
    <s v="CHE164628"/>
    <x v="1395"/>
    <n v="500"/>
    <x v="18"/>
    <x v="2"/>
    <n v="2636"/>
    <x v="4"/>
    <x v="2"/>
    <x v="4"/>
    <x v="58"/>
    <x v="37"/>
    <x v="4"/>
  </r>
  <r>
    <s v="02/02/2023"/>
    <x v="160"/>
    <x v="13"/>
    <s v="CHE164629"/>
    <x v="1396"/>
    <n v="100"/>
    <x v="18"/>
    <x v="2"/>
    <n v="2636"/>
    <x v="4"/>
    <x v="2"/>
    <x v="4"/>
    <x v="58"/>
    <x v="37"/>
    <x v="4"/>
  </r>
  <r>
    <s v="02/06/2023"/>
    <x v="160"/>
    <x v="13"/>
    <s v="CHE164792"/>
    <x v="1101"/>
    <n v="1000"/>
    <x v="19"/>
    <x v="0"/>
    <n v="2637"/>
    <x v="4"/>
    <x v="2"/>
    <x v="4"/>
    <x v="18"/>
    <x v="9"/>
    <x v="3"/>
  </r>
  <r>
    <s v="02/06/2023"/>
    <x v="160"/>
    <x v="13"/>
    <s v="CHE164834"/>
    <x v="1213"/>
    <n v="500"/>
    <x v="19"/>
    <x v="0"/>
    <n v="2636"/>
    <x v="4"/>
    <x v="1"/>
    <x v="4"/>
    <x v="58"/>
    <x v="37"/>
    <x v="4"/>
  </r>
  <r>
    <s v="02/06/2023"/>
    <x v="160"/>
    <x v="13"/>
    <s v="CHE164839"/>
    <x v="1397"/>
    <n v="200"/>
    <x v="19"/>
    <x v="0"/>
    <n v="2737"/>
    <x v="4"/>
    <x v="2"/>
    <x v="4"/>
    <x v="15"/>
    <x v="10"/>
    <x v="5"/>
  </r>
  <r>
    <s v="02/06/2023"/>
    <x v="160"/>
    <x v="13"/>
    <s v="CHE164844"/>
    <x v="40"/>
    <n v="500"/>
    <x v="20"/>
    <x v="6"/>
    <n v="2736"/>
    <x v="4"/>
    <x v="2"/>
    <x v="4"/>
    <x v="17"/>
    <x v="5"/>
    <x v="4"/>
  </r>
  <r>
    <s v="02/07/2023"/>
    <x v="160"/>
    <x v="13"/>
    <s v="CHE164899"/>
    <x v="1202"/>
    <n v="600"/>
    <x v="19"/>
    <x v="0"/>
    <n v="2736"/>
    <x v="4"/>
    <x v="1"/>
    <x v="4"/>
    <x v="17"/>
    <x v="5"/>
    <x v="4"/>
  </r>
  <r>
    <s v="02/08/2023"/>
    <x v="160"/>
    <x v="13"/>
    <s v="CHE164958"/>
    <x v="117"/>
    <n v="100"/>
    <x v="18"/>
    <x v="2"/>
    <n v="2736"/>
    <x v="4"/>
    <x v="2"/>
    <x v="4"/>
    <x v="17"/>
    <x v="5"/>
    <x v="4"/>
  </r>
  <r>
    <s v="02/08/2023"/>
    <x v="160"/>
    <x v="13"/>
    <s v="CHE164976"/>
    <x v="1398"/>
    <n v="250"/>
    <x v="19"/>
    <x v="0"/>
    <n v="3303"/>
    <x v="0"/>
    <x v="1"/>
    <x v="0"/>
    <x v="36"/>
    <x v="18"/>
    <x v="0"/>
  </r>
  <r>
    <s v="02/08/2023"/>
    <x v="160"/>
    <x v="13"/>
    <s v="CHE164984"/>
    <x v="820"/>
    <n v="500"/>
    <x v="18"/>
    <x v="2"/>
    <n v="2734"/>
    <x v="4"/>
    <x v="2"/>
    <x v="4"/>
    <x v="13"/>
    <x v="8"/>
    <x v="5"/>
  </r>
  <r>
    <s v="02/13/2023"/>
    <x v="160"/>
    <x v="13"/>
    <s v="CHE165162"/>
    <x v="1093"/>
    <n v="250"/>
    <x v="19"/>
    <x v="0"/>
    <n v="2734"/>
    <x v="4"/>
    <x v="1"/>
    <x v="4"/>
    <x v="13"/>
    <x v="8"/>
    <x v="5"/>
  </r>
  <r>
    <s v="02/14/2023"/>
    <x v="160"/>
    <x v="13"/>
    <s v="CHE165255"/>
    <x v="327"/>
    <n v="2500"/>
    <x v="19"/>
    <x v="0"/>
    <n v="2636"/>
    <x v="4"/>
    <x v="1"/>
    <x v="4"/>
    <x v="58"/>
    <x v="37"/>
    <x v="4"/>
  </r>
  <r>
    <s v="02/14/2023"/>
    <x v="160"/>
    <x v="13"/>
    <s v="CHE165281"/>
    <x v="221"/>
    <n v="5000"/>
    <x v="19"/>
    <x v="0"/>
    <n v="3342"/>
    <x v="7"/>
    <x v="3"/>
    <x v="7"/>
    <x v="30"/>
    <x v="14"/>
    <x v="7"/>
  </r>
  <r>
    <s v="02/15/2023"/>
    <x v="160"/>
    <x v="13"/>
    <s v="CHE165335"/>
    <x v="1116"/>
    <n v="350"/>
    <x v="18"/>
    <x v="2"/>
    <n v="3434"/>
    <x v="7"/>
    <x v="2"/>
    <x v="7"/>
    <x v="47"/>
    <x v="28"/>
    <x v="6"/>
  </r>
  <r>
    <s v="02/15/2023"/>
    <x v="160"/>
    <x v="13"/>
    <s v="CHE165353"/>
    <x v="1003"/>
    <n v="250"/>
    <x v="18"/>
    <x v="2"/>
    <n v="3305"/>
    <x v="7"/>
    <x v="1"/>
    <x v="7"/>
    <x v="2"/>
    <x v="2"/>
    <x v="1"/>
  </r>
  <r>
    <s v="02/16/2023"/>
    <x v="160"/>
    <x v="13"/>
    <s v="050_PERRY.PATTERSON_"/>
    <x v="456"/>
    <n v="451.61"/>
    <x v="19"/>
    <x v="0"/>
    <n v="3438"/>
    <x v="8"/>
    <x v="1"/>
    <x v="8"/>
    <x v="39"/>
    <x v="20"/>
    <x v="6"/>
  </r>
  <r>
    <s v="02/20/2023"/>
    <x v="160"/>
    <x v="13"/>
    <s v="CHE165535"/>
    <x v="1325"/>
    <n v="15000"/>
    <x v="19"/>
    <x v="0"/>
    <n v="2636"/>
    <x v="4"/>
    <x v="2"/>
    <x v="4"/>
    <x v="58"/>
    <x v="37"/>
    <x v="4"/>
  </r>
  <r>
    <s v="02/20/2023"/>
    <x v="160"/>
    <x v="13"/>
    <s v="CHE165545"/>
    <x v="708"/>
    <n v="2500"/>
    <x v="18"/>
    <x v="2"/>
    <n v="2636"/>
    <x v="4"/>
    <x v="1"/>
    <x v="4"/>
    <x v="58"/>
    <x v="37"/>
    <x v="4"/>
  </r>
  <r>
    <s v="02/20/2023"/>
    <x v="160"/>
    <x v="13"/>
    <s v="CHE165547"/>
    <x v="71"/>
    <n v="1000"/>
    <x v="19"/>
    <x v="0"/>
    <n v="2636"/>
    <x v="4"/>
    <x v="3"/>
    <x v="4"/>
    <x v="58"/>
    <x v="37"/>
    <x v="4"/>
  </r>
  <r>
    <s v="02/20/2023"/>
    <x v="160"/>
    <x v="13"/>
    <s v="CHE165549"/>
    <x v="1326"/>
    <n v="550"/>
    <x v="19"/>
    <x v="0"/>
    <n v="2737"/>
    <x v="4"/>
    <x v="2"/>
    <x v="4"/>
    <x v="15"/>
    <x v="10"/>
    <x v="5"/>
  </r>
  <r>
    <s v="02/21/2023"/>
    <x v="160"/>
    <x v="13"/>
    <s v="CHE165661"/>
    <x v="731"/>
    <n v="1000"/>
    <x v="19"/>
    <x v="0"/>
    <n v="2734"/>
    <x v="4"/>
    <x v="1"/>
    <x v="4"/>
    <x v="13"/>
    <x v="8"/>
    <x v="5"/>
  </r>
  <r>
    <s v="02/22/2023"/>
    <x v="160"/>
    <x v="13"/>
    <s v="CHE165748"/>
    <x v="942"/>
    <n v="500"/>
    <x v="22"/>
    <x v="3"/>
    <n v="2637"/>
    <x v="4"/>
    <x v="1"/>
    <x v="4"/>
    <x v="18"/>
    <x v="9"/>
    <x v="3"/>
  </r>
  <r>
    <s v="02/22/2023"/>
    <x v="160"/>
    <x v="13"/>
    <s v="CHE165751"/>
    <x v="430"/>
    <n v="1000"/>
    <x v="19"/>
    <x v="0"/>
    <n v="2736"/>
    <x v="4"/>
    <x v="1"/>
    <x v="4"/>
    <x v="17"/>
    <x v="5"/>
    <x v="4"/>
  </r>
  <r>
    <s v="02/22/2023"/>
    <x v="160"/>
    <x v="13"/>
    <s v="CHE165751"/>
    <x v="430"/>
    <n v="1250"/>
    <x v="19"/>
    <x v="0"/>
    <n v="2636"/>
    <x v="4"/>
    <x v="1"/>
    <x v="4"/>
    <x v="58"/>
    <x v="37"/>
    <x v="4"/>
  </r>
  <r>
    <s v="02/22/2023"/>
    <x v="160"/>
    <x v="13"/>
    <s v="CHE165751"/>
    <x v="430"/>
    <n v="1250"/>
    <x v="19"/>
    <x v="0"/>
    <n v="2734"/>
    <x v="4"/>
    <x v="1"/>
    <x v="4"/>
    <x v="13"/>
    <x v="8"/>
    <x v="5"/>
  </r>
  <r>
    <s v="02/22/2023"/>
    <x v="160"/>
    <x v="13"/>
    <s v="CHE165751"/>
    <x v="430"/>
    <n v="3750"/>
    <x v="19"/>
    <x v="0"/>
    <n v="2734"/>
    <x v="4"/>
    <x v="1"/>
    <x v="4"/>
    <x v="13"/>
    <x v="8"/>
    <x v="5"/>
  </r>
  <r>
    <s v="02/27/2023"/>
    <x v="160"/>
    <x v="13"/>
    <s v="CHE166039"/>
    <x v="110"/>
    <n v="750"/>
    <x v="19"/>
    <x v="0"/>
    <n v="2636"/>
    <x v="4"/>
    <x v="1"/>
    <x v="4"/>
    <x v="58"/>
    <x v="37"/>
    <x v="4"/>
  </r>
  <r>
    <s v="02/27/2023"/>
    <x v="160"/>
    <x v="13"/>
    <s v="CHE166040"/>
    <x v="1371"/>
    <n v="500"/>
    <x v="19"/>
    <x v="0"/>
    <n v="2636"/>
    <x v="4"/>
    <x v="2"/>
    <x v="4"/>
    <x v="58"/>
    <x v="37"/>
    <x v="4"/>
  </r>
  <r>
    <s v="02/27/2023"/>
    <x v="160"/>
    <x v="13"/>
    <s v="CHE166085"/>
    <x v="1210"/>
    <n v="5000"/>
    <x v="18"/>
    <x v="2"/>
    <n v="3343"/>
    <x v="7"/>
    <x v="2"/>
    <x v="7"/>
    <x v="31"/>
    <x v="13"/>
    <x v="7"/>
  </r>
  <r>
    <s v="02/27/2023"/>
    <x v="160"/>
    <x v="13"/>
    <s v="CHE166125"/>
    <x v="922"/>
    <n v="1500"/>
    <x v="19"/>
    <x v="0"/>
    <n v="2638"/>
    <x v="4"/>
    <x v="1"/>
    <x v="4"/>
    <x v="14"/>
    <x v="9"/>
    <x v="3"/>
  </r>
  <r>
    <s v="02/28/2023"/>
    <x v="160"/>
    <x v="13"/>
    <s v="CHE166249"/>
    <x v="825"/>
    <n v="1425"/>
    <x v="19"/>
    <x v="0"/>
    <n v="3434"/>
    <x v="7"/>
    <x v="1"/>
    <x v="7"/>
    <x v="47"/>
    <x v="28"/>
    <x v="6"/>
  </r>
  <r>
    <s v="02/28/2023"/>
    <x v="160"/>
    <x v="13"/>
    <s v="CHE166258"/>
    <x v="1229"/>
    <n v="500"/>
    <x v="19"/>
    <x v="0"/>
    <n v="2636"/>
    <x v="4"/>
    <x v="1"/>
    <x v="4"/>
    <x v="58"/>
    <x v="37"/>
    <x v="4"/>
  </r>
  <r>
    <s v="02/08/2023"/>
    <x v="161"/>
    <x v="13"/>
    <s v="CHE164976"/>
    <x v="1398"/>
    <n v="-250"/>
    <x v="19"/>
    <x v="0"/>
    <n v="3303"/>
    <x v="0"/>
    <x v="1"/>
    <x v="0"/>
    <x v="36"/>
    <x v="18"/>
    <x v="0"/>
  </r>
  <r>
    <s v="02/08/2023"/>
    <x v="161"/>
    <x v="13"/>
    <s v="CHE164976"/>
    <x v="1398"/>
    <n v="250"/>
    <x v="19"/>
    <x v="0"/>
    <n v="3303"/>
    <x v="7"/>
    <x v="1"/>
    <x v="7"/>
    <x v="36"/>
    <x v="18"/>
    <x v="0"/>
  </r>
  <r>
    <s v="03/01/2023"/>
    <x v="161"/>
    <x v="13"/>
    <s v="CHE166343"/>
    <x v="830"/>
    <n v="1500"/>
    <x v="19"/>
    <x v="0"/>
    <n v="2637"/>
    <x v="4"/>
    <x v="1"/>
    <x v="4"/>
    <x v="18"/>
    <x v="9"/>
    <x v="3"/>
  </r>
  <r>
    <s v="03/01/2023"/>
    <x v="161"/>
    <x v="13"/>
    <s v="CHE166346"/>
    <x v="667"/>
    <n v="100"/>
    <x v="18"/>
    <x v="2"/>
    <n v="2636"/>
    <x v="4"/>
    <x v="2"/>
    <x v="4"/>
    <x v="58"/>
    <x v="37"/>
    <x v="4"/>
  </r>
  <r>
    <s v="03/01/2023"/>
    <x v="161"/>
    <x v="13"/>
    <s v="CHE166350"/>
    <x v="1"/>
    <n v="5000"/>
    <x v="21"/>
    <x v="1"/>
    <n v="3343"/>
    <x v="7"/>
    <x v="2"/>
    <x v="7"/>
    <x v="31"/>
    <x v="13"/>
    <x v="7"/>
  </r>
  <r>
    <s v="03/01/2023"/>
    <x v="161"/>
    <x v="13"/>
    <s v="CHE166351"/>
    <x v="673"/>
    <n v="100"/>
    <x v="19"/>
    <x v="0"/>
    <n v="2635"/>
    <x v="4"/>
    <x v="2"/>
    <x v="4"/>
    <x v="12"/>
    <x v="7"/>
    <x v="4"/>
  </r>
  <r>
    <s v="03/03/2023"/>
    <x v="161"/>
    <x v="13"/>
    <s v="CHE166582"/>
    <x v="1150"/>
    <n v="3000"/>
    <x v="26"/>
    <x v="4"/>
    <n v="3436"/>
    <x v="7"/>
    <x v="2"/>
    <x v="7"/>
    <x v="43"/>
    <x v="24"/>
    <x v="6"/>
  </r>
  <r>
    <s v="03/09/2023"/>
    <x v="161"/>
    <x v="13"/>
    <s v="CHE167098"/>
    <x v="22"/>
    <n v="500"/>
    <x v="19"/>
    <x v="0"/>
    <n v="2736"/>
    <x v="4"/>
    <x v="3"/>
    <x v="4"/>
    <x v="17"/>
    <x v="5"/>
    <x v="4"/>
  </r>
  <r>
    <s v="03/09/2023"/>
    <x v="161"/>
    <x v="13"/>
    <s v="CHE167157"/>
    <x v="1399"/>
    <n v="375"/>
    <x v="19"/>
    <x v="0"/>
    <n v="3434"/>
    <x v="7"/>
    <x v="1"/>
    <x v="7"/>
    <x v="47"/>
    <x v="28"/>
    <x v="6"/>
  </r>
  <r>
    <s v="03/09/2023"/>
    <x v="161"/>
    <x v="13"/>
    <s v="CHE167158"/>
    <x v="1"/>
    <n v="3000"/>
    <x v="21"/>
    <x v="1"/>
    <n v="3434"/>
    <x v="7"/>
    <x v="1"/>
    <x v="7"/>
    <x v="47"/>
    <x v="28"/>
    <x v="6"/>
  </r>
  <r>
    <s v="03/13/2023"/>
    <x v="161"/>
    <x v="13"/>
    <s v="CHE167313"/>
    <x v="732"/>
    <n v="2500"/>
    <x v="19"/>
    <x v="0"/>
    <n v="2637"/>
    <x v="4"/>
    <x v="1"/>
    <x v="4"/>
    <x v="18"/>
    <x v="9"/>
    <x v="3"/>
  </r>
  <r>
    <s v="03/14/2023"/>
    <x v="161"/>
    <x v="13"/>
    <s v="CHE167399"/>
    <x v="1185"/>
    <n v="1000"/>
    <x v="19"/>
    <x v="0"/>
    <n v="2636"/>
    <x v="4"/>
    <x v="1"/>
    <x v="4"/>
    <x v="58"/>
    <x v="37"/>
    <x v="4"/>
  </r>
  <r>
    <s v="03/14/2023"/>
    <x v="161"/>
    <x v="13"/>
    <s v="CHE167443"/>
    <x v="1221"/>
    <n v="1000"/>
    <x v="19"/>
    <x v="0"/>
    <n v="2734"/>
    <x v="4"/>
    <x v="1"/>
    <x v="4"/>
    <x v="13"/>
    <x v="8"/>
    <x v="5"/>
  </r>
  <r>
    <s v="03/14/2023"/>
    <x v="161"/>
    <x v="13"/>
    <s v="WEXP-00062118"/>
    <x v="1400"/>
    <n v="113.12"/>
    <x v="19"/>
    <x v="0"/>
    <n v="3450"/>
    <x v="7"/>
    <x v="1"/>
    <x v="7"/>
    <x v="33"/>
    <x v="15"/>
    <x v="7"/>
  </r>
  <r>
    <s v="03/16/2023"/>
    <x v="161"/>
    <x v="13"/>
    <s v="CHE167542"/>
    <x v="36"/>
    <n v="1500"/>
    <x v="19"/>
    <x v="0"/>
    <n v="2636"/>
    <x v="4"/>
    <x v="1"/>
    <x v="4"/>
    <x v="58"/>
    <x v="37"/>
    <x v="4"/>
  </r>
  <r>
    <s v="03/16/2023"/>
    <x v="161"/>
    <x v="13"/>
    <s v="CHE167544"/>
    <x v="1401"/>
    <n v="500"/>
    <x v="19"/>
    <x v="0"/>
    <n v="2734"/>
    <x v="4"/>
    <x v="3"/>
    <x v="4"/>
    <x v="13"/>
    <x v="8"/>
    <x v="5"/>
  </r>
  <r>
    <s v="03/16/2023"/>
    <x v="161"/>
    <x v="13"/>
    <s v="CHE167546"/>
    <x v="1402"/>
    <n v="500"/>
    <x v="19"/>
    <x v="0"/>
    <n v="2636"/>
    <x v="4"/>
    <x v="1"/>
    <x v="4"/>
    <x v="58"/>
    <x v="37"/>
    <x v="4"/>
  </r>
  <r>
    <s v="03/16/2023"/>
    <x v="161"/>
    <x v="13"/>
    <s v="CHE167606"/>
    <x v="643"/>
    <n v="1000"/>
    <x v="19"/>
    <x v="0"/>
    <n v="2734"/>
    <x v="4"/>
    <x v="1"/>
    <x v="4"/>
    <x v="13"/>
    <x v="8"/>
    <x v="5"/>
  </r>
  <r>
    <s v="03/17/2023"/>
    <x v="161"/>
    <x v="13"/>
    <s v="CHE167633"/>
    <x v="22"/>
    <n v="1000"/>
    <x v="19"/>
    <x v="0"/>
    <n v="2738"/>
    <x v="4"/>
    <x v="1"/>
    <x v="4"/>
    <x v="55"/>
    <x v="34"/>
    <x v="5"/>
  </r>
  <r>
    <s v="03/27/2023"/>
    <x v="161"/>
    <x v="13"/>
    <s v="CHE168312cancel"/>
    <x v="1179"/>
    <n v="0"/>
    <x v="19"/>
    <x v="0"/>
    <n v="3307"/>
    <x v="7"/>
    <x v="2"/>
    <x v="7"/>
    <x v="53"/>
    <x v="32"/>
    <x v="0"/>
  </r>
  <r>
    <s v="03/28/2023"/>
    <x v="161"/>
    <x v="13"/>
    <s v="C366C3FC0001"/>
    <x v="1204"/>
    <n v="2500"/>
    <x v="19"/>
    <x v="0"/>
    <n v="2637"/>
    <x v="4"/>
    <x v="1"/>
    <x v="4"/>
    <x v="18"/>
    <x v="9"/>
    <x v="3"/>
  </r>
  <r>
    <s v="03/29/2023"/>
    <x v="161"/>
    <x v="13"/>
    <s v="2060"/>
    <x v="1403"/>
    <n v="500"/>
    <x v="19"/>
    <x v="0"/>
    <n v="2637"/>
    <x v="4"/>
    <x v="1"/>
    <x v="4"/>
    <x v="18"/>
    <x v="9"/>
    <x v="3"/>
  </r>
  <r>
    <s v="03/29/2023"/>
    <x v="161"/>
    <x v="13"/>
    <s v="CHE168491"/>
    <x v="668"/>
    <n v="500"/>
    <x v="19"/>
    <x v="0"/>
    <n v="2636"/>
    <x v="4"/>
    <x v="1"/>
    <x v="4"/>
    <x v="58"/>
    <x v="37"/>
    <x v="4"/>
  </r>
  <r>
    <s v="03/29/2023"/>
    <x v="161"/>
    <x v="13"/>
    <s v="CHE168492"/>
    <x v="971"/>
    <n v="500"/>
    <x v="19"/>
    <x v="0"/>
    <n v="2637"/>
    <x v="4"/>
    <x v="1"/>
    <x v="4"/>
    <x v="18"/>
    <x v="9"/>
    <x v="3"/>
  </r>
  <r>
    <s v="03/29/2023"/>
    <x v="161"/>
    <x v="13"/>
    <s v="CHE168495"/>
    <x v="283"/>
    <n v="5000"/>
    <x v="18"/>
    <x v="2"/>
    <n v="2738"/>
    <x v="4"/>
    <x v="1"/>
    <x v="4"/>
    <x v="55"/>
    <x v="34"/>
    <x v="5"/>
  </r>
  <r>
    <s v="03/30/2023"/>
    <x v="161"/>
    <x v="13"/>
    <s v="CHE168616"/>
    <x v="1404"/>
    <n v="1000"/>
    <x v="18"/>
    <x v="2"/>
    <n v="3307"/>
    <x v="7"/>
    <x v="2"/>
    <x v="7"/>
    <x v="53"/>
    <x v="32"/>
    <x v="0"/>
  </r>
  <r>
    <s v="03/30/2023"/>
    <x v="161"/>
    <x v="13"/>
    <s v="CHE168618"/>
    <x v="959"/>
    <n v="500"/>
    <x v="19"/>
    <x v="0"/>
    <n v="3343"/>
    <x v="7"/>
    <x v="2"/>
    <x v="7"/>
    <x v="31"/>
    <x v="13"/>
    <x v="7"/>
  </r>
  <r>
    <s v="03/31/2023"/>
    <x v="161"/>
    <x v="13"/>
    <s v="CHE168693"/>
    <x v="23"/>
    <n v="21"/>
    <x v="18"/>
    <x v="2"/>
    <n v="3434"/>
    <x v="7"/>
    <x v="2"/>
    <x v="7"/>
    <x v="47"/>
    <x v="28"/>
    <x v="6"/>
  </r>
  <r>
    <s v="03/31/2023"/>
    <x v="161"/>
    <x v="13"/>
    <s v="CHE168702"/>
    <x v="1405"/>
    <n v="2000"/>
    <x v="20"/>
    <x v="6"/>
    <n v="3333"/>
    <x v="7"/>
    <x v="2"/>
    <x v="7"/>
    <x v="1"/>
    <x v="1"/>
    <x v="0"/>
  </r>
  <r>
    <s v="01/30/2023"/>
    <x v="162"/>
    <x v="13"/>
    <s v="5107"/>
    <x v="1406"/>
    <n v="750"/>
    <x v="23"/>
    <x v="19"/>
    <n v="3333"/>
    <x v="7"/>
    <x v="1"/>
    <x v="7"/>
    <x v="1"/>
    <x v="1"/>
    <x v="0"/>
  </r>
  <r>
    <s v="03/15/2023"/>
    <x v="162"/>
    <x v="13"/>
    <s v="5219"/>
    <x v="1406"/>
    <n v="250"/>
    <x v="23"/>
    <x v="19"/>
    <n v="3333"/>
    <x v="7"/>
    <x v="1"/>
    <x v="7"/>
    <x v="1"/>
    <x v="1"/>
    <x v="0"/>
  </r>
  <r>
    <s v="04/03/2023"/>
    <x v="162"/>
    <x v="13"/>
    <s v="CHE168820"/>
    <x v="1347"/>
    <n v="750"/>
    <x v="19"/>
    <x v="0"/>
    <n v="2738"/>
    <x v="4"/>
    <x v="1"/>
    <x v="4"/>
    <x v="55"/>
    <x v="34"/>
    <x v="5"/>
  </r>
  <r>
    <s v="04/03/2023"/>
    <x v="162"/>
    <x v="13"/>
    <s v="CHE168824"/>
    <x v="3"/>
    <n v="500"/>
    <x v="19"/>
    <x v="0"/>
    <n v="2636"/>
    <x v="4"/>
    <x v="3"/>
    <x v="4"/>
    <x v="58"/>
    <x v="37"/>
    <x v="4"/>
  </r>
  <r>
    <s v="04/03/2023"/>
    <x v="162"/>
    <x v="13"/>
    <s v="CHE168825"/>
    <x v="504"/>
    <n v="100"/>
    <x v="18"/>
    <x v="2"/>
    <n v="2636"/>
    <x v="4"/>
    <x v="2"/>
    <x v="4"/>
    <x v="58"/>
    <x v="37"/>
    <x v="4"/>
  </r>
  <r>
    <s v="04/03/2023"/>
    <x v="162"/>
    <x v="13"/>
    <s v="CHE168901"/>
    <x v="363"/>
    <n v="1700"/>
    <x v="19"/>
    <x v="0"/>
    <n v="2638"/>
    <x v="4"/>
    <x v="1"/>
    <x v="4"/>
    <x v="14"/>
    <x v="9"/>
    <x v="3"/>
  </r>
  <r>
    <s v="04/04/2023"/>
    <x v="162"/>
    <x v="13"/>
    <s v="CHE169029"/>
    <x v="105"/>
    <n v="1000"/>
    <x v="19"/>
    <x v="0"/>
    <n v="2636"/>
    <x v="4"/>
    <x v="1"/>
    <x v="4"/>
    <x v="58"/>
    <x v="37"/>
    <x v="4"/>
  </r>
  <r>
    <s v="04/05/2023"/>
    <x v="162"/>
    <x v="13"/>
    <s v="CHE169062"/>
    <x v="939"/>
    <n v="250"/>
    <x v="18"/>
    <x v="2"/>
    <n v="2636"/>
    <x v="4"/>
    <x v="1"/>
    <x v="4"/>
    <x v="58"/>
    <x v="37"/>
    <x v="4"/>
  </r>
  <r>
    <s v="04/06/2023"/>
    <x v="162"/>
    <x v="13"/>
    <s v="CHE169193"/>
    <x v="522"/>
    <n v="1500"/>
    <x v="19"/>
    <x v="0"/>
    <n v="2636"/>
    <x v="4"/>
    <x v="1"/>
    <x v="4"/>
    <x v="58"/>
    <x v="37"/>
    <x v="4"/>
  </r>
  <r>
    <s v="04/06/2023"/>
    <x v="162"/>
    <x v="13"/>
    <s v="CHE169195"/>
    <x v="1307"/>
    <n v="5000"/>
    <x v="19"/>
    <x v="0"/>
    <n v="3305"/>
    <x v="7"/>
    <x v="1"/>
    <x v="7"/>
    <x v="2"/>
    <x v="2"/>
    <x v="1"/>
  </r>
  <r>
    <s v="04/06/2023"/>
    <x v="162"/>
    <x v="13"/>
    <s v="CHE169198"/>
    <x v="1336"/>
    <n v="500"/>
    <x v="19"/>
    <x v="0"/>
    <n v="3438"/>
    <x v="8"/>
    <x v="3"/>
    <x v="8"/>
    <x v="39"/>
    <x v="20"/>
    <x v="6"/>
  </r>
  <r>
    <s v="04/06/2023"/>
    <x v="162"/>
    <x v="13"/>
    <s v="CHE169199"/>
    <x v="1235"/>
    <n v="1000"/>
    <x v="19"/>
    <x v="0"/>
    <n v="3301"/>
    <x v="7"/>
    <x v="1"/>
    <x v="7"/>
    <x v="34"/>
    <x v="16"/>
    <x v="0"/>
  </r>
  <r>
    <s v="04/10/2023"/>
    <x v="162"/>
    <x v="13"/>
    <s v="CHE169228"/>
    <x v="880"/>
    <n v="750"/>
    <x v="19"/>
    <x v="0"/>
    <n v="3343"/>
    <x v="7"/>
    <x v="1"/>
    <x v="7"/>
    <x v="31"/>
    <x v="13"/>
    <x v="7"/>
  </r>
  <r>
    <s v="04/10/2023"/>
    <x v="162"/>
    <x v="13"/>
    <s v="CHE169274"/>
    <x v="528"/>
    <n v="2500"/>
    <x v="19"/>
    <x v="0"/>
    <n v="2636"/>
    <x v="4"/>
    <x v="1"/>
    <x v="4"/>
    <x v="58"/>
    <x v="37"/>
    <x v="4"/>
  </r>
  <r>
    <s v="04/14/2023"/>
    <x v="162"/>
    <x v="13"/>
    <s v="CHE169670"/>
    <x v="364"/>
    <n v="12000"/>
    <x v="19"/>
    <x v="0"/>
    <n v="2636"/>
    <x v="4"/>
    <x v="1"/>
    <x v="4"/>
    <x v="58"/>
    <x v="37"/>
    <x v="4"/>
  </r>
  <r>
    <s v="04/16/2023"/>
    <x v="162"/>
    <x v="13"/>
    <s v="050_ADAM.BLACKSTOCK_"/>
    <x v="456"/>
    <n v="125"/>
    <x v="19"/>
    <x v="0"/>
    <n v="3434"/>
    <x v="7"/>
    <x v="1"/>
    <x v="7"/>
    <x v="47"/>
    <x v="28"/>
    <x v="6"/>
  </r>
  <r>
    <s v="04/16/2023"/>
    <x v="162"/>
    <x v="13"/>
    <s v="050_TYLER.LUNN_APR-2"/>
    <x v="456"/>
    <n v="35.89"/>
    <x v="19"/>
    <x v="0"/>
    <n v="3342"/>
    <x v="7"/>
    <x v="1"/>
    <x v="7"/>
    <x v="30"/>
    <x v="14"/>
    <x v="7"/>
  </r>
  <r>
    <s v="04/16/2023"/>
    <x v="162"/>
    <x v="13"/>
    <s v="050_TYLER.LUNN_APR-2"/>
    <x v="456"/>
    <n v="73.09"/>
    <x v="19"/>
    <x v="0"/>
    <n v="3342"/>
    <x v="7"/>
    <x v="1"/>
    <x v="7"/>
    <x v="30"/>
    <x v="14"/>
    <x v="7"/>
  </r>
  <r>
    <s v="04/16/2023"/>
    <x v="162"/>
    <x v="13"/>
    <s v="050_TYLER.LUNN_APR-2"/>
    <x v="456"/>
    <n v="302.94"/>
    <x v="19"/>
    <x v="0"/>
    <n v="3342"/>
    <x v="7"/>
    <x v="1"/>
    <x v="7"/>
    <x v="30"/>
    <x v="14"/>
    <x v="7"/>
  </r>
  <r>
    <s v="04/17/2023"/>
    <x v="162"/>
    <x v="13"/>
    <s v="CHE169724"/>
    <x v="951"/>
    <n v="500"/>
    <x v="19"/>
    <x v="0"/>
    <n v="3434"/>
    <x v="7"/>
    <x v="1"/>
    <x v="7"/>
    <x v="47"/>
    <x v="28"/>
    <x v="6"/>
  </r>
  <r>
    <s v="04/18/2023"/>
    <x v="162"/>
    <x v="13"/>
    <s v="CHE169865"/>
    <x v="1012"/>
    <n v="300"/>
    <x v="19"/>
    <x v="0"/>
    <n v="2636"/>
    <x v="4"/>
    <x v="1"/>
    <x v="4"/>
    <x v="58"/>
    <x v="37"/>
    <x v="4"/>
  </r>
  <r>
    <s v="04/20/2023"/>
    <x v="162"/>
    <x v="13"/>
    <s v="CHE170097"/>
    <x v="1046"/>
    <n v="500"/>
    <x v="19"/>
    <x v="0"/>
    <n v="3439"/>
    <x v="8"/>
    <x v="2"/>
    <x v="8"/>
    <x v="40"/>
    <x v="21"/>
    <x v="6"/>
  </r>
  <r>
    <s v="04/20/2023"/>
    <x v="162"/>
    <x v="13"/>
    <s v="CHE170117"/>
    <x v="1027"/>
    <n v="250"/>
    <x v="19"/>
    <x v="0"/>
    <n v="2736"/>
    <x v="4"/>
    <x v="1"/>
    <x v="4"/>
    <x v="17"/>
    <x v="5"/>
    <x v="4"/>
  </r>
  <r>
    <s v="04/24/2023"/>
    <x v="162"/>
    <x v="13"/>
    <s v="CHE170257"/>
    <x v="3"/>
    <n v="2500"/>
    <x v="19"/>
    <x v="0"/>
    <n v="3438"/>
    <x v="8"/>
    <x v="3"/>
    <x v="8"/>
    <x v="39"/>
    <x v="20"/>
    <x v="6"/>
  </r>
  <r>
    <s v="04/24/2023"/>
    <x v="162"/>
    <x v="13"/>
    <s v="CHE170268"/>
    <x v="1285"/>
    <n v="500"/>
    <x v="19"/>
    <x v="0"/>
    <n v="3343"/>
    <x v="7"/>
    <x v="2"/>
    <x v="7"/>
    <x v="31"/>
    <x v="13"/>
    <x v="7"/>
  </r>
  <r>
    <s v="04/24/2023"/>
    <x v="162"/>
    <x v="13"/>
    <s v="CHE170286"/>
    <x v="1220"/>
    <n v="100"/>
    <x v="18"/>
    <x v="2"/>
    <n v="2736"/>
    <x v="4"/>
    <x v="2"/>
    <x v="4"/>
    <x v="17"/>
    <x v="5"/>
    <x v="4"/>
  </r>
  <r>
    <s v="04/24/2023"/>
    <x v="162"/>
    <x v="13"/>
    <s v="INV170291"/>
    <x v="707"/>
    <n v="1871.99"/>
    <x v="25"/>
    <x v="17"/>
    <n v="3333"/>
    <x v="8"/>
    <x v="1"/>
    <x v="8"/>
    <x v="1"/>
    <x v="1"/>
    <x v="0"/>
  </r>
  <r>
    <s v="04/24/2023"/>
    <x v="162"/>
    <x v="13"/>
    <s v="INV170291"/>
    <x v="707"/>
    <n v="4435.5200000000004"/>
    <x v="25"/>
    <x v="17"/>
    <n v="3333"/>
    <x v="7"/>
    <x v="1"/>
    <x v="7"/>
    <x v="1"/>
    <x v="1"/>
    <x v="0"/>
  </r>
  <r>
    <s v="04/24/2023"/>
    <x v="162"/>
    <x v="13"/>
    <s v="INV170291"/>
    <x v="707"/>
    <n v="20991.84"/>
    <x v="25"/>
    <x v="17"/>
    <n v="3333"/>
    <x v="4"/>
    <x v="1"/>
    <x v="4"/>
    <x v="1"/>
    <x v="1"/>
    <x v="0"/>
  </r>
  <r>
    <s v="04/24/2023"/>
    <x v="162"/>
    <x v="13"/>
    <s v=""/>
    <x v="552"/>
    <n v="12.19"/>
    <x v="19"/>
    <x v="17"/>
    <n v="3434"/>
    <x v="7"/>
    <x v="1"/>
    <x v="7"/>
    <x v="47"/>
    <x v="28"/>
    <x v="6"/>
  </r>
  <r>
    <s v="05/01/2023"/>
    <x v="163"/>
    <x v="13"/>
    <s v="CHE170679"/>
    <x v="361"/>
    <n v="250"/>
    <x v="19"/>
    <x v="0"/>
    <n v="2734"/>
    <x v="4"/>
    <x v="1"/>
    <x v="4"/>
    <x v="13"/>
    <x v="8"/>
    <x v="5"/>
  </r>
  <r>
    <s v="05/03/2023"/>
    <x v="163"/>
    <x v="13"/>
    <s v="CHE170926"/>
    <x v="424"/>
    <n v="500"/>
    <x v="18"/>
    <x v="2"/>
    <n v="2734"/>
    <x v="4"/>
    <x v="2"/>
    <x v="4"/>
    <x v="13"/>
    <x v="8"/>
    <x v="5"/>
  </r>
  <r>
    <s v="05/04/2023"/>
    <x v="163"/>
    <x v="13"/>
    <s v="CHE170940"/>
    <x v="22"/>
    <n v="2000"/>
    <x v="19"/>
    <x v="0"/>
    <n v="2634"/>
    <x v="4"/>
    <x v="1"/>
    <x v="4"/>
    <x v="11"/>
    <x v="6"/>
    <x v="4"/>
  </r>
  <r>
    <s v="05/04/2023"/>
    <x v="163"/>
    <x v="13"/>
    <s v="CHE170949"/>
    <x v="22"/>
    <n v="400"/>
    <x v="19"/>
    <x v="0"/>
    <n v="2634"/>
    <x v="4"/>
    <x v="1"/>
    <x v="4"/>
    <x v="11"/>
    <x v="6"/>
    <x v="4"/>
  </r>
  <r>
    <s v="05/04/2023"/>
    <x v="163"/>
    <x v="13"/>
    <s v="CHE170976"/>
    <x v="693"/>
    <n v="200"/>
    <x v="22"/>
    <x v="3"/>
    <n v="3342"/>
    <x v="7"/>
    <x v="1"/>
    <x v="7"/>
    <x v="30"/>
    <x v="14"/>
    <x v="7"/>
  </r>
  <r>
    <s v="05/04/2023"/>
    <x v="163"/>
    <x v="13"/>
    <s v="CHE170977"/>
    <x v="216"/>
    <n v="2500"/>
    <x v="19"/>
    <x v="0"/>
    <n v="3434"/>
    <x v="7"/>
    <x v="1"/>
    <x v="7"/>
    <x v="47"/>
    <x v="28"/>
    <x v="6"/>
  </r>
  <r>
    <s v="05/04/2023"/>
    <x v="163"/>
    <x v="13"/>
    <s v="CHE170980"/>
    <x v="729"/>
    <n v="12500"/>
    <x v="19"/>
    <x v="0"/>
    <n v="3333"/>
    <x v="7"/>
    <x v="1"/>
    <x v="7"/>
    <x v="1"/>
    <x v="1"/>
    <x v="0"/>
  </r>
  <r>
    <s v="05/04/2023"/>
    <x v="163"/>
    <x v="13"/>
    <s v="INV050423"/>
    <x v="608"/>
    <n v="1000"/>
    <x v="19"/>
    <x v="0"/>
    <n v="2636"/>
    <x v="4"/>
    <x v="1"/>
    <x v="4"/>
    <x v="58"/>
    <x v="37"/>
    <x v="4"/>
  </r>
  <r>
    <s v="05/10/2023"/>
    <x v="163"/>
    <x v="13"/>
    <s v="CHE171303"/>
    <x v="1317"/>
    <n v="3000"/>
    <x v="19"/>
    <x v="0"/>
    <n v="2734"/>
    <x v="4"/>
    <x v="1"/>
    <x v="4"/>
    <x v="13"/>
    <x v="8"/>
    <x v="5"/>
  </r>
  <r>
    <s v="05/10/2023"/>
    <x v="163"/>
    <x v="13"/>
    <s v="CHE171326"/>
    <x v="578"/>
    <n v="1000"/>
    <x v="19"/>
    <x v="0"/>
    <n v="3338"/>
    <x v="7"/>
    <x v="1"/>
    <x v="7"/>
    <x v="27"/>
    <x v="9"/>
    <x v="3"/>
  </r>
  <r>
    <s v="05/11/2023"/>
    <x v="163"/>
    <x v="13"/>
    <s v="WEXP-00065104"/>
    <x v="1393"/>
    <n v="214.93"/>
    <x v="19"/>
    <x v="0"/>
    <n v="3333"/>
    <x v="4"/>
    <x v="1"/>
    <x v="4"/>
    <x v="1"/>
    <x v="1"/>
    <x v="0"/>
  </r>
  <r>
    <s v="05/12/2023"/>
    <x v="163"/>
    <x v="13"/>
    <s v="CHE171485"/>
    <x v="721"/>
    <n v="2628.96"/>
    <x v="19"/>
    <x v="0"/>
    <n v="2637"/>
    <x v="4"/>
    <x v="2"/>
    <x v="4"/>
    <x v="18"/>
    <x v="9"/>
    <x v="3"/>
  </r>
  <r>
    <s v="05/15/2023"/>
    <x v="163"/>
    <x v="13"/>
    <s v="CHE171532"/>
    <x v="262"/>
    <n v="100"/>
    <x v="18"/>
    <x v="2"/>
    <n v="2634"/>
    <x v="4"/>
    <x v="2"/>
    <x v="4"/>
    <x v="11"/>
    <x v="6"/>
    <x v="4"/>
  </r>
  <r>
    <s v="05/15/2023"/>
    <x v="163"/>
    <x v="13"/>
    <s v="CHE171598"/>
    <x v="1340"/>
    <n v="14150"/>
    <x v="18"/>
    <x v="2"/>
    <n v="3301"/>
    <x v="7"/>
    <x v="2"/>
    <x v="7"/>
    <x v="34"/>
    <x v="16"/>
    <x v="0"/>
  </r>
  <r>
    <s v="05/16/2023"/>
    <x v="163"/>
    <x v="13"/>
    <s v="050_CHRISTINA.CHRIST"/>
    <x v="456"/>
    <n v="123.53"/>
    <x v="19"/>
    <x v="0"/>
    <n v="3333"/>
    <x v="7"/>
    <x v="1"/>
    <x v="7"/>
    <x v="1"/>
    <x v="1"/>
    <x v="0"/>
  </r>
  <r>
    <s v="05/16/2023"/>
    <x v="163"/>
    <x v="13"/>
    <s v="050_CHRISTINA.CHRIST"/>
    <x v="456"/>
    <n v="699.01"/>
    <x v="19"/>
    <x v="0"/>
    <n v="3333"/>
    <x v="7"/>
    <x v="1"/>
    <x v="7"/>
    <x v="1"/>
    <x v="1"/>
    <x v="0"/>
  </r>
  <r>
    <s v="05/16/2023"/>
    <x v="163"/>
    <x v="13"/>
    <s v="CHE171647"/>
    <x v="278"/>
    <n v="5000"/>
    <x v="22"/>
    <x v="3"/>
    <n v="3333"/>
    <x v="7"/>
    <x v="2"/>
    <x v="7"/>
    <x v="1"/>
    <x v="1"/>
    <x v="0"/>
  </r>
  <r>
    <s v="05/17/2023"/>
    <x v="163"/>
    <x v="13"/>
    <s v="CHE171740"/>
    <x v="1274"/>
    <n v="10000"/>
    <x v="19"/>
    <x v="0"/>
    <n v="3333"/>
    <x v="7"/>
    <x v="3"/>
    <x v="7"/>
    <x v="1"/>
    <x v="1"/>
    <x v="0"/>
  </r>
  <r>
    <s v="05/23/2023"/>
    <x v="163"/>
    <x v="13"/>
    <s v="5394"/>
    <x v="1406"/>
    <n v="250"/>
    <x v="23"/>
    <x v="19"/>
    <n v="3333"/>
    <x v="7"/>
    <x v="1"/>
    <x v="7"/>
    <x v="1"/>
    <x v="1"/>
    <x v="0"/>
  </r>
  <r>
    <s v="05/23/2023"/>
    <x v="163"/>
    <x v="13"/>
    <s v="CHE172113"/>
    <x v="1407"/>
    <n v="500"/>
    <x v="19"/>
    <x v="0"/>
    <n v="3303"/>
    <x v="7"/>
    <x v="2"/>
    <x v="7"/>
    <x v="36"/>
    <x v="18"/>
    <x v="0"/>
  </r>
  <r>
    <s v="05/23/2023"/>
    <x v="163"/>
    <x v="13"/>
    <s v="CHE172116"/>
    <x v="1129"/>
    <n v="10000"/>
    <x v="19"/>
    <x v="0"/>
    <n v="3342"/>
    <x v="7"/>
    <x v="2"/>
    <x v="7"/>
    <x v="30"/>
    <x v="14"/>
    <x v="7"/>
  </r>
  <r>
    <s v="05/31/2023"/>
    <x v="163"/>
    <x v="13"/>
    <s v="CHE172545"/>
    <x v="837"/>
    <n v="1000"/>
    <x v="19"/>
    <x v="0"/>
    <n v="2736"/>
    <x v="4"/>
    <x v="1"/>
    <x v="4"/>
    <x v="17"/>
    <x v="5"/>
    <x v="4"/>
  </r>
  <r>
    <s v="05/31/2023"/>
    <x v="163"/>
    <x v="13"/>
    <s v="CHE172550"/>
    <x v="1209"/>
    <n v="300"/>
    <x v="19"/>
    <x v="0"/>
    <n v="2736"/>
    <x v="4"/>
    <x v="1"/>
    <x v="4"/>
    <x v="17"/>
    <x v="5"/>
    <x v="4"/>
  </r>
  <r>
    <s v="05/31/2023"/>
    <x v="163"/>
    <x v="13"/>
    <s v="CHE172551"/>
    <x v="1280"/>
    <n v="250"/>
    <x v="19"/>
    <x v="0"/>
    <n v="2736"/>
    <x v="4"/>
    <x v="1"/>
    <x v="4"/>
    <x v="17"/>
    <x v="5"/>
    <x v="4"/>
  </r>
  <r>
    <s v="05/31/2023"/>
    <x v="163"/>
    <x v="13"/>
    <s v="CHE172552"/>
    <x v="22"/>
    <n v="1000"/>
    <x v="19"/>
    <x v="0"/>
    <n v="2738"/>
    <x v="4"/>
    <x v="1"/>
    <x v="4"/>
    <x v="55"/>
    <x v="34"/>
    <x v="5"/>
  </r>
  <r>
    <s v="05/31/2023"/>
    <x v="163"/>
    <x v="13"/>
    <s v="CHE172553"/>
    <x v="1361"/>
    <n v="500"/>
    <x v="19"/>
    <x v="0"/>
    <n v="2636"/>
    <x v="4"/>
    <x v="1"/>
    <x v="4"/>
    <x v="58"/>
    <x v="37"/>
    <x v="4"/>
  </r>
  <r>
    <s v="05/31/2023"/>
    <x v="163"/>
    <x v="13"/>
    <s v="CHE172560"/>
    <x v="685"/>
    <n v="500"/>
    <x v="19"/>
    <x v="0"/>
    <n v="2636"/>
    <x v="4"/>
    <x v="1"/>
    <x v="4"/>
    <x v="58"/>
    <x v="37"/>
    <x v="4"/>
  </r>
  <r>
    <s v="05/31/2023"/>
    <x v="163"/>
    <x v="13"/>
    <s v="CHE172561"/>
    <x v="22"/>
    <n v="500"/>
    <x v="19"/>
    <x v="0"/>
    <n v="2637"/>
    <x v="4"/>
    <x v="1"/>
    <x v="4"/>
    <x v="18"/>
    <x v="9"/>
    <x v="3"/>
  </r>
  <r>
    <s v="05/31/2023"/>
    <x v="163"/>
    <x v="13"/>
    <s v="CHE172595"/>
    <x v="1342"/>
    <n v="1000"/>
    <x v="19"/>
    <x v="0"/>
    <n v="3338"/>
    <x v="7"/>
    <x v="1"/>
    <x v="7"/>
    <x v="27"/>
    <x v="9"/>
    <x v="3"/>
  </r>
  <r>
    <s v="05/31/2023"/>
    <x v="163"/>
    <x v="13"/>
    <s v="CHE172611"/>
    <x v="1035"/>
    <n v="500"/>
    <x v="18"/>
    <x v="2"/>
    <n v="3342"/>
    <x v="7"/>
    <x v="2"/>
    <x v="7"/>
    <x v="30"/>
    <x v="14"/>
    <x v="7"/>
  </r>
  <r>
    <s v="05/31/2023"/>
    <x v="163"/>
    <x v="13"/>
    <s v="CHE172612"/>
    <x v="216"/>
    <n v="5000"/>
    <x v="19"/>
    <x v="0"/>
    <n v="3343"/>
    <x v="7"/>
    <x v="1"/>
    <x v="7"/>
    <x v="31"/>
    <x v="13"/>
    <x v="7"/>
  </r>
  <r>
    <s v="05/31/2023"/>
    <x v="163"/>
    <x v="13"/>
    <s v="CHE172613"/>
    <x v="1199"/>
    <n v="2500"/>
    <x v="19"/>
    <x v="0"/>
    <n v="2734"/>
    <x v="4"/>
    <x v="1"/>
    <x v="4"/>
    <x v="13"/>
    <x v="8"/>
    <x v="5"/>
  </r>
  <r>
    <s v="09/27/2022"/>
    <x v="163"/>
    <x v="13"/>
    <s v="CHE156717"/>
    <x v="590"/>
    <n v="-9000"/>
    <x v="19"/>
    <x v="0"/>
    <n v="2634"/>
    <x v="4"/>
    <x v="2"/>
    <x v="4"/>
    <x v="11"/>
    <x v="6"/>
    <x v="4"/>
  </r>
  <r>
    <s v="06/05/2023"/>
    <x v="164"/>
    <x v="13"/>
    <s v="CHE172896"/>
    <x v="1165"/>
    <n v="1000"/>
    <x v="18"/>
    <x v="2"/>
    <n v="3303"/>
    <x v="7"/>
    <x v="2"/>
    <x v="7"/>
    <x v="36"/>
    <x v="18"/>
    <x v="0"/>
  </r>
  <r>
    <s v="06/05/2023"/>
    <x v="164"/>
    <x v="13"/>
    <s v="CHE172902"/>
    <x v="77"/>
    <n v="1000"/>
    <x v="19"/>
    <x v="0"/>
    <n v="2637"/>
    <x v="4"/>
    <x v="1"/>
    <x v="4"/>
    <x v="18"/>
    <x v="9"/>
    <x v="3"/>
  </r>
  <r>
    <s v="06/05/2023"/>
    <x v="164"/>
    <x v="13"/>
    <s v="CHE172919"/>
    <x v="504"/>
    <n v="500"/>
    <x v="18"/>
    <x v="2"/>
    <n v="2636"/>
    <x v="4"/>
    <x v="2"/>
    <x v="4"/>
    <x v="58"/>
    <x v="37"/>
    <x v="4"/>
  </r>
  <r>
    <s v="06/05/2023"/>
    <x v="164"/>
    <x v="13"/>
    <s v="CHE172942"/>
    <x v="639"/>
    <n v="1000"/>
    <x v="19"/>
    <x v="0"/>
    <n v="3307"/>
    <x v="7"/>
    <x v="2"/>
    <x v="7"/>
    <x v="53"/>
    <x v="32"/>
    <x v="0"/>
  </r>
  <r>
    <s v="06/06/2023"/>
    <x v="164"/>
    <x v="13"/>
    <s v="CHE173007"/>
    <x v="1253"/>
    <n v="2000"/>
    <x v="18"/>
    <x v="2"/>
    <n v="3342"/>
    <x v="7"/>
    <x v="2"/>
    <x v="7"/>
    <x v="30"/>
    <x v="14"/>
    <x v="7"/>
  </r>
  <r>
    <s v="06/06/2023"/>
    <x v="164"/>
    <x v="13"/>
    <s v="CHE173007"/>
    <x v="1253"/>
    <n v="5000"/>
    <x v="19"/>
    <x v="0"/>
    <n v="3342"/>
    <x v="7"/>
    <x v="2"/>
    <x v="7"/>
    <x v="30"/>
    <x v="14"/>
    <x v="7"/>
  </r>
  <r>
    <s v="06/06/2023"/>
    <x v="164"/>
    <x v="13"/>
    <s v="CHE173023"/>
    <x v="219"/>
    <n v="500"/>
    <x v="19"/>
    <x v="0"/>
    <n v="3338"/>
    <x v="7"/>
    <x v="2"/>
    <x v="7"/>
    <x v="27"/>
    <x v="9"/>
    <x v="3"/>
  </r>
  <r>
    <s v="06/07/2023"/>
    <x v="164"/>
    <x v="13"/>
    <s v="CHE173010"/>
    <x v="729"/>
    <n v="1500"/>
    <x v="19"/>
    <x v="0"/>
    <n v="3342"/>
    <x v="7"/>
    <x v="1"/>
    <x v="7"/>
    <x v="30"/>
    <x v="14"/>
    <x v="7"/>
  </r>
  <r>
    <s v="06/07/2023"/>
    <x v="164"/>
    <x v="13"/>
    <s v="CHE173060"/>
    <x v="40"/>
    <n v="1000"/>
    <x v="19"/>
    <x v="0"/>
    <n v="2636"/>
    <x v="4"/>
    <x v="2"/>
    <x v="4"/>
    <x v="58"/>
    <x v="37"/>
    <x v="4"/>
  </r>
  <r>
    <s v="06/09/2023"/>
    <x v="164"/>
    <x v="13"/>
    <s v="CHE173283"/>
    <x v="1408"/>
    <n v="2000"/>
    <x v="19"/>
    <x v="0"/>
    <n v="2734"/>
    <x v="4"/>
    <x v="1"/>
    <x v="4"/>
    <x v="13"/>
    <x v="8"/>
    <x v="5"/>
  </r>
  <r>
    <s v="06/19/2023"/>
    <x v="164"/>
    <x v="13"/>
    <s v="CHE173801"/>
    <x v="858"/>
    <n v="8625"/>
    <x v="19"/>
    <x v="0"/>
    <n v="3439"/>
    <x v="8"/>
    <x v="2"/>
    <x v="8"/>
    <x v="40"/>
    <x v="21"/>
    <x v="6"/>
  </r>
  <r>
    <s v="06/19/2023"/>
    <x v="164"/>
    <x v="13"/>
    <s v="CHE173801"/>
    <x v="858"/>
    <n v="9315"/>
    <x v="19"/>
    <x v="0"/>
    <n v="3436"/>
    <x v="7"/>
    <x v="2"/>
    <x v="7"/>
    <x v="43"/>
    <x v="24"/>
    <x v="6"/>
  </r>
  <r>
    <s v="06/19/2023"/>
    <x v="164"/>
    <x v="13"/>
    <s v="CHE173815"/>
    <x v="1409"/>
    <n v="500"/>
    <x v="19"/>
    <x v="0"/>
    <n v="3434"/>
    <x v="7"/>
    <x v="2"/>
    <x v="7"/>
    <x v="47"/>
    <x v="28"/>
    <x v="6"/>
  </r>
  <r>
    <s v="06/19/2023"/>
    <x v="164"/>
    <x v="13"/>
    <s v="CHE173817"/>
    <x v="1"/>
    <n v="1000"/>
    <x v="21"/>
    <x v="1"/>
    <n v="3342"/>
    <x v="7"/>
    <x v="2"/>
    <x v="7"/>
    <x v="30"/>
    <x v="14"/>
    <x v="7"/>
  </r>
  <r>
    <s v="06/21/2023"/>
    <x v="164"/>
    <x v="13"/>
    <s v="CHE174033"/>
    <x v="191"/>
    <n v="500"/>
    <x v="19"/>
    <x v="0"/>
    <n v="3342"/>
    <x v="7"/>
    <x v="1"/>
    <x v="7"/>
    <x v="30"/>
    <x v="14"/>
    <x v="7"/>
  </r>
  <r>
    <s v="06/26/2023"/>
    <x v="164"/>
    <x v="13"/>
    <s v="CHE174246"/>
    <x v="1401"/>
    <n v="100"/>
    <x v="19"/>
    <x v="0"/>
    <n v="2636"/>
    <x v="4"/>
    <x v="1"/>
    <x v="4"/>
    <x v="58"/>
    <x v="37"/>
    <x v="4"/>
  </r>
  <r>
    <s v="06/27/2023"/>
    <x v="164"/>
    <x v="13"/>
    <s v="CHE174325"/>
    <x v="215"/>
    <n v="3000"/>
    <x v="22"/>
    <x v="3"/>
    <n v="3333"/>
    <x v="7"/>
    <x v="1"/>
    <x v="7"/>
    <x v="1"/>
    <x v="1"/>
    <x v="0"/>
  </r>
  <r>
    <s v="06/29/2023"/>
    <x v="164"/>
    <x v="13"/>
    <s v="CHE174514"/>
    <x v="1236"/>
    <n v="6500"/>
    <x v="19"/>
    <x v="0"/>
    <n v="2736"/>
    <x v="4"/>
    <x v="1"/>
    <x v="4"/>
    <x v="17"/>
    <x v="5"/>
    <x v="4"/>
  </r>
  <r>
    <s v="07/06/2023"/>
    <x v="165"/>
    <x v="13"/>
    <s v="CHE174740"/>
    <x v="1349"/>
    <n v="500"/>
    <x v="19"/>
    <x v="0"/>
    <n v="3435"/>
    <x v="7"/>
    <x v="2"/>
    <x v="7"/>
    <x v="26"/>
    <x v="12"/>
    <x v="6"/>
  </r>
  <r>
    <s v="07/06/2023"/>
    <x v="165"/>
    <x v="13"/>
    <s v="CHE174762"/>
    <x v="1237"/>
    <n v="1000"/>
    <x v="18"/>
    <x v="2"/>
    <n v="2737"/>
    <x v="4"/>
    <x v="2"/>
    <x v="4"/>
    <x v="15"/>
    <x v="10"/>
    <x v="5"/>
  </r>
  <r>
    <s v="07/06/2023"/>
    <x v="165"/>
    <x v="13"/>
    <s v="CHE174774"/>
    <x v="657"/>
    <n v="3000"/>
    <x v="19"/>
    <x v="0"/>
    <n v="2738"/>
    <x v="4"/>
    <x v="1"/>
    <x v="4"/>
    <x v="55"/>
    <x v="34"/>
    <x v="5"/>
  </r>
  <r>
    <s v="07/06/2023"/>
    <x v="165"/>
    <x v="13"/>
    <s v="CHE174776"/>
    <x v="1309"/>
    <n v="1000"/>
    <x v="22"/>
    <x v="3"/>
    <n v="2737"/>
    <x v="4"/>
    <x v="1"/>
    <x v="4"/>
    <x v="15"/>
    <x v="10"/>
    <x v="5"/>
  </r>
  <r>
    <s v="07/06/2023"/>
    <x v="165"/>
    <x v="13"/>
    <s v="CHE174779"/>
    <x v="1265"/>
    <n v="2500"/>
    <x v="19"/>
    <x v="0"/>
    <n v="2737"/>
    <x v="4"/>
    <x v="1"/>
    <x v="4"/>
    <x v="15"/>
    <x v="10"/>
    <x v="5"/>
  </r>
  <r>
    <s v="07/06/2023"/>
    <x v="165"/>
    <x v="13"/>
    <s v="CHE174780"/>
    <x v="791"/>
    <n v="5000"/>
    <x v="18"/>
    <x v="2"/>
    <n v="2737"/>
    <x v="4"/>
    <x v="1"/>
    <x v="4"/>
    <x v="15"/>
    <x v="10"/>
    <x v="5"/>
  </r>
  <r>
    <s v="07/10/2023"/>
    <x v="165"/>
    <x v="13"/>
    <s v="CHE174902"/>
    <x v="1410"/>
    <n v="400"/>
    <x v="19"/>
    <x v="0"/>
    <n v="3307"/>
    <x v="7"/>
    <x v="2"/>
    <x v="7"/>
    <x v="53"/>
    <x v="32"/>
    <x v="0"/>
  </r>
  <r>
    <s v="07/11/2023"/>
    <x v="165"/>
    <x v="13"/>
    <s v="CHE174965"/>
    <x v="1194"/>
    <n v="250"/>
    <x v="18"/>
    <x v="2"/>
    <n v="2636"/>
    <x v="4"/>
    <x v="2"/>
    <x v="4"/>
    <x v="58"/>
    <x v="37"/>
    <x v="4"/>
  </r>
  <r>
    <s v="07/11/2023"/>
    <x v="165"/>
    <x v="13"/>
    <s v="CHE174996"/>
    <x v="1088"/>
    <n v="1000"/>
    <x v="19"/>
    <x v="0"/>
    <n v="3343"/>
    <x v="7"/>
    <x v="2"/>
    <x v="7"/>
    <x v="31"/>
    <x v="13"/>
    <x v="7"/>
  </r>
  <r>
    <s v="07/11/2023"/>
    <x v="165"/>
    <x v="13"/>
    <s v="CHE174996"/>
    <x v="1088"/>
    <n v="1000"/>
    <x v="19"/>
    <x v="0"/>
    <n v="3434"/>
    <x v="7"/>
    <x v="2"/>
    <x v="7"/>
    <x v="47"/>
    <x v="28"/>
    <x v="6"/>
  </r>
  <r>
    <s v="07/11/2023"/>
    <x v="165"/>
    <x v="13"/>
    <s v="CHE174996"/>
    <x v="1088"/>
    <n v="1000"/>
    <x v="19"/>
    <x v="0"/>
    <n v="3436"/>
    <x v="7"/>
    <x v="2"/>
    <x v="7"/>
    <x v="43"/>
    <x v="24"/>
    <x v="6"/>
  </r>
  <r>
    <s v="07/13/2023"/>
    <x v="165"/>
    <x v="13"/>
    <s v="WEXP-00068311"/>
    <x v="1411"/>
    <n v="48.12"/>
    <x v="19"/>
    <x v="0"/>
    <n v="2637"/>
    <x v="7"/>
    <x v="2"/>
    <x v="7"/>
    <x v="18"/>
    <x v="9"/>
    <x v="3"/>
  </r>
  <r>
    <s v="07/13/2023"/>
    <x v="165"/>
    <x v="13"/>
    <s v="WEXP-00068311"/>
    <x v="1411"/>
    <n v="288.72000000000003"/>
    <x v="19"/>
    <x v="0"/>
    <n v="2637"/>
    <x v="4"/>
    <x v="2"/>
    <x v="4"/>
    <x v="18"/>
    <x v="9"/>
    <x v="3"/>
  </r>
  <r>
    <s v="07/14/2023"/>
    <x v="165"/>
    <x v="13"/>
    <s v="CHE175224"/>
    <x v="1"/>
    <n v="1000"/>
    <x v="21"/>
    <x v="1"/>
    <n v="2634"/>
    <x v="4"/>
    <x v="1"/>
    <x v="4"/>
    <x v="11"/>
    <x v="6"/>
    <x v="4"/>
  </r>
  <r>
    <s v="07/17/2023"/>
    <x v="165"/>
    <x v="13"/>
    <s v="CHE175331"/>
    <x v="1217"/>
    <n v="1250"/>
    <x v="26"/>
    <x v="4"/>
    <n v="3342"/>
    <x v="7"/>
    <x v="1"/>
    <x v="7"/>
    <x v="30"/>
    <x v="14"/>
    <x v="7"/>
  </r>
  <r>
    <s v="07/17/2023"/>
    <x v="165"/>
    <x v="13"/>
    <s v="CHE175334"/>
    <x v="1238"/>
    <n v="750"/>
    <x v="26"/>
    <x v="4"/>
    <n v="3434"/>
    <x v="7"/>
    <x v="1"/>
    <x v="7"/>
    <x v="47"/>
    <x v="28"/>
    <x v="6"/>
  </r>
  <r>
    <s v="07/18/2023"/>
    <x v="165"/>
    <x v="13"/>
    <s v="CHE175381"/>
    <x v="1335"/>
    <n v="2000"/>
    <x v="18"/>
    <x v="2"/>
    <n v="3342"/>
    <x v="7"/>
    <x v="2"/>
    <x v="7"/>
    <x v="30"/>
    <x v="14"/>
    <x v="7"/>
  </r>
  <r>
    <s v="07/19/2023"/>
    <x v="165"/>
    <x v="13"/>
    <s v="CHE175442"/>
    <x v="22"/>
    <n v="650"/>
    <x v="18"/>
    <x v="2"/>
    <n v="2736"/>
    <x v="4"/>
    <x v="1"/>
    <x v="4"/>
    <x v="17"/>
    <x v="5"/>
    <x v="4"/>
  </r>
  <r>
    <s v="07/19/2023"/>
    <x v="165"/>
    <x v="13"/>
    <s v="CHE175463"/>
    <x v="504"/>
    <n v="100"/>
    <x v="18"/>
    <x v="2"/>
    <n v="2636"/>
    <x v="4"/>
    <x v="2"/>
    <x v="4"/>
    <x v="58"/>
    <x v="37"/>
    <x v="4"/>
  </r>
  <r>
    <s v="07/19/2023"/>
    <x v="165"/>
    <x v="13"/>
    <s v="CHE175468"/>
    <x v="1412"/>
    <n v="800"/>
    <x v="23"/>
    <x v="19"/>
    <n v="3333"/>
    <x v="8"/>
    <x v="1"/>
    <x v="8"/>
    <x v="1"/>
    <x v="1"/>
    <x v="0"/>
  </r>
  <r>
    <s v="07/20/2023"/>
    <x v="165"/>
    <x v="13"/>
    <s v="CHE175478"/>
    <x v="1139"/>
    <n v="250"/>
    <x v="19"/>
    <x v="0"/>
    <n v="2634"/>
    <x v="4"/>
    <x v="2"/>
    <x v="4"/>
    <x v="11"/>
    <x v="6"/>
    <x v="4"/>
  </r>
  <r>
    <s v="07/20/2023"/>
    <x v="165"/>
    <x v="13"/>
    <s v="CHE175495"/>
    <x v="22"/>
    <n v="1000"/>
    <x v="19"/>
    <x v="0"/>
    <n v="2734"/>
    <x v="4"/>
    <x v="1"/>
    <x v="4"/>
    <x v="13"/>
    <x v="8"/>
    <x v="5"/>
  </r>
  <r>
    <s v="07/20/2023"/>
    <x v="165"/>
    <x v="13"/>
    <s v="CHE175504"/>
    <x v="1413"/>
    <n v="250"/>
    <x v="18"/>
    <x v="2"/>
    <n v="2634"/>
    <x v="4"/>
    <x v="2"/>
    <x v="4"/>
    <x v="11"/>
    <x v="6"/>
    <x v="4"/>
  </r>
  <r>
    <s v="07/21/2023"/>
    <x v="165"/>
    <x v="13"/>
    <s v="CHE175557"/>
    <x v="424"/>
    <n v="1500"/>
    <x v="18"/>
    <x v="2"/>
    <n v="2734"/>
    <x v="4"/>
    <x v="2"/>
    <x v="4"/>
    <x v="13"/>
    <x v="8"/>
    <x v="5"/>
  </r>
  <r>
    <s v="07/24/2023"/>
    <x v="165"/>
    <x v="13"/>
    <s v="CHE175615"/>
    <x v="913"/>
    <n v="1750"/>
    <x v="22"/>
    <x v="3"/>
    <n v="2637"/>
    <x v="4"/>
    <x v="1"/>
    <x v="4"/>
    <x v="18"/>
    <x v="9"/>
    <x v="3"/>
  </r>
  <r>
    <s v="07/25/2023"/>
    <x v="165"/>
    <x v="13"/>
    <s v="701"/>
    <x v="1414"/>
    <n v="500"/>
    <x v="19"/>
    <x v="0"/>
    <n v="2634"/>
    <x v="4"/>
    <x v="1"/>
    <x v="4"/>
    <x v="11"/>
    <x v="6"/>
    <x v="4"/>
  </r>
  <r>
    <s v="07/25/2023"/>
    <x v="165"/>
    <x v="13"/>
    <s v="CHE175787"/>
    <x v="1094"/>
    <n v="600"/>
    <x v="19"/>
    <x v="0"/>
    <n v="2734"/>
    <x v="4"/>
    <x v="2"/>
    <x v="4"/>
    <x v="13"/>
    <x v="8"/>
    <x v="5"/>
  </r>
  <r>
    <s v="07/27/2023"/>
    <x v="165"/>
    <x v="13"/>
    <s v="CHE175967"/>
    <x v="1415"/>
    <n v="3000"/>
    <x v="18"/>
    <x v="2"/>
    <n v="3434"/>
    <x v="7"/>
    <x v="2"/>
    <x v="7"/>
    <x v="47"/>
    <x v="28"/>
    <x v="6"/>
  </r>
  <r>
    <s v="07/31/2023"/>
    <x v="165"/>
    <x v="13"/>
    <s v="CHE176153"/>
    <x v="689"/>
    <n v="500"/>
    <x v="18"/>
    <x v="2"/>
    <n v="2734"/>
    <x v="4"/>
    <x v="2"/>
    <x v="4"/>
    <x v="13"/>
    <x v="8"/>
    <x v="5"/>
  </r>
  <r>
    <s v="07/13/2023"/>
    <x v="166"/>
    <x v="13"/>
    <s v="INV175163"/>
    <x v="707"/>
    <n v="1765.44"/>
    <x v="25"/>
    <x v="17"/>
    <n v="3333"/>
    <x v="8"/>
    <x v="1"/>
    <x v="8"/>
    <x v="1"/>
    <x v="1"/>
    <x v="0"/>
  </r>
  <r>
    <s v="07/13/2023"/>
    <x v="166"/>
    <x v="13"/>
    <s v="INV175163"/>
    <x v="707"/>
    <n v="3842.51"/>
    <x v="25"/>
    <x v="17"/>
    <n v="3333"/>
    <x v="7"/>
    <x v="1"/>
    <x v="7"/>
    <x v="1"/>
    <x v="1"/>
    <x v="0"/>
  </r>
  <r>
    <s v="07/13/2023"/>
    <x v="166"/>
    <x v="13"/>
    <s v="INV175163"/>
    <x v="707"/>
    <n v="18822.27"/>
    <x v="25"/>
    <x v="17"/>
    <n v="3333"/>
    <x v="4"/>
    <x v="1"/>
    <x v="4"/>
    <x v="1"/>
    <x v="1"/>
    <x v="0"/>
  </r>
  <r>
    <s v="07/17/2023"/>
    <x v="166"/>
    <x v="13"/>
    <s v="5550"/>
    <x v="1406"/>
    <n v="150"/>
    <x v="23"/>
    <x v="19"/>
    <n v="3333"/>
    <x v="7"/>
    <x v="1"/>
    <x v="7"/>
    <x v="1"/>
    <x v="1"/>
    <x v="0"/>
  </r>
  <r>
    <s v="08/01/2023"/>
    <x v="166"/>
    <x v="13"/>
    <s v="CHE176183"/>
    <x v="1142"/>
    <n v="2500"/>
    <x v="26"/>
    <x v="4"/>
    <n v="2734"/>
    <x v="4"/>
    <x v="1"/>
    <x v="4"/>
    <x v="13"/>
    <x v="8"/>
    <x v="5"/>
  </r>
  <r>
    <s v="08/01/2023"/>
    <x v="166"/>
    <x v="13"/>
    <s v="CHE176196"/>
    <x v="1249"/>
    <n v="200"/>
    <x v="18"/>
    <x v="2"/>
    <n v="2636"/>
    <x v="4"/>
    <x v="2"/>
    <x v="4"/>
    <x v="58"/>
    <x v="37"/>
    <x v="4"/>
  </r>
  <r>
    <s v="08/04/2023"/>
    <x v="166"/>
    <x v="13"/>
    <s v="CHE176417"/>
    <x v="880"/>
    <n v="4000"/>
    <x v="19"/>
    <x v="0"/>
    <n v="3343"/>
    <x v="7"/>
    <x v="1"/>
    <x v="7"/>
    <x v="31"/>
    <x v="13"/>
    <x v="7"/>
  </r>
  <r>
    <s v="08/04/2023"/>
    <x v="166"/>
    <x v="13"/>
    <s v="CHE176448"/>
    <x v="1416"/>
    <n v="1000"/>
    <x v="18"/>
    <x v="2"/>
    <n v="3434"/>
    <x v="7"/>
    <x v="2"/>
    <x v="7"/>
    <x v="47"/>
    <x v="28"/>
    <x v="6"/>
  </r>
  <r>
    <s v="08/04/2023"/>
    <x v="166"/>
    <x v="13"/>
    <s v="CHE176460"/>
    <x v="674"/>
    <n v="1000"/>
    <x v="19"/>
    <x v="0"/>
    <n v="3344"/>
    <x v="7"/>
    <x v="1"/>
    <x v="7"/>
    <x v="28"/>
    <x v="13"/>
    <x v="7"/>
  </r>
  <r>
    <s v="08/04/2023"/>
    <x v="166"/>
    <x v="13"/>
    <s v="CHE176464"/>
    <x v="1357"/>
    <n v="3000"/>
    <x v="19"/>
    <x v="0"/>
    <n v="3344"/>
    <x v="7"/>
    <x v="1"/>
    <x v="7"/>
    <x v="28"/>
    <x v="13"/>
    <x v="7"/>
  </r>
  <r>
    <s v="08/07/2023"/>
    <x v="166"/>
    <x v="13"/>
    <s v="CHE176486"/>
    <x v="586"/>
    <n v="1000"/>
    <x v="19"/>
    <x v="0"/>
    <n v="2738"/>
    <x v="4"/>
    <x v="3"/>
    <x v="4"/>
    <x v="55"/>
    <x v="34"/>
    <x v="5"/>
  </r>
  <r>
    <s v="08/07/2023"/>
    <x v="166"/>
    <x v="13"/>
    <s v="CHE176537"/>
    <x v="1407"/>
    <n v="750"/>
    <x v="19"/>
    <x v="0"/>
    <n v="3343"/>
    <x v="7"/>
    <x v="2"/>
    <x v="7"/>
    <x v="31"/>
    <x v="13"/>
    <x v="7"/>
  </r>
  <r>
    <s v="08/08/2023"/>
    <x v="166"/>
    <x v="13"/>
    <s v="967AF4940001"/>
    <x v="1038"/>
    <n v="1000"/>
    <x v="26"/>
    <x v="4"/>
    <n v="2737"/>
    <x v="4"/>
    <x v="1"/>
    <x v="4"/>
    <x v="15"/>
    <x v="10"/>
    <x v="5"/>
  </r>
  <r>
    <s v="08/08/2023"/>
    <x v="166"/>
    <x v="13"/>
    <s v="CHE176551"/>
    <x v="976"/>
    <n v="500"/>
    <x v="18"/>
    <x v="2"/>
    <n v="2634"/>
    <x v="4"/>
    <x v="2"/>
    <x v="4"/>
    <x v="11"/>
    <x v="6"/>
    <x v="4"/>
  </r>
  <r>
    <s v="08/09/2023"/>
    <x v="166"/>
    <x v="13"/>
    <s v="CHE176678"/>
    <x v="975"/>
    <n v="500"/>
    <x v="19"/>
    <x v="0"/>
    <n v="2735"/>
    <x v="4"/>
    <x v="1"/>
    <x v="4"/>
    <x v="16"/>
    <x v="11"/>
    <x v="5"/>
  </r>
  <r>
    <s v="08/09/2023"/>
    <x v="166"/>
    <x v="13"/>
    <s v="CHE176681"/>
    <x v="775"/>
    <n v="1000"/>
    <x v="19"/>
    <x v="0"/>
    <n v="2735"/>
    <x v="4"/>
    <x v="1"/>
    <x v="4"/>
    <x v="16"/>
    <x v="11"/>
    <x v="5"/>
  </r>
  <r>
    <s v="08/10/2023"/>
    <x v="166"/>
    <x v="13"/>
    <s v="120363"/>
    <x v="399"/>
    <n v="1245.81"/>
    <x v="18"/>
    <x v="2"/>
    <n v="2734"/>
    <x v="4"/>
    <x v="2"/>
    <x v="4"/>
    <x v="13"/>
    <x v="8"/>
    <x v="5"/>
  </r>
  <r>
    <s v="08/10/2023"/>
    <x v="166"/>
    <x v="13"/>
    <s v="CHE176810"/>
    <x v="22"/>
    <n v="500"/>
    <x v="19"/>
    <x v="0"/>
    <n v="2737"/>
    <x v="4"/>
    <x v="1"/>
    <x v="4"/>
    <x v="15"/>
    <x v="10"/>
    <x v="5"/>
  </r>
  <r>
    <s v="08/11/2023"/>
    <x v="166"/>
    <x v="13"/>
    <s v="2023081"/>
    <x v="1417"/>
    <n v="300"/>
    <x v="19"/>
    <x v="0"/>
    <n v="2737"/>
    <x v="4"/>
    <x v="3"/>
    <x v="4"/>
    <x v="15"/>
    <x v="10"/>
    <x v="5"/>
  </r>
  <r>
    <s v="08/11/2023"/>
    <x v="166"/>
    <x v="13"/>
    <s v="CHE176926"/>
    <x v="164"/>
    <n v="1000"/>
    <x v="19"/>
    <x v="0"/>
    <n v="2735"/>
    <x v="4"/>
    <x v="3"/>
    <x v="4"/>
    <x v="16"/>
    <x v="11"/>
    <x v="5"/>
  </r>
  <r>
    <s v="08/14/2023"/>
    <x v="166"/>
    <x v="13"/>
    <s v="CHE176943"/>
    <x v="22"/>
    <n v="250"/>
    <x v="19"/>
    <x v="0"/>
    <n v="2734"/>
    <x v="4"/>
    <x v="1"/>
    <x v="4"/>
    <x v="13"/>
    <x v="8"/>
    <x v="5"/>
  </r>
  <r>
    <s v="08/14/2023"/>
    <x v="166"/>
    <x v="13"/>
    <s v="CHE176946"/>
    <x v="1256"/>
    <n v="9000"/>
    <x v="18"/>
    <x v="2"/>
    <n v="2634"/>
    <x v="4"/>
    <x v="2"/>
    <x v="4"/>
    <x v="11"/>
    <x v="6"/>
    <x v="4"/>
  </r>
  <r>
    <s v="08/14/2023"/>
    <x v="166"/>
    <x v="13"/>
    <s v="CHE176965"/>
    <x v="1418"/>
    <n v="5000"/>
    <x v="26"/>
    <x v="4"/>
    <n v="3342"/>
    <x v="7"/>
    <x v="1"/>
    <x v="7"/>
    <x v="30"/>
    <x v="14"/>
    <x v="7"/>
  </r>
  <r>
    <s v="08/14/2023"/>
    <x v="166"/>
    <x v="13"/>
    <s v="CHE176999"/>
    <x v="1419"/>
    <n v="500"/>
    <x v="20"/>
    <x v="6"/>
    <n v="2734"/>
    <x v="4"/>
    <x v="2"/>
    <x v="4"/>
    <x v="13"/>
    <x v="8"/>
    <x v="5"/>
  </r>
  <r>
    <s v="08/15/2023"/>
    <x v="166"/>
    <x v="13"/>
    <s v="CHE177093"/>
    <x v="283"/>
    <n v="5000"/>
    <x v="18"/>
    <x v="2"/>
    <n v="2738"/>
    <x v="4"/>
    <x v="1"/>
    <x v="4"/>
    <x v="55"/>
    <x v="34"/>
    <x v="5"/>
  </r>
  <r>
    <s v="08/15/2023"/>
    <x v="166"/>
    <x v="13"/>
    <s v="CHE177094"/>
    <x v="1261"/>
    <n v="1000"/>
    <x v="19"/>
    <x v="0"/>
    <n v="2635"/>
    <x v="4"/>
    <x v="1"/>
    <x v="4"/>
    <x v="12"/>
    <x v="7"/>
    <x v="4"/>
  </r>
  <r>
    <s v="08/16/2023"/>
    <x v="166"/>
    <x v="13"/>
    <s v="CHE177119"/>
    <x v="1305"/>
    <n v="1000"/>
    <x v="19"/>
    <x v="0"/>
    <n v="2738"/>
    <x v="4"/>
    <x v="3"/>
    <x v="4"/>
    <x v="55"/>
    <x v="34"/>
    <x v="5"/>
  </r>
  <r>
    <s v="08/16/2023"/>
    <x v="166"/>
    <x v="13"/>
    <s v="CHE177159"/>
    <x v="475"/>
    <n v="5250"/>
    <x v="19"/>
    <x v="0"/>
    <n v="2735"/>
    <x v="4"/>
    <x v="1"/>
    <x v="4"/>
    <x v="16"/>
    <x v="11"/>
    <x v="5"/>
  </r>
  <r>
    <s v="08/17/2023"/>
    <x v="166"/>
    <x v="13"/>
    <s v="CHE177219"/>
    <x v="1420"/>
    <n v="6900"/>
    <x v="18"/>
    <x v="2"/>
    <n v="3435"/>
    <x v="7"/>
    <x v="2"/>
    <x v="7"/>
    <x v="26"/>
    <x v="12"/>
    <x v="6"/>
  </r>
  <r>
    <s v="08/17/2023"/>
    <x v="166"/>
    <x v="13"/>
    <s v="CHE177220"/>
    <x v="1421"/>
    <n v="1000"/>
    <x v="20"/>
    <x v="6"/>
    <n v="3342"/>
    <x v="7"/>
    <x v="2"/>
    <x v="7"/>
    <x v="30"/>
    <x v="14"/>
    <x v="7"/>
  </r>
  <r>
    <s v="08/17/2023"/>
    <x v="166"/>
    <x v="13"/>
    <s v="CHE177254"/>
    <x v="1239"/>
    <n v="1000"/>
    <x v="19"/>
    <x v="0"/>
    <n v="2635"/>
    <x v="4"/>
    <x v="1"/>
    <x v="4"/>
    <x v="12"/>
    <x v="7"/>
    <x v="4"/>
  </r>
  <r>
    <s v="08/17/2023"/>
    <x v="166"/>
    <x v="13"/>
    <s v="CHE177259"/>
    <x v="1422"/>
    <n v="1000"/>
    <x v="19"/>
    <x v="0"/>
    <n v="2635"/>
    <x v="4"/>
    <x v="1"/>
    <x v="4"/>
    <x v="12"/>
    <x v="7"/>
    <x v="4"/>
  </r>
  <r>
    <s v="08/21/2023"/>
    <x v="166"/>
    <x v="13"/>
    <s v="CHE177399"/>
    <x v="1289"/>
    <n v="10000"/>
    <x v="26"/>
    <x v="4"/>
    <n v="2637"/>
    <x v="4"/>
    <x v="1"/>
    <x v="4"/>
    <x v="18"/>
    <x v="9"/>
    <x v="3"/>
  </r>
  <r>
    <s v="08/21/2023"/>
    <x v="166"/>
    <x v="13"/>
    <s v="CHE177431"/>
    <x v="1423"/>
    <n v="300"/>
    <x v="20"/>
    <x v="6"/>
    <n v="2636"/>
    <x v="4"/>
    <x v="2"/>
    <x v="4"/>
    <x v="58"/>
    <x v="37"/>
    <x v="4"/>
  </r>
  <r>
    <s v="08/18/2023"/>
    <x v="166"/>
    <x v="13"/>
    <s v="CHE177362"/>
    <x v="1354"/>
    <n v="1000"/>
    <x v="19"/>
    <x v="0"/>
    <n v="3307"/>
    <x v="7"/>
    <x v="2"/>
    <x v="7"/>
    <x v="53"/>
    <x v="32"/>
    <x v="0"/>
  </r>
  <r>
    <s v="08/22/2023"/>
    <x v="166"/>
    <x v="13"/>
    <s v="CHE177474"/>
    <x v="1258"/>
    <n v="4500"/>
    <x v="19"/>
    <x v="0"/>
    <n v="2634"/>
    <x v="4"/>
    <x v="1"/>
    <x v="4"/>
    <x v="11"/>
    <x v="6"/>
    <x v="4"/>
  </r>
  <r>
    <s v="08/22/2023"/>
    <x v="166"/>
    <x v="13"/>
    <s v="CHE177488"/>
    <x v="1424"/>
    <n v="1000"/>
    <x v="19"/>
    <x v="0"/>
    <n v="2637"/>
    <x v="4"/>
    <x v="1"/>
    <x v="4"/>
    <x v="18"/>
    <x v="9"/>
    <x v="3"/>
  </r>
  <r>
    <s v="08/22/2023"/>
    <x v="166"/>
    <x v="13"/>
    <s v="CHE177548"/>
    <x v="1265"/>
    <n v="3000"/>
    <x v="19"/>
    <x v="0"/>
    <n v="2737"/>
    <x v="4"/>
    <x v="2"/>
    <x v="4"/>
    <x v="15"/>
    <x v="10"/>
    <x v="5"/>
  </r>
  <r>
    <s v="08/22/2023"/>
    <x v="166"/>
    <x v="13"/>
    <s v="CHE177550"/>
    <x v="67"/>
    <n v="3000"/>
    <x v="19"/>
    <x v="0"/>
    <n v="2737"/>
    <x v="4"/>
    <x v="1"/>
    <x v="4"/>
    <x v="15"/>
    <x v="10"/>
    <x v="5"/>
  </r>
  <r>
    <s v="08/22/2023"/>
    <x v="166"/>
    <x v="13"/>
    <s v="CHE177552"/>
    <x v="916"/>
    <n v="6000"/>
    <x v="19"/>
    <x v="0"/>
    <n v="2637"/>
    <x v="4"/>
    <x v="1"/>
    <x v="4"/>
    <x v="18"/>
    <x v="9"/>
    <x v="3"/>
  </r>
  <r>
    <s v="08/22/2023"/>
    <x v="166"/>
    <x v="13"/>
    <s v="CHE177558"/>
    <x v="657"/>
    <n v="6000"/>
    <x v="19"/>
    <x v="0"/>
    <n v="2738"/>
    <x v="4"/>
    <x v="1"/>
    <x v="4"/>
    <x v="55"/>
    <x v="34"/>
    <x v="5"/>
  </r>
  <r>
    <s v="08/22/2023"/>
    <x v="166"/>
    <x v="13"/>
    <s v="CHE177559"/>
    <x v="1130"/>
    <n v="10000"/>
    <x v="19"/>
    <x v="0"/>
    <n v="2637"/>
    <x v="4"/>
    <x v="1"/>
    <x v="4"/>
    <x v="18"/>
    <x v="9"/>
    <x v="3"/>
  </r>
  <r>
    <s v="08/22/2023"/>
    <x v="166"/>
    <x v="13"/>
    <s v="CHE177568"/>
    <x v="72"/>
    <n v="300"/>
    <x v="18"/>
    <x v="2"/>
    <n v="2734"/>
    <x v="4"/>
    <x v="2"/>
    <x v="4"/>
    <x v="13"/>
    <x v="8"/>
    <x v="5"/>
  </r>
  <r>
    <s v="02/16/2023"/>
    <x v="166"/>
    <x v="13"/>
    <s v="AT100"/>
    <x v="1152"/>
    <n v="15000"/>
    <x v="19"/>
    <x v="0"/>
    <n v="2734"/>
    <x v="4"/>
    <x v="1"/>
    <x v="4"/>
    <x v="13"/>
    <x v="8"/>
    <x v="5"/>
  </r>
  <r>
    <s v="08/16/2023"/>
    <x v="166"/>
    <x v="13"/>
    <s v="050_DAMION.WHEELER_A"/>
    <x v="456"/>
    <n v="27.83"/>
    <x v="18"/>
    <x v="2"/>
    <n v="2734"/>
    <x v="4"/>
    <x v="1"/>
    <x v="4"/>
    <x v="13"/>
    <x v="8"/>
    <x v="5"/>
  </r>
  <r>
    <s v="08/16/2023"/>
    <x v="166"/>
    <x v="13"/>
    <s v="050_DAMION.WHEELER_A"/>
    <x v="456"/>
    <n v="441.87"/>
    <x v="18"/>
    <x v="2"/>
    <n v="2734"/>
    <x v="4"/>
    <x v="1"/>
    <x v="4"/>
    <x v="13"/>
    <x v="8"/>
    <x v="5"/>
  </r>
  <r>
    <s v="08/16/2023"/>
    <x v="166"/>
    <x v="13"/>
    <s v="050_DAMION.WHEELER_A"/>
    <x v="456"/>
    <n v="698.91"/>
    <x v="18"/>
    <x v="2"/>
    <n v="2734"/>
    <x v="4"/>
    <x v="1"/>
    <x v="4"/>
    <x v="13"/>
    <x v="8"/>
    <x v="5"/>
  </r>
  <r>
    <s v="08/22/2023"/>
    <x v="166"/>
    <x v="13"/>
    <s v="CHE177528"/>
    <x v="1322"/>
    <n v="5000"/>
    <x v="19"/>
    <x v="0"/>
    <n v="2636"/>
    <x v="4"/>
    <x v="1"/>
    <x v="4"/>
    <x v="58"/>
    <x v="37"/>
    <x v="4"/>
  </r>
  <r>
    <s v="08/22/2023"/>
    <x v="166"/>
    <x v="13"/>
    <s v="CHE177553"/>
    <x v="1264"/>
    <n v="2000"/>
    <x v="19"/>
    <x v="0"/>
    <n v="2636"/>
    <x v="4"/>
    <x v="1"/>
    <x v="4"/>
    <x v="58"/>
    <x v="37"/>
    <x v="4"/>
  </r>
  <r>
    <s v="08/22/2023"/>
    <x v="166"/>
    <x v="13"/>
    <s v="CHE177554"/>
    <x v="1257"/>
    <n v="2000"/>
    <x v="19"/>
    <x v="0"/>
    <n v="2636"/>
    <x v="4"/>
    <x v="1"/>
    <x v="4"/>
    <x v="58"/>
    <x v="37"/>
    <x v="4"/>
  </r>
  <r>
    <s v="08/22/2023"/>
    <x v="166"/>
    <x v="13"/>
    <s v="CHE177555"/>
    <x v="939"/>
    <n v="2000"/>
    <x v="19"/>
    <x v="0"/>
    <n v="2636"/>
    <x v="4"/>
    <x v="1"/>
    <x v="4"/>
    <x v="58"/>
    <x v="37"/>
    <x v="4"/>
  </r>
  <r>
    <s v="08/22/2023"/>
    <x v="166"/>
    <x v="13"/>
    <s v="CHE177556"/>
    <x v="1164"/>
    <n v="10000"/>
    <x v="19"/>
    <x v="0"/>
    <n v="2636"/>
    <x v="4"/>
    <x v="1"/>
    <x v="4"/>
    <x v="58"/>
    <x v="37"/>
    <x v="4"/>
  </r>
  <r>
    <s v="08/22/2023"/>
    <x v="166"/>
    <x v="13"/>
    <s v="CHE177557"/>
    <x v="158"/>
    <n v="10000"/>
    <x v="19"/>
    <x v="0"/>
    <n v="2636"/>
    <x v="4"/>
    <x v="1"/>
    <x v="4"/>
    <x v="58"/>
    <x v="37"/>
    <x v="4"/>
  </r>
  <r>
    <s v="08/21/2023"/>
    <x v="166"/>
    <x v="13"/>
    <s v="5616"/>
    <x v="1406"/>
    <n v="125"/>
    <x v="23"/>
    <x v="19"/>
    <n v="3333"/>
    <x v="7"/>
    <x v="1"/>
    <x v="7"/>
    <x v="1"/>
    <x v="1"/>
    <x v="0"/>
  </r>
  <r>
    <s v="08/21/2023"/>
    <x v="166"/>
    <x v="13"/>
    <s v="5617"/>
    <x v="1406"/>
    <n v="220"/>
    <x v="23"/>
    <x v="19"/>
    <n v="3333"/>
    <x v="7"/>
    <x v="1"/>
    <x v="7"/>
    <x v="1"/>
    <x v="1"/>
    <x v="0"/>
  </r>
  <r>
    <s v="08/22/2023"/>
    <x v="166"/>
    <x v="13"/>
    <s v="CHE177563"/>
    <x v="67"/>
    <n v="3000"/>
    <x v="19"/>
    <x v="0"/>
    <n v="2634"/>
    <x v="4"/>
    <x v="1"/>
    <x v="4"/>
    <x v="11"/>
    <x v="6"/>
    <x v="4"/>
  </r>
  <r>
    <s v="08/22/2023"/>
    <x v="166"/>
    <x v="13"/>
    <s v="CHE177561"/>
    <x v="1260"/>
    <n v="2000"/>
    <x v="19"/>
    <x v="0"/>
    <n v="2736"/>
    <x v="4"/>
    <x v="1"/>
    <x v="4"/>
    <x v="17"/>
    <x v="5"/>
    <x v="4"/>
  </r>
  <r>
    <s v="08/22/2023"/>
    <x v="166"/>
    <x v="13"/>
    <s v="CHE177562"/>
    <x v="67"/>
    <n v="2000"/>
    <x v="19"/>
    <x v="0"/>
    <n v="2736"/>
    <x v="4"/>
    <x v="1"/>
    <x v="4"/>
    <x v="17"/>
    <x v="5"/>
    <x v="4"/>
  </r>
  <r>
    <s v="08/24/2023"/>
    <x v="166"/>
    <x v="13"/>
    <s v="654523_082423"/>
    <x v="22"/>
    <n v="10000"/>
    <x v="19"/>
    <x v="0"/>
    <n v="2636"/>
    <x v="4"/>
    <x v="1"/>
    <x v="4"/>
    <x v="58"/>
    <x v="37"/>
    <x v="4"/>
  </r>
  <r>
    <s v="08/25/2023"/>
    <x v="166"/>
    <x v="13"/>
    <s v="CHE177763"/>
    <x v="1271"/>
    <n v="30000"/>
    <x v="19"/>
    <x v="0"/>
    <n v="3438"/>
    <x v="8"/>
    <x v="1"/>
    <x v="8"/>
    <x v="39"/>
    <x v="20"/>
    <x v="6"/>
  </r>
  <r>
    <s v="08/25/2023"/>
    <x v="166"/>
    <x v="13"/>
    <s v="CHE177762"/>
    <x v="880"/>
    <n v="20000"/>
    <x v="19"/>
    <x v="0"/>
    <n v="3343"/>
    <x v="7"/>
    <x v="1"/>
    <x v="7"/>
    <x v="31"/>
    <x v="13"/>
    <x v="7"/>
  </r>
  <r>
    <s v="08/25/2023"/>
    <x v="166"/>
    <x v="13"/>
    <s v="CHE177785"/>
    <x v="1425"/>
    <n v="3000"/>
    <x v="19"/>
    <x v="0"/>
    <n v="2634"/>
    <x v="4"/>
    <x v="1"/>
    <x v="4"/>
    <x v="11"/>
    <x v="6"/>
    <x v="4"/>
  </r>
  <r>
    <s v="08/25/2023"/>
    <x v="166"/>
    <x v="13"/>
    <s v="CHE177778"/>
    <x v="1426"/>
    <n v="2000"/>
    <x v="19"/>
    <x v="0"/>
    <n v="2736"/>
    <x v="4"/>
    <x v="1"/>
    <x v="4"/>
    <x v="17"/>
    <x v="5"/>
    <x v="4"/>
  </r>
  <r>
    <s v="08/25/2023"/>
    <x v="166"/>
    <x v="13"/>
    <s v="CHE177790"/>
    <x v="387"/>
    <n v="5000"/>
    <x v="19"/>
    <x v="0"/>
    <n v="2638"/>
    <x v="4"/>
    <x v="1"/>
    <x v="4"/>
    <x v="14"/>
    <x v="9"/>
    <x v="3"/>
  </r>
  <r>
    <s v="08/25/2023"/>
    <x v="166"/>
    <x v="13"/>
    <s v="41819"/>
    <x v="22"/>
    <n v="600"/>
    <x v="19"/>
    <x v="0"/>
    <n v="2637"/>
    <x v="4"/>
    <x v="2"/>
    <x v="4"/>
    <x v="18"/>
    <x v="9"/>
    <x v="3"/>
  </r>
  <r>
    <s v="08/28/2023"/>
    <x v="166"/>
    <x v="13"/>
    <s v="CHE177878"/>
    <x v="1427"/>
    <n v="650"/>
    <x v="18"/>
    <x v="2"/>
    <n v="3342"/>
    <x v="7"/>
    <x v="2"/>
    <x v="7"/>
    <x v="30"/>
    <x v="14"/>
    <x v="7"/>
  </r>
  <r>
    <s v="08/24/2023"/>
    <x v="166"/>
    <x v="13"/>
    <s v="CHE177718"/>
    <x v="1106"/>
    <n v="5000"/>
    <x v="19"/>
    <x v="0"/>
    <n v="2734"/>
    <x v="4"/>
    <x v="3"/>
    <x v="4"/>
    <x v="13"/>
    <x v="8"/>
    <x v="5"/>
  </r>
  <r>
    <s v="08/24/2023"/>
    <x v="166"/>
    <x v="13"/>
    <s v="CHE177724"/>
    <x v="67"/>
    <n v="5000"/>
    <x v="19"/>
    <x v="0"/>
    <n v="2734"/>
    <x v="4"/>
    <x v="2"/>
    <x v="4"/>
    <x v="13"/>
    <x v="8"/>
    <x v="5"/>
  </r>
  <r>
    <s v="08/24/2023"/>
    <x v="166"/>
    <x v="13"/>
    <s v="CHE177725"/>
    <x v="932"/>
    <n v="5000"/>
    <x v="19"/>
    <x v="0"/>
    <n v="2734"/>
    <x v="4"/>
    <x v="1"/>
    <x v="4"/>
    <x v="13"/>
    <x v="8"/>
    <x v="5"/>
  </r>
  <r>
    <s v="08/24/2023"/>
    <x v="166"/>
    <x v="13"/>
    <s v="INV082423"/>
    <x v="775"/>
    <n v="2500"/>
    <x v="26"/>
    <x v="4"/>
    <n v="2734"/>
    <x v="4"/>
    <x v="1"/>
    <x v="4"/>
    <x v="13"/>
    <x v="8"/>
    <x v="5"/>
  </r>
  <r>
    <s v="08/28/2023"/>
    <x v="166"/>
    <x v="13"/>
    <s v="CHE177920"/>
    <x v="1428"/>
    <n v="100"/>
    <x v="18"/>
    <x v="2"/>
    <n v="2734"/>
    <x v="4"/>
    <x v="2"/>
    <x v="4"/>
    <x v="13"/>
    <x v="8"/>
    <x v="5"/>
  </r>
  <r>
    <s v="08/30/2023"/>
    <x v="166"/>
    <x v="13"/>
    <s v="CHE178010"/>
    <x v="981"/>
    <n v="900"/>
    <x v="26"/>
    <x v="4"/>
    <n v="3301"/>
    <x v="7"/>
    <x v="1"/>
    <x v="7"/>
    <x v="34"/>
    <x v="16"/>
    <x v="0"/>
  </r>
  <r>
    <s v="08/30/2023"/>
    <x v="166"/>
    <x v="13"/>
    <s v="CHE178028"/>
    <x v="1429"/>
    <n v="625"/>
    <x v="26"/>
    <x v="4"/>
    <n v="3439"/>
    <x v="8"/>
    <x v="1"/>
    <x v="8"/>
    <x v="40"/>
    <x v="21"/>
    <x v="6"/>
  </r>
  <r>
    <s v="08/30/2023"/>
    <x v="166"/>
    <x v="13"/>
    <s v="CHE178039"/>
    <x v="1430"/>
    <n v="1000"/>
    <x v="19"/>
    <x v="0"/>
    <n v="2738"/>
    <x v="4"/>
    <x v="3"/>
    <x v="4"/>
    <x v="55"/>
    <x v="34"/>
    <x v="5"/>
  </r>
  <r>
    <s v="08/30/2023"/>
    <x v="166"/>
    <x v="13"/>
    <s v="CHE178046"/>
    <x v="1074"/>
    <n v="10000"/>
    <x v="18"/>
    <x v="2"/>
    <n v="3434"/>
    <x v="7"/>
    <x v="2"/>
    <x v="7"/>
    <x v="47"/>
    <x v="28"/>
    <x v="6"/>
  </r>
  <r>
    <s v="08/30/2023"/>
    <x v="166"/>
    <x v="13"/>
    <s v="CHE178047"/>
    <x v="1431"/>
    <n v="5000"/>
    <x v="19"/>
    <x v="0"/>
    <n v="3434"/>
    <x v="7"/>
    <x v="3"/>
    <x v="7"/>
    <x v="47"/>
    <x v="28"/>
    <x v="6"/>
  </r>
  <r>
    <s v="08/30/2023"/>
    <x v="166"/>
    <x v="13"/>
    <s v="CHE178052"/>
    <x v="1432"/>
    <n v="3000"/>
    <x v="19"/>
    <x v="0"/>
    <n v="2739"/>
    <x v="4"/>
    <x v="1"/>
    <x v="4"/>
    <x v="45"/>
    <x v="26"/>
    <x v="5"/>
  </r>
  <r>
    <s v="08/30/2023"/>
    <x v="166"/>
    <x v="13"/>
    <s v="CHE178073"/>
    <x v="641"/>
    <n v="750"/>
    <x v="19"/>
    <x v="0"/>
    <n v="3342"/>
    <x v="7"/>
    <x v="1"/>
    <x v="7"/>
    <x v="30"/>
    <x v="14"/>
    <x v="7"/>
  </r>
  <r>
    <s v="08/30/2023"/>
    <x v="167"/>
    <x v="13"/>
    <s v="438_083023"/>
    <x v="567"/>
    <n v="2500"/>
    <x v="18"/>
    <x v="2"/>
    <n v="2734"/>
    <x v="4"/>
    <x v="1"/>
    <x v="4"/>
    <x v="13"/>
    <x v="8"/>
    <x v="5"/>
  </r>
  <r>
    <s v="09/01/2023"/>
    <x v="167"/>
    <x v="13"/>
    <s v="CHE178203"/>
    <x v="1433"/>
    <n v="10000"/>
    <x v="18"/>
    <x v="2"/>
    <n v="3333"/>
    <x v="7"/>
    <x v="2"/>
    <x v="7"/>
    <x v="1"/>
    <x v="1"/>
    <x v="0"/>
  </r>
  <r>
    <s v="09/01/2023"/>
    <x v="167"/>
    <x v="13"/>
    <s v="CHE178204"/>
    <x v="1434"/>
    <n v="2500"/>
    <x v="18"/>
    <x v="2"/>
    <n v="3303"/>
    <x v="7"/>
    <x v="2"/>
    <x v="7"/>
    <x v="36"/>
    <x v="18"/>
    <x v="0"/>
  </r>
  <r>
    <s v="09/01/2023"/>
    <x v="167"/>
    <x v="13"/>
    <s v="CHE178205"/>
    <x v="1435"/>
    <n v="10000"/>
    <x v="18"/>
    <x v="2"/>
    <n v="3307"/>
    <x v="7"/>
    <x v="2"/>
    <x v="7"/>
    <x v="53"/>
    <x v="32"/>
    <x v="0"/>
  </r>
  <r>
    <s v="09/05/2023"/>
    <x v="167"/>
    <x v="13"/>
    <s v="CHE178322"/>
    <x v="858"/>
    <n v="5000"/>
    <x v="18"/>
    <x v="2"/>
    <n v="3435"/>
    <x v="7"/>
    <x v="2"/>
    <x v="7"/>
    <x v="26"/>
    <x v="12"/>
    <x v="6"/>
  </r>
  <r>
    <s v="09/05/2023"/>
    <x v="167"/>
    <x v="13"/>
    <s v="CHE178322"/>
    <x v="858"/>
    <n v="6500"/>
    <x v="19"/>
    <x v="0"/>
    <n v="3434"/>
    <x v="7"/>
    <x v="3"/>
    <x v="7"/>
    <x v="47"/>
    <x v="28"/>
    <x v="6"/>
  </r>
  <r>
    <s v="09/05/2023"/>
    <x v="167"/>
    <x v="13"/>
    <s v="CHE178322"/>
    <x v="858"/>
    <n v="6500"/>
    <x v="19"/>
    <x v="0"/>
    <n v="3435"/>
    <x v="7"/>
    <x v="3"/>
    <x v="7"/>
    <x v="26"/>
    <x v="12"/>
    <x v="6"/>
  </r>
  <r>
    <s v="09/05/2023"/>
    <x v="167"/>
    <x v="13"/>
    <s v="CHE178322"/>
    <x v="858"/>
    <n v="15000"/>
    <x v="18"/>
    <x v="2"/>
    <n v="3434"/>
    <x v="7"/>
    <x v="2"/>
    <x v="7"/>
    <x v="47"/>
    <x v="28"/>
    <x v="6"/>
  </r>
  <r>
    <s v="09/05/2023"/>
    <x v="167"/>
    <x v="13"/>
    <s v="CHE178323"/>
    <x v="801"/>
    <n v="500"/>
    <x v="19"/>
    <x v="0"/>
    <n v="3344"/>
    <x v="7"/>
    <x v="1"/>
    <x v="7"/>
    <x v="28"/>
    <x v="13"/>
    <x v="7"/>
  </r>
  <r>
    <s v="09/05/2023"/>
    <x v="167"/>
    <x v="13"/>
    <s v="CHE178325"/>
    <x v="1436"/>
    <n v="10000"/>
    <x v="18"/>
    <x v="2"/>
    <n v="3308"/>
    <x v="7"/>
    <x v="2"/>
    <x v="7"/>
    <x v="35"/>
    <x v="17"/>
    <x v="8"/>
  </r>
  <r>
    <s v="09/05/2023"/>
    <x v="167"/>
    <x v="13"/>
    <s v="CHE178328"/>
    <x v="1437"/>
    <n v="10000"/>
    <x v="18"/>
    <x v="2"/>
    <n v="3435"/>
    <x v="7"/>
    <x v="2"/>
    <x v="7"/>
    <x v="26"/>
    <x v="12"/>
    <x v="6"/>
  </r>
  <r>
    <s v="09/05/2023"/>
    <x v="167"/>
    <x v="13"/>
    <s v="CHE178353"/>
    <x v="64"/>
    <n v="100"/>
    <x v="19"/>
    <x v="0"/>
    <n v="3439"/>
    <x v="8"/>
    <x v="2"/>
    <x v="8"/>
    <x v="40"/>
    <x v="21"/>
    <x v="6"/>
  </r>
  <r>
    <s v="09/05/2023"/>
    <x v="167"/>
    <x v="13"/>
    <s v="CHE178396"/>
    <x v="1438"/>
    <n v="1000"/>
    <x v="19"/>
    <x v="0"/>
    <n v="2734"/>
    <x v="4"/>
    <x v="2"/>
    <x v="4"/>
    <x v="13"/>
    <x v="8"/>
    <x v="5"/>
  </r>
  <r>
    <s v="09/05/2023"/>
    <x v="167"/>
    <x v="13"/>
    <s v="CHE178400"/>
    <x v="1148"/>
    <n v="3000"/>
    <x v="19"/>
    <x v="0"/>
    <n v="3344"/>
    <x v="7"/>
    <x v="1"/>
    <x v="7"/>
    <x v="28"/>
    <x v="13"/>
    <x v="7"/>
  </r>
  <r>
    <s v="09/06/2023"/>
    <x v="167"/>
    <x v="13"/>
    <s v="CHE178476"/>
    <x v="1439"/>
    <n v="500"/>
    <x v="20"/>
    <x v="6"/>
    <n v="3342"/>
    <x v="7"/>
    <x v="2"/>
    <x v="7"/>
    <x v="30"/>
    <x v="14"/>
    <x v="7"/>
  </r>
  <r>
    <s v="09/06/2023"/>
    <x v="167"/>
    <x v="13"/>
    <s v="CHE178478"/>
    <x v="1060"/>
    <n v="250"/>
    <x v="18"/>
    <x v="2"/>
    <n v="3344"/>
    <x v="7"/>
    <x v="1"/>
    <x v="7"/>
    <x v="28"/>
    <x v="13"/>
    <x v="7"/>
  </r>
  <r>
    <s v="09/07/2023"/>
    <x v="167"/>
    <x v="13"/>
    <s v="CHE178770"/>
    <x v="719"/>
    <n v="11834"/>
    <x v="25"/>
    <x v="17"/>
    <n v="3333"/>
    <x v="4"/>
    <x v="1"/>
    <x v="4"/>
    <x v="1"/>
    <x v="1"/>
    <x v="0"/>
  </r>
  <r>
    <s v="09/07/2023"/>
    <x v="167"/>
    <x v="13"/>
    <s v="CHE178771"/>
    <x v="771"/>
    <n v="5500"/>
    <x v="25"/>
    <x v="17"/>
    <n v="3333"/>
    <x v="4"/>
    <x v="1"/>
    <x v="4"/>
    <x v="1"/>
    <x v="1"/>
    <x v="0"/>
  </r>
  <r>
    <s v="09/07/2023"/>
    <x v="167"/>
    <x v="13"/>
    <s v="CHE178772"/>
    <x v="1164"/>
    <n v="5000"/>
    <x v="25"/>
    <x v="17"/>
    <n v="3333"/>
    <x v="4"/>
    <x v="1"/>
    <x v="4"/>
    <x v="1"/>
    <x v="1"/>
    <x v="0"/>
  </r>
  <r>
    <s v="09/07/2023"/>
    <x v="167"/>
    <x v="13"/>
    <s v="CHE178773"/>
    <x v="470"/>
    <n v="22000"/>
    <x v="25"/>
    <x v="17"/>
    <n v="3333"/>
    <x v="4"/>
    <x v="1"/>
    <x v="4"/>
    <x v="1"/>
    <x v="1"/>
    <x v="0"/>
  </r>
  <r>
    <s v="09/07/2023"/>
    <x v="167"/>
    <x v="13"/>
    <s v="CHE178774"/>
    <x v="999"/>
    <n v="5000"/>
    <x v="25"/>
    <x v="17"/>
    <n v="3333"/>
    <x v="4"/>
    <x v="1"/>
    <x v="4"/>
    <x v="1"/>
    <x v="1"/>
    <x v="0"/>
  </r>
  <r>
    <s v="09/07/2023"/>
    <x v="167"/>
    <x v="13"/>
    <s v="CHE178775"/>
    <x v="999"/>
    <n v="5500"/>
    <x v="25"/>
    <x v="17"/>
    <n v="3333"/>
    <x v="4"/>
    <x v="1"/>
    <x v="4"/>
    <x v="1"/>
    <x v="1"/>
    <x v="0"/>
  </r>
  <r>
    <s v="09/07/2023"/>
    <x v="167"/>
    <x v="13"/>
    <s v="CHE178777"/>
    <x v="471"/>
    <n v="9833"/>
    <x v="25"/>
    <x v="17"/>
    <n v="3333"/>
    <x v="4"/>
    <x v="1"/>
    <x v="4"/>
    <x v="1"/>
    <x v="1"/>
    <x v="0"/>
  </r>
  <r>
    <s v="09/07/2023"/>
    <x v="167"/>
    <x v="13"/>
    <s v="CHE178778"/>
    <x v="1173"/>
    <n v="8166.67"/>
    <x v="25"/>
    <x v="17"/>
    <n v="3333"/>
    <x v="7"/>
    <x v="1"/>
    <x v="7"/>
    <x v="1"/>
    <x v="1"/>
    <x v="0"/>
  </r>
  <r>
    <s v="09/07/2023"/>
    <x v="167"/>
    <x v="13"/>
    <s v="CHE178779"/>
    <x v="1062"/>
    <n v="8166.66"/>
    <x v="25"/>
    <x v="17"/>
    <n v="3333"/>
    <x v="7"/>
    <x v="1"/>
    <x v="7"/>
    <x v="1"/>
    <x v="1"/>
    <x v="0"/>
  </r>
  <r>
    <s v="09/08/2023"/>
    <x v="167"/>
    <x v="13"/>
    <s v="CHE178812"/>
    <x v="729"/>
    <n v="2500"/>
    <x v="19"/>
    <x v="0"/>
    <n v="3342"/>
    <x v="7"/>
    <x v="1"/>
    <x v="7"/>
    <x v="30"/>
    <x v="14"/>
    <x v="7"/>
  </r>
  <r>
    <s v="09/08/2023"/>
    <x v="167"/>
    <x v="13"/>
    <s v="CHE178814"/>
    <x v="1306"/>
    <n v="250"/>
    <x v="19"/>
    <x v="0"/>
    <n v="3434"/>
    <x v="7"/>
    <x v="1"/>
    <x v="7"/>
    <x v="47"/>
    <x v="28"/>
    <x v="6"/>
  </r>
  <r>
    <s v="09/08/2023"/>
    <x v="167"/>
    <x v="13"/>
    <s v="CHE178817"/>
    <x v="1440"/>
    <n v="200"/>
    <x v="19"/>
    <x v="0"/>
    <n v="3434"/>
    <x v="7"/>
    <x v="1"/>
    <x v="7"/>
    <x v="47"/>
    <x v="28"/>
    <x v="6"/>
  </r>
  <r>
    <s v="09/08/2023"/>
    <x v="167"/>
    <x v="13"/>
    <s v="CHE178833"/>
    <x v="383"/>
    <n v="20833"/>
    <x v="25"/>
    <x v="17"/>
    <n v="3333"/>
    <x v="4"/>
    <x v="1"/>
    <x v="4"/>
    <x v="1"/>
    <x v="1"/>
    <x v="0"/>
  </r>
  <r>
    <s v="09/08/2023"/>
    <x v="167"/>
    <x v="13"/>
    <s v="CHE178836"/>
    <x v="335"/>
    <n v="8166.67"/>
    <x v="25"/>
    <x v="17"/>
    <n v="3333"/>
    <x v="7"/>
    <x v="1"/>
    <x v="7"/>
    <x v="1"/>
    <x v="1"/>
    <x v="0"/>
  </r>
  <r>
    <s v="09/11/2023"/>
    <x v="167"/>
    <x v="13"/>
    <s v="CHE179018"/>
    <x v="976"/>
    <n v="500"/>
    <x v="18"/>
    <x v="2"/>
    <n v="2636"/>
    <x v="4"/>
    <x v="2"/>
    <x v="4"/>
    <x v="58"/>
    <x v="37"/>
    <x v="4"/>
  </r>
  <r>
    <s v="09/12/2023"/>
    <x v="167"/>
    <x v="13"/>
    <s v="CHE179054"/>
    <x v="67"/>
    <n v="500"/>
    <x v="19"/>
    <x v="0"/>
    <n v="3436"/>
    <x v="7"/>
    <x v="1"/>
    <x v="7"/>
    <x v="43"/>
    <x v="24"/>
    <x v="6"/>
  </r>
  <r>
    <s v="09/12/2023"/>
    <x v="167"/>
    <x v="13"/>
    <s v="CHE179059"/>
    <x v="1319"/>
    <n v="2500"/>
    <x v="18"/>
    <x v="2"/>
    <n v="3438"/>
    <x v="8"/>
    <x v="2"/>
    <x v="8"/>
    <x v="39"/>
    <x v="20"/>
    <x v="6"/>
  </r>
  <r>
    <s v="09/13/2023"/>
    <x v="167"/>
    <x v="13"/>
    <s v="CHE179209"/>
    <x v="1353"/>
    <n v="200"/>
    <x v="20"/>
    <x v="6"/>
    <n v="3343"/>
    <x v="7"/>
    <x v="2"/>
    <x v="7"/>
    <x v="31"/>
    <x v="13"/>
    <x v="7"/>
  </r>
  <r>
    <s v="09/18/2023"/>
    <x v="167"/>
    <x v="13"/>
    <s v="CHE179547"/>
    <x v="216"/>
    <n v="38000"/>
    <x v="23"/>
    <x v="19"/>
    <n v="3333"/>
    <x v="7"/>
    <x v="1"/>
    <x v="7"/>
    <x v="1"/>
    <x v="1"/>
    <x v="0"/>
  </r>
  <r>
    <s v="09/19/2023"/>
    <x v="167"/>
    <x v="13"/>
    <s v="CHE179647"/>
    <x v="1441"/>
    <n v="5000"/>
    <x v="19"/>
    <x v="0"/>
    <n v="3333"/>
    <x v="0"/>
    <x v="3"/>
    <x v="0"/>
    <x v="1"/>
    <x v="1"/>
    <x v="0"/>
  </r>
  <r>
    <s v="09/16/2023"/>
    <x v="167"/>
    <x v="13"/>
    <s v="050_CHRISTINA.CHRIST"/>
    <x v="456"/>
    <n v="149.08000000000001"/>
    <x v="23"/>
    <x v="19"/>
    <n v="3333"/>
    <x v="7"/>
    <x v="1"/>
    <x v="7"/>
    <x v="1"/>
    <x v="1"/>
    <x v="0"/>
  </r>
  <r>
    <s v="09/16/2023"/>
    <x v="167"/>
    <x v="13"/>
    <s v="050_DAMION.WHEELER_S"/>
    <x v="456"/>
    <n v="493.25"/>
    <x v="18"/>
    <x v="2"/>
    <n v="2734"/>
    <x v="4"/>
    <x v="1"/>
    <x v="4"/>
    <x v="13"/>
    <x v="8"/>
    <x v="5"/>
  </r>
  <r>
    <s v="04/10/2023"/>
    <x v="167"/>
    <x v="13"/>
    <s v="2023 Annual Meeting Sponsorship    "/>
    <x v="528"/>
    <n v="-2500"/>
    <x v="19"/>
    <x v="0"/>
    <n v="2636"/>
    <x v="4"/>
    <x v="1"/>
    <x v="4"/>
    <x v="58"/>
    <x v="37"/>
    <x v="4"/>
  </r>
  <r>
    <s v="09/27/2023"/>
    <x v="167"/>
    <x v="13"/>
    <s v="sod for Columbia ZNE home / neighbo"/>
    <x v="216"/>
    <n v="3800"/>
    <x v="23"/>
    <x v="19"/>
    <n v="3333"/>
    <x v="7"/>
    <x v="1"/>
    <x v="7"/>
    <x v="1"/>
    <x v="1"/>
    <x v="0"/>
  </r>
  <r>
    <s v="12/13/2022"/>
    <x v="167"/>
    <x v="13"/>
    <s v="Kentucky Gas Association Expo Spono"/>
    <x v="528"/>
    <n v="-2500"/>
    <x v="19"/>
    <x v="0"/>
    <n v="2636"/>
    <x v="4"/>
    <x v="1"/>
    <x v="4"/>
    <x v="58"/>
    <x v="37"/>
    <x v="4"/>
  </r>
  <r>
    <s v="10/04/2023"/>
    <x v="168"/>
    <x v="14"/>
    <s v="CHE180859"/>
    <x v="1251"/>
    <n v="1500"/>
    <x v="19"/>
    <x v="0"/>
    <n v="2637"/>
    <x v="4"/>
    <x v="4"/>
    <x v="4"/>
    <x v="18"/>
    <x v="9"/>
    <x v="3"/>
  </r>
  <r>
    <s v="10/05/2023"/>
    <x v="168"/>
    <x v="14"/>
    <s v="CHE180927"/>
    <x v="1442"/>
    <n v="300"/>
    <x v="19"/>
    <x v="0"/>
    <n v="2636"/>
    <x v="4"/>
    <x v="5"/>
    <x v="4"/>
    <x v="58"/>
    <x v="37"/>
    <x v="4"/>
  </r>
  <r>
    <s v="10/05/2023"/>
    <x v="168"/>
    <x v="14"/>
    <s v="CHE180934"/>
    <x v="44"/>
    <n v="1500"/>
    <x v="26"/>
    <x v="4"/>
    <n v="2636"/>
    <x v="4"/>
    <x v="5"/>
    <x v="4"/>
    <x v="58"/>
    <x v="37"/>
    <x v="4"/>
  </r>
  <r>
    <s v="10/05/2023"/>
    <x v="168"/>
    <x v="14"/>
    <s v="CHE180993"/>
    <x v="1129"/>
    <n v="12500"/>
    <x v="19"/>
    <x v="0"/>
    <n v="3342"/>
    <x v="7"/>
    <x v="6"/>
    <x v="7"/>
    <x v="30"/>
    <x v="14"/>
    <x v="7"/>
  </r>
  <r>
    <s v="10/09/2023"/>
    <x v="168"/>
    <x v="14"/>
    <s v="CHE181151"/>
    <x v="951"/>
    <n v="500"/>
    <x v="18"/>
    <x v="2"/>
    <n v="3434"/>
    <x v="7"/>
    <x v="7"/>
    <x v="7"/>
    <x v="47"/>
    <x v="28"/>
    <x v="6"/>
  </r>
  <r>
    <s v="10/10/2023"/>
    <x v="168"/>
    <x v="14"/>
    <s v="CHE181200"/>
    <x v="1077"/>
    <n v="1000"/>
    <x v="19"/>
    <x v="0"/>
    <n v="3439"/>
    <x v="8"/>
    <x v="6"/>
    <x v="8"/>
    <x v="40"/>
    <x v="21"/>
    <x v="6"/>
  </r>
  <r>
    <s v="10/12/2023"/>
    <x v="168"/>
    <x v="14"/>
    <s v="CHE181366"/>
    <x v="1443"/>
    <n v="500"/>
    <x v="18"/>
    <x v="2"/>
    <n v="2637"/>
    <x v="4"/>
    <x v="7"/>
    <x v="4"/>
    <x v="18"/>
    <x v="9"/>
    <x v="3"/>
  </r>
  <r>
    <s v="10/12/2023"/>
    <x v="168"/>
    <x v="14"/>
    <s v="CHE181370"/>
    <x v="72"/>
    <n v="500"/>
    <x v="18"/>
    <x v="2"/>
    <n v="2634"/>
    <x v="4"/>
    <x v="8"/>
    <x v="4"/>
    <x v="11"/>
    <x v="6"/>
    <x v="4"/>
  </r>
  <r>
    <s v="10/12/2023"/>
    <x v="168"/>
    <x v="14"/>
    <s v="CHE181417"/>
    <x v="1"/>
    <n v="250"/>
    <x v="21"/>
    <x v="1"/>
    <n v="3434"/>
    <x v="7"/>
    <x v="5"/>
    <x v="7"/>
    <x v="47"/>
    <x v="28"/>
    <x v="6"/>
  </r>
  <r>
    <s v="10/12/2023"/>
    <x v="168"/>
    <x v="14"/>
    <s v="CHE181423"/>
    <x v="71"/>
    <n v="200"/>
    <x v="19"/>
    <x v="0"/>
    <n v="2636"/>
    <x v="4"/>
    <x v="8"/>
    <x v="4"/>
    <x v="58"/>
    <x v="37"/>
    <x v="4"/>
  </r>
  <r>
    <s v="10/12/2023"/>
    <x v="168"/>
    <x v="14"/>
    <s v="CHE181424"/>
    <x v="595"/>
    <n v="250"/>
    <x v="18"/>
    <x v="2"/>
    <n v="2636"/>
    <x v="4"/>
    <x v="8"/>
    <x v="4"/>
    <x v="58"/>
    <x v="37"/>
    <x v="4"/>
  </r>
  <r>
    <s v="10/16/2023"/>
    <x v="168"/>
    <x v="14"/>
    <s v="050_CHRISTINA.CHRIST"/>
    <x v="456"/>
    <n v="41.45"/>
    <x v="23"/>
    <x v="19"/>
    <n v="3333"/>
    <x v="7"/>
    <x v="5"/>
    <x v="7"/>
    <x v="1"/>
    <x v="1"/>
    <x v="0"/>
  </r>
  <r>
    <s v="10/16/2023"/>
    <x v="168"/>
    <x v="14"/>
    <s v="050_CHRISTINA.CHRIST"/>
    <x v="456"/>
    <n v="325.04000000000002"/>
    <x v="23"/>
    <x v="19"/>
    <n v="3333"/>
    <x v="7"/>
    <x v="5"/>
    <x v="7"/>
    <x v="1"/>
    <x v="1"/>
    <x v="0"/>
  </r>
  <r>
    <s v="10/16/2023"/>
    <x v="168"/>
    <x v="14"/>
    <s v="CHE181604"/>
    <x v="1184"/>
    <n v="275"/>
    <x v="19"/>
    <x v="0"/>
    <n v="3342"/>
    <x v="7"/>
    <x v="9"/>
    <x v="7"/>
    <x v="30"/>
    <x v="14"/>
    <x v="7"/>
  </r>
  <r>
    <s v="10/17/2023"/>
    <x v="168"/>
    <x v="14"/>
    <s v="CHE181654"/>
    <x v="504"/>
    <n v="0"/>
    <x v="18"/>
    <x v="2"/>
    <n v="2636"/>
    <x v="4"/>
    <x v="8"/>
    <x v="4"/>
    <x v="58"/>
    <x v="37"/>
    <x v="4"/>
  </r>
  <r>
    <s v="10/19/2023"/>
    <x v="168"/>
    <x v="14"/>
    <s v="CHE181894"/>
    <x v="1352"/>
    <n v="250"/>
    <x v="18"/>
    <x v="2"/>
    <n v="3436"/>
    <x v="7"/>
    <x v="8"/>
    <x v="7"/>
    <x v="43"/>
    <x v="24"/>
    <x v="6"/>
  </r>
  <r>
    <s v="10/19/2023"/>
    <x v="168"/>
    <x v="14"/>
    <s v="CHE181904"/>
    <x v="1101"/>
    <n v="1000"/>
    <x v="18"/>
    <x v="2"/>
    <n v="2637"/>
    <x v="4"/>
    <x v="8"/>
    <x v="4"/>
    <x v="18"/>
    <x v="9"/>
    <x v="3"/>
  </r>
  <r>
    <s v="10/26/2023"/>
    <x v="168"/>
    <x v="14"/>
    <s v="CHE182259"/>
    <x v="22"/>
    <n v="2000"/>
    <x v="19"/>
    <x v="0"/>
    <n v="2637"/>
    <x v="4"/>
    <x v="8"/>
    <x v="4"/>
    <x v="18"/>
    <x v="9"/>
    <x v="3"/>
  </r>
  <r>
    <s v="10/30/2023"/>
    <x v="168"/>
    <x v="14"/>
    <s v="CHE182384"/>
    <x v="798"/>
    <n v="4000"/>
    <x v="19"/>
    <x v="0"/>
    <n v="3333"/>
    <x v="7"/>
    <x v="7"/>
    <x v="7"/>
    <x v="1"/>
    <x v="1"/>
    <x v="0"/>
  </r>
  <r>
    <s v="10/30/2023"/>
    <x v="168"/>
    <x v="14"/>
    <s v="CHE182395"/>
    <x v="1444"/>
    <n v="250"/>
    <x v="19"/>
    <x v="0"/>
    <n v="2634"/>
    <x v="4"/>
    <x v="8"/>
    <x v="4"/>
    <x v="11"/>
    <x v="6"/>
    <x v="4"/>
  </r>
  <r>
    <s v="10/31/2023"/>
    <x v="168"/>
    <x v="14"/>
    <s v="CHE182467"/>
    <x v="939"/>
    <n v="2500"/>
    <x v="18"/>
    <x v="2"/>
    <n v="2636"/>
    <x v="4"/>
    <x v="5"/>
    <x v="4"/>
    <x v="58"/>
    <x v="37"/>
    <x v="4"/>
  </r>
  <r>
    <s v="09/07/2023"/>
    <x v="169"/>
    <x v="14"/>
    <s v="5552"/>
    <x v="22"/>
    <n v="350"/>
    <x v="19"/>
    <x v="0"/>
    <n v="2735"/>
    <x v="4"/>
    <x v="5"/>
    <x v="4"/>
    <x v="16"/>
    <x v="11"/>
    <x v="5"/>
  </r>
  <r>
    <s v="09/19/2023"/>
    <x v="169"/>
    <x v="14"/>
    <s v="CHE179647"/>
    <x v="1441"/>
    <n v="-5000"/>
    <x v="19"/>
    <x v="0"/>
    <n v="3333"/>
    <x v="0"/>
    <x v="9"/>
    <x v="0"/>
    <x v="1"/>
    <x v="1"/>
    <x v="0"/>
  </r>
  <r>
    <s v="11/02/2023"/>
    <x v="169"/>
    <x v="14"/>
    <s v="5840"/>
    <x v="1406"/>
    <n v="500"/>
    <x v="23"/>
    <x v="19"/>
    <n v="3333"/>
    <x v="7"/>
    <x v="5"/>
    <x v="7"/>
    <x v="1"/>
    <x v="1"/>
    <x v="0"/>
  </r>
  <r>
    <s v="11/03/2023"/>
    <x v="169"/>
    <x v="14"/>
    <s v="CHE182711"/>
    <x v="1445"/>
    <n v="5000"/>
    <x v="18"/>
    <x v="2"/>
    <n v="2734"/>
    <x v="4"/>
    <x v="7"/>
    <x v="4"/>
    <x v="13"/>
    <x v="8"/>
    <x v="5"/>
  </r>
  <r>
    <s v="11/03/2023"/>
    <x v="169"/>
    <x v="14"/>
    <s v="CHE182761"/>
    <x v="1446"/>
    <n v="500"/>
    <x v="19"/>
    <x v="0"/>
    <n v="2636"/>
    <x v="4"/>
    <x v="4"/>
    <x v="4"/>
    <x v="58"/>
    <x v="37"/>
    <x v="4"/>
  </r>
  <r>
    <s v="11/03/2023"/>
    <x v="169"/>
    <x v="14"/>
    <s v="CHE182774"/>
    <x v="360"/>
    <n v="500"/>
    <x v="18"/>
    <x v="2"/>
    <n v="2737"/>
    <x v="4"/>
    <x v="8"/>
    <x v="4"/>
    <x v="15"/>
    <x v="10"/>
    <x v="5"/>
  </r>
  <r>
    <s v="11/03/2023"/>
    <x v="169"/>
    <x v="14"/>
    <s v="INV182778"/>
    <x v="707"/>
    <n v="25370.78"/>
    <x v="25"/>
    <x v="17"/>
    <n v="3333"/>
    <x v="8"/>
    <x v="5"/>
    <x v="8"/>
    <x v="1"/>
    <x v="1"/>
    <x v="0"/>
  </r>
  <r>
    <s v="11/03/2023"/>
    <x v="169"/>
    <x v="14"/>
    <s v="INV182778"/>
    <x v="707"/>
    <n v="169871.16"/>
    <x v="25"/>
    <x v="17"/>
    <n v="3333"/>
    <x v="7"/>
    <x v="5"/>
    <x v="7"/>
    <x v="1"/>
    <x v="1"/>
    <x v="0"/>
  </r>
  <r>
    <s v="11/03/2023"/>
    <x v="169"/>
    <x v="14"/>
    <s v="INV182778"/>
    <x v="707"/>
    <n v="188758.05"/>
    <x v="25"/>
    <x v="17"/>
    <n v="3333"/>
    <x v="4"/>
    <x v="5"/>
    <x v="4"/>
    <x v="1"/>
    <x v="1"/>
    <x v="0"/>
  </r>
  <r>
    <s v="11/07/2023"/>
    <x v="169"/>
    <x v="14"/>
    <s v="CHE182902"/>
    <x v="1447"/>
    <n v="2500"/>
    <x v="19"/>
    <x v="0"/>
    <n v="2735"/>
    <x v="4"/>
    <x v="5"/>
    <x v="4"/>
    <x v="16"/>
    <x v="11"/>
    <x v="5"/>
  </r>
  <r>
    <s v="11/07/2023"/>
    <x v="169"/>
    <x v="14"/>
    <s v="CHE182947"/>
    <x v="1433"/>
    <n v="700"/>
    <x v="18"/>
    <x v="2"/>
    <n v="3333"/>
    <x v="7"/>
    <x v="7"/>
    <x v="7"/>
    <x v="1"/>
    <x v="1"/>
    <x v="0"/>
  </r>
  <r>
    <s v="11/07/2023"/>
    <x v="169"/>
    <x v="14"/>
    <s v="CHE182952"/>
    <x v="164"/>
    <n v="150"/>
    <x v="19"/>
    <x v="0"/>
    <n v="3439"/>
    <x v="7"/>
    <x v="8"/>
    <x v="7"/>
    <x v="40"/>
    <x v="21"/>
    <x v="6"/>
  </r>
  <r>
    <s v="11/08/2023"/>
    <x v="169"/>
    <x v="14"/>
    <s v="CHE183021"/>
    <x v="1448"/>
    <n v="5000"/>
    <x v="18"/>
    <x v="2"/>
    <n v="3342"/>
    <x v="7"/>
    <x v="7"/>
    <x v="7"/>
    <x v="30"/>
    <x v="14"/>
    <x v="7"/>
  </r>
  <r>
    <s v="11/08/2023"/>
    <x v="169"/>
    <x v="14"/>
    <s v="CHE183050"/>
    <x v="720"/>
    <n v="2000"/>
    <x v="19"/>
    <x v="0"/>
    <n v="3342"/>
    <x v="7"/>
    <x v="8"/>
    <x v="7"/>
    <x v="30"/>
    <x v="14"/>
    <x v="7"/>
  </r>
  <r>
    <s v="11/09/2023"/>
    <x v="169"/>
    <x v="14"/>
    <s v="000125"/>
    <x v="1098"/>
    <n v="2000"/>
    <x v="22"/>
    <x v="3"/>
    <n v="2737"/>
    <x v="4"/>
    <x v="8"/>
    <x v="4"/>
    <x v="15"/>
    <x v="10"/>
    <x v="5"/>
  </r>
  <r>
    <s v="11/10/2023"/>
    <x v="169"/>
    <x v="14"/>
    <s v="CHE183174"/>
    <x v="158"/>
    <n v="10000"/>
    <x v="19"/>
    <x v="0"/>
    <n v="2636"/>
    <x v="4"/>
    <x v="6"/>
    <x v="4"/>
    <x v="58"/>
    <x v="37"/>
    <x v="4"/>
  </r>
  <r>
    <s v="11/13/2023"/>
    <x v="169"/>
    <x v="14"/>
    <s v="CHE183360"/>
    <x v="278"/>
    <n v="5000"/>
    <x v="18"/>
    <x v="2"/>
    <n v="3333"/>
    <x v="7"/>
    <x v="7"/>
    <x v="7"/>
    <x v="1"/>
    <x v="1"/>
    <x v="0"/>
  </r>
  <r>
    <s v="11/13/2023"/>
    <x v="169"/>
    <x v="14"/>
    <s v="CHE183375"/>
    <x v="1449"/>
    <n v="500"/>
    <x v="19"/>
    <x v="0"/>
    <n v="3342"/>
    <x v="7"/>
    <x v="5"/>
    <x v="7"/>
    <x v="30"/>
    <x v="14"/>
    <x v="7"/>
  </r>
  <r>
    <s v="11/14/2023"/>
    <x v="169"/>
    <x v="14"/>
    <s v="CHE183438"/>
    <x v="1450"/>
    <n v="175"/>
    <x v="19"/>
    <x v="0"/>
    <n v="3438"/>
    <x v="8"/>
    <x v="4"/>
    <x v="8"/>
    <x v="39"/>
    <x v="20"/>
    <x v="6"/>
  </r>
  <r>
    <s v="11/14/2023"/>
    <x v="169"/>
    <x v="14"/>
    <s v="CHE183442"/>
    <x v="1451"/>
    <n v="500"/>
    <x v="19"/>
    <x v="0"/>
    <n v="2737"/>
    <x v="4"/>
    <x v="6"/>
    <x v="4"/>
    <x v="15"/>
    <x v="10"/>
    <x v="5"/>
  </r>
  <r>
    <s v="11/14/2023"/>
    <x v="169"/>
    <x v="14"/>
    <s v="CHE183443"/>
    <x v="1452"/>
    <n v="500"/>
    <x v="19"/>
    <x v="0"/>
    <n v="2737"/>
    <x v="4"/>
    <x v="6"/>
    <x v="4"/>
    <x v="15"/>
    <x v="10"/>
    <x v="5"/>
  </r>
  <r>
    <s v="11/15/2023"/>
    <x v="169"/>
    <x v="14"/>
    <s v="5858"/>
    <x v="1406"/>
    <n v="250"/>
    <x v="23"/>
    <x v="19"/>
    <n v="3333"/>
    <x v="7"/>
    <x v="5"/>
    <x v="7"/>
    <x v="1"/>
    <x v="1"/>
    <x v="0"/>
  </r>
  <r>
    <s v="11/15/2023"/>
    <x v="169"/>
    <x v="14"/>
    <s v="CHE183516"/>
    <x v="737"/>
    <n v="500"/>
    <x v="18"/>
    <x v="2"/>
    <n v="2738"/>
    <x v="4"/>
    <x v="8"/>
    <x v="4"/>
    <x v="55"/>
    <x v="34"/>
    <x v="5"/>
  </r>
  <r>
    <s v="11/15/2023"/>
    <x v="169"/>
    <x v="14"/>
    <s v="CHE183566"/>
    <x v="1453"/>
    <n v="2500"/>
    <x v="18"/>
    <x v="2"/>
    <n v="2636"/>
    <x v="4"/>
    <x v="8"/>
    <x v="4"/>
    <x v="58"/>
    <x v="37"/>
    <x v="4"/>
  </r>
  <r>
    <s v="11/16/2023"/>
    <x v="169"/>
    <x v="14"/>
    <s v="CHE183621"/>
    <x v="1441"/>
    <n v="5000"/>
    <x v="19"/>
    <x v="0"/>
    <n v="3333"/>
    <x v="7"/>
    <x v="9"/>
    <x v="7"/>
    <x v="1"/>
    <x v="1"/>
    <x v="0"/>
  </r>
  <r>
    <s v="11/20/2023"/>
    <x v="169"/>
    <x v="14"/>
    <s v="CHE183842"/>
    <x v="884"/>
    <n v="500"/>
    <x v="19"/>
    <x v="0"/>
    <n v="2636"/>
    <x v="4"/>
    <x v="5"/>
    <x v="4"/>
    <x v="58"/>
    <x v="37"/>
    <x v="4"/>
  </r>
  <r>
    <s v="11/20/2023"/>
    <x v="169"/>
    <x v="14"/>
    <s v="CHE183844"/>
    <x v="80"/>
    <n v="2500"/>
    <x v="19"/>
    <x v="0"/>
    <n v="2636"/>
    <x v="4"/>
    <x v="8"/>
    <x v="4"/>
    <x v="58"/>
    <x v="37"/>
    <x v="4"/>
  </r>
  <r>
    <s v="11/21/2023"/>
    <x v="169"/>
    <x v="14"/>
    <s v="SPONSORS24"/>
    <x v="1385"/>
    <n v="2500"/>
    <x v="19"/>
    <x v="0"/>
    <n v="2634"/>
    <x v="4"/>
    <x v="5"/>
    <x v="4"/>
    <x v="11"/>
    <x v="6"/>
    <x v="4"/>
  </r>
  <r>
    <s v="11/22/2023"/>
    <x v="169"/>
    <x v="14"/>
    <s v="CHE184020"/>
    <x v="1454"/>
    <n v="250"/>
    <x v="19"/>
    <x v="0"/>
    <n v="3307"/>
    <x v="7"/>
    <x v="8"/>
    <x v="7"/>
    <x v="53"/>
    <x v="32"/>
    <x v="0"/>
  </r>
  <r>
    <s v="11/30/2023"/>
    <x v="169"/>
    <x v="14"/>
    <s v="CHE184343"/>
    <x v="795"/>
    <n v="1000"/>
    <x v="19"/>
    <x v="0"/>
    <n v="2737"/>
    <x v="4"/>
    <x v="8"/>
    <x v="4"/>
    <x v="15"/>
    <x v="10"/>
    <x v="5"/>
  </r>
  <r>
    <s v="12/01/2023"/>
    <x v="170"/>
    <x v="14"/>
    <s v="CHE184450"/>
    <x v="1303"/>
    <n v="2500"/>
    <x v="18"/>
    <x v="2"/>
    <n v="2636"/>
    <x v="4"/>
    <x v="8"/>
    <x v="4"/>
    <x v="58"/>
    <x v="37"/>
    <x v="4"/>
  </r>
  <r>
    <s v="12/04/2023"/>
    <x v="170"/>
    <x v="14"/>
    <s v="CHE184677"/>
    <x v="584"/>
    <n v="1000"/>
    <x v="19"/>
    <x v="0"/>
    <n v="2738"/>
    <x v="4"/>
    <x v="8"/>
    <x v="4"/>
    <x v="55"/>
    <x v="34"/>
    <x v="5"/>
  </r>
  <r>
    <s v="12/07/2023"/>
    <x v="170"/>
    <x v="14"/>
    <s v="2023121"/>
    <x v="646"/>
    <n v="3500"/>
    <x v="22"/>
    <x v="3"/>
    <n v="2636"/>
    <x v="4"/>
    <x v="5"/>
    <x v="4"/>
    <x v="58"/>
    <x v="37"/>
    <x v="4"/>
  </r>
  <r>
    <s v="12/07/2023"/>
    <x v="170"/>
    <x v="14"/>
    <s v="CHE184893"/>
    <x v="1314"/>
    <n v="1000"/>
    <x v="20"/>
    <x v="6"/>
    <n v="2734"/>
    <x v="4"/>
    <x v="8"/>
    <x v="4"/>
    <x v="13"/>
    <x v="8"/>
    <x v="5"/>
  </r>
  <r>
    <s v="12/07/2023"/>
    <x v="170"/>
    <x v="14"/>
    <s v="CHE184894"/>
    <x v="1455"/>
    <n v="1000"/>
    <x v="19"/>
    <x v="0"/>
    <n v="2637"/>
    <x v="4"/>
    <x v="4"/>
    <x v="4"/>
    <x v="18"/>
    <x v="9"/>
    <x v="3"/>
  </r>
  <r>
    <s v="12/07/2023"/>
    <x v="170"/>
    <x v="14"/>
    <s v="CHE184935"/>
    <x v="67"/>
    <n v="600"/>
    <x v="19"/>
    <x v="0"/>
    <n v="2736"/>
    <x v="4"/>
    <x v="5"/>
    <x v="4"/>
    <x v="17"/>
    <x v="5"/>
    <x v="4"/>
  </r>
  <r>
    <s v="12/08/2023"/>
    <x v="170"/>
    <x v="14"/>
    <s v="CHE185002"/>
    <x v="1456"/>
    <n v="1000"/>
    <x v="19"/>
    <x v="0"/>
    <n v="2738"/>
    <x v="4"/>
    <x v="5"/>
    <x v="4"/>
    <x v="55"/>
    <x v="34"/>
    <x v="5"/>
  </r>
  <r>
    <s v="12/11/2023"/>
    <x v="170"/>
    <x v="14"/>
    <s v="CHE185100"/>
    <x v="67"/>
    <n v="1300"/>
    <x v="19"/>
    <x v="0"/>
    <n v="2636"/>
    <x v="4"/>
    <x v="5"/>
    <x v="4"/>
    <x v="58"/>
    <x v="37"/>
    <x v="4"/>
  </r>
  <r>
    <s v="12/11/2023"/>
    <x v="170"/>
    <x v="14"/>
    <s v="CHE185184"/>
    <x v="72"/>
    <n v="3000"/>
    <x v="20"/>
    <x v="6"/>
    <n v="2734"/>
    <x v="4"/>
    <x v="8"/>
    <x v="4"/>
    <x v="13"/>
    <x v="8"/>
    <x v="5"/>
  </r>
  <r>
    <s v="12/11/2023"/>
    <x v="170"/>
    <x v="14"/>
    <s v="CHE185198"/>
    <x v="72"/>
    <n v="3000"/>
    <x v="19"/>
    <x v="0"/>
    <n v="2636"/>
    <x v="4"/>
    <x v="8"/>
    <x v="4"/>
    <x v="58"/>
    <x v="37"/>
    <x v="4"/>
  </r>
  <r>
    <s v="12/12/2023"/>
    <x v="170"/>
    <x v="14"/>
    <s v="CHE185312"/>
    <x v="1457"/>
    <n v="2500"/>
    <x v="18"/>
    <x v="2"/>
    <n v="2738"/>
    <x v="4"/>
    <x v="8"/>
    <x v="4"/>
    <x v="55"/>
    <x v="34"/>
    <x v="5"/>
  </r>
  <r>
    <s v="12/14/2023"/>
    <x v="170"/>
    <x v="14"/>
    <s v="CHE185459"/>
    <x v="729"/>
    <n v="15000"/>
    <x v="19"/>
    <x v="0"/>
    <n v="3333"/>
    <x v="7"/>
    <x v="5"/>
    <x v="7"/>
    <x v="1"/>
    <x v="1"/>
    <x v="0"/>
  </r>
  <r>
    <s v="12/14/2023"/>
    <x v="170"/>
    <x v="14"/>
    <s v="CHE185461"/>
    <x v="1307"/>
    <n v="15000"/>
    <x v="19"/>
    <x v="0"/>
    <n v="3333"/>
    <x v="7"/>
    <x v="5"/>
    <x v="7"/>
    <x v="1"/>
    <x v="1"/>
    <x v="0"/>
  </r>
  <r>
    <s v="12/14/2023"/>
    <x v="170"/>
    <x v="14"/>
    <s v="CHE185463"/>
    <x v="1271"/>
    <n v="5000"/>
    <x v="19"/>
    <x v="0"/>
    <n v="3333"/>
    <x v="8"/>
    <x v="5"/>
    <x v="8"/>
    <x v="1"/>
    <x v="1"/>
    <x v="0"/>
  </r>
  <r>
    <s v="12/14/2023"/>
    <x v="170"/>
    <x v="14"/>
    <s v="CHE185491"/>
    <x v="1258"/>
    <n v="8182"/>
    <x v="19"/>
    <x v="0"/>
    <n v="2634"/>
    <x v="4"/>
    <x v="6"/>
    <x v="4"/>
    <x v="11"/>
    <x v="6"/>
    <x v="4"/>
  </r>
  <r>
    <s v="12/14/2023"/>
    <x v="170"/>
    <x v="14"/>
    <s v="CHE185500"/>
    <x v="1362"/>
    <n v="10000"/>
    <x v="19"/>
    <x v="0"/>
    <n v="2734"/>
    <x v="4"/>
    <x v="6"/>
    <x v="4"/>
    <x v="13"/>
    <x v="8"/>
    <x v="5"/>
  </r>
  <r>
    <s v="12/14/2023"/>
    <x v="170"/>
    <x v="14"/>
    <s v="CHE185508"/>
    <x v="1115"/>
    <n v="10000"/>
    <x v="19"/>
    <x v="0"/>
    <n v="2734"/>
    <x v="4"/>
    <x v="6"/>
    <x v="4"/>
    <x v="13"/>
    <x v="8"/>
    <x v="5"/>
  </r>
  <r>
    <s v="12/15/2023"/>
    <x v="170"/>
    <x v="14"/>
    <s v="CHE185535"/>
    <x v="999"/>
    <n v="10000"/>
    <x v="25"/>
    <x v="17"/>
    <n v="2636"/>
    <x v="4"/>
    <x v="5"/>
    <x v="4"/>
    <x v="58"/>
    <x v="37"/>
    <x v="4"/>
  </r>
  <r>
    <s v="12/15/2023"/>
    <x v="170"/>
    <x v="14"/>
    <s v="CHE185549"/>
    <x v="771"/>
    <n v="5000"/>
    <x v="25"/>
    <x v="17"/>
    <n v="2637"/>
    <x v="4"/>
    <x v="5"/>
    <x v="4"/>
    <x v="18"/>
    <x v="9"/>
    <x v="3"/>
  </r>
  <r>
    <s v="12/15/2023"/>
    <x v="170"/>
    <x v="14"/>
    <s v="CHE185598"/>
    <x v="1293"/>
    <n v="10000"/>
    <x v="25"/>
    <x v="17"/>
    <n v="2738"/>
    <x v="4"/>
    <x v="5"/>
    <x v="4"/>
    <x v="55"/>
    <x v="34"/>
    <x v="5"/>
  </r>
  <r>
    <s v="12/15/2023"/>
    <x v="170"/>
    <x v="14"/>
    <s v="CHE185600"/>
    <x v="1378"/>
    <n v="15000"/>
    <x v="25"/>
    <x v="17"/>
    <n v="2739"/>
    <x v="4"/>
    <x v="5"/>
    <x v="4"/>
    <x v="45"/>
    <x v="26"/>
    <x v="5"/>
  </r>
  <r>
    <s v="12/15/2023"/>
    <x v="170"/>
    <x v="14"/>
    <s v="CHE185610"/>
    <x v="471"/>
    <n v="20000"/>
    <x v="25"/>
    <x v="17"/>
    <n v="2637"/>
    <x v="4"/>
    <x v="5"/>
    <x v="4"/>
    <x v="18"/>
    <x v="9"/>
    <x v="3"/>
  </r>
  <r>
    <s v="12/15/2023"/>
    <x v="170"/>
    <x v="14"/>
    <s v="CHE185611"/>
    <x v="337"/>
    <n v="10000"/>
    <x v="25"/>
    <x v="17"/>
    <n v="3333"/>
    <x v="7"/>
    <x v="5"/>
    <x v="7"/>
    <x v="1"/>
    <x v="1"/>
    <x v="0"/>
  </r>
  <r>
    <s v="12/15/2023"/>
    <x v="170"/>
    <x v="14"/>
    <s v="CHE185619"/>
    <x v="729"/>
    <n v="20000"/>
    <x v="25"/>
    <x v="17"/>
    <n v="3333"/>
    <x v="7"/>
    <x v="5"/>
    <x v="7"/>
    <x v="1"/>
    <x v="1"/>
    <x v="0"/>
  </r>
  <r>
    <s v="12/15/2023"/>
    <x v="170"/>
    <x v="14"/>
    <s v="CHE185620"/>
    <x v="470"/>
    <n v="25000"/>
    <x v="25"/>
    <x v="17"/>
    <n v="2736"/>
    <x v="4"/>
    <x v="5"/>
    <x v="4"/>
    <x v="17"/>
    <x v="5"/>
    <x v="4"/>
  </r>
  <r>
    <s v="12/15/2023"/>
    <x v="170"/>
    <x v="14"/>
    <s v="CHE185626"/>
    <x v="772"/>
    <n v="10000"/>
    <x v="25"/>
    <x v="17"/>
    <n v="3333"/>
    <x v="7"/>
    <x v="5"/>
    <x v="7"/>
    <x v="1"/>
    <x v="1"/>
    <x v="0"/>
  </r>
  <r>
    <s v="12/15/2023"/>
    <x v="170"/>
    <x v="14"/>
    <s v="CHE185628"/>
    <x v="1175"/>
    <n v="7500"/>
    <x v="25"/>
    <x v="17"/>
    <n v="3333"/>
    <x v="7"/>
    <x v="5"/>
    <x v="7"/>
    <x v="1"/>
    <x v="1"/>
    <x v="0"/>
  </r>
  <r>
    <s v="12/18/2023"/>
    <x v="170"/>
    <x v="14"/>
    <s v="CHE185709"/>
    <x v="999"/>
    <n v="10000"/>
    <x v="25"/>
    <x v="17"/>
    <n v="2637"/>
    <x v="4"/>
    <x v="5"/>
    <x v="4"/>
    <x v="18"/>
    <x v="9"/>
    <x v="3"/>
  </r>
  <r>
    <s v="12/18/2023"/>
    <x v="170"/>
    <x v="14"/>
    <s v="CHE185713"/>
    <x v="1164"/>
    <n v="10000"/>
    <x v="25"/>
    <x v="17"/>
    <n v="2636"/>
    <x v="4"/>
    <x v="5"/>
    <x v="4"/>
    <x v="58"/>
    <x v="37"/>
    <x v="4"/>
  </r>
  <r>
    <s v="12/18/2023"/>
    <x v="170"/>
    <x v="14"/>
    <s v="CHE185770"/>
    <x v="67"/>
    <n v="25000"/>
    <x v="25"/>
    <x v="17"/>
    <n v="2636"/>
    <x v="4"/>
    <x v="5"/>
    <x v="4"/>
    <x v="58"/>
    <x v="37"/>
    <x v="4"/>
  </r>
  <r>
    <s v="12/18/2023"/>
    <x v="170"/>
    <x v="14"/>
    <s v="CHE185777"/>
    <x v="383"/>
    <n v="35000"/>
    <x v="25"/>
    <x v="17"/>
    <n v="2734"/>
    <x v="4"/>
    <x v="5"/>
    <x v="4"/>
    <x v="13"/>
    <x v="8"/>
    <x v="5"/>
  </r>
  <r>
    <s v="12/19/2023"/>
    <x v="170"/>
    <x v="14"/>
    <s v="CHE185795"/>
    <x v="1168"/>
    <n v="5000"/>
    <x v="25"/>
    <x v="17"/>
    <n v="2735"/>
    <x v="4"/>
    <x v="5"/>
    <x v="4"/>
    <x v="16"/>
    <x v="11"/>
    <x v="5"/>
  </r>
  <r>
    <s v="12/19/2023"/>
    <x v="170"/>
    <x v="14"/>
    <s v="CHE185805"/>
    <x v="1062"/>
    <n v="20000"/>
    <x v="25"/>
    <x v="17"/>
    <n v="3333"/>
    <x v="7"/>
    <x v="5"/>
    <x v="7"/>
    <x v="1"/>
    <x v="1"/>
    <x v="0"/>
  </r>
  <r>
    <s v="12/19/2023"/>
    <x v="170"/>
    <x v="14"/>
    <s v="CHE185816"/>
    <x v="67"/>
    <n v="900"/>
    <x v="19"/>
    <x v="0"/>
    <n v="2637"/>
    <x v="4"/>
    <x v="5"/>
    <x v="4"/>
    <x v="18"/>
    <x v="9"/>
    <x v="3"/>
  </r>
  <r>
    <s v="12/20/2023"/>
    <x v="170"/>
    <x v="14"/>
    <s v="CHE185924"/>
    <x v="1458"/>
    <n v="10000"/>
    <x v="25"/>
    <x v="17"/>
    <n v="2737"/>
    <x v="4"/>
    <x v="5"/>
    <x v="4"/>
    <x v="15"/>
    <x v="10"/>
    <x v="5"/>
  </r>
  <r>
    <s v="12/20/2023"/>
    <x v="170"/>
    <x v="14"/>
    <s v="CHE185934"/>
    <x v="719"/>
    <n v="20000"/>
    <x v="25"/>
    <x v="17"/>
    <n v="2636"/>
    <x v="4"/>
    <x v="5"/>
    <x v="4"/>
    <x v="58"/>
    <x v="37"/>
    <x v="4"/>
  </r>
  <r>
    <s v="12/20/2023"/>
    <x v="170"/>
    <x v="14"/>
    <s v="CHE185935"/>
    <x v="335"/>
    <n v="15000"/>
    <x v="25"/>
    <x v="17"/>
    <n v="3333"/>
    <x v="7"/>
    <x v="5"/>
    <x v="7"/>
    <x v="1"/>
    <x v="1"/>
    <x v="0"/>
  </r>
  <r>
    <s v="12/20/2023"/>
    <x v="170"/>
    <x v="14"/>
    <s v="CHE185936"/>
    <x v="1173"/>
    <n v="10000"/>
    <x v="25"/>
    <x v="17"/>
    <n v="3333"/>
    <x v="7"/>
    <x v="5"/>
    <x v="7"/>
    <x v="1"/>
    <x v="1"/>
    <x v="0"/>
  </r>
  <r>
    <s v="12/21/2023"/>
    <x v="170"/>
    <x v="14"/>
    <s v="CHE185976"/>
    <x v="1459"/>
    <n v="7500"/>
    <x v="25"/>
    <x v="17"/>
    <n v="3333"/>
    <x v="8"/>
    <x v="5"/>
    <x v="8"/>
    <x v="1"/>
    <x v="1"/>
    <x v="0"/>
  </r>
  <r>
    <s v="01/02/2024"/>
    <x v="171"/>
    <x v="14"/>
    <s v="CHE186467"/>
    <x v="164"/>
    <n v="1000"/>
    <x v="18"/>
    <x v="2"/>
    <n v="3435"/>
    <x v="7"/>
    <x v="8"/>
    <x v="7"/>
    <x v="26"/>
    <x v="12"/>
    <x v="6"/>
  </r>
  <r>
    <s v="01/04/2024"/>
    <x v="171"/>
    <x v="14"/>
    <s v="CHE186619"/>
    <x v="1394"/>
    <n v="3500"/>
    <x v="19"/>
    <x v="0"/>
    <n v="3301"/>
    <x v="7"/>
    <x v="5"/>
    <x v="7"/>
    <x v="34"/>
    <x v="16"/>
    <x v="0"/>
  </r>
  <r>
    <s v="01/05/2024"/>
    <x v="171"/>
    <x v="14"/>
    <s v="CHE186757"/>
    <x v="1460"/>
    <n v="250"/>
    <x v="19"/>
    <x v="0"/>
    <n v="3333"/>
    <x v="7"/>
    <x v="5"/>
    <x v="7"/>
    <x v="1"/>
    <x v="1"/>
    <x v="0"/>
  </r>
  <r>
    <s v="01/11/2024"/>
    <x v="171"/>
    <x v="14"/>
    <s v="0"/>
    <x v="22"/>
    <n v="750"/>
    <x v="19"/>
    <x v="0"/>
    <n v="2734"/>
    <x v="4"/>
    <x v="5"/>
    <x v="4"/>
    <x v="13"/>
    <x v="8"/>
    <x v="5"/>
  </r>
  <r>
    <s v="01/12/2024"/>
    <x v="171"/>
    <x v="14"/>
    <s v="CHE187257"/>
    <x v="1461"/>
    <n v="2500"/>
    <x v="19"/>
    <x v="0"/>
    <n v="2636"/>
    <x v="4"/>
    <x v="5"/>
    <x v="4"/>
    <x v="58"/>
    <x v="37"/>
    <x v="4"/>
  </r>
  <r>
    <s v="01/16/2024"/>
    <x v="171"/>
    <x v="14"/>
    <s v="050_KAY.COOMES_JAN-2"/>
    <x v="456"/>
    <n v="986"/>
    <x v="19"/>
    <x v="0"/>
    <n v="2737"/>
    <x v="4"/>
    <x v="9"/>
    <x v="4"/>
    <x v="15"/>
    <x v="10"/>
    <x v="5"/>
  </r>
  <r>
    <s v="01/17/2024"/>
    <x v="171"/>
    <x v="14"/>
    <s v="CHE187527"/>
    <x v="951"/>
    <n v="400"/>
    <x v="18"/>
    <x v="2"/>
    <n v="3434"/>
    <x v="7"/>
    <x v="8"/>
    <x v="7"/>
    <x v="47"/>
    <x v="28"/>
    <x v="6"/>
  </r>
  <r>
    <s v="01/18/2024"/>
    <x v="171"/>
    <x v="14"/>
    <s v="CHE187666"/>
    <x v="1307"/>
    <n v="7500"/>
    <x v="19"/>
    <x v="0"/>
    <n v="3342"/>
    <x v="7"/>
    <x v="6"/>
    <x v="7"/>
    <x v="30"/>
    <x v="14"/>
    <x v="7"/>
  </r>
  <r>
    <s v="01/18/2024"/>
    <x v="171"/>
    <x v="14"/>
    <s v="CHE187667"/>
    <x v="640"/>
    <n v="1250"/>
    <x v="19"/>
    <x v="0"/>
    <n v="3342"/>
    <x v="7"/>
    <x v="5"/>
    <x v="7"/>
    <x v="30"/>
    <x v="14"/>
    <x v="7"/>
  </r>
  <r>
    <s v="01/26/2024"/>
    <x v="171"/>
    <x v="14"/>
    <s v="115"/>
    <x v="1221"/>
    <n v="1000"/>
    <x v="19"/>
    <x v="0"/>
    <n v="2734"/>
    <x v="4"/>
    <x v="5"/>
    <x v="4"/>
    <x v="13"/>
    <x v="8"/>
    <x v="5"/>
  </r>
  <r>
    <s v="01/26/2024"/>
    <x v="171"/>
    <x v="14"/>
    <s v="CHE188286"/>
    <x v="3"/>
    <n v="1250"/>
    <x v="18"/>
    <x v="2"/>
    <n v="3438"/>
    <x v="8"/>
    <x v="8"/>
    <x v="8"/>
    <x v="39"/>
    <x v="20"/>
    <x v="6"/>
  </r>
  <r>
    <s v="01/26/2024"/>
    <x v="171"/>
    <x v="14"/>
    <s v="CHE188286"/>
    <x v="3"/>
    <n v="1250"/>
    <x v="19"/>
    <x v="0"/>
    <n v="3438"/>
    <x v="8"/>
    <x v="4"/>
    <x v="8"/>
    <x v="39"/>
    <x v="20"/>
    <x v="6"/>
  </r>
  <r>
    <s v="01/26/2024"/>
    <x v="171"/>
    <x v="14"/>
    <s v="CHE188290"/>
    <x v="401"/>
    <n v="1500"/>
    <x v="26"/>
    <x v="4"/>
    <n v="3439"/>
    <x v="8"/>
    <x v="5"/>
    <x v="8"/>
    <x v="40"/>
    <x v="21"/>
    <x v="6"/>
  </r>
  <r>
    <s v="01/29/2024"/>
    <x v="171"/>
    <x v="14"/>
    <s v="CHE188402"/>
    <x v="1264"/>
    <n v="500"/>
    <x v="19"/>
    <x v="0"/>
    <n v="2636"/>
    <x v="4"/>
    <x v="4"/>
    <x v="4"/>
    <x v="58"/>
    <x v="37"/>
    <x v="4"/>
  </r>
  <r>
    <s v="01/29/2024"/>
    <x v="171"/>
    <x v="14"/>
    <s v="CHE188403"/>
    <x v="110"/>
    <n v="750"/>
    <x v="19"/>
    <x v="0"/>
    <n v="2636"/>
    <x v="4"/>
    <x v="5"/>
    <x v="4"/>
    <x v="58"/>
    <x v="37"/>
    <x v="4"/>
  </r>
  <r>
    <s v="01/29/2024"/>
    <x v="171"/>
    <x v="14"/>
    <s v="CHE188404"/>
    <x v="940"/>
    <n v="500"/>
    <x v="19"/>
    <x v="0"/>
    <n v="2734"/>
    <x v="4"/>
    <x v="5"/>
    <x v="4"/>
    <x v="13"/>
    <x v="8"/>
    <x v="5"/>
  </r>
  <r>
    <s v="01/29/2024"/>
    <x v="171"/>
    <x v="14"/>
    <s v="CHE188412"/>
    <x v="1114"/>
    <n v="1000"/>
    <x v="19"/>
    <x v="0"/>
    <n v="2738"/>
    <x v="4"/>
    <x v="5"/>
    <x v="4"/>
    <x v="55"/>
    <x v="34"/>
    <x v="5"/>
  </r>
  <r>
    <s v="01/30/2024"/>
    <x v="171"/>
    <x v="14"/>
    <s v="CHE188446"/>
    <x v="36"/>
    <n v="1500"/>
    <x v="29"/>
    <x v="5"/>
    <n v="2636"/>
    <x v="4"/>
    <x v="5"/>
    <x v="4"/>
    <x v="58"/>
    <x v="37"/>
    <x v="4"/>
  </r>
  <r>
    <s v="01/31/2024"/>
    <x v="171"/>
    <x v="14"/>
    <s v="43101"/>
    <x v="22"/>
    <n v="500"/>
    <x v="19"/>
    <x v="0"/>
    <n v="2636"/>
    <x v="4"/>
    <x v="5"/>
    <x v="4"/>
    <x v="58"/>
    <x v="37"/>
    <x v="4"/>
  </r>
  <r>
    <s v=""/>
    <x v="171"/>
    <x v="14"/>
    <s v=""/>
    <x v="1462"/>
    <n v="-179528.72"/>
    <x v="25"/>
    <x v="17"/>
    <n v="3333"/>
    <x v="7"/>
    <x v="5"/>
    <x v="7"/>
    <x v="1"/>
    <x v="1"/>
    <x v="0"/>
  </r>
  <r>
    <s v=""/>
    <x v="171"/>
    <x v="14"/>
    <s v=""/>
    <x v="1462"/>
    <n v="-149838.54999999999"/>
    <x v="25"/>
    <x v="17"/>
    <n v="3333"/>
    <x v="4"/>
    <x v="5"/>
    <x v="4"/>
    <x v="1"/>
    <x v="1"/>
    <x v="0"/>
  </r>
  <r>
    <s v=""/>
    <x v="171"/>
    <x v="14"/>
    <s v=""/>
    <x v="1462"/>
    <n v="-23160.68"/>
    <x v="25"/>
    <x v="17"/>
    <n v="3333"/>
    <x v="8"/>
    <x v="5"/>
    <x v="8"/>
    <x v="1"/>
    <x v="1"/>
    <x v="0"/>
  </r>
  <r>
    <s v=""/>
    <x v="171"/>
    <x v="14"/>
    <s v=""/>
    <x v="1462"/>
    <n v="153105.21"/>
    <x v="25"/>
    <x v="17"/>
    <n v="3333"/>
    <x v="4"/>
    <x v="5"/>
    <x v="4"/>
    <x v="1"/>
    <x v="1"/>
    <x v="0"/>
  </r>
  <r>
    <m/>
    <x v="171"/>
    <x v="14"/>
    <m/>
    <x v="552"/>
    <n v="59.16"/>
    <x v="19"/>
    <x v="0"/>
    <n v="2737"/>
    <x v="4"/>
    <x v="5"/>
    <x v="4"/>
    <x v="15"/>
    <x v="10"/>
    <x v="5"/>
  </r>
  <r>
    <s v="02/01/2024"/>
    <x v="172"/>
    <x v="14"/>
    <s v="INV020124"/>
    <x v="1103"/>
    <n v="500"/>
    <x v="19"/>
    <x v="0"/>
    <n v="3308"/>
    <x v="7"/>
    <x v="5"/>
    <x v="7"/>
    <x v="35"/>
    <x v="17"/>
    <x v="8"/>
  </r>
  <r>
    <s v="02/05/2024"/>
    <x v="172"/>
    <x v="14"/>
    <s v="CHE188885"/>
    <x v="522"/>
    <n v="2000"/>
    <x v="19"/>
    <x v="0"/>
    <n v="2636"/>
    <x v="4"/>
    <x v="5"/>
    <x v="4"/>
    <x v="58"/>
    <x v="37"/>
    <x v="4"/>
  </r>
  <r>
    <s v="02/05/2024"/>
    <x v="172"/>
    <x v="14"/>
    <s v="CHE188930"/>
    <x v="801"/>
    <n v="1000"/>
    <x v="19"/>
    <x v="0"/>
    <n v="3343"/>
    <x v="7"/>
    <x v="8"/>
    <x v="7"/>
    <x v="31"/>
    <x v="13"/>
    <x v="7"/>
  </r>
  <r>
    <s v="02/08/2024"/>
    <x v="172"/>
    <x v="14"/>
    <s v="CHE189317"/>
    <x v="216"/>
    <n v="2000"/>
    <x v="19"/>
    <x v="0"/>
    <n v="3434"/>
    <x v="7"/>
    <x v="5"/>
    <x v="7"/>
    <x v="47"/>
    <x v="28"/>
    <x v="6"/>
  </r>
  <r>
    <s v="02/09/2024"/>
    <x v="172"/>
    <x v="14"/>
    <s v="CHE189421"/>
    <x v="1312"/>
    <n v="300"/>
    <x v="19"/>
    <x v="0"/>
    <n v="2635"/>
    <x v="4"/>
    <x v="5"/>
    <x v="4"/>
    <x v="12"/>
    <x v="7"/>
    <x v="4"/>
  </r>
  <r>
    <s v="02/09/2024"/>
    <x v="172"/>
    <x v="14"/>
    <s v="CHE189422"/>
    <x v="1463"/>
    <n v="630"/>
    <x v="20"/>
    <x v="6"/>
    <n v="2735"/>
    <x v="4"/>
    <x v="8"/>
    <x v="4"/>
    <x v="16"/>
    <x v="11"/>
    <x v="5"/>
  </r>
  <r>
    <s v="02/09/2024"/>
    <x v="172"/>
    <x v="14"/>
    <s v="CHE189430"/>
    <x v="1336"/>
    <n v="600"/>
    <x v="19"/>
    <x v="0"/>
    <n v="3438"/>
    <x v="8"/>
    <x v="9"/>
    <x v="8"/>
    <x v="39"/>
    <x v="20"/>
    <x v="6"/>
  </r>
  <r>
    <s v="02/12/2024"/>
    <x v="172"/>
    <x v="14"/>
    <s v="CHE189487"/>
    <x v="216"/>
    <n v="5000"/>
    <x v="19"/>
    <x v="0"/>
    <n v="2636"/>
    <x v="4"/>
    <x v="5"/>
    <x v="4"/>
    <x v="58"/>
    <x v="37"/>
    <x v="4"/>
  </r>
  <r>
    <s v="02/12/2024"/>
    <x v="172"/>
    <x v="14"/>
    <s v="CHE189529"/>
    <x v="708"/>
    <n v="2500"/>
    <x v="18"/>
    <x v="2"/>
    <n v="2636"/>
    <x v="4"/>
    <x v="5"/>
    <x v="4"/>
    <x v="58"/>
    <x v="37"/>
    <x v="4"/>
  </r>
  <r>
    <s v="02/13/2024"/>
    <x v="172"/>
    <x v="14"/>
    <s v="6003"/>
    <x v="1406"/>
    <n v="625"/>
    <x v="23"/>
    <x v="19"/>
    <n v="3333"/>
    <x v="7"/>
    <x v="5"/>
    <x v="7"/>
    <x v="1"/>
    <x v="1"/>
    <x v="0"/>
  </r>
  <r>
    <s v="02/13/2024"/>
    <x v="172"/>
    <x v="14"/>
    <s v="CHE189542"/>
    <x v="876"/>
    <n v="1500"/>
    <x v="19"/>
    <x v="0"/>
    <n v="2637"/>
    <x v="4"/>
    <x v="5"/>
    <x v="4"/>
    <x v="18"/>
    <x v="9"/>
    <x v="3"/>
  </r>
  <r>
    <s v="02/13/2024"/>
    <x v="172"/>
    <x v="14"/>
    <s v="CHE189597"/>
    <x v="1285"/>
    <n v="4000"/>
    <x v="19"/>
    <x v="0"/>
    <n v="3343"/>
    <x v="7"/>
    <x v="8"/>
    <x v="7"/>
    <x v="31"/>
    <x v="13"/>
    <x v="7"/>
  </r>
  <r>
    <s v="02/14/2024"/>
    <x v="172"/>
    <x v="14"/>
    <s v="CHE189648"/>
    <x v="959"/>
    <n v="500"/>
    <x v="20"/>
    <x v="6"/>
    <n v="3343"/>
    <x v="7"/>
    <x v="8"/>
    <x v="7"/>
    <x v="31"/>
    <x v="13"/>
    <x v="7"/>
  </r>
  <r>
    <s v="02/14/2024"/>
    <x v="172"/>
    <x v="14"/>
    <s v="CHE189656"/>
    <x v="1"/>
    <n v="7500"/>
    <x v="21"/>
    <x v="1"/>
    <n v="3342"/>
    <x v="7"/>
    <x v="7"/>
    <x v="7"/>
    <x v="30"/>
    <x v="14"/>
    <x v="7"/>
  </r>
  <r>
    <s v="02/15/2024"/>
    <x v="172"/>
    <x v="14"/>
    <s v="20240215"/>
    <x v="1149"/>
    <n v="500"/>
    <x v="26"/>
    <x v="4"/>
    <n v="2636"/>
    <x v="4"/>
    <x v="5"/>
    <x v="4"/>
    <x v="58"/>
    <x v="37"/>
    <x v="4"/>
  </r>
  <r>
    <s v="02/15/2024"/>
    <x v="172"/>
    <x v="14"/>
    <s v="CHE189765"/>
    <x v="1464"/>
    <n v="1000"/>
    <x v="19"/>
    <x v="0"/>
    <n v="2736"/>
    <x v="4"/>
    <x v="5"/>
    <x v="4"/>
    <x v="17"/>
    <x v="5"/>
    <x v="4"/>
  </r>
  <r>
    <s v="02/19/2024"/>
    <x v="172"/>
    <x v="14"/>
    <s v="CHE190001"/>
    <x v="1465"/>
    <n v="360"/>
    <x v="18"/>
    <x v="2"/>
    <n v="2635"/>
    <x v="4"/>
    <x v="7"/>
    <x v="4"/>
    <x v="12"/>
    <x v="7"/>
    <x v="4"/>
  </r>
  <r>
    <s v="02/19/2024"/>
    <x v="172"/>
    <x v="14"/>
    <s v="CHE190013"/>
    <x v="1466"/>
    <n v="1000"/>
    <x v="18"/>
    <x v="2"/>
    <n v="3342"/>
    <x v="7"/>
    <x v="7"/>
    <x v="7"/>
    <x v="30"/>
    <x v="14"/>
    <x v="7"/>
  </r>
  <r>
    <s v="02/21/2024"/>
    <x v="172"/>
    <x v="14"/>
    <s v="CHE190156"/>
    <x v="1217"/>
    <n v="7500"/>
    <x v="26"/>
    <x v="4"/>
    <n v="3342"/>
    <x v="7"/>
    <x v="5"/>
    <x v="7"/>
    <x v="30"/>
    <x v="14"/>
    <x v="7"/>
  </r>
  <r>
    <s v="02/26/2024"/>
    <x v="172"/>
    <x v="14"/>
    <s v="CHE190511"/>
    <x v="1467"/>
    <n v="500"/>
    <x v="19"/>
    <x v="0"/>
    <n v="2636"/>
    <x v="4"/>
    <x v="5"/>
    <x v="4"/>
    <x v="58"/>
    <x v="37"/>
    <x v="4"/>
  </r>
  <r>
    <s v="02/26/2024"/>
    <x v="172"/>
    <x v="14"/>
    <s v="CHE190516"/>
    <x v="363"/>
    <n v="1000"/>
    <x v="19"/>
    <x v="0"/>
    <n v="2638"/>
    <x v="4"/>
    <x v="5"/>
    <x v="4"/>
    <x v="14"/>
    <x v="9"/>
    <x v="3"/>
  </r>
  <r>
    <s v="02/27/2024"/>
    <x v="172"/>
    <x v="14"/>
    <s v="CHE190571"/>
    <x v="1"/>
    <n v="2500"/>
    <x v="21"/>
    <x v="1"/>
    <n v="2636"/>
    <x v="4"/>
    <x v="5"/>
    <x v="4"/>
    <x v="58"/>
    <x v="37"/>
    <x v="4"/>
  </r>
  <r>
    <s v="02/27/2024"/>
    <x v="172"/>
    <x v="14"/>
    <s v="CHE190572"/>
    <x v="1467"/>
    <n v="250"/>
    <x v="19"/>
    <x v="0"/>
    <n v="2636"/>
    <x v="4"/>
    <x v="5"/>
    <x v="4"/>
    <x v="58"/>
    <x v="37"/>
    <x v="4"/>
  </r>
  <r>
    <s v="02/27/2024"/>
    <x v="172"/>
    <x v="14"/>
    <s v="CHE190603"/>
    <x v="731"/>
    <n v="1000"/>
    <x v="19"/>
    <x v="0"/>
    <n v="2734"/>
    <x v="4"/>
    <x v="5"/>
    <x v="4"/>
    <x v="13"/>
    <x v="8"/>
    <x v="5"/>
  </r>
  <r>
    <s v="02/28/2024"/>
    <x v="172"/>
    <x v="14"/>
    <s v="CHE190638"/>
    <x v="1468"/>
    <n v="200"/>
    <x v="20"/>
    <x v="6"/>
    <n v="2636"/>
    <x v="4"/>
    <x v="8"/>
    <x v="4"/>
    <x v="58"/>
    <x v="37"/>
    <x v="4"/>
  </r>
  <r>
    <s v="02/29/2024"/>
    <x v="172"/>
    <x v="14"/>
    <s v="CHE190720"/>
    <x v="1307"/>
    <n v="7500"/>
    <x v="19"/>
    <x v="0"/>
    <n v="3342"/>
    <x v="7"/>
    <x v="6"/>
    <x v="7"/>
    <x v="30"/>
    <x v="14"/>
    <x v="7"/>
  </r>
  <r>
    <s v="02/29/2024"/>
    <x v="172"/>
    <x v="14"/>
    <s v="CHE190720"/>
    <x v="1307"/>
    <n v="7500"/>
    <x v="19"/>
    <x v="0"/>
    <n v="3343"/>
    <x v="7"/>
    <x v="6"/>
    <x v="7"/>
    <x v="31"/>
    <x v="13"/>
    <x v="7"/>
  </r>
  <r>
    <s v="02/29/2024"/>
    <x v="172"/>
    <x v="14"/>
    <s v="CHE190721"/>
    <x v="872"/>
    <n v="1200"/>
    <x v="19"/>
    <x v="0"/>
    <n v="3342"/>
    <x v="7"/>
    <x v="6"/>
    <x v="7"/>
    <x v="30"/>
    <x v="14"/>
    <x v="7"/>
  </r>
  <r>
    <s v="02/29/2024"/>
    <x v="172"/>
    <x v="14"/>
    <s v="CHE190722"/>
    <x v="880"/>
    <n v="5000"/>
    <x v="19"/>
    <x v="0"/>
    <n v="3343"/>
    <x v="7"/>
    <x v="6"/>
    <x v="7"/>
    <x v="31"/>
    <x v="13"/>
    <x v="7"/>
  </r>
  <r>
    <s v="02/29/2024"/>
    <x v="172"/>
    <x v="14"/>
    <s v="CHE190725"/>
    <x v="729"/>
    <n v="12500"/>
    <x v="19"/>
    <x v="0"/>
    <n v="3342"/>
    <x v="7"/>
    <x v="6"/>
    <x v="7"/>
    <x v="30"/>
    <x v="14"/>
    <x v="7"/>
  </r>
  <r>
    <s v="03/01/2024"/>
    <x v="173"/>
    <x v="14"/>
    <s v="CHE190880"/>
    <x v="1326"/>
    <n v="500"/>
    <x v="19"/>
    <x v="0"/>
    <n v="2737"/>
    <x v="4"/>
    <x v="7"/>
    <x v="4"/>
    <x v="15"/>
    <x v="10"/>
    <x v="5"/>
  </r>
  <r>
    <s v="03/01/2024"/>
    <x v="173"/>
    <x v="14"/>
    <s v="CHE190881"/>
    <x v="105"/>
    <n v="1000"/>
    <x v="19"/>
    <x v="0"/>
    <n v="2636"/>
    <x v="4"/>
    <x v="5"/>
    <x v="4"/>
    <x v="58"/>
    <x v="37"/>
    <x v="4"/>
  </r>
  <r>
    <s v="03/01/2024"/>
    <x v="173"/>
    <x v="14"/>
    <s v="CHE190935"/>
    <x v="719"/>
    <n v="33898.300000000003"/>
    <x v="25"/>
    <x v="17"/>
    <n v="2636"/>
    <x v="4"/>
    <x v="5"/>
    <x v="4"/>
    <x v="58"/>
    <x v="37"/>
    <x v="4"/>
  </r>
  <r>
    <s v="03/01/2024"/>
    <x v="173"/>
    <x v="14"/>
    <s v="CHE190943"/>
    <x v="470"/>
    <n v="33898.31"/>
    <x v="25"/>
    <x v="17"/>
    <n v="2736"/>
    <x v="4"/>
    <x v="5"/>
    <x v="4"/>
    <x v="17"/>
    <x v="5"/>
    <x v="4"/>
  </r>
  <r>
    <s v="03/05/2024"/>
    <x v="173"/>
    <x v="14"/>
    <s v="CHE191091"/>
    <x v="142"/>
    <n v="2500"/>
    <x v="19"/>
    <x v="0"/>
    <n v="2734"/>
    <x v="4"/>
    <x v="5"/>
    <x v="4"/>
    <x v="13"/>
    <x v="8"/>
    <x v="5"/>
  </r>
  <r>
    <s v="03/05/2024"/>
    <x v="173"/>
    <x v="14"/>
    <s v="CHE191150"/>
    <x v="1417"/>
    <n v="100"/>
    <x v="19"/>
    <x v="0"/>
    <n v="2737"/>
    <x v="4"/>
    <x v="5"/>
    <x v="4"/>
    <x v="15"/>
    <x v="10"/>
    <x v="5"/>
  </r>
  <r>
    <s v="03/05/2024"/>
    <x v="173"/>
    <x v="14"/>
    <s v="CHE191156"/>
    <x v="40"/>
    <n v="500"/>
    <x v="20"/>
    <x v="6"/>
    <n v="2736"/>
    <x v="4"/>
    <x v="8"/>
    <x v="4"/>
    <x v="17"/>
    <x v="5"/>
    <x v="4"/>
  </r>
  <r>
    <s v="03/08/2024"/>
    <x v="173"/>
    <x v="14"/>
    <s v="CHE191491"/>
    <x v="1399"/>
    <n v="750"/>
    <x v="19"/>
    <x v="0"/>
    <n v="3434"/>
    <x v="7"/>
    <x v="5"/>
    <x v="7"/>
    <x v="47"/>
    <x v="28"/>
    <x v="6"/>
  </r>
  <r>
    <s v="03/11/2024"/>
    <x v="173"/>
    <x v="14"/>
    <s v="CHE191630"/>
    <x v="471"/>
    <n v="33898.31"/>
    <x v="25"/>
    <x v="17"/>
    <n v="2637"/>
    <x v="4"/>
    <x v="5"/>
    <x v="4"/>
    <x v="18"/>
    <x v="9"/>
    <x v="3"/>
  </r>
  <r>
    <s v="03/11/2024"/>
    <x v="173"/>
    <x v="14"/>
    <s v="CHE191631"/>
    <x v="67"/>
    <n v="33898.300000000003"/>
    <x v="25"/>
    <x v="17"/>
    <n v="2636"/>
    <x v="4"/>
    <x v="5"/>
    <x v="4"/>
    <x v="58"/>
    <x v="37"/>
    <x v="4"/>
  </r>
  <r>
    <s v="03/13/2024"/>
    <x v="173"/>
    <x v="14"/>
    <s v="CHE191846"/>
    <x v="971"/>
    <n v="500"/>
    <x v="19"/>
    <x v="0"/>
    <n v="2637"/>
    <x v="4"/>
    <x v="5"/>
    <x v="4"/>
    <x v="18"/>
    <x v="9"/>
    <x v="3"/>
  </r>
  <r>
    <s v="03/14/2024"/>
    <x v="173"/>
    <x v="14"/>
    <s v="CHE191929"/>
    <x v="1150"/>
    <n v="4000"/>
    <x v="26"/>
    <x v="4"/>
    <n v="3436"/>
    <x v="7"/>
    <x v="8"/>
    <x v="7"/>
    <x v="43"/>
    <x v="24"/>
    <x v="6"/>
  </r>
  <r>
    <s v="03/18/2024"/>
    <x v="173"/>
    <x v="14"/>
    <s v="CHE192168"/>
    <x v="40"/>
    <n v="5000"/>
    <x v="20"/>
    <x v="6"/>
    <n v="2734"/>
    <x v="4"/>
    <x v="7"/>
    <x v="4"/>
    <x v="13"/>
    <x v="8"/>
    <x v="5"/>
  </r>
  <r>
    <s v="03/20/2024"/>
    <x v="173"/>
    <x v="14"/>
    <s v="CHE192386"/>
    <x v="1027"/>
    <n v="250"/>
    <x v="19"/>
    <x v="0"/>
    <n v="2736"/>
    <x v="4"/>
    <x v="6"/>
    <x v="4"/>
    <x v="17"/>
    <x v="5"/>
    <x v="4"/>
  </r>
  <r>
    <s v="03/20/2024"/>
    <x v="173"/>
    <x v="14"/>
    <s v="CHE192404"/>
    <x v="880"/>
    <n v="1250"/>
    <x v="19"/>
    <x v="0"/>
    <n v="3343"/>
    <x v="7"/>
    <x v="6"/>
    <x v="7"/>
    <x v="31"/>
    <x v="13"/>
    <x v="7"/>
  </r>
  <r>
    <s v="03/21/2024"/>
    <x v="173"/>
    <x v="14"/>
    <s v="CHE192468"/>
    <x v="681"/>
    <n v="250"/>
    <x v="18"/>
    <x v="2"/>
    <n v="2734"/>
    <x v="4"/>
    <x v="8"/>
    <x v="4"/>
    <x v="13"/>
    <x v="8"/>
    <x v="5"/>
  </r>
  <r>
    <s v="03/25/2024"/>
    <x v="173"/>
    <x v="14"/>
    <s v="CHE192650"/>
    <x v="3"/>
    <n v="500"/>
    <x v="19"/>
    <x v="0"/>
    <n v="2636"/>
    <x v="4"/>
    <x v="9"/>
    <x v="4"/>
    <x v="58"/>
    <x v="37"/>
    <x v="4"/>
  </r>
  <r>
    <s v="03/26/2024"/>
    <x v="173"/>
    <x v="14"/>
    <s v="CHE192792"/>
    <x v="830"/>
    <n v="1500"/>
    <x v="19"/>
    <x v="0"/>
    <n v="2637"/>
    <x v="4"/>
    <x v="5"/>
    <x v="4"/>
    <x v="18"/>
    <x v="9"/>
    <x v="3"/>
  </r>
  <r>
    <s v="03/27/2024"/>
    <x v="173"/>
    <x v="14"/>
    <s v="CHE192945"/>
    <x v="1469"/>
    <n v="2000"/>
    <x v="19"/>
    <x v="0"/>
    <n v="3439"/>
    <x v="8"/>
    <x v="4"/>
    <x v="8"/>
    <x v="40"/>
    <x v="21"/>
    <x v="6"/>
  </r>
  <r>
    <s v="03/28/2024"/>
    <x v="173"/>
    <x v="14"/>
    <s v="CHE193011"/>
    <x v="1405"/>
    <n v="1500"/>
    <x v="20"/>
    <x v="6"/>
    <n v="3307"/>
    <x v="7"/>
    <x v="8"/>
    <x v="7"/>
    <x v="53"/>
    <x v="32"/>
    <x v="0"/>
  </r>
  <r>
    <s v="02/02/2024"/>
    <x v="174"/>
    <x v="14"/>
    <s v="INV432024"/>
    <x v="1209"/>
    <n v="300"/>
    <x v="19"/>
    <x v="0"/>
    <n v="2736"/>
    <x v="4"/>
    <x v="5"/>
    <x v="4"/>
    <x v="17"/>
    <x v="5"/>
    <x v="4"/>
  </r>
  <r>
    <s v="02/09/2024"/>
    <x v="174"/>
    <x v="14"/>
    <s v="202401"/>
    <x v="364"/>
    <n v="7500"/>
    <x v="19"/>
    <x v="0"/>
    <n v="2636"/>
    <x v="4"/>
    <x v="5"/>
    <x v="4"/>
    <x v="58"/>
    <x v="37"/>
    <x v="4"/>
  </r>
  <r>
    <s v="02/15/2024"/>
    <x v="174"/>
    <x v="14"/>
    <s v="CHE189765"/>
    <x v="1464"/>
    <n v="-1000"/>
    <x v="19"/>
    <x v="0"/>
    <n v="2736"/>
    <x v="4"/>
    <x v="5"/>
    <x v="4"/>
    <x v="17"/>
    <x v="5"/>
    <x v="4"/>
  </r>
  <r>
    <s v="03/25/2024"/>
    <x v="174"/>
    <x v="14"/>
    <s v="0001"/>
    <x v="1463"/>
    <n v="250"/>
    <x v="19"/>
    <x v="0"/>
    <n v="2736"/>
    <x v="4"/>
    <x v="5"/>
    <x v="4"/>
    <x v="17"/>
    <x v="5"/>
    <x v="4"/>
  </r>
  <r>
    <s v="04/01/2024"/>
    <x v="174"/>
    <x v="14"/>
    <s v="0017775"/>
    <x v="1236"/>
    <n v="3000"/>
    <x v="19"/>
    <x v="0"/>
    <n v="2736"/>
    <x v="4"/>
    <x v="5"/>
    <x v="4"/>
    <x v="17"/>
    <x v="5"/>
    <x v="4"/>
  </r>
  <r>
    <s v="04/03/2024"/>
    <x v="174"/>
    <x v="14"/>
    <s v="1164"/>
    <x v="22"/>
    <n v="1500"/>
    <x v="19"/>
    <x v="0"/>
    <n v="2637"/>
    <x v="4"/>
    <x v="5"/>
    <x v="4"/>
    <x v="18"/>
    <x v="9"/>
    <x v="3"/>
  </r>
  <r>
    <s v="04/03/2024"/>
    <x v="174"/>
    <x v="14"/>
    <s v="CHE193297"/>
    <x v="1096"/>
    <n v="500"/>
    <x v="20"/>
    <x v="6"/>
    <n v="2634"/>
    <x v="4"/>
    <x v="8"/>
    <x v="4"/>
    <x v="11"/>
    <x v="6"/>
    <x v="4"/>
  </r>
  <r>
    <s v="04/03/2024"/>
    <x v="174"/>
    <x v="14"/>
    <s v="CHE193298"/>
    <x v="430"/>
    <n v="2666"/>
    <x v="19"/>
    <x v="0"/>
    <n v="2636"/>
    <x v="4"/>
    <x v="5"/>
    <x v="4"/>
    <x v="58"/>
    <x v="37"/>
    <x v="4"/>
  </r>
  <r>
    <s v="04/03/2024"/>
    <x v="174"/>
    <x v="14"/>
    <s v="CHE193298"/>
    <x v="430"/>
    <n v="2667"/>
    <x v="19"/>
    <x v="0"/>
    <n v="2637"/>
    <x v="4"/>
    <x v="5"/>
    <x v="4"/>
    <x v="18"/>
    <x v="9"/>
    <x v="3"/>
  </r>
  <r>
    <s v="04/03/2024"/>
    <x v="174"/>
    <x v="14"/>
    <s v="CHE193298"/>
    <x v="430"/>
    <n v="2667"/>
    <x v="19"/>
    <x v="0"/>
    <n v="2734"/>
    <x v="4"/>
    <x v="5"/>
    <x v="4"/>
    <x v="13"/>
    <x v="8"/>
    <x v="5"/>
  </r>
  <r>
    <s v="04/03/2024"/>
    <x v="174"/>
    <x v="14"/>
    <s v="CHE193305"/>
    <x v="23"/>
    <n v="45.94"/>
    <x v="18"/>
    <x v="2"/>
    <n v="3434"/>
    <x v="7"/>
    <x v="8"/>
    <x v="7"/>
    <x v="47"/>
    <x v="28"/>
    <x v="6"/>
  </r>
  <r>
    <s v="04/03/2024"/>
    <x v="174"/>
    <x v="14"/>
    <s v="CHE193308"/>
    <x v="1062"/>
    <n v="25000"/>
    <x v="25"/>
    <x v="17"/>
    <n v="3333"/>
    <x v="7"/>
    <x v="5"/>
    <x v="7"/>
    <x v="1"/>
    <x v="1"/>
    <x v="0"/>
  </r>
  <r>
    <s v="04/03/2024"/>
    <x v="174"/>
    <x v="14"/>
    <s v="CHE193335"/>
    <x v="1470"/>
    <n v="250"/>
    <x v="19"/>
    <x v="0"/>
    <n v="2738"/>
    <x v="4"/>
    <x v="7"/>
    <x v="4"/>
    <x v="55"/>
    <x v="34"/>
    <x v="5"/>
  </r>
  <r>
    <s v="04/03/2024"/>
    <x v="174"/>
    <x v="14"/>
    <s v="CHE193341"/>
    <x v="1413"/>
    <n v="1000"/>
    <x v="20"/>
    <x v="6"/>
    <n v="2634"/>
    <x v="4"/>
    <x v="8"/>
    <x v="4"/>
    <x v="11"/>
    <x v="6"/>
    <x v="4"/>
  </r>
  <r>
    <s v="04/03/2024"/>
    <x v="174"/>
    <x v="14"/>
    <s v="CHE193360"/>
    <x v="67"/>
    <n v="20000"/>
    <x v="25"/>
    <x v="17"/>
    <n v="3333"/>
    <x v="7"/>
    <x v="5"/>
    <x v="7"/>
    <x v="1"/>
    <x v="1"/>
    <x v="0"/>
  </r>
  <r>
    <s v="04/04/2024"/>
    <x v="174"/>
    <x v="14"/>
    <s v="10682"/>
    <x v="22"/>
    <n v="1000"/>
    <x v="19"/>
    <x v="0"/>
    <n v="2738"/>
    <x v="4"/>
    <x v="5"/>
    <x v="4"/>
    <x v="55"/>
    <x v="34"/>
    <x v="5"/>
  </r>
  <r>
    <s v="04/05/2024"/>
    <x v="174"/>
    <x v="14"/>
    <s v="CHE193459"/>
    <x v="1278"/>
    <n v="2500"/>
    <x v="18"/>
    <x v="2"/>
    <n v="3342"/>
    <x v="7"/>
    <x v="7"/>
    <x v="7"/>
    <x v="30"/>
    <x v="14"/>
    <x v="7"/>
  </r>
  <r>
    <s v="04/05/2024"/>
    <x v="174"/>
    <x v="14"/>
    <s v="CHE193540"/>
    <x v="1253"/>
    <n v="2500"/>
    <x v="19"/>
    <x v="0"/>
    <n v="3342"/>
    <x v="7"/>
    <x v="8"/>
    <x v="7"/>
    <x v="30"/>
    <x v="14"/>
    <x v="7"/>
  </r>
  <r>
    <s v="04/07/2024"/>
    <x v="174"/>
    <x v="14"/>
    <s v="CHE193542"/>
    <x v="1464"/>
    <n v="1000"/>
    <x v="19"/>
    <x v="0"/>
    <n v="2736"/>
    <x v="4"/>
    <x v="5"/>
    <x v="4"/>
    <x v="17"/>
    <x v="5"/>
    <x v="4"/>
  </r>
  <r>
    <s v="04/08/2024"/>
    <x v="174"/>
    <x v="14"/>
    <s v="CHE193608"/>
    <x v="1459"/>
    <n v="5000"/>
    <x v="25"/>
    <x v="17"/>
    <n v="3333"/>
    <x v="8"/>
    <x v="5"/>
    <x v="8"/>
    <x v="1"/>
    <x v="1"/>
    <x v="0"/>
  </r>
  <r>
    <s v="04/10/2024"/>
    <x v="174"/>
    <x v="14"/>
    <s v="CHE193718"/>
    <x v="1471"/>
    <n v="500"/>
    <x v="19"/>
    <x v="0"/>
    <n v="2634"/>
    <x v="4"/>
    <x v="5"/>
    <x v="4"/>
    <x v="11"/>
    <x v="6"/>
    <x v="4"/>
  </r>
  <r>
    <s v="04/11/2024"/>
    <x v="174"/>
    <x v="14"/>
    <s v="CHE193868"/>
    <x v="0"/>
    <n v="15000"/>
    <x v="25"/>
    <x v="17"/>
    <n v="3333"/>
    <x v="7"/>
    <x v="5"/>
    <x v="7"/>
    <x v="1"/>
    <x v="1"/>
    <x v="0"/>
  </r>
  <r>
    <s v="04/11/2024"/>
    <x v="174"/>
    <x v="14"/>
    <s v="CHE193927"/>
    <x v="40"/>
    <n v="250"/>
    <x v="20"/>
    <x v="6"/>
    <n v="3436"/>
    <x v="7"/>
    <x v="8"/>
    <x v="7"/>
    <x v="43"/>
    <x v="24"/>
    <x v="6"/>
  </r>
  <r>
    <s v="04/15/2024"/>
    <x v="174"/>
    <x v="14"/>
    <s v="CHE194037"/>
    <x v="668"/>
    <n v="500"/>
    <x v="19"/>
    <x v="0"/>
    <n v="2636"/>
    <x v="4"/>
    <x v="6"/>
    <x v="4"/>
    <x v="58"/>
    <x v="37"/>
    <x v="4"/>
  </r>
  <r>
    <s v="04/16/2024"/>
    <x v="174"/>
    <x v="14"/>
    <s v="050_CHRISTINA.CHRIST"/>
    <x v="456"/>
    <n v="9.4700000000000006"/>
    <x v="23"/>
    <x v="19"/>
    <n v="3333"/>
    <x v="8"/>
    <x v="5"/>
    <x v="8"/>
    <x v="1"/>
    <x v="1"/>
    <x v="0"/>
  </r>
  <r>
    <s v="04/16/2024"/>
    <x v="174"/>
    <x v="14"/>
    <s v="050_CHRISTINA.CHRIST"/>
    <x v="456"/>
    <n v="164.3"/>
    <x v="23"/>
    <x v="19"/>
    <n v="3333"/>
    <x v="8"/>
    <x v="5"/>
    <x v="8"/>
    <x v="1"/>
    <x v="1"/>
    <x v="0"/>
  </r>
  <r>
    <s v="04/16/2024"/>
    <x v="174"/>
    <x v="14"/>
    <s v="050_CHRISTINA.CHRIST"/>
    <x v="456"/>
    <n v="318.02"/>
    <x v="23"/>
    <x v="19"/>
    <n v="3333"/>
    <x v="8"/>
    <x v="5"/>
    <x v="8"/>
    <x v="1"/>
    <x v="1"/>
    <x v="0"/>
  </r>
  <r>
    <s v="04/16/2024"/>
    <x v="174"/>
    <x v="14"/>
    <s v="CHE194182"/>
    <x v="504"/>
    <n v="100"/>
    <x v="18"/>
    <x v="2"/>
    <n v="2636"/>
    <x v="4"/>
    <x v="8"/>
    <x v="4"/>
    <x v="58"/>
    <x v="37"/>
    <x v="4"/>
  </r>
  <r>
    <s v="04/18/2024"/>
    <x v="174"/>
    <x v="14"/>
    <s v="CHE194291"/>
    <x v="1376"/>
    <n v="250"/>
    <x v="19"/>
    <x v="0"/>
    <n v="2637"/>
    <x v="4"/>
    <x v="7"/>
    <x v="4"/>
    <x v="18"/>
    <x v="9"/>
    <x v="3"/>
  </r>
  <r>
    <s v="04/18/2024"/>
    <x v="174"/>
    <x v="14"/>
    <s v="CHE194346"/>
    <x v="1404"/>
    <n v="500"/>
    <x v="19"/>
    <x v="0"/>
    <n v="3307"/>
    <x v="7"/>
    <x v="8"/>
    <x v="7"/>
    <x v="53"/>
    <x v="32"/>
    <x v="0"/>
  </r>
  <r>
    <s v="04/22/2024"/>
    <x v="174"/>
    <x v="14"/>
    <s v="CHE194438"/>
    <x v="567"/>
    <n v="2500"/>
    <x v="18"/>
    <x v="2"/>
    <n v="2734"/>
    <x v="4"/>
    <x v="5"/>
    <x v="4"/>
    <x v="13"/>
    <x v="8"/>
    <x v="5"/>
  </r>
  <r>
    <s v="04/22/2024"/>
    <x v="174"/>
    <x v="14"/>
    <s v="CHE194451"/>
    <x v="1"/>
    <n v="125"/>
    <x v="21"/>
    <x v="1"/>
    <n v="3439"/>
    <x v="8"/>
    <x v="5"/>
    <x v="8"/>
    <x v="40"/>
    <x v="21"/>
    <x v="6"/>
  </r>
  <r>
    <s v="04/22/2024"/>
    <x v="174"/>
    <x v="14"/>
    <s v="CHE194454"/>
    <x v="1409"/>
    <n v="500"/>
    <x v="20"/>
    <x v="6"/>
    <n v="3434"/>
    <x v="7"/>
    <x v="8"/>
    <x v="7"/>
    <x v="47"/>
    <x v="28"/>
    <x v="6"/>
  </r>
  <r>
    <s v="04/23/2024"/>
    <x v="174"/>
    <x v="14"/>
    <s v="CHE194610"/>
    <x v="608"/>
    <n v="1000"/>
    <x v="22"/>
    <x v="3"/>
    <n v="2636"/>
    <x v="4"/>
    <x v="5"/>
    <x v="4"/>
    <x v="58"/>
    <x v="37"/>
    <x v="4"/>
  </r>
  <r>
    <s v="04/23/2024"/>
    <x v="174"/>
    <x v="14"/>
    <s v="CHE194644"/>
    <x v="685"/>
    <n v="500"/>
    <x v="19"/>
    <x v="0"/>
    <n v="2636"/>
    <x v="4"/>
    <x v="5"/>
    <x v="4"/>
    <x v="58"/>
    <x v="37"/>
    <x v="4"/>
  </r>
  <r>
    <s v="04/23/2024"/>
    <x v="174"/>
    <x v="14"/>
    <s v="CHE194646"/>
    <x v="361"/>
    <n v="500"/>
    <x v="19"/>
    <x v="0"/>
    <n v="2734"/>
    <x v="4"/>
    <x v="4"/>
    <x v="4"/>
    <x v="13"/>
    <x v="8"/>
    <x v="5"/>
  </r>
  <r>
    <s v="04/23/2024"/>
    <x v="174"/>
    <x v="14"/>
    <s v="CHE194659"/>
    <x v="1185"/>
    <n v="1000"/>
    <x v="19"/>
    <x v="0"/>
    <n v="2636"/>
    <x v="4"/>
    <x v="5"/>
    <x v="4"/>
    <x v="58"/>
    <x v="37"/>
    <x v="4"/>
  </r>
  <r>
    <s v="04/24/2024"/>
    <x v="174"/>
    <x v="14"/>
    <s v="CHE194731"/>
    <x v="1"/>
    <n v="2500"/>
    <x v="21"/>
    <x v="1"/>
    <n v="3434"/>
    <x v="7"/>
    <x v="5"/>
    <x v="7"/>
    <x v="47"/>
    <x v="28"/>
    <x v="6"/>
  </r>
  <r>
    <s v="04/29/2024"/>
    <x v="174"/>
    <x v="14"/>
    <s v="CHE194945"/>
    <x v="1012"/>
    <n v="300"/>
    <x v="19"/>
    <x v="0"/>
    <n v="2636"/>
    <x v="4"/>
    <x v="5"/>
    <x v="4"/>
    <x v="58"/>
    <x v="37"/>
    <x v="4"/>
  </r>
  <r>
    <s v="04/30/2024"/>
    <x v="174"/>
    <x v="14"/>
    <s v="CHE195023"/>
    <x v="1408"/>
    <n v="2000"/>
    <x v="19"/>
    <x v="0"/>
    <n v="2734"/>
    <x v="4"/>
    <x v="5"/>
    <x v="4"/>
    <x v="13"/>
    <x v="8"/>
    <x v="5"/>
  </r>
  <r>
    <s v="04/30/2024"/>
    <x v="174"/>
    <x v="14"/>
    <s v="CHE195025"/>
    <x v="40"/>
    <n v="1000"/>
    <x v="20"/>
    <x v="6"/>
    <n v="2636"/>
    <x v="4"/>
    <x v="8"/>
    <x v="4"/>
    <x v="58"/>
    <x v="37"/>
    <x v="4"/>
  </r>
  <r>
    <s v="05/01/2024"/>
    <x v="175"/>
    <x v="14"/>
    <s v="CHE195104"/>
    <x v="1235"/>
    <n v="2500"/>
    <x v="19"/>
    <x v="0"/>
    <n v="3301"/>
    <x v="7"/>
    <x v="8"/>
    <x v="7"/>
    <x v="34"/>
    <x v="16"/>
    <x v="0"/>
  </r>
  <r>
    <s v="05/01/2024"/>
    <x v="175"/>
    <x v="14"/>
    <s v="CHE195108"/>
    <x v="215"/>
    <n v="3000"/>
    <x v="22"/>
    <x v="3"/>
    <n v="3342"/>
    <x v="7"/>
    <x v="8"/>
    <x v="7"/>
    <x v="30"/>
    <x v="14"/>
    <x v="7"/>
  </r>
  <r>
    <s v="05/01/2024"/>
    <x v="175"/>
    <x v="14"/>
    <s v="CHE195121"/>
    <x v="1396"/>
    <n v="300"/>
    <x v="18"/>
    <x v="2"/>
    <n v="2636"/>
    <x v="4"/>
    <x v="8"/>
    <x v="4"/>
    <x v="58"/>
    <x v="37"/>
    <x v="4"/>
  </r>
  <r>
    <s v="05/01/2024"/>
    <x v="175"/>
    <x v="14"/>
    <s v="CHE195140"/>
    <x v="1106"/>
    <n v="5000"/>
    <x v="22"/>
    <x v="3"/>
    <n v="2636"/>
    <x v="4"/>
    <x v="9"/>
    <x v="4"/>
    <x v="58"/>
    <x v="37"/>
    <x v="4"/>
  </r>
  <r>
    <s v="05/03/2024"/>
    <x v="175"/>
    <x v="14"/>
    <s v="CHE195231"/>
    <x v="22"/>
    <n v="124.8"/>
    <x v="19"/>
    <x v="0"/>
    <n v="2736"/>
    <x v="4"/>
    <x v="5"/>
    <x v="4"/>
    <x v="17"/>
    <x v="5"/>
    <x v="4"/>
  </r>
  <r>
    <s v="05/10/2024"/>
    <x v="175"/>
    <x v="14"/>
    <s v="CHE195598"/>
    <x v="1472"/>
    <n v="500"/>
    <x v="19"/>
    <x v="0"/>
    <n v="2734"/>
    <x v="4"/>
    <x v="9"/>
    <x v="4"/>
    <x v="13"/>
    <x v="8"/>
    <x v="5"/>
  </r>
  <r>
    <s v="05/10/2024"/>
    <x v="175"/>
    <x v="14"/>
    <s v="CHE195645"/>
    <x v="1340"/>
    <n v="13900"/>
    <x v="18"/>
    <x v="2"/>
    <n v="3333"/>
    <x v="7"/>
    <x v="7"/>
    <x v="7"/>
    <x v="1"/>
    <x v="1"/>
    <x v="0"/>
  </r>
  <r>
    <s v="05/10/2024"/>
    <x v="175"/>
    <x v="14"/>
    <s v="CHE195646"/>
    <x v="674"/>
    <n v="1000"/>
    <x v="19"/>
    <x v="0"/>
    <n v="3307"/>
    <x v="7"/>
    <x v="5"/>
    <x v="7"/>
    <x v="53"/>
    <x v="32"/>
    <x v="0"/>
  </r>
  <r>
    <s v="05/10/2024"/>
    <x v="175"/>
    <x v="14"/>
    <s v="CHE195650"/>
    <x v="1345"/>
    <n v="630"/>
    <x v="23"/>
    <x v="19"/>
    <n v="3333"/>
    <x v="8"/>
    <x v="5"/>
    <x v="8"/>
    <x v="1"/>
    <x v="1"/>
    <x v="0"/>
  </r>
  <r>
    <s v="05/10/2024"/>
    <x v="175"/>
    <x v="14"/>
    <s v="CHE195651"/>
    <x v="1345"/>
    <n v="1400"/>
    <x v="23"/>
    <x v="19"/>
    <n v="3333"/>
    <x v="8"/>
    <x v="5"/>
    <x v="8"/>
    <x v="1"/>
    <x v="1"/>
    <x v="0"/>
  </r>
  <r>
    <s v="05/15/2024"/>
    <x v="175"/>
    <x v="14"/>
    <s v="CHE195867"/>
    <x v="791"/>
    <n v="5000"/>
    <x v="18"/>
    <x v="2"/>
    <n v="2737"/>
    <x v="4"/>
    <x v="5"/>
    <x v="4"/>
    <x v="15"/>
    <x v="10"/>
    <x v="5"/>
  </r>
  <r>
    <s v="05/15/2024"/>
    <x v="175"/>
    <x v="14"/>
    <s v="CHE195870"/>
    <x v="1309"/>
    <n v="1000"/>
    <x v="19"/>
    <x v="0"/>
    <n v="2737"/>
    <x v="4"/>
    <x v="6"/>
    <x v="4"/>
    <x v="15"/>
    <x v="10"/>
    <x v="5"/>
  </r>
  <r>
    <s v="05/15/2024"/>
    <x v="175"/>
    <x v="14"/>
    <s v="CHE195872"/>
    <x v="1265"/>
    <n v="2500"/>
    <x v="19"/>
    <x v="0"/>
    <n v="2737"/>
    <x v="4"/>
    <x v="10"/>
    <x v="4"/>
    <x v="15"/>
    <x v="10"/>
    <x v="5"/>
  </r>
  <r>
    <s v="05/16/2024"/>
    <x v="175"/>
    <x v="14"/>
    <s v="CHE195968"/>
    <x v="1473"/>
    <n v="1500"/>
    <x v="22"/>
    <x v="3"/>
    <n v="2636"/>
    <x v="4"/>
    <x v="8"/>
    <x v="4"/>
    <x v="58"/>
    <x v="37"/>
    <x v="4"/>
  </r>
  <r>
    <s v="05/16/2024"/>
    <x v="175"/>
    <x v="14"/>
    <s v="CHE196010"/>
    <x v="1474"/>
    <n v="300"/>
    <x v="19"/>
    <x v="0"/>
    <n v="2739"/>
    <x v="4"/>
    <x v="4"/>
    <x v="4"/>
    <x v="45"/>
    <x v="26"/>
    <x v="5"/>
  </r>
  <r>
    <s v="05/17/2024"/>
    <x v="175"/>
    <x v="14"/>
    <s v="CHE196050"/>
    <x v="1142"/>
    <n v="3000"/>
    <x v="26"/>
    <x v="4"/>
    <n v="2734"/>
    <x v="4"/>
    <x v="6"/>
    <x v="4"/>
    <x v="13"/>
    <x v="8"/>
    <x v="5"/>
  </r>
  <r>
    <s v="05/21/2024"/>
    <x v="175"/>
    <x v="14"/>
    <s v="CHE196110"/>
    <x v="504"/>
    <n v="500"/>
    <x v="18"/>
    <x v="2"/>
    <n v="2636"/>
    <x v="4"/>
    <x v="8"/>
    <x v="4"/>
    <x v="58"/>
    <x v="37"/>
    <x v="4"/>
  </r>
  <r>
    <s v="05/24/2024"/>
    <x v="175"/>
    <x v="14"/>
    <s v="CHE196423"/>
    <x v="982"/>
    <n v="1000"/>
    <x v="24"/>
    <x v="16"/>
    <n v="3301"/>
    <x v="7"/>
    <x v="5"/>
    <x v="7"/>
    <x v="34"/>
    <x v="16"/>
    <x v="0"/>
  </r>
  <r>
    <s v="05/24/2024"/>
    <x v="175"/>
    <x v="14"/>
    <s v="CHE196427"/>
    <x v="278"/>
    <n v="2500"/>
    <x v="22"/>
    <x v="3"/>
    <n v="3342"/>
    <x v="7"/>
    <x v="8"/>
    <x v="7"/>
    <x v="30"/>
    <x v="14"/>
    <x v="7"/>
  </r>
  <r>
    <s v="05/24/2024"/>
    <x v="175"/>
    <x v="14"/>
    <s v="CHE196429"/>
    <x v="1"/>
    <n v="5000"/>
    <x v="21"/>
    <x v="1"/>
    <n v="3343"/>
    <x v="7"/>
    <x v="7"/>
    <x v="7"/>
    <x v="31"/>
    <x v="13"/>
    <x v="7"/>
  </r>
  <r>
    <s v="05/24/2024"/>
    <x v="175"/>
    <x v="14"/>
    <s v="CHE196430"/>
    <x v="1475"/>
    <n v="1250"/>
    <x v="26"/>
    <x v="4"/>
    <n v="3439"/>
    <x v="8"/>
    <x v="5"/>
    <x v="8"/>
    <x v="40"/>
    <x v="21"/>
    <x v="6"/>
  </r>
  <r>
    <s v="05/28/2024"/>
    <x v="175"/>
    <x v="14"/>
    <s v="CHE196551"/>
    <x v="1361"/>
    <n v="500"/>
    <x v="19"/>
    <x v="0"/>
    <n v="2636"/>
    <x v="4"/>
    <x v="5"/>
    <x v="4"/>
    <x v="58"/>
    <x v="37"/>
    <x v="4"/>
  </r>
  <r>
    <s v="05/30/2024"/>
    <x v="175"/>
    <x v="14"/>
    <s v="CHE196702"/>
    <x v="910"/>
    <n v="1500"/>
    <x v="19"/>
    <x v="0"/>
    <n v="2634"/>
    <x v="4"/>
    <x v="4"/>
    <x v="4"/>
    <x v="11"/>
    <x v="6"/>
    <x v="4"/>
  </r>
  <r>
    <s v="05/30/2024"/>
    <x v="175"/>
    <x v="14"/>
    <s v="CHE196721"/>
    <x v="1467"/>
    <n v="1000"/>
    <x v="19"/>
    <x v="0"/>
    <n v="2636"/>
    <x v="4"/>
    <x v="5"/>
    <x v="4"/>
    <x v="58"/>
    <x v="37"/>
    <x v="4"/>
  </r>
  <r>
    <s v="09/18/2020"/>
    <x v="175"/>
    <x v="14"/>
    <s v="INV091820"/>
    <x v="207"/>
    <n v="-500"/>
    <x v="26"/>
    <x v="4"/>
    <n v="3338"/>
    <x v="7"/>
    <x v="5"/>
    <x v="7"/>
    <x v="27"/>
    <x v="9"/>
    <x v="3"/>
  </r>
  <r>
    <s v="06/03/2024"/>
    <x v="176"/>
    <x v="14"/>
    <s v="WEXP-00088263"/>
    <x v="1476"/>
    <n v="137.97999999999999"/>
    <x v="19"/>
    <x v="0"/>
    <n v="3307"/>
    <x v="0"/>
    <x v="5"/>
    <x v="0"/>
    <x v="53"/>
    <x v="32"/>
    <x v="0"/>
  </r>
  <r>
    <s v="06/04/2024"/>
    <x v="176"/>
    <x v="14"/>
    <s v="CHE197000"/>
    <x v="721"/>
    <n v="2500"/>
    <x v="19"/>
    <x v="0"/>
    <n v="2637"/>
    <x v="4"/>
    <x v="7"/>
    <x v="4"/>
    <x v="18"/>
    <x v="9"/>
    <x v="3"/>
  </r>
  <r>
    <s v="06/05/2024"/>
    <x v="176"/>
    <x v="14"/>
    <s v="WEXP-00088447"/>
    <x v="1477"/>
    <n v="500"/>
    <x v="19"/>
    <x v="0"/>
    <n v="3303"/>
    <x v="0"/>
    <x v="5"/>
    <x v="0"/>
    <x v="36"/>
    <x v="18"/>
    <x v="0"/>
  </r>
  <r>
    <s v="06/06/2024"/>
    <x v="176"/>
    <x v="14"/>
    <s v="CHE197169"/>
    <x v="1342"/>
    <n v="1000"/>
    <x v="19"/>
    <x v="0"/>
    <n v="3338"/>
    <x v="7"/>
    <x v="5"/>
    <x v="7"/>
    <x v="27"/>
    <x v="9"/>
    <x v="3"/>
  </r>
  <r>
    <s v="06/10/2024"/>
    <x v="176"/>
    <x v="14"/>
    <s v="CHE197350"/>
    <x v="235"/>
    <n v="1000"/>
    <x v="19"/>
    <x v="0"/>
    <n v="2636"/>
    <x v="4"/>
    <x v="5"/>
    <x v="4"/>
    <x v="58"/>
    <x v="37"/>
    <x v="4"/>
  </r>
  <r>
    <s v="06/14/2024"/>
    <x v="176"/>
    <x v="14"/>
    <s v="CHE197639"/>
    <x v="219"/>
    <n v="500"/>
    <x v="19"/>
    <x v="0"/>
    <n v="3338"/>
    <x v="7"/>
    <x v="8"/>
    <x v="7"/>
    <x v="27"/>
    <x v="9"/>
    <x v="3"/>
  </r>
  <r>
    <s v="06/14/2024"/>
    <x v="176"/>
    <x v="14"/>
    <s v="CHE197642"/>
    <x v="975"/>
    <n v="500"/>
    <x v="19"/>
    <x v="0"/>
    <n v="2636"/>
    <x v="4"/>
    <x v="5"/>
    <x v="4"/>
    <x v="58"/>
    <x v="37"/>
    <x v="4"/>
  </r>
  <r>
    <s v="06/14/2024"/>
    <x v="176"/>
    <x v="14"/>
    <s v="CHE197643"/>
    <x v="528"/>
    <n v="9000"/>
    <x v="19"/>
    <x v="0"/>
    <n v="2636"/>
    <x v="4"/>
    <x v="5"/>
    <x v="4"/>
    <x v="58"/>
    <x v="37"/>
    <x v="4"/>
  </r>
  <r>
    <s v="06/17/2024"/>
    <x v="176"/>
    <x v="14"/>
    <s v="CHE197786"/>
    <x v="693"/>
    <n v="200"/>
    <x v="22"/>
    <x v="3"/>
    <n v="3342"/>
    <x v="7"/>
    <x v="5"/>
    <x v="7"/>
    <x v="30"/>
    <x v="14"/>
    <x v="7"/>
  </r>
  <r>
    <s v="06/17/2024"/>
    <x v="176"/>
    <x v="14"/>
    <s v="CHE197788"/>
    <x v="1"/>
    <n v="1000"/>
    <x v="21"/>
    <x v="1"/>
    <n v="3342"/>
    <x v="7"/>
    <x v="8"/>
    <x v="7"/>
    <x v="30"/>
    <x v="14"/>
    <x v="7"/>
  </r>
  <r>
    <s v="06/18/2024"/>
    <x v="176"/>
    <x v="14"/>
    <s v="CHE197863"/>
    <x v="1238"/>
    <n v="750"/>
    <x v="26"/>
    <x v="4"/>
    <n v="3434"/>
    <x v="7"/>
    <x v="5"/>
    <x v="7"/>
    <x v="47"/>
    <x v="28"/>
    <x v="6"/>
  </r>
  <r>
    <s v="06/18/2024"/>
    <x v="176"/>
    <x v="14"/>
    <s v="CHE197868"/>
    <x v="1148"/>
    <n v="5000"/>
    <x v="19"/>
    <x v="0"/>
    <n v="3344"/>
    <x v="7"/>
    <x v="6"/>
    <x v="7"/>
    <x v="28"/>
    <x v="13"/>
    <x v="7"/>
  </r>
  <r>
    <s v="06/19/2024"/>
    <x v="176"/>
    <x v="14"/>
    <s v="CHE197920"/>
    <x v="1139"/>
    <n v="500"/>
    <x v="19"/>
    <x v="0"/>
    <n v="2634"/>
    <x v="4"/>
    <x v="8"/>
    <x v="4"/>
    <x v="11"/>
    <x v="6"/>
    <x v="4"/>
  </r>
  <r>
    <s v="06/20/2024"/>
    <x v="176"/>
    <x v="14"/>
    <s v="CHE197966"/>
    <x v="607"/>
    <n v="2400"/>
    <x v="19"/>
    <x v="0"/>
    <n v="2736"/>
    <x v="4"/>
    <x v="7"/>
    <x v="4"/>
    <x v="17"/>
    <x v="5"/>
    <x v="4"/>
  </r>
  <r>
    <s v="06/20/2024"/>
    <x v="176"/>
    <x v="14"/>
    <s v="CHE198006"/>
    <x v="1478"/>
    <n v="1000"/>
    <x v="19"/>
    <x v="0"/>
    <n v="2735"/>
    <x v="4"/>
    <x v="5"/>
    <x v="4"/>
    <x v="16"/>
    <x v="11"/>
    <x v="5"/>
  </r>
  <r>
    <s v="06/25/2024"/>
    <x v="176"/>
    <x v="14"/>
    <s v="CHE198198"/>
    <x v="1479"/>
    <n v="100"/>
    <x v="19"/>
    <x v="0"/>
    <n v="2634"/>
    <x v="4"/>
    <x v="5"/>
    <x v="4"/>
    <x v="11"/>
    <x v="6"/>
    <x v="4"/>
  </r>
  <r>
    <s v="06/26/2024"/>
    <x v="176"/>
    <x v="14"/>
    <s v="CHE198310"/>
    <x v="22"/>
    <n v="1000"/>
    <x v="19"/>
    <x v="0"/>
    <n v="2734"/>
    <x v="4"/>
    <x v="5"/>
    <x v="4"/>
    <x v="13"/>
    <x v="8"/>
    <x v="5"/>
  </r>
  <r>
    <s v="06/26/2024"/>
    <x v="176"/>
    <x v="14"/>
    <s v="CHE198313"/>
    <x v="1296"/>
    <n v="1000"/>
    <x v="19"/>
    <x v="0"/>
    <n v="2736"/>
    <x v="4"/>
    <x v="5"/>
    <x v="4"/>
    <x v="17"/>
    <x v="5"/>
    <x v="4"/>
  </r>
  <r>
    <s v="06/26/2024"/>
    <x v="176"/>
    <x v="14"/>
    <s v="CHE198333"/>
    <x v="1229"/>
    <n v="1000"/>
    <x v="19"/>
    <x v="0"/>
    <n v="2636"/>
    <x v="4"/>
    <x v="5"/>
    <x v="4"/>
    <x v="58"/>
    <x v="37"/>
    <x v="4"/>
  </r>
  <r>
    <s v="06/27/2024"/>
    <x v="176"/>
    <x v="14"/>
    <s v="CHE198430"/>
    <x v="1095"/>
    <n v="500"/>
    <x v="19"/>
    <x v="0"/>
    <n v="2638"/>
    <x v="4"/>
    <x v="5"/>
    <x v="4"/>
    <x v="14"/>
    <x v="9"/>
    <x v="3"/>
  </r>
  <r>
    <m/>
    <x v="177"/>
    <x v="15"/>
    <m/>
    <x v="552"/>
    <m/>
    <x v="30"/>
    <x v="20"/>
    <m/>
    <x v="9"/>
    <x v="0"/>
    <x v="9"/>
    <x v="61"/>
    <x v="40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EDCE35-67AF-4DC1-A8DB-62C9B9E09732}" name="PivotTable1" cacheId="6" dataOnRows="1" applyNumberFormats="0" applyBorderFormats="0" applyFontFormats="0" applyPatternFormats="0" applyAlignmentFormats="0" applyWidthHeightFormats="1" dataCaption="Data" updatedVersion="8" minRefreshableVersion="3" asteriskTotals="1" showMemberPropertyTips="0" useAutoFormatting="1" colGrandTotals="0" itemPrintTitles="1" createdVersion="4" indent="0" compact="0" compactData="0" gridDropZones="1">
  <location ref="A12:N23" firstHeaderRow="1" firstDataRow="2" firstDataCol="2" rowPageCount="6" colPageCount="1"/>
  <pivotFields count="15">
    <pivotField compact="0" outline="0" subtotalTop="0" showAll="0" includeNewItemsInFilter="1"/>
    <pivotField axis="axisCol" compact="0" outline="0" subtotalTop="0" showAll="0" includeNewItemsInFilter="1">
      <items count="179">
        <item h="1" x="0"/>
        <item h="1" x="1"/>
        <item h="1" x="2"/>
        <item h="1" x="5"/>
        <item h="1" x="6"/>
        <item h="1" x="3"/>
        <item h="1" x="7"/>
        <item h="1" x="8"/>
        <item h="1" x="9"/>
        <item h="1" x="4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h="1" x="177"/>
        <item x="176"/>
        <item t="default"/>
      </items>
    </pivotField>
    <pivotField axis="axisPage" compact="0" outline="0" subtotalTop="0" multipleItemSelectionAllowed="1" showAll="0" includeNewItemsInFilter="1">
      <items count="1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h="1" x="15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1481">
        <item x="746"/>
        <item x="757"/>
        <item x="465"/>
        <item x="636"/>
        <item x="678"/>
        <item x="170"/>
        <item x="846"/>
        <item x="828"/>
        <item x="497"/>
        <item x="507"/>
        <item x="683"/>
        <item x="679"/>
        <item x="327"/>
        <item x="111"/>
        <item x="430"/>
        <item x="44"/>
        <item x="512"/>
        <item x="751"/>
        <item x="839"/>
        <item x="86"/>
        <item x="682"/>
        <item x="36"/>
        <item x="1003"/>
        <item x="199"/>
        <item x="697"/>
        <item x="780"/>
        <item x="282"/>
        <item x="408"/>
        <item x="701"/>
        <item x="878"/>
        <item x="4"/>
        <item x="633"/>
        <item x="700"/>
        <item x="967"/>
        <item x="763"/>
        <item x="379"/>
        <item x="719"/>
        <item x="438"/>
        <item x="778"/>
        <item x="456"/>
        <item x="672"/>
        <item x="805"/>
        <item x="824"/>
        <item x="816"/>
        <item x="910"/>
        <item x="514"/>
        <item x="857"/>
        <item x="661"/>
        <item x="840"/>
        <item x="249"/>
        <item x="677"/>
        <item x="907"/>
        <item x="761"/>
        <item x="870"/>
        <item x="993"/>
        <item x="268"/>
        <item x="12"/>
        <item x="61"/>
        <item x="472"/>
        <item x="136"/>
        <item x="1014"/>
        <item x="977"/>
        <item x="756"/>
        <item x="393"/>
        <item x="14"/>
        <item x="812"/>
        <item x="331"/>
        <item x="625"/>
        <item x="693"/>
        <item x="886"/>
        <item x="399"/>
        <item x="69"/>
        <item x="830"/>
        <item x="597"/>
        <item x="725"/>
        <item x="901"/>
        <item x="555"/>
        <item x="82"/>
        <item x="845"/>
        <item x="643"/>
        <item x="931"/>
        <item x="211"/>
        <item x="104"/>
        <item x="84"/>
        <item x="40"/>
        <item x="37"/>
        <item x="978"/>
        <item x="139"/>
        <item x="30"/>
        <item x="994"/>
        <item x="598"/>
        <item x="708"/>
        <item x="930"/>
        <item x="502"/>
        <item x="325"/>
        <item x="292"/>
        <item x="548"/>
        <item x="727"/>
        <item x="986"/>
        <item x="862"/>
        <item x="419"/>
        <item x="233"/>
        <item x="536"/>
        <item x="692"/>
        <item x="788"/>
        <item x="789"/>
        <item x="888"/>
        <item x="996"/>
        <item x="713"/>
        <item x="1009"/>
        <item x="718"/>
        <item x="943"/>
        <item x="137"/>
        <item x="480"/>
        <item x="851"/>
        <item x="651"/>
        <item x="96"/>
        <item x="600"/>
        <item x="1011"/>
        <item x="519"/>
        <item x="455"/>
        <item x="586"/>
        <item x="650"/>
        <item x="283"/>
        <item x="155"/>
        <item x="604"/>
        <item x="157"/>
        <item x="962"/>
        <item x="312"/>
        <item x="949"/>
        <item x="378"/>
        <item x="942"/>
        <item x="176"/>
        <item x="177"/>
        <item x="482"/>
        <item x="126"/>
        <item x="362"/>
        <item x="45"/>
        <item x="366"/>
        <item x="688"/>
        <item x="231"/>
        <item x="944"/>
        <item x="149"/>
        <item x="85"/>
        <item x="791"/>
        <item x="712"/>
        <item x="747"/>
        <item x="457"/>
        <item x="22"/>
        <item x="1015"/>
        <item x="498"/>
        <item x="793"/>
        <item x="300"/>
        <item x="41"/>
        <item x="948"/>
        <item x="466"/>
        <item x="587"/>
        <item x="618"/>
        <item x="644"/>
        <item x="607"/>
        <item x="656"/>
        <item x="917"/>
        <item x="461"/>
        <item x="773"/>
        <item x="849"/>
        <item x="1005"/>
        <item x="80"/>
        <item x="535"/>
        <item x="749"/>
        <item x="142"/>
        <item x="837"/>
        <item x="173"/>
        <item x="623"/>
        <item x="434"/>
        <item x="420"/>
        <item x="602"/>
        <item x="569"/>
        <item x="240"/>
        <item x="603"/>
        <item x="806"/>
        <item x="1013"/>
        <item x="635"/>
        <item x="659"/>
        <item x="529"/>
        <item x="5"/>
        <item x="363"/>
        <item x="147"/>
        <item x="774"/>
        <item x="350"/>
        <item x="250"/>
        <item x="431"/>
        <item x="848"/>
        <item x="685"/>
        <item x="166"/>
        <item x="416"/>
        <item x="377"/>
        <item x="332"/>
        <item x="655"/>
        <item x="741"/>
        <item x="557"/>
        <item x="647"/>
        <item x="629"/>
        <item x="989"/>
        <item x="620"/>
        <item x="641"/>
        <item x="733"/>
        <item x="705"/>
        <item x="543"/>
        <item x="546"/>
        <item x="21"/>
        <item x="15"/>
        <item x="11"/>
        <item x="24"/>
        <item x="38"/>
        <item x="31"/>
        <item x="541"/>
        <item x="2"/>
        <item x="333"/>
        <item x="383"/>
        <item x="522"/>
        <item x="334"/>
        <item x="735"/>
        <item x="937"/>
        <item x="745"/>
        <item x="940"/>
        <item x="241"/>
        <item x="335"/>
        <item x="475"/>
        <item x="518"/>
        <item x="983"/>
        <item x="606"/>
        <item x="875"/>
        <item x="218"/>
        <item x="918"/>
        <item x="242"/>
        <item x="444"/>
        <item x="146"/>
        <item x="508"/>
        <item x="581"/>
        <item x="938"/>
        <item x="66"/>
        <item x="169"/>
        <item x="624"/>
        <item x="485"/>
        <item x="63"/>
        <item x="505"/>
        <item x="81"/>
        <item x="97"/>
        <item x="668"/>
        <item x="726"/>
        <item x="112"/>
        <item x="107"/>
        <item x="98"/>
        <item x="78"/>
        <item x="795"/>
        <item x="360"/>
        <item x="760"/>
        <item x="227"/>
        <item x="549"/>
        <item x="381"/>
        <item x="374"/>
        <item x="448"/>
        <item x="410"/>
        <item x="114"/>
        <item x="409"/>
        <item x="570"/>
        <item x="1006"/>
        <item x="336"/>
        <item x="175"/>
        <item x="867"/>
        <item x="182"/>
        <item x="225"/>
        <item x="217"/>
        <item x="210"/>
        <item x="318"/>
        <item x="1002"/>
        <item x="412"/>
        <item x="103"/>
        <item x="272"/>
        <item x="316"/>
        <item x="129"/>
        <item x="784"/>
        <item x="357"/>
        <item x="859"/>
        <item x="899"/>
        <item x="265"/>
        <item x="337"/>
        <item x="775"/>
        <item x="428"/>
        <item x="125"/>
        <item x="235"/>
        <item x="293"/>
        <item x="893"/>
        <item x="736"/>
        <item x="991"/>
        <item x="873"/>
        <item x="714"/>
        <item x="709"/>
        <item x="338"/>
        <item x="179"/>
        <item x="34"/>
        <item x="876"/>
        <item x="856"/>
        <item x="52"/>
        <item x="532"/>
        <item x="599"/>
        <item x="660"/>
        <item x="955"/>
        <item x="339"/>
        <item x="565"/>
        <item x="971"/>
        <item x="206"/>
        <item x="294"/>
        <item x="732"/>
        <item x="89"/>
        <item x="771"/>
        <item x="462"/>
        <item x="446"/>
        <item x="880"/>
        <item x="158"/>
        <item x="1007"/>
        <item x="863"/>
        <item x="671"/>
        <item x="608"/>
        <item x="959"/>
        <item x="550"/>
        <item x="823"/>
        <item x="145"/>
        <item x="860"/>
        <item x="912"/>
        <item x="515"/>
        <item x="296"/>
        <item x="990"/>
        <item x="720"/>
        <item x="185"/>
        <item x="215"/>
        <item x="191"/>
        <item x="367"/>
        <item x="484"/>
        <item x="424"/>
        <item x="681"/>
        <item x="506"/>
        <item x="640"/>
        <item x="71"/>
        <item x="120"/>
        <item x="852"/>
        <item x="524"/>
        <item x="556"/>
        <item x="800"/>
        <item x="305"/>
        <item x="861"/>
        <item x="8"/>
        <item x="25"/>
        <item x="29"/>
        <item x="525"/>
        <item x="257"/>
        <item x="698"/>
        <item x="738"/>
        <item x="730"/>
        <item x="49"/>
        <item x="109"/>
        <item x="854"/>
        <item x="696"/>
        <item x="838"/>
        <item x="853"/>
        <item x="127"/>
        <item x="212"/>
        <item x="243"/>
        <item x="972"/>
        <item x="239"/>
        <item x="729"/>
        <item x="203"/>
        <item x="922"/>
        <item x="770"/>
        <item x="314"/>
        <item x="255"/>
        <item x="7"/>
        <item x="9"/>
        <item x="997"/>
        <item x="106"/>
        <item x="963"/>
        <item x="785"/>
        <item x="94"/>
        <item x="251"/>
        <item x="975"/>
        <item x="657"/>
        <item x="648"/>
        <item x="189"/>
        <item x="489"/>
        <item x="317"/>
        <item x="10"/>
        <item x="194"/>
        <item x="572"/>
        <item x="290"/>
        <item x="582"/>
        <item x="566"/>
        <item x="703"/>
        <item x="6"/>
        <item x="33"/>
        <item x="463"/>
        <item x="776"/>
        <item x="216"/>
        <item x="740"/>
        <item x="847"/>
        <item x="911"/>
        <item x="404"/>
        <item x="168"/>
        <item x="491"/>
        <item x="941"/>
        <item x="486"/>
        <item x="17"/>
        <item x="885"/>
        <item x="533"/>
        <item x="400"/>
        <item x="151"/>
        <item x="961"/>
        <item x="995"/>
        <item x="401"/>
        <item x="100"/>
        <item x="503"/>
        <item x="680"/>
        <item x="743"/>
        <item x="65"/>
        <item x="278"/>
        <item x="510"/>
        <item x="567"/>
        <item x="925"/>
        <item x="280"/>
        <item x="487"/>
        <item x="609"/>
        <item x="328"/>
        <item x="459"/>
        <item x="821"/>
        <item x="833"/>
        <item x="674"/>
        <item x="578"/>
        <item x="987"/>
        <item x="554"/>
        <item x="479"/>
        <item x="474"/>
        <item x="956"/>
        <item x="843"/>
        <item x="281"/>
        <item x="622"/>
        <item x="304"/>
        <item x="590"/>
        <item x="262"/>
        <item x="950"/>
        <item x="664"/>
        <item x="91"/>
        <item x="804"/>
        <item x="588"/>
        <item x="118"/>
        <item x="384"/>
        <item x="92"/>
        <item x="27"/>
        <item x="981"/>
        <item x="755"/>
        <item x="467"/>
        <item x="984"/>
        <item x="313"/>
        <item x="834"/>
        <item x="831"/>
        <item x="364"/>
        <item x="122"/>
        <item x="402"/>
        <item x="238"/>
        <item x="561"/>
        <item x="184"/>
        <item x="267"/>
        <item x="531"/>
        <item x="172"/>
        <item x="128"/>
        <item x="148"/>
        <item x="115"/>
        <item x="748"/>
        <item x="266"/>
        <item x="274"/>
        <item x="782"/>
        <item x="303"/>
        <item x="460"/>
        <item x="783"/>
        <item x="614"/>
        <item x="563"/>
        <item x="16"/>
        <item x="311"/>
        <item x="385"/>
        <item x="72"/>
        <item x="547"/>
        <item x="441"/>
        <item x="101"/>
        <item x="442"/>
        <item x="447"/>
        <item x="60"/>
        <item x="979"/>
        <item x="93"/>
        <item x="46"/>
        <item x="391"/>
        <item x="269"/>
        <item x="248"/>
        <item x="247"/>
        <item x="246"/>
        <item x="55"/>
        <item x="28"/>
        <item x="499"/>
        <item x="209"/>
        <item x="841"/>
        <item x="523"/>
        <item x="616"/>
        <item x="889"/>
        <item x="68"/>
        <item x="619"/>
        <item x="786"/>
        <item x="528"/>
        <item x="134"/>
        <item x="469"/>
        <item x="386"/>
        <item x="675"/>
        <item x="88"/>
        <item x="985"/>
        <item x="908"/>
        <item x="716"/>
        <item x="882"/>
        <item x="450"/>
        <item x="631"/>
        <item x="935"/>
        <item x="153"/>
        <item x="159"/>
        <item x="279"/>
        <item x="234"/>
        <item x="53"/>
        <item x="59"/>
        <item x="56"/>
        <item x="490"/>
        <item x="140"/>
        <item x="617"/>
        <item x="945"/>
        <item x="433"/>
        <item x="417"/>
        <item x="394"/>
        <item x="358"/>
        <item x="495"/>
        <item x="161"/>
        <item x="423"/>
        <item x="259"/>
        <item x="320"/>
        <item x="3"/>
        <item x="398"/>
        <item x="289"/>
        <item x="156"/>
        <item x="167"/>
        <item x="947"/>
        <item x="162"/>
        <item x="260"/>
        <item x="256"/>
        <item x="308"/>
        <item x="264"/>
        <item x="451"/>
        <item x="801"/>
        <item x="663"/>
        <item x="75"/>
        <item x="105"/>
        <item x="564"/>
        <item x="270"/>
        <item x="855"/>
        <item x="359"/>
        <item x="392"/>
        <item x="809"/>
        <item x="48"/>
        <item x="826"/>
        <item x="353"/>
        <item x="509"/>
        <item x="796"/>
        <item x="195"/>
        <item x="64"/>
        <item x="200"/>
        <item x="759"/>
        <item x="818"/>
        <item x="952"/>
        <item x="152"/>
        <item x="896"/>
        <item x="639"/>
        <item x="868"/>
        <item x="957"/>
        <item x="252"/>
        <item x="673"/>
        <item x="669"/>
        <item x="559"/>
        <item x="186"/>
        <item x="183"/>
        <item x="205"/>
        <item x="57"/>
        <item x="592"/>
        <item x="315"/>
        <item x="612"/>
        <item x="197"/>
        <item x="376"/>
        <item x="665"/>
        <item x="208"/>
        <item x="422"/>
        <item x="652"/>
        <item x="913"/>
        <item x="143"/>
        <item x="273"/>
        <item x="285"/>
        <item x="286"/>
        <item x="728"/>
        <item x="481"/>
        <item x="414"/>
        <item x="411"/>
        <item x="23"/>
        <item x="951"/>
        <item x="866"/>
        <item x="426"/>
        <item x="196"/>
        <item x="213"/>
        <item x="413"/>
        <item x="330"/>
        <item x="634"/>
        <item x="630"/>
        <item x="992"/>
        <item x="1010"/>
        <item x="387"/>
        <item x="814"/>
        <item x="375"/>
        <item x="500"/>
        <item x="752"/>
        <item x="721"/>
        <item x="348"/>
        <item x="595"/>
        <item x="380"/>
        <item x="520"/>
        <item x="874"/>
        <item x="958"/>
        <item x="916"/>
        <item x="835"/>
        <item x="258"/>
        <item x="144"/>
        <item x="707"/>
        <item x="649"/>
        <item x="613"/>
        <item x="0"/>
        <item x="891"/>
        <item x="610"/>
        <item x="954"/>
        <item x="432"/>
        <item x="596"/>
        <item x="73"/>
        <item x="710"/>
        <item x="382"/>
        <item x="165"/>
        <item x="452"/>
        <item x="214"/>
        <item x="966"/>
        <item x="819"/>
        <item x="807"/>
        <item x="734"/>
        <item x="521"/>
        <item x="135"/>
        <item x="758"/>
        <item x="811"/>
        <item x="301"/>
        <item x="26"/>
        <item x="585"/>
        <item x="638"/>
        <item x="686"/>
        <item x="298"/>
        <item x="808"/>
        <item x="534"/>
        <item x="903"/>
        <item x="827"/>
        <item x="580"/>
        <item x="164"/>
        <item x="779"/>
        <item x="844"/>
        <item x="919"/>
        <item x="1012"/>
        <item x="968"/>
        <item x="43"/>
        <item x="501"/>
        <item x="302"/>
        <item x="802"/>
        <item x="871"/>
        <item x="76"/>
        <item x="340"/>
        <item x="577"/>
        <item x="905"/>
        <item x="872"/>
        <item x="341"/>
        <item x="342"/>
        <item x="253"/>
        <item x="645"/>
        <item x="343"/>
        <item x="542"/>
        <item x="969"/>
        <item x="526"/>
        <item x="797"/>
        <item x="207"/>
        <item x="356"/>
        <item x="237"/>
        <item x="287"/>
        <item x="388"/>
        <item x="309"/>
        <item x="850"/>
        <item x="473"/>
        <item x="297"/>
        <item x="174"/>
        <item x="299"/>
        <item x="879"/>
        <item x="513"/>
        <item x="626"/>
        <item x="403"/>
        <item x="646"/>
        <item x="883"/>
        <item x="307"/>
        <item x="637"/>
        <item x="504"/>
        <item x="322"/>
        <item x="576"/>
        <item x="939"/>
        <item x="753"/>
        <item x="892"/>
        <item x="79"/>
        <item x="832"/>
        <item x="621"/>
        <item x="435"/>
        <item x="124"/>
        <item x="349"/>
        <item x="632"/>
        <item x="90"/>
        <item x="998"/>
        <item x="890"/>
        <item x="964"/>
        <item x="407"/>
        <item x="923"/>
        <item x="690"/>
        <item x="83"/>
        <item x="699"/>
        <item x="920"/>
        <item x="836"/>
        <item x="527"/>
        <item x="558"/>
        <item x="119"/>
        <item x="921"/>
        <item x="627"/>
        <item x="822"/>
        <item x="58"/>
        <item x="493"/>
        <item x="291"/>
        <item x="20"/>
        <item x="160"/>
        <item x="421"/>
        <item x="121"/>
        <item x="601"/>
        <item x="329"/>
        <item x="470"/>
        <item x="389"/>
        <item x="792"/>
        <item x="715"/>
        <item x="932"/>
        <item x="226"/>
        <item x="372"/>
        <item x="369"/>
        <item x="370"/>
        <item x="288"/>
        <item x="371"/>
        <item x="427"/>
        <item x="319"/>
        <item x="511"/>
        <item x="51"/>
        <item x="953"/>
        <item x="676"/>
        <item x="653"/>
        <item x="99"/>
        <item x="74"/>
        <item x="295"/>
        <item x="117"/>
        <item x="436"/>
        <item x="562"/>
        <item x="405"/>
        <item x="579"/>
        <item x="453"/>
        <item x="722"/>
        <item x="929"/>
        <item x="464"/>
        <item x="171"/>
        <item x="787"/>
        <item x="483"/>
        <item x="230"/>
        <item x="568"/>
        <item x="980"/>
        <item x="762"/>
        <item x="803"/>
        <item x="666"/>
        <item x="904"/>
        <item x="898"/>
        <item x="695"/>
        <item x="50"/>
        <item x="130"/>
        <item x="131"/>
        <item x="19"/>
        <item x="102"/>
        <item x="965"/>
        <item x="865"/>
        <item x="516"/>
        <item x="123"/>
        <item x="583"/>
        <item x="1001"/>
        <item x="39"/>
        <item x="468"/>
        <item x="113"/>
        <item x="934"/>
        <item x="132"/>
        <item x="133"/>
        <item x="443"/>
        <item x="181"/>
        <item x="365"/>
        <item x="545"/>
        <item x="87"/>
        <item x="437"/>
        <item x="406"/>
        <item x="351"/>
        <item x="815"/>
        <item x="575"/>
        <item x="605"/>
        <item x="537"/>
        <item x="496"/>
        <item x="449"/>
        <item x="540"/>
        <item x="67"/>
        <item x="192"/>
        <item x="454"/>
        <item x="658"/>
        <item x="897"/>
        <item x="277"/>
        <item x="254"/>
        <item x="163"/>
        <item x="488"/>
        <item x="390"/>
        <item x="108"/>
        <item x="858"/>
        <item x="476"/>
        <item x="538"/>
        <item x="178"/>
        <item x="244"/>
        <item x="553"/>
        <item x="684"/>
        <item x="764"/>
        <item x="70"/>
        <item x="415"/>
        <item x="1004"/>
        <item x="670"/>
        <item x="881"/>
        <item x="777"/>
        <item x="141"/>
        <item x="539"/>
        <item x="914"/>
        <item x="909"/>
        <item x="275"/>
        <item x="232"/>
        <item x="306"/>
        <item x="864"/>
        <item x="477"/>
        <item x="321"/>
        <item x="323"/>
        <item x="571"/>
        <item x="344"/>
        <item x="361"/>
        <item x="345"/>
        <item x="276"/>
        <item x="702"/>
        <item x="820"/>
        <item x="704"/>
        <item x="593"/>
        <item x="245"/>
        <item x="229"/>
        <item x="974"/>
        <item x="77"/>
        <item x="924"/>
        <item x="368"/>
        <item x="877"/>
        <item x="767"/>
        <item x="517"/>
        <item x="13"/>
        <item x="884"/>
        <item x="662"/>
        <item x="32"/>
        <item x="928"/>
        <item x="999"/>
        <item x="284"/>
        <item x="310"/>
        <item x="355"/>
        <item x="188"/>
        <item x="354"/>
        <item x="223"/>
        <item x="224"/>
        <item x="492"/>
        <item x="589"/>
        <item x="573"/>
        <item x="190"/>
        <item x="187"/>
        <item x="440"/>
        <item x="222"/>
        <item x="781"/>
        <item x="765"/>
        <item x="766"/>
        <item x="352"/>
        <item x="799"/>
        <item x="769"/>
        <item x="926"/>
        <item x="478"/>
        <item x="326"/>
        <item x="750"/>
        <item x="813"/>
        <item x="869"/>
        <item x="737"/>
        <item x="724"/>
        <item x="706"/>
        <item x="202"/>
        <item x="204"/>
        <item x="982"/>
        <item x="927"/>
        <item x="1008"/>
        <item x="794"/>
        <item x="902"/>
        <item x="220"/>
        <item x="970"/>
        <item x="150"/>
        <item x="960"/>
        <item x="817"/>
        <item x="138"/>
        <item x="936"/>
        <item x="429"/>
        <item x="324"/>
        <item x="198"/>
        <item x="530"/>
        <item x="628"/>
        <item x="611"/>
        <item x="395"/>
        <item x="825"/>
        <item x="263"/>
        <item x="842"/>
        <item x="717"/>
        <item x="906"/>
        <item x="584"/>
        <item x="1016"/>
        <item x="271"/>
        <item x="667"/>
        <item x="261"/>
        <item x="694"/>
        <item x="397"/>
        <item x="810"/>
        <item x="551"/>
        <item x="439"/>
        <item x="219"/>
        <item x="1"/>
        <item x="894"/>
        <item x="772"/>
        <item x="18"/>
        <item x="829"/>
        <item x="236"/>
        <item x="887"/>
        <item x="180"/>
        <item x="47"/>
        <item x="691"/>
        <item x="895"/>
        <item x="574"/>
        <item x="35"/>
        <item x="642"/>
        <item x="445"/>
        <item x="560"/>
        <item x="739"/>
        <item x="723"/>
        <item x="346"/>
        <item x="591"/>
        <item x="973"/>
        <item x="228"/>
        <item x="373"/>
        <item x="425"/>
        <item x="933"/>
        <item x="347"/>
        <item x="711"/>
        <item x="689"/>
        <item x="458"/>
        <item x="494"/>
        <item x="976"/>
        <item x="915"/>
        <item x="946"/>
        <item x="615"/>
        <item x="744"/>
        <item x="754"/>
        <item x="988"/>
        <item x="687"/>
        <item x="154"/>
        <item x="544"/>
        <item x="471"/>
        <item x="742"/>
        <item x="110"/>
        <item x="116"/>
        <item x="418"/>
        <item x="798"/>
        <item x="221"/>
        <item x="900"/>
        <item x="396"/>
        <item x="731"/>
        <item x="654"/>
        <item x="201"/>
        <item x="1000"/>
        <item x="95"/>
        <item x="42"/>
        <item x="768"/>
        <item x="790"/>
        <item x="62"/>
        <item x="54"/>
        <item x="193"/>
        <item x="594"/>
        <item x="552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6"/>
        <item x="1117"/>
        <item x="1115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3"/>
        <item x="1134"/>
        <item x="1132"/>
        <item x="1135"/>
        <item x="1136"/>
        <item x="1137"/>
        <item x="1140"/>
        <item x="1142"/>
        <item x="1138"/>
        <item x="1143"/>
        <item x="1144"/>
        <item x="1145"/>
        <item x="1147"/>
        <item x="1148"/>
        <item x="1141"/>
        <item x="1139"/>
        <item x="1146"/>
        <item x="1149"/>
        <item x="1155"/>
        <item x="1154"/>
        <item x="1156"/>
        <item x="1169"/>
        <item x="1170"/>
        <item x="1168"/>
        <item x="1166"/>
        <item x="1165"/>
        <item x="1164"/>
        <item x="1163"/>
        <item x="1162"/>
        <item x="1159"/>
        <item x="1158"/>
        <item x="1157"/>
        <item x="1150"/>
        <item x="1151"/>
        <item x="1152"/>
        <item x="1153"/>
        <item x="1160"/>
        <item x="1161"/>
        <item x="1167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t="default"/>
      </items>
    </pivotField>
    <pivotField dataField="1" compact="0" outline="0" subtotalTop="0" showAll="0" includeNewItemsInFilter="1"/>
    <pivotField axis="axisPage" compact="0" outline="0" subtotalTop="0" showAll="0" includeNewItemsInFilter="1">
      <items count="32">
        <item x="2"/>
        <item x="1"/>
        <item x="4"/>
        <item x="3"/>
        <item x="7"/>
        <item x="6"/>
        <item x="11"/>
        <item x="10"/>
        <item x="0"/>
        <item x="12"/>
        <item x="8"/>
        <item x="13"/>
        <item x="9"/>
        <item x="5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compact="0" outline="0" subtotalTop="0" showAll="0" includeNewItemsInFilter="1">
      <items count="22">
        <item x="10"/>
        <item x="0"/>
        <item x="2"/>
        <item x="4"/>
        <item x="3"/>
        <item x="7"/>
        <item x="1"/>
        <item x="6"/>
        <item x="11"/>
        <item x="8"/>
        <item x="12"/>
        <item x="9"/>
        <item x="5"/>
        <item x="13"/>
        <item x="14"/>
        <item x="15"/>
        <item x="16"/>
        <item x="17"/>
        <item x="18"/>
        <item x="19"/>
        <item x="20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11">
        <item x="4"/>
        <item x="0"/>
        <item x="7"/>
        <item x="1"/>
        <item x="8"/>
        <item x="3"/>
        <item x="5"/>
        <item x="2"/>
        <item x="6"/>
        <item x="9"/>
        <item t="default"/>
      </items>
    </pivotField>
    <pivotField compact="0" outline="0" showAll="0">
      <items count="23">
        <item x="3"/>
        <item x="2"/>
        <item x="1"/>
        <item x="0"/>
        <item x="5"/>
        <item x="6"/>
        <item x="7"/>
        <item x="8"/>
        <item x="4"/>
        <item x="9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x="10"/>
        <item t="default"/>
      </items>
    </pivotField>
    <pivotField axis="axisRow" compact="0" outline="0" subtotalTop="0" showAll="0" includeNewItemsInFilter="1">
      <items count="11">
        <item h="1" x="0"/>
        <item h="1" x="1"/>
        <item h="1" x="3"/>
        <item x="4"/>
        <item h="1" x="7"/>
        <item h="1" x="8"/>
        <item h="1" x="5"/>
        <item h="1" x="2"/>
        <item h="1" x="6"/>
        <item h="1" x="9"/>
        <item t="default"/>
      </items>
    </pivotField>
    <pivotField compact="0" outline="0" subtotalTop="0" showAll="0" includeNewItemsInFilter="1">
      <items count="63">
        <item x="9"/>
        <item x="11"/>
        <item x="12"/>
        <item x="0"/>
        <item x="2"/>
        <item x="1"/>
        <item x="8"/>
        <item x="27"/>
        <item x="29"/>
        <item x="30"/>
        <item x="31"/>
        <item x="28"/>
        <item x="10"/>
        <item x="32"/>
        <item x="26"/>
        <item x="19"/>
        <item x="4"/>
        <item x="33"/>
        <item x="20"/>
        <item x="5"/>
        <item x="13"/>
        <item x="3"/>
        <item x="22"/>
        <item x="21"/>
        <item x="23"/>
        <item x="6"/>
        <item x="15"/>
        <item x="14"/>
        <item x="34"/>
        <item x="24"/>
        <item x="16"/>
        <item x="35"/>
        <item x="36"/>
        <item x="25"/>
        <item x="7"/>
        <item x="18"/>
        <item x="17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Page" compact="0" outline="0" subtotalTop="0" showAll="0" includeNewItemsInFilter="1">
      <items count="42">
        <item x="27"/>
        <item x="16"/>
        <item x="15"/>
        <item x="11"/>
        <item x="20"/>
        <item x="23"/>
        <item x="33"/>
        <item x="1"/>
        <item x="3"/>
        <item x="4"/>
        <item x="25"/>
        <item x="2"/>
        <item x="24"/>
        <item x="14"/>
        <item x="31"/>
        <item x="12"/>
        <item x="26"/>
        <item x="13"/>
        <item x="17"/>
        <item x="35"/>
        <item x="29"/>
        <item x="36"/>
        <item x="30"/>
        <item x="18"/>
        <item x="6"/>
        <item x="21"/>
        <item x="10"/>
        <item x="5"/>
        <item x="0"/>
        <item x="38"/>
        <item x="34"/>
        <item x="39"/>
        <item x="19"/>
        <item x="22"/>
        <item x="28"/>
        <item x="32"/>
        <item x="7"/>
        <item x="8"/>
        <item x="9"/>
        <item x="37"/>
        <item x="40"/>
        <item t="default"/>
      </items>
    </pivotField>
    <pivotField axis="axisPage" compact="0" outline="0" subtotalTop="0" showAll="0" includeNewItemsInFilter="1">
      <items count="12">
        <item x="1"/>
        <item x="8"/>
        <item x="0"/>
        <item x="9"/>
        <item x="2"/>
        <item x="6"/>
        <item x="4"/>
        <item x="5"/>
        <item x="3"/>
        <item x="7"/>
        <item x="10"/>
        <item t="default"/>
      </items>
    </pivotField>
  </pivotFields>
  <rowFields count="2">
    <field x="11"/>
    <field x="7"/>
  </rowFields>
  <rowItems count="10">
    <i>
      <x v="3"/>
      <x v="1"/>
    </i>
    <i r="1">
      <x v="2"/>
    </i>
    <i r="1">
      <x v="3"/>
    </i>
    <i r="1">
      <x v="4"/>
    </i>
    <i r="1">
      <x v="6"/>
    </i>
    <i r="1">
      <x v="7"/>
    </i>
    <i r="1">
      <x v="12"/>
    </i>
    <i r="1">
      <x v="17"/>
    </i>
    <i t="default">
      <x v="3"/>
    </i>
    <i t="grand">
      <x/>
    </i>
  </rowItems>
  <colFields count="1">
    <field x="1"/>
  </colFields>
  <colItems count="12"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7"/>
    </i>
  </colItems>
  <pageFields count="6">
    <pageField fld="13" hier="0"/>
    <pageField fld="14" hier="0"/>
    <pageField fld="9" hier="0"/>
    <pageField fld="2" hier="0"/>
    <pageField fld="6" hier="-1"/>
    <pageField fld="4" hier="-1"/>
  </pageFields>
  <dataFields count="1">
    <dataField name="Sum of AMOUNT " fld="5" baseField="0" baseItem="0" numFmtId="166"/>
  </dataFields>
  <formats count="6">
    <format dxfId="11">
      <pivotArea outline="0" fieldPosition="0"/>
    </format>
    <format dxfId="10">
      <pivotArea outline="0" fieldPosition="0">
        <references count="1">
          <reference field="7" count="1" selected="0">
            <x v="6"/>
          </reference>
        </references>
      </pivotArea>
    </format>
    <format dxfId="9">
      <pivotArea outline="0" fieldPosition="0">
        <references count="1">
          <reference field="7" count="1" selected="0">
            <x v="1"/>
          </reference>
        </references>
      </pivotArea>
    </format>
    <format dxfId="8">
      <pivotArea outline="0" fieldPosition="0"/>
    </format>
    <format dxfId="7">
      <pivotArea outline="0" fieldPosition="0">
        <references count="1">
          <reference field="1" count="1" selected="0">
            <x v="13"/>
          </reference>
        </references>
      </pivotArea>
    </format>
    <format dxfId="6">
      <pivotArea outline="0" fieldPosition="0">
        <references count="3">
          <reference field="1" count="1" selected="0">
            <x v="121"/>
          </reference>
          <reference field="7" count="1" selected="0">
            <x v="3"/>
          </reference>
          <reference field="11" count="1" selected="0">
            <x v="5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EEA721-DCDF-449C-BC42-E345C1AC6C67}" name="PivotTable1" cacheId="6" dataOnRows="1" applyNumberFormats="0" applyBorderFormats="0" applyFontFormats="0" applyPatternFormats="0" applyAlignmentFormats="0" applyWidthHeightFormats="1" dataCaption="Data" updatedVersion="8" minRefreshableVersion="3" asteriskTotals="1" showMemberPropertyTips="0" useAutoFormatting="1" colGrandTotals="0" itemPrintTitles="1" createdVersion="4" indent="0" compact="0" compactData="0" gridDropZones="1">
  <location ref="A12:N25" firstHeaderRow="1" firstDataRow="2" firstDataCol="2" rowPageCount="8" colPageCount="1"/>
  <pivotFields count="15">
    <pivotField compact="0" outline="0" subtotalTop="0" showAll="0" includeNewItemsInFilter="1"/>
    <pivotField axis="axisCol" compact="0" outline="0" subtotalTop="0" showAll="0" includeNewItemsInFilter="1">
      <items count="179">
        <item h="1" x="0"/>
        <item h="1" x="1"/>
        <item h="1" x="2"/>
        <item h="1" x="5"/>
        <item h="1" x="6"/>
        <item h="1" x="3"/>
        <item h="1" x="7"/>
        <item h="1" x="8"/>
        <item h="1" x="9"/>
        <item h="1" x="4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h="1" x="177"/>
        <item x="176"/>
        <item t="default"/>
      </items>
    </pivotField>
    <pivotField axis="axisPage" compact="0" outline="0" subtotalTop="0" multipleItemSelectionAllowed="1" showAll="0" includeNewItemsInFilter="1">
      <items count="1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h="1" x="15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1481">
        <item x="746"/>
        <item x="757"/>
        <item x="465"/>
        <item x="636"/>
        <item x="678"/>
        <item x="170"/>
        <item x="846"/>
        <item x="828"/>
        <item x="497"/>
        <item x="507"/>
        <item x="683"/>
        <item x="679"/>
        <item x="327"/>
        <item x="111"/>
        <item x="430"/>
        <item x="44"/>
        <item x="512"/>
        <item x="751"/>
        <item x="839"/>
        <item x="86"/>
        <item x="682"/>
        <item x="36"/>
        <item x="1003"/>
        <item x="199"/>
        <item x="697"/>
        <item x="780"/>
        <item x="282"/>
        <item x="408"/>
        <item x="701"/>
        <item x="878"/>
        <item x="4"/>
        <item x="633"/>
        <item x="700"/>
        <item x="967"/>
        <item x="763"/>
        <item x="379"/>
        <item x="719"/>
        <item x="438"/>
        <item x="778"/>
        <item x="456"/>
        <item x="672"/>
        <item x="805"/>
        <item x="824"/>
        <item x="816"/>
        <item x="910"/>
        <item x="514"/>
        <item x="857"/>
        <item x="661"/>
        <item x="840"/>
        <item x="249"/>
        <item x="677"/>
        <item x="907"/>
        <item x="761"/>
        <item x="870"/>
        <item x="993"/>
        <item x="268"/>
        <item x="12"/>
        <item x="61"/>
        <item x="472"/>
        <item x="136"/>
        <item x="1014"/>
        <item x="977"/>
        <item x="756"/>
        <item x="393"/>
        <item x="14"/>
        <item x="812"/>
        <item x="331"/>
        <item x="625"/>
        <item x="693"/>
        <item x="886"/>
        <item x="399"/>
        <item x="69"/>
        <item x="830"/>
        <item x="597"/>
        <item x="725"/>
        <item x="901"/>
        <item x="555"/>
        <item x="82"/>
        <item x="845"/>
        <item x="643"/>
        <item x="931"/>
        <item x="211"/>
        <item x="104"/>
        <item x="84"/>
        <item x="40"/>
        <item x="37"/>
        <item x="978"/>
        <item x="139"/>
        <item x="30"/>
        <item x="994"/>
        <item x="598"/>
        <item x="708"/>
        <item x="930"/>
        <item x="502"/>
        <item x="325"/>
        <item x="292"/>
        <item x="548"/>
        <item x="727"/>
        <item x="986"/>
        <item x="862"/>
        <item x="419"/>
        <item x="233"/>
        <item x="536"/>
        <item x="692"/>
        <item x="788"/>
        <item x="789"/>
        <item x="888"/>
        <item x="996"/>
        <item x="713"/>
        <item x="1009"/>
        <item x="718"/>
        <item x="943"/>
        <item x="137"/>
        <item x="480"/>
        <item x="851"/>
        <item x="651"/>
        <item x="96"/>
        <item x="600"/>
        <item x="1011"/>
        <item x="519"/>
        <item x="455"/>
        <item x="586"/>
        <item x="650"/>
        <item x="283"/>
        <item x="155"/>
        <item x="604"/>
        <item x="157"/>
        <item x="962"/>
        <item x="312"/>
        <item x="949"/>
        <item x="378"/>
        <item x="942"/>
        <item x="176"/>
        <item x="177"/>
        <item x="482"/>
        <item x="126"/>
        <item x="362"/>
        <item x="45"/>
        <item x="366"/>
        <item x="688"/>
        <item x="231"/>
        <item x="944"/>
        <item x="149"/>
        <item x="85"/>
        <item x="791"/>
        <item x="712"/>
        <item x="747"/>
        <item x="457"/>
        <item x="22"/>
        <item x="1015"/>
        <item x="498"/>
        <item x="793"/>
        <item x="300"/>
        <item x="41"/>
        <item x="948"/>
        <item x="466"/>
        <item x="587"/>
        <item x="618"/>
        <item x="644"/>
        <item x="607"/>
        <item x="656"/>
        <item x="917"/>
        <item x="461"/>
        <item x="773"/>
        <item x="849"/>
        <item x="1005"/>
        <item x="80"/>
        <item x="535"/>
        <item x="749"/>
        <item x="142"/>
        <item x="837"/>
        <item x="173"/>
        <item x="623"/>
        <item x="434"/>
        <item x="420"/>
        <item x="602"/>
        <item x="569"/>
        <item x="240"/>
        <item x="603"/>
        <item x="806"/>
        <item x="1013"/>
        <item x="635"/>
        <item x="659"/>
        <item x="529"/>
        <item x="5"/>
        <item x="363"/>
        <item x="147"/>
        <item x="774"/>
        <item x="350"/>
        <item x="250"/>
        <item x="431"/>
        <item x="848"/>
        <item x="685"/>
        <item x="166"/>
        <item x="416"/>
        <item x="377"/>
        <item x="332"/>
        <item x="655"/>
        <item x="741"/>
        <item x="557"/>
        <item x="647"/>
        <item x="629"/>
        <item x="989"/>
        <item x="620"/>
        <item x="641"/>
        <item x="733"/>
        <item x="705"/>
        <item x="543"/>
        <item x="546"/>
        <item x="21"/>
        <item x="15"/>
        <item x="11"/>
        <item x="24"/>
        <item x="38"/>
        <item x="31"/>
        <item x="541"/>
        <item x="2"/>
        <item x="333"/>
        <item x="383"/>
        <item x="522"/>
        <item x="334"/>
        <item x="735"/>
        <item x="937"/>
        <item x="745"/>
        <item x="940"/>
        <item x="241"/>
        <item x="335"/>
        <item x="475"/>
        <item x="518"/>
        <item x="983"/>
        <item x="606"/>
        <item x="875"/>
        <item x="218"/>
        <item x="918"/>
        <item x="242"/>
        <item x="444"/>
        <item x="146"/>
        <item x="508"/>
        <item x="581"/>
        <item x="938"/>
        <item x="66"/>
        <item x="169"/>
        <item x="624"/>
        <item x="485"/>
        <item x="63"/>
        <item x="505"/>
        <item x="81"/>
        <item x="97"/>
        <item x="668"/>
        <item x="726"/>
        <item x="112"/>
        <item x="107"/>
        <item x="98"/>
        <item x="78"/>
        <item x="795"/>
        <item x="360"/>
        <item x="760"/>
        <item x="227"/>
        <item x="549"/>
        <item x="381"/>
        <item x="374"/>
        <item x="448"/>
        <item x="410"/>
        <item x="114"/>
        <item x="409"/>
        <item x="570"/>
        <item x="1006"/>
        <item x="336"/>
        <item x="175"/>
        <item x="867"/>
        <item x="182"/>
        <item x="225"/>
        <item x="217"/>
        <item x="210"/>
        <item x="318"/>
        <item x="1002"/>
        <item x="412"/>
        <item x="103"/>
        <item x="272"/>
        <item x="316"/>
        <item x="129"/>
        <item x="784"/>
        <item x="357"/>
        <item x="859"/>
        <item x="899"/>
        <item x="265"/>
        <item x="337"/>
        <item x="775"/>
        <item x="428"/>
        <item x="125"/>
        <item x="235"/>
        <item x="293"/>
        <item x="893"/>
        <item x="736"/>
        <item x="991"/>
        <item x="873"/>
        <item x="714"/>
        <item x="709"/>
        <item x="338"/>
        <item x="179"/>
        <item x="34"/>
        <item x="876"/>
        <item x="856"/>
        <item x="52"/>
        <item x="532"/>
        <item x="599"/>
        <item x="660"/>
        <item x="955"/>
        <item x="339"/>
        <item x="565"/>
        <item x="971"/>
        <item x="206"/>
        <item x="294"/>
        <item x="732"/>
        <item x="89"/>
        <item x="771"/>
        <item x="462"/>
        <item x="446"/>
        <item x="880"/>
        <item x="158"/>
        <item x="1007"/>
        <item x="863"/>
        <item x="671"/>
        <item x="608"/>
        <item x="959"/>
        <item x="550"/>
        <item x="823"/>
        <item x="145"/>
        <item x="860"/>
        <item x="912"/>
        <item x="515"/>
        <item x="296"/>
        <item x="990"/>
        <item x="720"/>
        <item x="185"/>
        <item x="215"/>
        <item x="191"/>
        <item x="367"/>
        <item x="484"/>
        <item x="424"/>
        <item x="681"/>
        <item x="506"/>
        <item x="640"/>
        <item x="71"/>
        <item x="120"/>
        <item x="852"/>
        <item x="524"/>
        <item x="556"/>
        <item x="800"/>
        <item x="305"/>
        <item x="861"/>
        <item x="8"/>
        <item x="25"/>
        <item x="29"/>
        <item x="525"/>
        <item x="257"/>
        <item x="698"/>
        <item x="738"/>
        <item x="730"/>
        <item x="49"/>
        <item x="109"/>
        <item x="854"/>
        <item x="696"/>
        <item x="838"/>
        <item x="853"/>
        <item x="127"/>
        <item x="212"/>
        <item x="243"/>
        <item x="972"/>
        <item x="239"/>
        <item x="729"/>
        <item x="203"/>
        <item x="922"/>
        <item x="770"/>
        <item x="314"/>
        <item x="255"/>
        <item x="7"/>
        <item x="9"/>
        <item x="997"/>
        <item x="106"/>
        <item x="963"/>
        <item x="785"/>
        <item x="94"/>
        <item x="251"/>
        <item x="975"/>
        <item x="657"/>
        <item x="648"/>
        <item x="189"/>
        <item x="489"/>
        <item x="317"/>
        <item x="10"/>
        <item x="194"/>
        <item x="572"/>
        <item x="290"/>
        <item x="582"/>
        <item x="566"/>
        <item x="703"/>
        <item x="6"/>
        <item x="33"/>
        <item x="463"/>
        <item x="776"/>
        <item x="216"/>
        <item x="740"/>
        <item x="847"/>
        <item x="911"/>
        <item x="404"/>
        <item x="168"/>
        <item x="491"/>
        <item x="941"/>
        <item x="486"/>
        <item x="17"/>
        <item x="885"/>
        <item x="533"/>
        <item x="400"/>
        <item x="151"/>
        <item x="961"/>
        <item x="995"/>
        <item x="401"/>
        <item x="100"/>
        <item x="503"/>
        <item x="680"/>
        <item x="743"/>
        <item x="65"/>
        <item x="278"/>
        <item x="510"/>
        <item x="567"/>
        <item x="925"/>
        <item x="280"/>
        <item x="487"/>
        <item x="609"/>
        <item x="328"/>
        <item x="459"/>
        <item x="821"/>
        <item x="833"/>
        <item x="674"/>
        <item x="578"/>
        <item x="987"/>
        <item x="554"/>
        <item x="479"/>
        <item x="474"/>
        <item x="956"/>
        <item x="843"/>
        <item x="281"/>
        <item x="622"/>
        <item x="304"/>
        <item x="590"/>
        <item x="262"/>
        <item x="950"/>
        <item x="664"/>
        <item x="91"/>
        <item x="804"/>
        <item x="588"/>
        <item x="118"/>
        <item x="384"/>
        <item x="92"/>
        <item x="27"/>
        <item x="981"/>
        <item x="755"/>
        <item x="467"/>
        <item x="984"/>
        <item x="313"/>
        <item x="834"/>
        <item x="831"/>
        <item x="364"/>
        <item x="122"/>
        <item x="402"/>
        <item x="238"/>
        <item x="561"/>
        <item x="184"/>
        <item x="267"/>
        <item x="531"/>
        <item x="172"/>
        <item x="128"/>
        <item x="148"/>
        <item x="115"/>
        <item x="748"/>
        <item x="266"/>
        <item x="274"/>
        <item x="782"/>
        <item x="303"/>
        <item x="460"/>
        <item x="783"/>
        <item x="614"/>
        <item x="563"/>
        <item x="16"/>
        <item x="311"/>
        <item x="385"/>
        <item x="72"/>
        <item x="547"/>
        <item x="441"/>
        <item x="101"/>
        <item x="442"/>
        <item x="447"/>
        <item x="60"/>
        <item x="979"/>
        <item x="93"/>
        <item x="46"/>
        <item x="391"/>
        <item x="269"/>
        <item x="248"/>
        <item x="247"/>
        <item x="246"/>
        <item x="55"/>
        <item x="28"/>
        <item x="499"/>
        <item x="209"/>
        <item x="841"/>
        <item x="523"/>
        <item x="616"/>
        <item x="889"/>
        <item x="68"/>
        <item x="619"/>
        <item x="786"/>
        <item x="528"/>
        <item x="134"/>
        <item x="469"/>
        <item x="386"/>
        <item x="675"/>
        <item x="88"/>
        <item x="985"/>
        <item x="908"/>
        <item x="716"/>
        <item x="882"/>
        <item x="450"/>
        <item x="631"/>
        <item x="935"/>
        <item x="153"/>
        <item x="159"/>
        <item x="279"/>
        <item x="234"/>
        <item x="53"/>
        <item x="59"/>
        <item x="56"/>
        <item x="490"/>
        <item x="140"/>
        <item x="617"/>
        <item x="945"/>
        <item x="433"/>
        <item x="417"/>
        <item x="394"/>
        <item x="358"/>
        <item x="495"/>
        <item x="161"/>
        <item x="423"/>
        <item x="259"/>
        <item x="320"/>
        <item x="3"/>
        <item x="398"/>
        <item x="289"/>
        <item x="156"/>
        <item x="167"/>
        <item x="947"/>
        <item x="162"/>
        <item x="260"/>
        <item x="256"/>
        <item x="308"/>
        <item x="264"/>
        <item x="451"/>
        <item x="801"/>
        <item x="663"/>
        <item x="75"/>
        <item x="105"/>
        <item x="564"/>
        <item x="270"/>
        <item x="855"/>
        <item x="359"/>
        <item x="392"/>
        <item x="809"/>
        <item x="48"/>
        <item x="826"/>
        <item x="353"/>
        <item x="509"/>
        <item x="796"/>
        <item x="195"/>
        <item x="64"/>
        <item x="200"/>
        <item x="759"/>
        <item x="818"/>
        <item x="952"/>
        <item x="152"/>
        <item x="896"/>
        <item x="639"/>
        <item x="868"/>
        <item x="957"/>
        <item x="252"/>
        <item x="673"/>
        <item x="669"/>
        <item x="559"/>
        <item x="186"/>
        <item x="183"/>
        <item x="205"/>
        <item x="57"/>
        <item x="592"/>
        <item x="315"/>
        <item x="612"/>
        <item x="197"/>
        <item x="376"/>
        <item x="665"/>
        <item x="208"/>
        <item x="422"/>
        <item x="652"/>
        <item x="913"/>
        <item x="143"/>
        <item x="273"/>
        <item x="285"/>
        <item x="286"/>
        <item x="728"/>
        <item x="481"/>
        <item x="414"/>
        <item x="411"/>
        <item x="23"/>
        <item x="951"/>
        <item x="866"/>
        <item x="426"/>
        <item x="196"/>
        <item x="213"/>
        <item x="413"/>
        <item x="330"/>
        <item x="634"/>
        <item x="630"/>
        <item x="992"/>
        <item x="1010"/>
        <item x="387"/>
        <item x="814"/>
        <item x="375"/>
        <item x="500"/>
        <item x="752"/>
        <item x="721"/>
        <item x="348"/>
        <item x="595"/>
        <item x="380"/>
        <item x="520"/>
        <item x="874"/>
        <item x="958"/>
        <item x="916"/>
        <item x="835"/>
        <item x="258"/>
        <item x="144"/>
        <item x="707"/>
        <item x="649"/>
        <item x="613"/>
        <item x="0"/>
        <item x="891"/>
        <item x="610"/>
        <item x="954"/>
        <item x="432"/>
        <item x="596"/>
        <item x="73"/>
        <item x="710"/>
        <item x="382"/>
        <item x="165"/>
        <item x="452"/>
        <item x="214"/>
        <item x="966"/>
        <item x="819"/>
        <item x="807"/>
        <item x="734"/>
        <item x="521"/>
        <item x="135"/>
        <item x="758"/>
        <item x="811"/>
        <item x="301"/>
        <item x="26"/>
        <item x="585"/>
        <item x="638"/>
        <item x="686"/>
        <item x="298"/>
        <item x="808"/>
        <item x="534"/>
        <item x="903"/>
        <item x="827"/>
        <item x="580"/>
        <item x="164"/>
        <item x="779"/>
        <item x="844"/>
        <item x="919"/>
        <item x="1012"/>
        <item x="968"/>
        <item x="43"/>
        <item x="501"/>
        <item x="302"/>
        <item x="802"/>
        <item x="871"/>
        <item x="76"/>
        <item x="340"/>
        <item x="577"/>
        <item x="905"/>
        <item x="872"/>
        <item x="341"/>
        <item x="342"/>
        <item x="253"/>
        <item x="645"/>
        <item x="343"/>
        <item x="542"/>
        <item x="969"/>
        <item x="526"/>
        <item x="797"/>
        <item x="207"/>
        <item x="356"/>
        <item x="237"/>
        <item x="287"/>
        <item x="388"/>
        <item x="309"/>
        <item x="850"/>
        <item x="473"/>
        <item x="297"/>
        <item x="174"/>
        <item x="299"/>
        <item x="879"/>
        <item x="513"/>
        <item x="626"/>
        <item x="403"/>
        <item x="646"/>
        <item x="883"/>
        <item x="307"/>
        <item x="637"/>
        <item x="504"/>
        <item x="322"/>
        <item x="576"/>
        <item x="939"/>
        <item x="753"/>
        <item x="892"/>
        <item x="79"/>
        <item x="832"/>
        <item x="621"/>
        <item x="435"/>
        <item x="124"/>
        <item x="349"/>
        <item x="632"/>
        <item x="90"/>
        <item x="998"/>
        <item x="890"/>
        <item x="964"/>
        <item x="407"/>
        <item x="923"/>
        <item x="690"/>
        <item x="83"/>
        <item x="699"/>
        <item x="920"/>
        <item x="836"/>
        <item x="527"/>
        <item x="558"/>
        <item x="119"/>
        <item x="921"/>
        <item x="627"/>
        <item x="822"/>
        <item x="58"/>
        <item x="493"/>
        <item x="291"/>
        <item x="20"/>
        <item x="160"/>
        <item x="421"/>
        <item x="121"/>
        <item x="601"/>
        <item x="329"/>
        <item x="470"/>
        <item x="389"/>
        <item x="792"/>
        <item x="715"/>
        <item x="932"/>
        <item x="226"/>
        <item x="372"/>
        <item x="369"/>
        <item x="370"/>
        <item x="288"/>
        <item x="371"/>
        <item x="427"/>
        <item x="319"/>
        <item x="511"/>
        <item x="51"/>
        <item x="953"/>
        <item x="676"/>
        <item x="653"/>
        <item x="99"/>
        <item x="74"/>
        <item x="295"/>
        <item x="117"/>
        <item x="436"/>
        <item x="562"/>
        <item x="405"/>
        <item x="579"/>
        <item x="453"/>
        <item x="722"/>
        <item x="929"/>
        <item x="464"/>
        <item x="171"/>
        <item x="787"/>
        <item x="483"/>
        <item x="230"/>
        <item x="568"/>
        <item x="980"/>
        <item x="762"/>
        <item x="803"/>
        <item x="666"/>
        <item x="904"/>
        <item x="898"/>
        <item x="695"/>
        <item x="50"/>
        <item x="130"/>
        <item x="131"/>
        <item x="19"/>
        <item x="102"/>
        <item x="965"/>
        <item x="865"/>
        <item x="516"/>
        <item x="123"/>
        <item x="583"/>
        <item x="1001"/>
        <item x="39"/>
        <item x="468"/>
        <item x="113"/>
        <item x="934"/>
        <item x="132"/>
        <item x="133"/>
        <item x="443"/>
        <item x="181"/>
        <item x="365"/>
        <item x="545"/>
        <item x="87"/>
        <item x="437"/>
        <item x="406"/>
        <item x="351"/>
        <item x="815"/>
        <item x="575"/>
        <item x="605"/>
        <item x="537"/>
        <item x="496"/>
        <item x="449"/>
        <item x="540"/>
        <item x="67"/>
        <item x="192"/>
        <item x="454"/>
        <item x="658"/>
        <item x="897"/>
        <item x="277"/>
        <item x="254"/>
        <item x="163"/>
        <item x="488"/>
        <item x="390"/>
        <item x="108"/>
        <item x="858"/>
        <item x="476"/>
        <item x="538"/>
        <item x="178"/>
        <item x="244"/>
        <item x="553"/>
        <item x="684"/>
        <item x="764"/>
        <item x="70"/>
        <item x="415"/>
        <item x="1004"/>
        <item x="670"/>
        <item x="881"/>
        <item x="777"/>
        <item x="141"/>
        <item x="539"/>
        <item x="914"/>
        <item x="909"/>
        <item x="275"/>
        <item x="232"/>
        <item x="306"/>
        <item x="864"/>
        <item x="477"/>
        <item x="321"/>
        <item x="323"/>
        <item x="571"/>
        <item x="344"/>
        <item x="361"/>
        <item x="345"/>
        <item x="276"/>
        <item x="702"/>
        <item x="820"/>
        <item x="704"/>
        <item x="593"/>
        <item x="245"/>
        <item x="229"/>
        <item x="974"/>
        <item x="77"/>
        <item x="924"/>
        <item x="368"/>
        <item x="877"/>
        <item x="767"/>
        <item x="517"/>
        <item x="13"/>
        <item x="884"/>
        <item x="662"/>
        <item x="32"/>
        <item x="928"/>
        <item x="999"/>
        <item x="284"/>
        <item x="310"/>
        <item x="355"/>
        <item x="188"/>
        <item x="354"/>
        <item x="223"/>
        <item x="224"/>
        <item x="492"/>
        <item x="589"/>
        <item x="573"/>
        <item x="190"/>
        <item x="187"/>
        <item x="440"/>
        <item x="222"/>
        <item x="781"/>
        <item x="765"/>
        <item x="766"/>
        <item x="352"/>
        <item x="799"/>
        <item x="769"/>
        <item x="926"/>
        <item x="478"/>
        <item x="326"/>
        <item x="750"/>
        <item x="813"/>
        <item x="869"/>
        <item x="737"/>
        <item x="724"/>
        <item x="706"/>
        <item x="202"/>
        <item x="204"/>
        <item x="982"/>
        <item x="927"/>
        <item x="1008"/>
        <item x="794"/>
        <item x="902"/>
        <item x="220"/>
        <item x="970"/>
        <item x="150"/>
        <item x="960"/>
        <item x="817"/>
        <item x="138"/>
        <item x="936"/>
        <item x="429"/>
        <item x="324"/>
        <item x="198"/>
        <item x="530"/>
        <item x="628"/>
        <item x="611"/>
        <item x="395"/>
        <item x="825"/>
        <item x="263"/>
        <item x="842"/>
        <item x="717"/>
        <item x="906"/>
        <item x="584"/>
        <item x="1016"/>
        <item x="271"/>
        <item x="667"/>
        <item x="261"/>
        <item x="694"/>
        <item x="397"/>
        <item x="810"/>
        <item x="551"/>
        <item x="439"/>
        <item x="219"/>
        <item x="1"/>
        <item x="894"/>
        <item x="772"/>
        <item x="18"/>
        <item x="829"/>
        <item x="236"/>
        <item x="887"/>
        <item x="180"/>
        <item x="47"/>
        <item x="691"/>
        <item x="895"/>
        <item x="574"/>
        <item x="35"/>
        <item x="642"/>
        <item x="445"/>
        <item x="560"/>
        <item x="739"/>
        <item x="723"/>
        <item x="346"/>
        <item x="591"/>
        <item x="973"/>
        <item x="228"/>
        <item x="373"/>
        <item x="425"/>
        <item x="933"/>
        <item x="347"/>
        <item x="711"/>
        <item x="689"/>
        <item x="458"/>
        <item x="494"/>
        <item x="976"/>
        <item x="915"/>
        <item x="946"/>
        <item x="615"/>
        <item x="744"/>
        <item x="754"/>
        <item x="988"/>
        <item x="687"/>
        <item x="154"/>
        <item x="544"/>
        <item x="471"/>
        <item x="742"/>
        <item x="110"/>
        <item x="116"/>
        <item x="418"/>
        <item x="798"/>
        <item x="221"/>
        <item x="900"/>
        <item x="396"/>
        <item x="731"/>
        <item x="654"/>
        <item x="201"/>
        <item x="1000"/>
        <item x="95"/>
        <item x="42"/>
        <item x="768"/>
        <item x="790"/>
        <item x="62"/>
        <item x="54"/>
        <item x="193"/>
        <item x="594"/>
        <item x="552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6"/>
        <item x="1117"/>
        <item x="1115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3"/>
        <item x="1134"/>
        <item x="1132"/>
        <item x="1135"/>
        <item x="1136"/>
        <item x="1137"/>
        <item x="1140"/>
        <item x="1142"/>
        <item x="1138"/>
        <item x="1143"/>
        <item x="1144"/>
        <item x="1145"/>
        <item x="1147"/>
        <item x="1148"/>
        <item x="1141"/>
        <item x="1139"/>
        <item x="1146"/>
        <item x="1149"/>
        <item x="1155"/>
        <item x="1154"/>
        <item x="1156"/>
        <item x="1169"/>
        <item x="1170"/>
        <item x="1168"/>
        <item x="1166"/>
        <item x="1165"/>
        <item x="1164"/>
        <item x="1163"/>
        <item x="1162"/>
        <item x="1159"/>
        <item x="1158"/>
        <item x="1157"/>
        <item x="1150"/>
        <item x="1151"/>
        <item x="1152"/>
        <item x="1153"/>
        <item x="1160"/>
        <item x="1161"/>
        <item x="1167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t="default"/>
      </items>
    </pivotField>
    <pivotField dataField="1" compact="0" outline="0" subtotalTop="0" showAll="0" includeNewItemsInFilter="1"/>
    <pivotField axis="axisPage" compact="0" outline="0" subtotalTop="0" showAll="0" includeNewItemsInFilter="1">
      <items count="32">
        <item x="2"/>
        <item x="1"/>
        <item x="4"/>
        <item x="3"/>
        <item x="7"/>
        <item x="6"/>
        <item x="11"/>
        <item x="10"/>
        <item x="0"/>
        <item x="12"/>
        <item x="8"/>
        <item x="13"/>
        <item x="9"/>
        <item x="5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Page" compact="0" outline="0" subtotalTop="0" showAll="0" includeNewItemsInFilter="1">
      <items count="22">
        <item x="10"/>
        <item x="0"/>
        <item x="2"/>
        <item x="4"/>
        <item x="3"/>
        <item x="7"/>
        <item x="1"/>
        <item x="6"/>
        <item x="11"/>
        <item x="8"/>
        <item x="12"/>
        <item x="9"/>
        <item x="5"/>
        <item x="13"/>
        <item x="14"/>
        <item x="15"/>
        <item x="16"/>
        <item x="17"/>
        <item x="18"/>
        <item x="19"/>
        <item x="20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11">
        <item x="4"/>
        <item x="0"/>
        <item x="7"/>
        <item x="1"/>
        <item x="8"/>
        <item x="3"/>
        <item x="5"/>
        <item x="2"/>
        <item x="6"/>
        <item x="9"/>
        <item t="default"/>
      </items>
    </pivotField>
    <pivotField axis="axisRow" compact="0" outline="0" showAll="0">
      <items count="23">
        <item x="3"/>
        <item x="2"/>
        <item x="1"/>
        <item x="0"/>
        <item x="5"/>
        <item x="6"/>
        <item x="7"/>
        <item x="8"/>
        <item x="4"/>
        <item x="9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x="10"/>
        <item t="default"/>
      </items>
    </pivotField>
    <pivotField axis="axisRow" compact="0" outline="0" subtotalTop="0" showAll="0" includeNewItemsInFilter="1">
      <items count="11">
        <item h="1" x="0"/>
        <item h="1" x="1"/>
        <item h="1" x="3"/>
        <item x="4"/>
        <item h="1" x="7"/>
        <item h="1" x="8"/>
        <item h="1" x="5"/>
        <item h="1" x="2"/>
        <item h="1" x="6"/>
        <item h="1" x="9"/>
        <item t="default"/>
      </items>
    </pivotField>
    <pivotField axis="axisPage" compact="0" outline="0" subtotalTop="0" showAll="0" includeNewItemsInFilter="1">
      <items count="63">
        <item x="9"/>
        <item x="11"/>
        <item x="12"/>
        <item x="0"/>
        <item x="2"/>
        <item x="1"/>
        <item x="8"/>
        <item x="27"/>
        <item x="29"/>
        <item x="30"/>
        <item x="31"/>
        <item x="28"/>
        <item x="10"/>
        <item x="32"/>
        <item x="26"/>
        <item x="19"/>
        <item x="4"/>
        <item x="33"/>
        <item x="20"/>
        <item x="5"/>
        <item x="13"/>
        <item x="3"/>
        <item x="22"/>
        <item x="21"/>
        <item x="23"/>
        <item x="6"/>
        <item x="15"/>
        <item x="14"/>
        <item x="34"/>
        <item x="24"/>
        <item x="16"/>
        <item x="35"/>
        <item x="36"/>
        <item x="25"/>
        <item x="7"/>
        <item x="18"/>
        <item x="17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Page" compact="0" outline="0" subtotalTop="0" showAll="0" includeNewItemsInFilter="1">
      <items count="42">
        <item x="27"/>
        <item x="16"/>
        <item x="15"/>
        <item x="11"/>
        <item x="20"/>
        <item x="23"/>
        <item x="33"/>
        <item x="1"/>
        <item x="3"/>
        <item x="4"/>
        <item x="25"/>
        <item x="2"/>
        <item x="24"/>
        <item x="14"/>
        <item x="31"/>
        <item x="12"/>
        <item x="26"/>
        <item x="13"/>
        <item x="17"/>
        <item x="35"/>
        <item x="29"/>
        <item x="36"/>
        <item x="30"/>
        <item x="18"/>
        <item x="6"/>
        <item x="21"/>
        <item x="10"/>
        <item x="5"/>
        <item x="0"/>
        <item x="38"/>
        <item x="34"/>
        <item x="39"/>
        <item x="19"/>
        <item x="22"/>
        <item x="28"/>
        <item x="32"/>
        <item x="7"/>
        <item x="8"/>
        <item x="9"/>
        <item x="37"/>
        <item x="40"/>
        <item t="default"/>
      </items>
    </pivotField>
    <pivotField axis="axisPage" compact="0" outline="0" subtotalTop="0" showAll="0" includeNewItemsInFilter="1">
      <items count="12">
        <item x="1"/>
        <item x="8"/>
        <item x="0"/>
        <item x="9"/>
        <item x="2"/>
        <item x="6"/>
        <item x="4"/>
        <item x="5"/>
        <item x="3"/>
        <item x="7"/>
        <item x="10"/>
        <item t="default"/>
      </items>
    </pivotField>
  </pivotFields>
  <rowFields count="2">
    <field x="11"/>
    <field x="10"/>
  </rowFields>
  <rowItems count="12">
    <i>
      <x v="3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21"/>
    </i>
    <i t="default">
      <x v="3"/>
    </i>
    <i t="grand">
      <x/>
    </i>
  </rowItems>
  <colFields count="1">
    <field x="1"/>
  </colFields>
  <colItems count="12"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7"/>
    </i>
  </colItems>
  <pageFields count="8">
    <pageField fld="13" hier="0"/>
    <pageField fld="12" hier="0"/>
    <pageField fld="14" hier="0"/>
    <pageField fld="9" hier="0"/>
    <pageField fld="2" hier="0"/>
    <pageField fld="7" hier="-1"/>
    <pageField fld="6" hier="-1"/>
    <pageField fld="4" hier="-1"/>
  </pageFields>
  <dataFields count="1">
    <dataField name="Sum of AMOUNT " fld="5" baseField="0" baseItem="0" numFmtId="166"/>
  </dataFields>
  <formats count="6">
    <format dxfId="5">
      <pivotArea outline="0" fieldPosition="0"/>
    </format>
    <format dxfId="4">
      <pivotArea outline="0" fieldPosition="0">
        <references count="1">
          <reference field="7" count="1" selected="0">
            <x v="6"/>
          </reference>
        </references>
      </pivotArea>
    </format>
    <format dxfId="3">
      <pivotArea outline="0" fieldPosition="0">
        <references count="1">
          <reference field="7" count="1" selected="0">
            <x v="1"/>
          </reference>
        </references>
      </pivotArea>
    </format>
    <format dxfId="2">
      <pivotArea outline="0" fieldPosition="0"/>
    </format>
    <format dxfId="1">
      <pivotArea outline="0" fieldPosition="0">
        <references count="1">
          <reference field="1" count="1" selected="0">
            <x v="13"/>
          </reference>
        </references>
      </pivotArea>
    </format>
    <format dxfId="0">
      <pivotArea outline="0" fieldPosition="0">
        <references count="3">
          <reference field="1" count="1" selected="0">
            <x v="121"/>
          </reference>
          <reference field="7" count="1" selected="0">
            <x v="3"/>
          </reference>
          <reference field="11" count="1" selected="0">
            <x v="5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6" dT="2024-03-08T17:15:55.28" personId="{E7C1434C-280E-4412-9705-257EC6BE85DD}" id="{84FAA55B-6F52-446F-B535-B86B4930066B}">
    <text>'*JE per Mo Melson to correct coding from PY - ok to spend on EA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vmlDrawing" Target="../drawings/vmlDrawing1.v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microsoft.com/office/2017/10/relationships/threadedComment" Target="../threadedComments/threadedComment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tamara@aaronmcneil.org" TargetMode="External"/><Relationship Id="rId13" Type="http://schemas.openxmlformats.org/officeDocument/2006/relationships/hyperlink" Target="mailto:mlawrence@casoky.org" TargetMode="External"/><Relationship Id="rId18" Type="http://schemas.openxmlformats.org/officeDocument/2006/relationships/hyperlink" Target="mailto:lisa@goodneighborsbc.org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mailto:pcm@paducahcoopministry.org" TargetMode="External"/><Relationship Id="rId21" Type="http://schemas.openxmlformats.org/officeDocument/2006/relationships/hyperlink" Target="mailto:sbrown@schra.us" TargetMode="External"/><Relationship Id="rId7" Type="http://schemas.openxmlformats.org/officeDocument/2006/relationships/hyperlink" Target="mailto:director@nextstepglasgow.com" TargetMode="External"/><Relationship Id="rId12" Type="http://schemas.openxmlformats.org/officeDocument/2006/relationships/hyperlink" Target="mailto:krista.groves@pacs0ky.org" TargetMode="External"/><Relationship Id="rId17" Type="http://schemas.openxmlformats.org/officeDocument/2006/relationships/hyperlink" Target="mailto:chorcdirect@chorctn.org" TargetMode="External"/><Relationship Id="rId25" Type="http://schemas.openxmlformats.org/officeDocument/2006/relationships/hyperlink" Target="mailto:lhall@nrcaa.org" TargetMode="External"/><Relationship Id="rId2" Type="http://schemas.openxmlformats.org/officeDocument/2006/relationships/hyperlink" Target="mailto:svdp.owensboro@att.net" TargetMode="External"/><Relationship Id="rId16" Type="http://schemas.openxmlformats.org/officeDocument/2006/relationships/hyperlink" Target="mailto:Staciasmcin@gmail.com" TargetMode="External"/><Relationship Id="rId20" Type="http://schemas.openxmlformats.org/officeDocument/2006/relationships/hyperlink" Target="mailto:ascott@midcumberland.org" TargetMode="External"/><Relationship Id="rId1" Type="http://schemas.openxmlformats.org/officeDocument/2006/relationships/hyperlink" Target="mailto:marsha.thornton@uss.salvationarmy.org" TargetMode="External"/><Relationship Id="rId6" Type="http://schemas.openxmlformats.org/officeDocument/2006/relationships/hyperlink" Target="mailto:frank1740@aol.com" TargetMode="External"/><Relationship Id="rId11" Type="http://schemas.openxmlformats.org/officeDocument/2006/relationships/hyperlink" Target="mailto:rjones@audubin-area.com" TargetMode="External"/><Relationship Id="rId24" Type="http://schemas.openxmlformats.org/officeDocument/2006/relationships/hyperlink" Target="mailto:dphipps@bristolfia.org" TargetMode="External"/><Relationship Id="rId5" Type="http://schemas.openxmlformats.org/officeDocument/2006/relationships/hyperlink" Target="mailto:candace.melloy@fsspaducah.com" TargetMode="External"/><Relationship Id="rId15" Type="http://schemas.openxmlformats.org/officeDocument/2006/relationships/hyperlink" Target="mailto:valencia@graceworksministries.net" TargetMode="External"/><Relationship Id="rId23" Type="http://schemas.openxmlformats.org/officeDocument/2006/relationships/hyperlink" Target="mailto:awilliams@mountaincap.org" TargetMode="External"/><Relationship Id="rId10" Type="http://schemas.openxmlformats.org/officeDocument/2006/relationships/hyperlink" Target="mailto:jenny.r@wkas-ky.org" TargetMode="External"/><Relationship Id="rId19" Type="http://schemas.openxmlformats.org/officeDocument/2006/relationships/hyperlink" Target="mailto:kpaxton@douglascherokee.org" TargetMode="External"/><Relationship Id="rId4" Type="http://schemas.openxmlformats.org/officeDocument/2006/relationships/hyperlink" Target="mailto:helpofficeofowensboro@gmail.com" TargetMode="External"/><Relationship Id="rId9" Type="http://schemas.openxmlformats.org/officeDocument/2006/relationships/hyperlink" Target="mailto:troy.roberts@bgcap.org" TargetMode="External"/><Relationship Id="rId14" Type="http://schemas.openxmlformats.org/officeDocument/2006/relationships/hyperlink" Target="mailto:dawn@familycenter.org" TargetMode="External"/><Relationship Id="rId22" Type="http://schemas.openxmlformats.org/officeDocument/2006/relationships/hyperlink" Target="mailto:tjaynes@uethda.org" TargetMode="External"/><Relationship Id="rId27" Type="http://schemas.openxmlformats.org/officeDocument/2006/relationships/customProperty" Target="../customProperty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F0A6-84EE-4B7B-9BC9-2FEE543DA93F}">
  <dimension ref="A1:X45"/>
  <sheetViews>
    <sheetView showGridLines="0" zoomScale="85" zoomScaleNormal="85" workbookViewId="0"/>
  </sheetViews>
  <sheetFormatPr defaultColWidth="9.140625" defaultRowHeight="18"/>
  <cols>
    <col min="1" max="1" width="64.85546875" style="295" bestFit="1" customWidth="1"/>
    <col min="2" max="2" width="14" style="295" bestFit="1" customWidth="1"/>
    <col min="3" max="13" width="15.85546875" style="295" bestFit="1" customWidth="1"/>
    <col min="14" max="14" width="4.5703125" style="295" customWidth="1"/>
    <col min="15" max="15" width="23.7109375" style="295" customWidth="1"/>
    <col min="16" max="16" width="17.140625" style="295" bestFit="1" customWidth="1"/>
    <col min="17" max="17" width="16.85546875" style="295" bestFit="1" customWidth="1"/>
    <col min="18" max="18" width="4.5703125" style="295" customWidth="1"/>
    <col min="19" max="19" width="19.140625" style="295" bestFit="1" customWidth="1"/>
    <col min="20" max="20" width="18.28515625" style="295" bestFit="1" customWidth="1"/>
    <col min="21" max="21" width="20.7109375" style="295" bestFit="1" customWidth="1"/>
    <col min="22" max="22" width="9.140625" style="295"/>
    <col min="23" max="24" width="17.140625" style="295" bestFit="1" customWidth="1"/>
    <col min="25" max="16384" width="9.140625" style="295"/>
  </cols>
  <sheetData>
    <row r="1" spans="1:24" ht="18.75">
      <c r="A1" s="291" t="s">
        <v>4015</v>
      </c>
      <c r="B1" s="292"/>
      <c r="C1" s="292"/>
      <c r="D1" s="293"/>
      <c r="E1" s="292"/>
      <c r="F1" s="292"/>
      <c r="G1" s="293"/>
      <c r="H1" s="292"/>
      <c r="I1" s="292"/>
      <c r="J1" s="293"/>
      <c r="K1" s="294"/>
    </row>
    <row r="2" spans="1:24" ht="18.75">
      <c r="A2" s="291" t="s">
        <v>4016</v>
      </c>
      <c r="B2" s="292"/>
      <c r="C2" s="292"/>
      <c r="D2" s="293"/>
      <c r="E2" s="292"/>
      <c r="F2" s="292"/>
      <c r="G2" s="293"/>
      <c r="H2" s="292"/>
      <c r="I2" s="292"/>
      <c r="J2" s="293"/>
      <c r="K2" s="294"/>
      <c r="L2" s="294"/>
      <c r="M2" s="294"/>
      <c r="N2" s="294"/>
      <c r="O2" s="294"/>
      <c r="P2" s="294"/>
      <c r="Q2" s="294"/>
      <c r="R2" s="294"/>
      <c r="W2" s="294"/>
      <c r="X2" s="294"/>
    </row>
    <row r="3" spans="1:24" ht="18.75">
      <c r="A3" s="291" t="s">
        <v>959</v>
      </c>
      <c r="B3" s="292"/>
      <c r="C3" s="292"/>
      <c r="D3" s="293"/>
      <c r="E3" s="292"/>
      <c r="F3" s="292"/>
      <c r="G3" s="293"/>
      <c r="H3" s="292"/>
      <c r="I3" s="292"/>
      <c r="J3" s="293"/>
      <c r="K3" s="294"/>
      <c r="L3" s="294"/>
      <c r="M3" s="294"/>
      <c r="N3" s="294"/>
      <c r="O3" s="294"/>
      <c r="P3" s="294"/>
      <c r="Q3" s="294"/>
      <c r="R3" s="294"/>
      <c r="W3" s="294"/>
      <c r="X3" s="294"/>
    </row>
    <row r="4" spans="1:24" ht="18.75">
      <c r="A4" s="291" t="s">
        <v>4017</v>
      </c>
      <c r="B4" s="292"/>
      <c r="C4" s="292"/>
      <c r="D4" s="293"/>
      <c r="E4" s="292"/>
      <c r="F4" s="292"/>
      <c r="G4" s="293"/>
      <c r="H4" s="292"/>
      <c r="I4" s="292"/>
      <c r="J4" s="293"/>
      <c r="K4" s="294"/>
      <c r="L4" s="294"/>
      <c r="M4" s="294"/>
      <c r="N4" s="294"/>
      <c r="O4" s="294"/>
      <c r="P4" s="294"/>
      <c r="Q4" s="294"/>
      <c r="R4" s="294"/>
      <c r="W4" s="294"/>
      <c r="X4" s="294"/>
    </row>
    <row r="5" spans="1:24" ht="18.75">
      <c r="A5" s="291" t="s">
        <v>4014</v>
      </c>
      <c r="B5" s="292"/>
      <c r="C5" s="292"/>
      <c r="D5" s="293"/>
      <c r="E5" s="292"/>
      <c r="F5" s="292"/>
      <c r="G5" s="293"/>
      <c r="H5" s="292"/>
      <c r="I5" s="292"/>
      <c r="J5" s="293"/>
      <c r="K5" s="294"/>
      <c r="L5" s="294"/>
      <c r="M5" s="294"/>
      <c r="N5" s="294"/>
      <c r="O5" s="294"/>
      <c r="P5" s="294"/>
      <c r="Q5" s="294"/>
      <c r="R5" s="294"/>
      <c r="W5" s="294"/>
      <c r="X5" s="294"/>
    </row>
    <row r="6" spans="1:24" ht="18.75">
      <c r="A6" s="294"/>
      <c r="B6" s="292"/>
      <c r="C6" s="292"/>
      <c r="D6" s="293"/>
      <c r="E6" s="292"/>
      <c r="F6" s="292"/>
      <c r="G6" s="293"/>
      <c r="H6" s="292"/>
      <c r="I6" s="292"/>
      <c r="J6" s="293"/>
      <c r="K6" s="294"/>
      <c r="L6" s="294"/>
      <c r="M6" s="294"/>
      <c r="N6" s="294"/>
      <c r="O6" s="294"/>
      <c r="P6" s="294"/>
      <c r="Q6" s="294"/>
      <c r="R6" s="294"/>
      <c r="W6" s="294"/>
      <c r="X6" s="294"/>
    </row>
    <row r="7" spans="1:24" ht="18.75">
      <c r="A7" s="294"/>
      <c r="B7" s="292"/>
      <c r="C7" s="292"/>
      <c r="D7" s="293"/>
      <c r="E7" s="292"/>
      <c r="F7" s="292"/>
      <c r="G7" s="293"/>
      <c r="H7" s="292"/>
      <c r="I7" s="292"/>
      <c r="J7" s="293"/>
      <c r="K7" s="294"/>
      <c r="L7" s="294"/>
      <c r="M7" s="294"/>
      <c r="N7" s="294"/>
      <c r="O7" s="294"/>
      <c r="P7" s="294"/>
      <c r="Q7" s="294"/>
      <c r="R7" s="294"/>
      <c r="W7" s="294"/>
      <c r="X7" s="294"/>
    </row>
    <row r="8" spans="1:24" ht="26.25" customHeight="1">
      <c r="A8" s="294"/>
      <c r="B8" s="296"/>
      <c r="C8" s="296"/>
      <c r="D8" s="296"/>
      <c r="E8" s="296"/>
      <c r="F8" s="296"/>
      <c r="H8" s="296"/>
      <c r="I8" s="296"/>
      <c r="J8" s="296"/>
      <c r="K8" s="296"/>
      <c r="L8" s="296"/>
      <c r="M8" s="296"/>
      <c r="N8" s="294"/>
      <c r="O8" s="294"/>
      <c r="P8" s="297"/>
      <c r="Q8" s="294"/>
      <c r="R8" s="294"/>
      <c r="W8" s="297"/>
      <c r="X8" s="297"/>
    </row>
    <row r="9" spans="1:24" s="298" customFormat="1" ht="18.75">
      <c r="A9" s="291"/>
      <c r="B9" s="523" t="s">
        <v>5649</v>
      </c>
      <c r="C9" s="523" t="s">
        <v>5650</v>
      </c>
      <c r="D9" s="524" t="s">
        <v>5651</v>
      </c>
      <c r="E9" s="523" t="s">
        <v>5652</v>
      </c>
      <c r="F9" s="523" t="s">
        <v>5653</v>
      </c>
      <c r="G9" s="524" t="s">
        <v>5654</v>
      </c>
      <c r="H9" s="523" t="s">
        <v>5655</v>
      </c>
      <c r="I9" s="523" t="s">
        <v>5656</v>
      </c>
      <c r="J9" s="524" t="s">
        <v>5657</v>
      </c>
      <c r="K9" s="525" t="s">
        <v>5658</v>
      </c>
      <c r="L9" s="525" t="s">
        <v>5659</v>
      </c>
      <c r="M9" s="525" t="s">
        <v>5660</v>
      </c>
      <c r="N9" s="302"/>
      <c r="O9" s="525" t="s">
        <v>6608</v>
      </c>
      <c r="P9" s="525" t="s">
        <v>4013</v>
      </c>
      <c r="Q9" s="301" t="s">
        <v>4031</v>
      </c>
      <c r="R9" s="302"/>
      <c r="S9" s="525" t="str">
        <f>+O9</f>
        <v>YTD June</v>
      </c>
      <c r="T9" s="525" t="str">
        <f>+O9</f>
        <v>YTD June</v>
      </c>
      <c r="U9" s="525" t="str">
        <f>+O9</f>
        <v>YTD June</v>
      </c>
      <c r="W9" s="525" t="s">
        <v>4013</v>
      </c>
      <c r="X9" s="525" t="s">
        <v>4013</v>
      </c>
    </row>
    <row r="10" spans="1:24" s="298" customFormat="1" ht="18.75">
      <c r="A10" s="291"/>
      <c r="B10" s="315" t="s">
        <v>6239</v>
      </c>
      <c r="C10" s="315" t="s">
        <v>6239</v>
      </c>
      <c r="D10" s="315" t="s">
        <v>6239</v>
      </c>
      <c r="E10" s="315" t="s">
        <v>6239</v>
      </c>
      <c r="F10" s="315" t="s">
        <v>6239</v>
      </c>
      <c r="G10" s="315" t="s">
        <v>6239</v>
      </c>
      <c r="H10" s="315" t="s">
        <v>6239</v>
      </c>
      <c r="I10" s="315" t="s">
        <v>6239</v>
      </c>
      <c r="J10" s="315" t="s">
        <v>6239</v>
      </c>
      <c r="K10" s="315" t="s">
        <v>6239</v>
      </c>
      <c r="L10" s="315" t="s">
        <v>6239</v>
      </c>
      <c r="M10" s="315" t="s">
        <v>6239</v>
      </c>
      <c r="N10" s="302"/>
      <c r="O10" s="315" t="s">
        <v>6239</v>
      </c>
      <c r="P10" s="301" t="s">
        <v>6240</v>
      </c>
      <c r="Q10" s="301" t="s">
        <v>4032</v>
      </c>
      <c r="R10" s="302"/>
      <c r="S10" s="315" t="s">
        <v>6239</v>
      </c>
      <c r="T10" s="301" t="s">
        <v>6240</v>
      </c>
      <c r="U10" s="315" t="s">
        <v>4173</v>
      </c>
      <c r="W10" s="315" t="s">
        <v>6239</v>
      </c>
      <c r="X10" s="301" t="s">
        <v>6240</v>
      </c>
    </row>
    <row r="11" spans="1:24" ht="18.75">
      <c r="A11" s="297" t="s">
        <v>4018</v>
      </c>
      <c r="B11" s="299">
        <v>0</v>
      </c>
      <c r="C11" s="299">
        <v>0</v>
      </c>
      <c r="D11" s="299">
        <v>0</v>
      </c>
      <c r="E11" s="299">
        <v>0</v>
      </c>
      <c r="F11" s="299">
        <v>0</v>
      </c>
      <c r="G11" s="299">
        <v>0</v>
      </c>
      <c r="H11" s="299">
        <v>0</v>
      </c>
      <c r="I11" s="299">
        <v>1000</v>
      </c>
      <c r="J11" s="299">
        <v>0</v>
      </c>
      <c r="K11" s="299">
        <v>0</v>
      </c>
      <c r="L11" s="299">
        <v>0</v>
      </c>
      <c r="M11" s="299">
        <v>0</v>
      </c>
      <c r="N11" s="299"/>
      <c r="O11" s="299">
        <v>1000</v>
      </c>
      <c r="P11" s="299">
        <v>0</v>
      </c>
      <c r="Q11" s="299">
        <f t="shared" ref="Q11:Q16" si="0">P11-O11</f>
        <v>-1000</v>
      </c>
      <c r="R11" s="299"/>
      <c r="S11" s="299">
        <v>1000</v>
      </c>
      <c r="T11" s="299">
        <v>0</v>
      </c>
      <c r="U11" s="299">
        <v>-1000</v>
      </c>
      <c r="W11" s="299">
        <v>1000</v>
      </c>
      <c r="X11" s="299">
        <v>0</v>
      </c>
    </row>
    <row r="12" spans="1:24" s="305" customFormat="1" ht="18.75">
      <c r="A12" s="303" t="s">
        <v>4019</v>
      </c>
      <c r="B12" s="304">
        <v>0</v>
      </c>
      <c r="C12" s="304">
        <v>0</v>
      </c>
      <c r="D12" s="304">
        <v>0</v>
      </c>
      <c r="E12" s="304">
        <v>0</v>
      </c>
      <c r="F12" s="304">
        <v>0</v>
      </c>
      <c r="G12" s="304">
        <v>0</v>
      </c>
      <c r="H12" s="304">
        <v>0</v>
      </c>
      <c r="I12" s="304">
        <v>0</v>
      </c>
      <c r="J12" s="304">
        <v>0</v>
      </c>
      <c r="K12" s="304">
        <v>0</v>
      </c>
      <c r="L12" s="304">
        <v>0</v>
      </c>
      <c r="M12" s="304">
        <v>0</v>
      </c>
      <c r="N12" s="304"/>
      <c r="O12" s="304">
        <v>0</v>
      </c>
      <c r="P12" s="304">
        <v>0</v>
      </c>
      <c r="Q12" s="304">
        <f t="shared" si="0"/>
        <v>0</v>
      </c>
      <c r="R12" s="304"/>
      <c r="S12" s="304">
        <v>0</v>
      </c>
      <c r="T12" s="304">
        <v>0</v>
      </c>
      <c r="U12" s="304">
        <v>0</v>
      </c>
      <c r="W12" s="304">
        <v>0</v>
      </c>
      <c r="X12" s="304">
        <v>0</v>
      </c>
    </row>
    <row r="13" spans="1:24" s="305" customFormat="1" ht="18.75">
      <c r="A13" s="303" t="s">
        <v>4020</v>
      </c>
      <c r="B13" s="304">
        <v>20930.8</v>
      </c>
      <c r="C13" s="304">
        <v>1643.51</v>
      </c>
      <c r="D13" s="304">
        <v>42709.15</v>
      </c>
      <c r="E13" s="304">
        <v>16306.130000000001</v>
      </c>
      <c r="F13" s="304">
        <v>2284.6999999999998</v>
      </c>
      <c r="G13" s="304">
        <v>19095.309999999998</v>
      </c>
      <c r="H13" s="304">
        <v>32700.690000000002</v>
      </c>
      <c r="I13" s="304">
        <v>14740</v>
      </c>
      <c r="J13" s="304">
        <v>0</v>
      </c>
      <c r="K13" s="304">
        <v>0</v>
      </c>
      <c r="L13" s="304">
        <v>0</v>
      </c>
      <c r="M13" s="304">
        <v>0</v>
      </c>
      <c r="N13" s="304"/>
      <c r="O13" s="304">
        <v>150410.28999999998</v>
      </c>
      <c r="P13" s="304">
        <v>47635.839999999997</v>
      </c>
      <c r="Q13" s="304">
        <f t="shared" si="0"/>
        <v>-102774.44999999998</v>
      </c>
      <c r="R13" s="304"/>
      <c r="S13" s="304">
        <v>150410.28999999998</v>
      </c>
      <c r="T13" s="304">
        <v>40626.879999999997</v>
      </c>
      <c r="U13" s="304">
        <v>-109783.40999999997</v>
      </c>
      <c r="W13" s="304">
        <v>150410.29</v>
      </c>
      <c r="X13" s="304">
        <v>47635.839999999997</v>
      </c>
    </row>
    <row r="14" spans="1:24" ht="18.75">
      <c r="A14" s="297" t="s">
        <v>4021</v>
      </c>
      <c r="B14" s="299">
        <v>5500</v>
      </c>
      <c r="C14" s="299">
        <v>19200</v>
      </c>
      <c r="D14" s="299">
        <v>5000</v>
      </c>
      <c r="E14" s="299">
        <v>2650</v>
      </c>
      <c r="F14" s="299">
        <v>3860</v>
      </c>
      <c r="G14" s="299">
        <v>250</v>
      </c>
      <c r="H14" s="299">
        <v>5145.9400000000005</v>
      </c>
      <c r="I14" s="299">
        <v>19700</v>
      </c>
      <c r="J14" s="299">
        <v>0</v>
      </c>
      <c r="K14" s="299">
        <v>0</v>
      </c>
      <c r="L14" s="299">
        <v>0</v>
      </c>
      <c r="M14" s="299">
        <v>0</v>
      </c>
      <c r="N14" s="299"/>
      <c r="O14" s="299">
        <v>61305.94</v>
      </c>
      <c r="P14" s="299">
        <v>0</v>
      </c>
      <c r="Q14" s="299">
        <f t="shared" si="0"/>
        <v>-61305.94</v>
      </c>
      <c r="R14" s="299"/>
      <c r="S14" s="299">
        <v>61305.94</v>
      </c>
      <c r="T14" s="299">
        <v>0</v>
      </c>
      <c r="U14" s="299">
        <v>-61305.94</v>
      </c>
      <c r="W14" s="299">
        <v>61305.94</v>
      </c>
      <c r="X14" s="299">
        <v>0</v>
      </c>
    </row>
    <row r="15" spans="1:24" ht="18.75">
      <c r="A15" s="297" t="s">
        <v>4022</v>
      </c>
      <c r="B15" s="299">
        <v>1500</v>
      </c>
      <c r="C15" s="299">
        <v>0</v>
      </c>
      <c r="D15" s="299">
        <v>0</v>
      </c>
      <c r="E15" s="299">
        <v>1500</v>
      </c>
      <c r="F15" s="299">
        <v>8000</v>
      </c>
      <c r="G15" s="299">
        <v>4000</v>
      </c>
      <c r="H15" s="299">
        <v>0</v>
      </c>
      <c r="I15" s="299">
        <v>3750</v>
      </c>
      <c r="J15" s="299">
        <v>750</v>
      </c>
      <c r="K15" s="299">
        <v>0</v>
      </c>
      <c r="L15" s="299">
        <v>0</v>
      </c>
      <c r="M15" s="299">
        <v>0</v>
      </c>
      <c r="N15" s="299"/>
      <c r="O15" s="299">
        <v>19500</v>
      </c>
      <c r="P15" s="299">
        <v>0</v>
      </c>
      <c r="Q15" s="299">
        <f t="shared" si="0"/>
        <v>-19500</v>
      </c>
      <c r="R15" s="299"/>
      <c r="S15" s="299">
        <v>19500</v>
      </c>
      <c r="T15" s="299">
        <v>0</v>
      </c>
      <c r="U15" s="299">
        <v>-19500</v>
      </c>
      <c r="W15" s="299">
        <v>19500</v>
      </c>
      <c r="X15" s="299">
        <v>0</v>
      </c>
    </row>
    <row r="16" spans="1:24" ht="18.75">
      <c r="A16" s="297" t="s">
        <v>4023</v>
      </c>
      <c r="B16" s="299">
        <v>0</v>
      </c>
      <c r="C16" s="299">
        <v>383999.99</v>
      </c>
      <c r="D16" s="299">
        <v>300000</v>
      </c>
      <c r="E16" s="520">
        <v>-199422.74</v>
      </c>
      <c r="F16" s="299">
        <v>0</v>
      </c>
      <c r="G16" s="299">
        <v>135593.22</v>
      </c>
      <c r="H16" s="299">
        <v>65000</v>
      </c>
      <c r="I16" s="299">
        <v>0</v>
      </c>
      <c r="J16" s="299">
        <v>0</v>
      </c>
      <c r="K16" s="299">
        <v>0</v>
      </c>
      <c r="L16" s="299">
        <v>0</v>
      </c>
      <c r="M16" s="520">
        <v>0</v>
      </c>
      <c r="N16" s="299"/>
      <c r="O16" s="299">
        <v>685170.47</v>
      </c>
      <c r="P16" s="299">
        <v>384000</v>
      </c>
      <c r="Q16" s="520">
        <f t="shared" si="0"/>
        <v>-301170.46999999997</v>
      </c>
      <c r="R16" s="299"/>
      <c r="S16" s="299">
        <v>685170.47</v>
      </c>
      <c r="T16" s="299">
        <v>384000</v>
      </c>
      <c r="U16" s="299">
        <v>-301170.46999999997</v>
      </c>
      <c r="W16" s="299">
        <v>685170.47</v>
      </c>
      <c r="X16" s="299">
        <v>384000</v>
      </c>
    </row>
    <row r="17" spans="1:24" ht="18.75">
      <c r="A17" s="297" t="s">
        <v>6430</v>
      </c>
      <c r="B17" s="299">
        <v>0</v>
      </c>
      <c r="C17" s="299">
        <v>0</v>
      </c>
      <c r="D17" s="299">
        <v>0</v>
      </c>
      <c r="E17" s="299">
        <v>1500</v>
      </c>
      <c r="F17" s="299">
        <v>0</v>
      </c>
      <c r="G17" s="299">
        <v>0</v>
      </c>
      <c r="H17" s="299">
        <v>0</v>
      </c>
      <c r="I17" s="299">
        <v>0</v>
      </c>
      <c r="J17" s="299">
        <v>0</v>
      </c>
      <c r="K17" s="299">
        <v>0</v>
      </c>
      <c r="L17" s="299">
        <v>0</v>
      </c>
      <c r="M17" s="520">
        <v>0</v>
      </c>
      <c r="N17" s="299"/>
      <c r="O17" s="299">
        <v>1500</v>
      </c>
      <c r="P17" s="299">
        <v>0</v>
      </c>
      <c r="Q17" s="520"/>
      <c r="R17" s="299"/>
      <c r="S17" s="299">
        <v>1500</v>
      </c>
      <c r="T17" s="299">
        <v>0</v>
      </c>
      <c r="U17" s="299">
        <v>-1500</v>
      </c>
      <c r="W17" s="299">
        <v>1500</v>
      </c>
      <c r="X17" s="299">
        <v>0</v>
      </c>
    </row>
    <row r="18" spans="1:24" ht="18.75">
      <c r="A18" s="297" t="s">
        <v>4024</v>
      </c>
      <c r="B18" s="299">
        <v>22025</v>
      </c>
      <c r="C18" s="299">
        <v>23925</v>
      </c>
      <c r="D18" s="299">
        <v>71982</v>
      </c>
      <c r="E18" s="299">
        <v>22295.16</v>
      </c>
      <c r="F18" s="299">
        <v>54350</v>
      </c>
      <c r="G18" s="299">
        <v>10850</v>
      </c>
      <c r="H18" s="299">
        <v>30350</v>
      </c>
      <c r="I18" s="299">
        <v>10924.8</v>
      </c>
      <c r="J18" s="299">
        <v>27637.98</v>
      </c>
      <c r="K18" s="299">
        <v>0</v>
      </c>
      <c r="L18" s="299">
        <v>0</v>
      </c>
      <c r="M18" s="299">
        <v>0</v>
      </c>
      <c r="N18" s="299"/>
      <c r="O18" s="299">
        <v>274339.94</v>
      </c>
      <c r="P18" s="299">
        <v>0</v>
      </c>
      <c r="Q18" s="520">
        <f t="shared" ref="Q18:Q26" si="1">P18-O18</f>
        <v>-274339.94</v>
      </c>
      <c r="R18" s="299"/>
      <c r="S18" s="299">
        <v>274339.94</v>
      </c>
      <c r="T18" s="299">
        <v>0</v>
      </c>
      <c r="U18" s="299">
        <v>-274339.94</v>
      </c>
      <c r="W18" s="299">
        <v>274339.94</v>
      </c>
      <c r="X18" s="299">
        <v>0</v>
      </c>
    </row>
    <row r="19" spans="1:24" ht="18.75">
      <c r="A19" s="297" t="s">
        <v>4025</v>
      </c>
      <c r="B19" s="299">
        <v>0</v>
      </c>
      <c r="C19" s="299">
        <v>0</v>
      </c>
      <c r="D19" s="299">
        <v>0</v>
      </c>
      <c r="E19" s="299">
        <v>0</v>
      </c>
      <c r="F19" s="299">
        <v>0</v>
      </c>
      <c r="G19" s="299">
        <v>0</v>
      </c>
      <c r="H19" s="299">
        <v>0</v>
      </c>
      <c r="I19" s="299">
        <v>0</v>
      </c>
      <c r="J19" s="299">
        <v>0</v>
      </c>
      <c r="K19" s="299">
        <v>0</v>
      </c>
      <c r="L19" s="299">
        <v>0</v>
      </c>
      <c r="M19" s="299">
        <v>0</v>
      </c>
      <c r="N19" s="299"/>
      <c r="O19" s="299">
        <v>0</v>
      </c>
      <c r="P19" s="299">
        <v>0</v>
      </c>
      <c r="Q19" s="520">
        <f t="shared" si="1"/>
        <v>0</v>
      </c>
      <c r="R19" s="299"/>
      <c r="S19" s="299">
        <v>0</v>
      </c>
      <c r="T19" s="299">
        <v>0</v>
      </c>
      <c r="U19" s="299">
        <v>0</v>
      </c>
      <c r="W19" s="299">
        <v>0</v>
      </c>
      <c r="X19" s="299">
        <v>0</v>
      </c>
    </row>
    <row r="20" spans="1:24" ht="18.75">
      <c r="A20" s="297" t="s">
        <v>4026</v>
      </c>
      <c r="B20" s="299">
        <v>0</v>
      </c>
      <c r="C20" s="299">
        <v>0</v>
      </c>
      <c r="D20" s="299">
        <v>4000</v>
      </c>
      <c r="E20" s="299">
        <v>0</v>
      </c>
      <c r="F20" s="299">
        <v>1330</v>
      </c>
      <c r="G20" s="299">
        <v>7000</v>
      </c>
      <c r="H20" s="299">
        <v>3250</v>
      </c>
      <c r="I20" s="299">
        <v>0</v>
      </c>
      <c r="J20" s="299">
        <v>0</v>
      </c>
      <c r="K20" s="299">
        <v>0</v>
      </c>
      <c r="L20" s="299">
        <v>0</v>
      </c>
      <c r="M20" s="299">
        <v>0</v>
      </c>
      <c r="N20" s="299"/>
      <c r="O20" s="299">
        <v>15580</v>
      </c>
      <c r="P20" s="299">
        <v>0</v>
      </c>
      <c r="Q20" s="520">
        <f t="shared" si="1"/>
        <v>-15580</v>
      </c>
      <c r="R20" s="299"/>
      <c r="S20" s="299">
        <v>15580</v>
      </c>
      <c r="T20" s="299">
        <v>0</v>
      </c>
      <c r="U20" s="299">
        <v>-15580</v>
      </c>
      <c r="W20" s="299">
        <v>15580</v>
      </c>
      <c r="X20" s="299">
        <v>0</v>
      </c>
    </row>
    <row r="21" spans="1:24" ht="18.75">
      <c r="A21" s="297" t="s">
        <v>4027</v>
      </c>
      <c r="B21" s="299">
        <v>0</v>
      </c>
      <c r="C21" s="299">
        <v>0</v>
      </c>
      <c r="D21" s="299">
        <v>0</v>
      </c>
      <c r="E21" s="299">
        <v>0</v>
      </c>
      <c r="F21" s="299">
        <v>0</v>
      </c>
      <c r="G21" s="299">
        <v>0</v>
      </c>
      <c r="H21" s="299">
        <v>0</v>
      </c>
      <c r="I21" s="299">
        <v>0</v>
      </c>
      <c r="J21" s="299">
        <v>0</v>
      </c>
      <c r="K21" s="299">
        <v>0</v>
      </c>
      <c r="L21" s="299">
        <v>0</v>
      </c>
      <c r="M21" s="299">
        <v>0</v>
      </c>
      <c r="N21" s="299"/>
      <c r="O21" s="299">
        <v>0</v>
      </c>
      <c r="P21" s="299">
        <v>768000.01</v>
      </c>
      <c r="Q21" s="520">
        <f t="shared" si="1"/>
        <v>768000.01</v>
      </c>
      <c r="R21" s="299"/>
      <c r="S21" s="299">
        <v>0</v>
      </c>
      <c r="T21" s="299">
        <v>349956.82999999996</v>
      </c>
      <c r="U21" s="299">
        <v>349956.82999999996</v>
      </c>
      <c r="W21" s="299">
        <v>0</v>
      </c>
      <c r="X21" s="299">
        <v>768000.01</v>
      </c>
    </row>
    <row r="22" spans="1:24" ht="18.75">
      <c r="A22" s="297" t="s">
        <v>4028</v>
      </c>
      <c r="B22" s="299">
        <v>250</v>
      </c>
      <c r="C22" s="299">
        <v>0</v>
      </c>
      <c r="D22" s="299">
        <v>0</v>
      </c>
      <c r="E22" s="299">
        <v>0</v>
      </c>
      <c r="F22" s="299">
        <v>10000</v>
      </c>
      <c r="G22" s="299">
        <v>0</v>
      </c>
      <c r="H22" s="299">
        <v>2625</v>
      </c>
      <c r="I22" s="299">
        <v>5000</v>
      </c>
      <c r="J22" s="299">
        <v>1000</v>
      </c>
      <c r="K22" s="299">
        <v>0</v>
      </c>
      <c r="L22" s="299">
        <v>0</v>
      </c>
      <c r="M22" s="299">
        <v>0</v>
      </c>
      <c r="N22" s="299"/>
      <c r="O22" s="299">
        <v>18875</v>
      </c>
      <c r="P22" s="299">
        <v>0</v>
      </c>
      <c r="Q22" s="520">
        <f t="shared" si="1"/>
        <v>-18875</v>
      </c>
      <c r="R22" s="299"/>
      <c r="S22" s="299">
        <v>18875</v>
      </c>
      <c r="T22" s="299">
        <v>0</v>
      </c>
      <c r="U22" s="299">
        <v>-18875</v>
      </c>
      <c r="W22" s="299">
        <v>18875</v>
      </c>
      <c r="X22" s="299">
        <v>0</v>
      </c>
    </row>
    <row r="23" spans="1:24" ht="18.75">
      <c r="A23" s="297" t="s">
        <v>4029</v>
      </c>
      <c r="B23" s="299">
        <v>0</v>
      </c>
      <c r="C23" s="299">
        <v>2000</v>
      </c>
      <c r="D23" s="299">
        <v>3500</v>
      </c>
      <c r="E23" s="299">
        <v>0</v>
      </c>
      <c r="F23" s="299">
        <v>0</v>
      </c>
      <c r="G23" s="299">
        <v>0</v>
      </c>
      <c r="H23" s="299">
        <v>1000</v>
      </c>
      <c r="I23" s="299">
        <v>12000</v>
      </c>
      <c r="J23" s="299">
        <v>200</v>
      </c>
      <c r="K23" s="299">
        <v>0</v>
      </c>
      <c r="L23" s="299">
        <v>0</v>
      </c>
      <c r="M23" s="299">
        <v>0</v>
      </c>
      <c r="N23" s="299"/>
      <c r="O23" s="299">
        <v>18700</v>
      </c>
      <c r="P23" s="299">
        <v>0</v>
      </c>
      <c r="Q23" s="520">
        <f t="shared" si="1"/>
        <v>-18700</v>
      </c>
      <c r="R23" s="299"/>
      <c r="S23" s="299">
        <v>18700</v>
      </c>
      <c r="T23" s="299">
        <v>0</v>
      </c>
      <c r="U23" s="299">
        <v>-18700</v>
      </c>
      <c r="W23" s="299">
        <v>18700</v>
      </c>
      <c r="X23" s="299">
        <v>0</v>
      </c>
    </row>
    <row r="24" spans="1:24" ht="18.75">
      <c r="A24" s="297" t="s">
        <v>4030</v>
      </c>
      <c r="B24" s="299">
        <v>0</v>
      </c>
      <c r="C24" s="299">
        <v>0</v>
      </c>
      <c r="D24" s="299">
        <v>0</v>
      </c>
      <c r="E24" s="299">
        <v>0</v>
      </c>
      <c r="F24" s="299">
        <v>0</v>
      </c>
      <c r="G24" s="299">
        <v>0</v>
      </c>
      <c r="H24" s="299">
        <v>0</v>
      </c>
      <c r="I24" s="299">
        <v>0</v>
      </c>
      <c r="J24" s="299">
        <v>0</v>
      </c>
      <c r="K24" s="299">
        <v>0</v>
      </c>
      <c r="L24" s="299">
        <v>0</v>
      </c>
      <c r="M24" s="299">
        <v>0</v>
      </c>
      <c r="N24" s="299"/>
      <c r="O24" s="299">
        <v>0</v>
      </c>
      <c r="P24" s="299">
        <v>0</v>
      </c>
      <c r="Q24" s="520">
        <f t="shared" si="1"/>
        <v>0</v>
      </c>
      <c r="R24" s="299"/>
      <c r="S24" s="299">
        <v>0</v>
      </c>
      <c r="T24" s="299">
        <v>0</v>
      </c>
      <c r="U24" s="299">
        <v>0</v>
      </c>
      <c r="W24" s="299">
        <v>0</v>
      </c>
      <c r="X24" s="299">
        <v>0</v>
      </c>
    </row>
    <row r="25" spans="1:24" s="489" customFormat="1" ht="18.75">
      <c r="A25" s="297" t="s">
        <v>5392</v>
      </c>
      <c r="B25" s="299">
        <v>366.49</v>
      </c>
      <c r="C25" s="299">
        <v>750</v>
      </c>
      <c r="D25" s="299">
        <v>0</v>
      </c>
      <c r="E25" s="299">
        <v>0</v>
      </c>
      <c r="F25" s="299">
        <v>625</v>
      </c>
      <c r="G25" s="299">
        <v>0</v>
      </c>
      <c r="H25" s="299">
        <v>492.71</v>
      </c>
      <c r="I25" s="299">
        <v>2030</v>
      </c>
      <c r="J25" s="299">
        <v>0</v>
      </c>
      <c r="K25" s="299">
        <v>0</v>
      </c>
      <c r="L25" s="299">
        <v>0</v>
      </c>
      <c r="M25" s="299">
        <v>0</v>
      </c>
      <c r="N25" s="299"/>
      <c r="O25" s="299">
        <v>4264.2</v>
      </c>
      <c r="P25" s="299">
        <v>0</v>
      </c>
      <c r="Q25" s="520">
        <f t="shared" si="1"/>
        <v>-4264.2</v>
      </c>
      <c r="R25" s="299"/>
      <c r="S25" s="299">
        <v>4264.2</v>
      </c>
      <c r="T25" s="299">
        <v>0</v>
      </c>
      <c r="U25" s="299">
        <v>-4264.2</v>
      </c>
      <c r="W25" s="299">
        <v>4264.2</v>
      </c>
      <c r="X25" s="299">
        <v>0</v>
      </c>
    </row>
    <row r="26" spans="1:24" s="298" customFormat="1" ht="18.75">
      <c r="A26" s="291" t="s">
        <v>2062</v>
      </c>
      <c r="B26" s="300">
        <v>50572.29</v>
      </c>
      <c r="C26" s="300">
        <v>431518.5</v>
      </c>
      <c r="D26" s="300">
        <v>427191.15</v>
      </c>
      <c r="E26" s="300">
        <v>-155171.44999999998</v>
      </c>
      <c r="F26" s="300">
        <v>80449.7</v>
      </c>
      <c r="G26" s="300">
        <v>176788.53</v>
      </c>
      <c r="H26" s="300">
        <v>140564.34</v>
      </c>
      <c r="I26" s="300">
        <v>69144.800000000003</v>
      </c>
      <c r="J26" s="300">
        <v>29587.98</v>
      </c>
      <c r="K26" s="300">
        <v>0</v>
      </c>
      <c r="L26" s="300">
        <v>0</v>
      </c>
      <c r="M26" s="300">
        <v>0</v>
      </c>
      <c r="N26" s="300"/>
      <c r="O26" s="300">
        <v>1250645.8400000001</v>
      </c>
      <c r="P26" s="300">
        <v>1199635.8500000001</v>
      </c>
      <c r="Q26" s="607">
        <f t="shared" si="1"/>
        <v>-51009.989999999991</v>
      </c>
      <c r="R26" s="300"/>
      <c r="S26" s="300">
        <v>1250645.8400000001</v>
      </c>
      <c r="T26" s="300">
        <v>774583.71000000008</v>
      </c>
      <c r="U26" s="300">
        <v>-476062.13</v>
      </c>
      <c r="W26" s="300">
        <v>1250645.8400000001</v>
      </c>
      <c r="X26" s="300">
        <v>1199635.8500000001</v>
      </c>
    </row>
    <row r="27" spans="1:24" s="308" customFormat="1" ht="14.25">
      <c r="A27" s="306" t="s">
        <v>4033</v>
      </c>
      <c r="B27" s="307">
        <f t="shared" ref="B27:M27" si="2">SUM(B11,B14:B25)</f>
        <v>29641.49</v>
      </c>
      <c r="C27" s="307">
        <f t="shared" si="2"/>
        <v>429874.99</v>
      </c>
      <c r="D27" s="307">
        <f t="shared" si="2"/>
        <v>384482</v>
      </c>
      <c r="E27" s="307">
        <f t="shared" si="2"/>
        <v>-171477.58</v>
      </c>
      <c r="F27" s="307">
        <f t="shared" si="2"/>
        <v>78165</v>
      </c>
      <c r="G27" s="307">
        <f t="shared" si="2"/>
        <v>157693.22</v>
      </c>
      <c r="H27" s="307">
        <f t="shared" si="2"/>
        <v>107863.65000000001</v>
      </c>
      <c r="I27" s="307">
        <f t="shared" si="2"/>
        <v>54404.800000000003</v>
      </c>
      <c r="J27" s="307">
        <f t="shared" si="2"/>
        <v>29587.98</v>
      </c>
      <c r="K27" s="307">
        <f t="shared" si="2"/>
        <v>0</v>
      </c>
      <c r="L27" s="307">
        <f t="shared" si="2"/>
        <v>0</v>
      </c>
      <c r="M27" s="307">
        <f t="shared" si="2"/>
        <v>0</v>
      </c>
      <c r="O27" s="307">
        <f>SUM(O11,O14:O25)</f>
        <v>1100235.5499999998</v>
      </c>
      <c r="P27" s="307">
        <f>SUM(P11,P14:P25)</f>
        <v>1152000.01</v>
      </c>
      <c r="Q27" s="307">
        <f>SUM(Q11,Q14:Q25)</f>
        <v>53264.460000000036</v>
      </c>
      <c r="S27" s="307">
        <f>SUM(S11,S14:S25)</f>
        <v>1100235.5499999998</v>
      </c>
      <c r="T27" s="307">
        <f>SUM(T11,T14:T25)</f>
        <v>733956.83</v>
      </c>
      <c r="U27" s="307">
        <f>SUM(U11,U14:U25)</f>
        <v>-366278.72000000003</v>
      </c>
      <c r="W27" s="307">
        <f>SUM(W11,W14:W25)</f>
        <v>1100235.5499999998</v>
      </c>
      <c r="X27" s="307">
        <f>SUM(X11,X14:X25)</f>
        <v>1152000.01</v>
      </c>
    </row>
    <row r="28" spans="1:24" s="305" customFormat="1">
      <c r="A28" s="467" t="s">
        <v>4097</v>
      </c>
      <c r="B28" s="468">
        <f t="shared" ref="B28:M28" si="3">SUM(B12:B13)</f>
        <v>20930.8</v>
      </c>
      <c r="C28" s="468">
        <f t="shared" si="3"/>
        <v>1643.51</v>
      </c>
      <c r="D28" s="468">
        <f t="shared" si="3"/>
        <v>42709.15</v>
      </c>
      <c r="E28" s="468">
        <f t="shared" si="3"/>
        <v>16306.130000000001</v>
      </c>
      <c r="F28" s="468">
        <f t="shared" si="3"/>
        <v>2284.6999999999998</v>
      </c>
      <c r="G28" s="468">
        <f t="shared" si="3"/>
        <v>19095.309999999998</v>
      </c>
      <c r="H28" s="468">
        <f t="shared" si="3"/>
        <v>32700.690000000002</v>
      </c>
      <c r="I28" s="468">
        <f t="shared" si="3"/>
        <v>14740</v>
      </c>
      <c r="J28" s="468">
        <f t="shared" si="3"/>
        <v>0</v>
      </c>
      <c r="K28" s="468">
        <f t="shared" si="3"/>
        <v>0</v>
      </c>
      <c r="L28" s="468">
        <f t="shared" si="3"/>
        <v>0</v>
      </c>
      <c r="M28" s="468">
        <f t="shared" si="3"/>
        <v>0</v>
      </c>
      <c r="N28" s="469"/>
      <c r="O28" s="468">
        <f>SUM(O12:O13)</f>
        <v>150410.28999999998</v>
      </c>
      <c r="P28" s="468">
        <f>SUM(P12:P13)</f>
        <v>47635.839999999997</v>
      </c>
      <c r="Q28" s="468">
        <f>SUM(Q12:Q13)</f>
        <v>-102774.44999999998</v>
      </c>
      <c r="R28" s="469"/>
      <c r="S28" s="468">
        <f>SUM(S12:S13)</f>
        <v>150410.28999999998</v>
      </c>
      <c r="T28" s="468">
        <f>SUM(T12:T13)</f>
        <v>40626.879999999997</v>
      </c>
      <c r="U28" s="468">
        <f>SUM(U12:U13)</f>
        <v>-109783.40999999997</v>
      </c>
      <c r="W28" s="468">
        <f>SUM(W12:W13)</f>
        <v>150410.29</v>
      </c>
      <c r="X28" s="468">
        <f>SUM(X12:X13)</f>
        <v>47635.839999999997</v>
      </c>
    </row>
    <row r="29" spans="1:24">
      <c r="A29" s="310" t="s">
        <v>4098</v>
      </c>
      <c r="B29" s="309">
        <f t="shared" ref="B29:M29" si="4">SUM(B11:B25)-B27-B28</f>
        <v>0</v>
      </c>
      <c r="C29" s="309">
        <f t="shared" si="4"/>
        <v>9.3223206931725144E-12</v>
      </c>
      <c r="D29" s="309">
        <f t="shared" si="4"/>
        <v>0</v>
      </c>
      <c r="E29" s="309">
        <f t="shared" si="4"/>
        <v>0</v>
      </c>
      <c r="F29" s="309">
        <f t="shared" si="4"/>
        <v>0</v>
      </c>
      <c r="G29" s="309">
        <f t="shared" si="4"/>
        <v>0</v>
      </c>
      <c r="H29" s="309">
        <f t="shared" si="4"/>
        <v>0</v>
      </c>
      <c r="I29" s="309">
        <f t="shared" si="4"/>
        <v>0</v>
      </c>
      <c r="J29" s="309">
        <f t="shared" si="4"/>
        <v>0</v>
      </c>
      <c r="K29" s="309">
        <f t="shared" si="4"/>
        <v>0</v>
      </c>
      <c r="L29" s="309">
        <f t="shared" si="4"/>
        <v>0</v>
      </c>
      <c r="M29" s="309">
        <f t="shared" si="4"/>
        <v>0</v>
      </c>
      <c r="O29" s="309">
        <f>SUM(O11:O25)-O27-O28</f>
        <v>0</v>
      </c>
      <c r="P29" s="309">
        <f>SUM(P11:P25)-P27-P28</f>
        <v>8.7311491370201111E-11</v>
      </c>
      <c r="Q29" s="309">
        <f>SUM(Q11:Q25)-Q27-Q28</f>
        <v>0</v>
      </c>
      <c r="S29" s="309">
        <f>SUM(S11:S25)-S27-S28</f>
        <v>0</v>
      </c>
      <c r="T29" s="309">
        <f>SUM(T11:T25)-T27-T28</f>
        <v>0</v>
      </c>
      <c r="U29" s="309">
        <f>SUM(U11:U25)-U27-U28</f>
        <v>0</v>
      </c>
      <c r="W29" s="309">
        <f>SUM(W11:W25)-W27-W28</f>
        <v>0</v>
      </c>
      <c r="X29" s="309">
        <f>SUM(X11:X25)-X27-X28</f>
        <v>8.7311491370201111E-11</v>
      </c>
    </row>
    <row r="30" spans="1:24">
      <c r="B30" s="307">
        <f>+GETPIVOTDATA("AMOUNT ",'Pivot Table'!$A$12,"MONTH",202310)</f>
        <v>10500</v>
      </c>
      <c r="C30" s="307">
        <f>+GETPIVOTDATA("AMOUNT ",'Pivot Table'!$A$12,"MONTH",202311)</f>
        <v>220108.05</v>
      </c>
      <c r="D30" s="307">
        <f>+GETPIVOTDATA("AMOUNT ",'Pivot Table'!$A$12,"MONTH",202312)</f>
        <v>249482</v>
      </c>
      <c r="E30" s="307">
        <f>+GETPIVOTDATA("AMOUNT ",'Pivot Table'!$A$12,"MONTH",202401)</f>
        <v>13311.820000000007</v>
      </c>
      <c r="F30" s="307">
        <f>+GETPIVOTDATA("AMOUNT ",'Pivot Table'!$A$12,"MONTH",202402)</f>
        <v>19240</v>
      </c>
      <c r="G30" s="307">
        <f>+GETPIVOTDATA("AMOUNT ",'Pivot Table'!$A$12,"MONTH",202403)</f>
        <v>148193.22</v>
      </c>
      <c r="H30" s="307">
        <f>+GETPIVOTDATA("AMOUNT ",'Pivot Table'!$A$12,"MONTH",202404)</f>
        <v>33450</v>
      </c>
      <c r="I30" s="307">
        <f>+GETPIVOTDATA("AMOUNT ",'Pivot Table'!$A$12,"MONTH",202405)</f>
        <v>22724.799999999999</v>
      </c>
      <c r="J30" s="307">
        <f>+GETPIVOTDATA("AMOUNT ",'Pivot Table'!$A$12,"MONTH",202406)</f>
        <v>20500</v>
      </c>
      <c r="K30" s="307"/>
      <c r="L30" s="307"/>
      <c r="M30" s="307"/>
      <c r="P30" s="307"/>
      <c r="W30" s="307"/>
      <c r="X30" s="307"/>
    </row>
    <row r="31" spans="1:24">
      <c r="B31" s="530">
        <f t="shared" ref="B31:J31" si="5">B27-B30</f>
        <v>19141.490000000002</v>
      </c>
      <c r="C31" s="530">
        <f t="shared" si="5"/>
        <v>209766.94</v>
      </c>
      <c r="D31" s="530">
        <f t="shared" si="5"/>
        <v>135000</v>
      </c>
      <c r="E31" s="530">
        <f t="shared" si="5"/>
        <v>-184789.4</v>
      </c>
      <c r="F31" s="530">
        <f t="shared" si="5"/>
        <v>58925</v>
      </c>
      <c r="G31" s="530">
        <f t="shared" si="5"/>
        <v>9500</v>
      </c>
      <c r="H31" s="530">
        <f t="shared" si="5"/>
        <v>74413.650000000009</v>
      </c>
      <c r="I31" s="530">
        <f t="shared" si="5"/>
        <v>31680.000000000004</v>
      </c>
      <c r="J31" s="530">
        <f t="shared" si="5"/>
        <v>9087.98</v>
      </c>
      <c r="K31" s="530"/>
      <c r="L31" s="530"/>
      <c r="M31" s="530"/>
      <c r="P31" s="307"/>
      <c r="T31" s="372"/>
      <c r="W31" s="307"/>
      <c r="X31" s="307"/>
    </row>
    <row r="32" spans="1:24" ht="18.75" thickBot="1">
      <c r="P32" s="372"/>
      <c r="Q32" s="372"/>
      <c r="T32" s="372"/>
    </row>
    <row r="33" spans="11:24">
      <c r="L33" s="372"/>
      <c r="M33" s="625"/>
      <c r="N33" s="626"/>
      <c r="O33" s="627"/>
      <c r="P33" s="628"/>
      <c r="Q33" s="372"/>
    </row>
    <row r="34" spans="11:24">
      <c r="L34" s="372"/>
      <c r="M34" s="629"/>
      <c r="O34" s="630" t="s">
        <v>6338</v>
      </c>
      <c r="P34" s="631">
        <f>+P27</f>
        <v>1152000.01</v>
      </c>
      <c r="Q34" s="372"/>
    </row>
    <row r="35" spans="11:24">
      <c r="K35" s="372"/>
      <c r="L35" s="372"/>
      <c r="M35" s="629"/>
      <c r="O35" s="630" t="s">
        <v>6335</v>
      </c>
      <c r="P35" s="631">
        <f>300000</f>
        <v>300000</v>
      </c>
      <c r="Q35" s="641" t="s">
        <v>6361</v>
      </c>
    </row>
    <row r="36" spans="11:24">
      <c r="L36" s="372"/>
      <c r="M36" s="632"/>
      <c r="O36" s="630" t="s">
        <v>6340</v>
      </c>
      <c r="P36" s="631">
        <f>56364</f>
        <v>56364</v>
      </c>
      <c r="Q36" s="641" t="s">
        <v>6361</v>
      </c>
    </row>
    <row r="37" spans="11:24" ht="18.75" thickBot="1">
      <c r="L37" s="372"/>
      <c r="M37" s="632"/>
      <c r="O37" s="633" t="s">
        <v>6339</v>
      </c>
      <c r="P37" s="634">
        <f>SUM(P34:P36)</f>
        <v>1508364.01</v>
      </c>
      <c r="Q37" s="372"/>
    </row>
    <row r="38" spans="11:24" ht="18.75" thickTop="1">
      <c r="L38" s="372"/>
      <c r="M38" s="632"/>
      <c r="O38" s="635"/>
      <c r="P38" s="636"/>
      <c r="Q38" s="372"/>
    </row>
    <row r="39" spans="11:24">
      <c r="L39" s="372"/>
      <c r="M39" s="632"/>
      <c r="O39" s="635" t="s">
        <v>6336</v>
      </c>
      <c r="P39" s="631">
        <f>+O27</f>
        <v>1100235.5499999998</v>
      </c>
      <c r="Q39" s="372"/>
    </row>
    <row r="40" spans="11:24" ht="18.75" thickBot="1">
      <c r="L40" s="372"/>
      <c r="M40" s="637"/>
      <c r="N40" s="638"/>
      <c r="O40" s="639" t="s">
        <v>6337</v>
      </c>
      <c r="P40" s="640">
        <f>+P37-P39</f>
        <v>408128.4600000002</v>
      </c>
      <c r="Q40" s="372"/>
    </row>
    <row r="41" spans="11:24">
      <c r="L41" s="372"/>
      <c r="M41" s="372"/>
      <c r="N41" s="372"/>
      <c r="O41" s="372"/>
      <c r="P41" s="372"/>
      <c r="Q41" s="372"/>
      <c r="W41" s="372"/>
      <c r="X41" s="372"/>
    </row>
    <row r="42" spans="11:24">
      <c r="L42" s="372"/>
      <c r="M42" s="372"/>
      <c r="N42" s="372"/>
      <c r="O42" s="372"/>
      <c r="P42" s="372"/>
      <c r="Q42" s="372"/>
      <c r="W42" s="309"/>
      <c r="X42" s="309"/>
    </row>
    <row r="43" spans="11:24">
      <c r="P43" s="372"/>
      <c r="W43" s="372"/>
      <c r="X43" s="372"/>
    </row>
    <row r="45" spans="11:24">
      <c r="P45" s="372"/>
      <c r="W45" s="372"/>
      <c r="X45" s="372"/>
    </row>
  </sheetData>
  <phoneticPr fontId="140" type="noConversion"/>
  <dataValidations disablePrompts="1" count="1">
    <dataValidation type="list" allowBlank="1" showInputMessage="1" sqref="A2:A5" xr:uid="{1A086FA9-C2C2-406F-8086-D83A74ED1C63}">
      <formula1>"..."</formula1>
    </dataValidation>
  </dataValidations>
  <printOptions horizontalCentered="1"/>
  <pageMargins left="0.25" right="0.25" top="0.75" bottom="0.75" header="0.25" footer="0.25"/>
  <pageSetup paperSize="5" scale="43" orientation="landscape" r:id="rId1"/>
  <headerFooter alignWithMargins="0"/>
  <customProperties>
    <customPr name="_pios_id" r:id="rId2"/>
    <customPr name="CellIDs" r:id="rId3"/>
    <customPr name="ConnName" r:id="rId4"/>
    <customPr name="ConnPOV" r:id="rId5"/>
    <customPr name="HyperionPOVXML" r:id="rId6"/>
    <customPr name="HyperionXML" r:id="rId7"/>
    <customPr name="NameConnectionMap" r:id="rId8"/>
    <customPr name="POVPosition" r:id="rId9"/>
    <customPr name="SheetHasParityContent" r:id="rId10"/>
    <customPr name="SheetOptions" r:id="rId11"/>
    <customPr name="ShowPOV" r:id="rId12"/>
  </customProperties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262A9-784E-4DB9-BEC1-69336ABB55FD}">
  <dimension ref="A1:F42"/>
  <sheetViews>
    <sheetView tabSelected="1" view="pageBreakPreview" zoomScale="70" zoomScaleNormal="90" zoomScaleSheetLayoutView="70" workbookViewId="0">
      <selection activeCell="D29" sqref="D29"/>
    </sheetView>
  </sheetViews>
  <sheetFormatPr defaultRowHeight="15"/>
  <cols>
    <col min="1" max="1" width="9.140625" style="683"/>
    <col min="2" max="2" width="14.7109375" style="683" customWidth="1"/>
    <col min="3" max="3" width="55.42578125" style="683" customWidth="1"/>
    <col min="4" max="4" width="14.28515625" style="683" bestFit="1" customWidth="1"/>
    <col min="5" max="5" width="16.42578125" style="683" customWidth="1"/>
    <col min="6" max="6" width="20.28515625" style="683" customWidth="1"/>
    <col min="7" max="16384" width="9.140625" style="683"/>
  </cols>
  <sheetData>
    <row r="1" spans="1:6" ht="15.75">
      <c r="A1" s="703" t="s">
        <v>6647</v>
      </c>
      <c r="B1" s="703"/>
      <c r="C1" s="703"/>
      <c r="D1" s="703"/>
      <c r="E1" s="703"/>
      <c r="F1" s="703"/>
    </row>
    <row r="2" spans="1:6" ht="15.75">
      <c r="A2" s="703" t="s">
        <v>6648</v>
      </c>
      <c r="B2" s="703"/>
      <c r="C2" s="703"/>
      <c r="D2" s="703"/>
      <c r="E2" s="703"/>
      <c r="F2" s="703"/>
    </row>
    <row r="3" spans="1:6" ht="15.75">
      <c r="A3" s="703" t="s">
        <v>6649</v>
      </c>
      <c r="B3" s="703"/>
      <c r="C3" s="703"/>
      <c r="D3" s="703"/>
      <c r="E3" s="703"/>
      <c r="F3" s="703"/>
    </row>
    <row r="4" spans="1:6" ht="15.75">
      <c r="A4" s="703" t="s">
        <v>6650</v>
      </c>
      <c r="B4" s="703"/>
      <c r="C4" s="703"/>
      <c r="D4" s="703"/>
      <c r="E4" s="703"/>
      <c r="F4" s="703"/>
    </row>
    <row r="5" spans="1:6" ht="15.75">
      <c r="A5" s="703" t="s">
        <v>6651</v>
      </c>
      <c r="B5" s="703"/>
      <c r="C5" s="703"/>
      <c r="D5" s="703"/>
      <c r="E5" s="703"/>
      <c r="F5" s="703"/>
    </row>
    <row r="6" spans="1:6" ht="15.75">
      <c r="A6" s="684"/>
      <c r="B6" s="684"/>
    </row>
    <row r="7" spans="1:6" ht="15.75">
      <c r="A7" s="685" t="s">
        <v>6652</v>
      </c>
      <c r="B7" s="684"/>
      <c r="C7" s="684"/>
      <c r="F7" s="686" t="s">
        <v>6653</v>
      </c>
    </row>
    <row r="8" spans="1:6" ht="15.75">
      <c r="A8" s="685" t="s">
        <v>6654</v>
      </c>
      <c r="B8" s="684"/>
      <c r="C8" s="684"/>
      <c r="F8" s="687" t="s">
        <v>6655</v>
      </c>
    </row>
    <row r="9" spans="1:6" ht="15.75">
      <c r="A9" s="685" t="s">
        <v>6656</v>
      </c>
      <c r="B9" s="684"/>
      <c r="C9" s="684"/>
      <c r="F9" s="687" t="s">
        <v>6657</v>
      </c>
    </row>
    <row r="10" spans="1:6">
      <c r="A10" s="688" t="s">
        <v>6658</v>
      </c>
      <c r="B10" s="689"/>
      <c r="C10" s="689"/>
      <c r="D10" s="688" t="s">
        <v>4769</v>
      </c>
      <c r="E10" s="689"/>
      <c r="F10" s="689"/>
    </row>
    <row r="11" spans="1:6">
      <c r="A11" s="690" t="s">
        <v>6659</v>
      </c>
      <c r="B11" s="690" t="s">
        <v>6660</v>
      </c>
      <c r="C11" s="690" t="s">
        <v>6661</v>
      </c>
      <c r="D11" s="690" t="s">
        <v>6662</v>
      </c>
      <c r="E11" s="691" t="s">
        <v>6663</v>
      </c>
      <c r="F11" s="690" t="s">
        <v>6664</v>
      </c>
    </row>
    <row r="13" spans="1:6" ht="15.75">
      <c r="C13" s="692" t="s">
        <v>6665</v>
      </c>
    </row>
    <row r="15" spans="1:6">
      <c r="A15" s="693">
        <v>1</v>
      </c>
      <c r="B15" s="694" t="s">
        <v>6666</v>
      </c>
      <c r="C15" s="695" t="s">
        <v>1015</v>
      </c>
      <c r="D15" s="696">
        <f>+'Pivot Table - SA Desc'!$O14</f>
        <v>289340.68</v>
      </c>
      <c r="E15" s="694" t="s">
        <v>6667</v>
      </c>
      <c r="F15" s="697">
        <f t="shared" ref="F15:F23" si="0">D15</f>
        <v>289340.68</v>
      </c>
    </row>
    <row r="16" spans="1:6">
      <c r="A16" s="693">
        <f t="shared" ref="A16:A22" si="1">A15+1</f>
        <v>2</v>
      </c>
      <c r="B16" s="694" t="s">
        <v>6666</v>
      </c>
      <c r="C16" s="695" t="s">
        <v>1012</v>
      </c>
      <c r="D16" s="696">
        <f>+'Pivot Table - SA Desc'!$O15</f>
        <v>60017.67</v>
      </c>
      <c r="E16" s="698"/>
      <c r="F16" s="699">
        <f t="shared" si="0"/>
        <v>60017.67</v>
      </c>
    </row>
    <row r="17" spans="1:6">
      <c r="A17" s="693">
        <f t="shared" si="1"/>
        <v>3</v>
      </c>
      <c r="B17" s="694" t="s">
        <v>6666</v>
      </c>
      <c r="C17" s="695" t="s">
        <v>1017</v>
      </c>
      <c r="D17" s="696">
        <f>+'Pivot Table - SA Desc'!$O16</f>
        <v>21000</v>
      </c>
      <c r="E17" s="698"/>
      <c r="F17" s="699">
        <f t="shared" si="0"/>
        <v>21000</v>
      </c>
    </row>
    <row r="18" spans="1:6">
      <c r="A18" s="693">
        <f t="shared" si="1"/>
        <v>4</v>
      </c>
      <c r="B18" s="694" t="s">
        <v>6666</v>
      </c>
      <c r="C18" s="695" t="s">
        <v>1019</v>
      </c>
      <c r="D18" s="696">
        <f>+'Pivot Table - SA Desc'!$O17</f>
        <v>15750</v>
      </c>
      <c r="E18" s="698"/>
      <c r="F18" s="699">
        <f t="shared" si="0"/>
        <v>15750</v>
      </c>
    </row>
    <row r="19" spans="1:6">
      <c r="A19" s="693">
        <f t="shared" si="1"/>
        <v>5</v>
      </c>
      <c r="B19" s="694" t="s">
        <v>6666</v>
      </c>
      <c r="C19" s="695" t="s">
        <v>1018</v>
      </c>
      <c r="D19" s="696">
        <f>+'Pivot Table - SA Desc'!$O18</f>
        <v>3500</v>
      </c>
      <c r="E19" s="698"/>
      <c r="F19" s="699">
        <f t="shared" si="0"/>
        <v>3500</v>
      </c>
    </row>
    <row r="20" spans="1:6">
      <c r="A20" s="693">
        <f t="shared" si="1"/>
        <v>6</v>
      </c>
      <c r="B20" s="694" t="s">
        <v>6666</v>
      </c>
      <c r="C20" s="695" t="s">
        <v>1016</v>
      </c>
      <c r="D20" s="696">
        <f>+'Pivot Table - SA Desc'!$O19</f>
        <v>13630</v>
      </c>
      <c r="E20" s="698"/>
      <c r="F20" s="699">
        <f t="shared" si="0"/>
        <v>13630</v>
      </c>
    </row>
    <row r="21" spans="1:6">
      <c r="A21" s="693">
        <f t="shared" si="1"/>
        <v>7</v>
      </c>
      <c r="B21" s="694" t="s">
        <v>6666</v>
      </c>
      <c r="C21" s="695" t="s">
        <v>1022</v>
      </c>
      <c r="D21" s="696">
        <f>+'Pivot Table - SA Desc'!$O20</f>
        <v>1500</v>
      </c>
      <c r="E21" s="698"/>
      <c r="F21" s="699">
        <f t="shared" si="0"/>
        <v>1500</v>
      </c>
    </row>
    <row r="22" spans="1:6">
      <c r="A22" s="693">
        <f t="shared" si="1"/>
        <v>8</v>
      </c>
      <c r="B22" s="694" t="s">
        <v>6666</v>
      </c>
      <c r="C22" s="695" t="s">
        <v>4550</v>
      </c>
      <c r="D22" s="696">
        <f>+'Pivot Table - SA Desc'!$O21</f>
        <v>631940.19999999995</v>
      </c>
      <c r="E22" s="698"/>
      <c r="F22" s="699">
        <f t="shared" si="0"/>
        <v>631940.19999999995</v>
      </c>
    </row>
    <row r="23" spans="1:6">
      <c r="B23" s="698"/>
      <c r="C23" s="694" t="s">
        <v>4769</v>
      </c>
      <c r="D23" s="700">
        <f>SUM(D15:D22,0)</f>
        <v>1036678.5499999999</v>
      </c>
      <c r="E23" s="698"/>
      <c r="F23" s="700">
        <f t="shared" si="0"/>
        <v>1036678.5499999999</v>
      </c>
    </row>
    <row r="25" spans="1:6" ht="15.75">
      <c r="B25" s="698"/>
      <c r="C25" s="692" t="s">
        <v>6668</v>
      </c>
      <c r="D25" s="699"/>
      <c r="E25" s="698"/>
      <c r="F25" s="699"/>
    </row>
    <row r="26" spans="1:6">
      <c r="B26" s="698"/>
      <c r="C26" s="694"/>
      <c r="D26" s="699"/>
      <c r="E26" s="698"/>
      <c r="F26" s="699"/>
    </row>
    <row r="27" spans="1:6">
      <c r="A27" s="693">
        <v>1</v>
      </c>
      <c r="B27" s="694" t="s">
        <v>6666</v>
      </c>
      <c r="C27" s="695" t="str">
        <f t="shared" ref="C27:D34" si="2">C15</f>
        <v>Community Welfare</v>
      </c>
      <c r="D27" s="696">
        <f>D15</f>
        <v>289340.68</v>
      </c>
      <c r="E27" s="694" t="s">
        <v>6667</v>
      </c>
      <c r="F27" s="697">
        <f t="shared" ref="F27:F35" si="3">D27</f>
        <v>289340.68</v>
      </c>
    </row>
    <row r="28" spans="1:6">
      <c r="A28" s="693">
        <f t="shared" ref="A28:A34" si="4">A27+1</f>
        <v>2</v>
      </c>
      <c r="B28" s="694" t="s">
        <v>6666</v>
      </c>
      <c r="C28" s="695" t="str">
        <f t="shared" si="2"/>
        <v>Education</v>
      </c>
      <c r="D28" s="696">
        <f t="shared" si="2"/>
        <v>60017.67</v>
      </c>
      <c r="E28" s="698"/>
      <c r="F28" s="699">
        <f t="shared" si="3"/>
        <v>60017.67</v>
      </c>
    </row>
    <row r="29" spans="1:6">
      <c r="A29" s="693">
        <f t="shared" si="4"/>
        <v>3</v>
      </c>
      <c r="B29" s="694" t="s">
        <v>6666</v>
      </c>
      <c r="C29" s="695" t="str">
        <f t="shared" si="2"/>
        <v>Health</v>
      </c>
      <c r="D29" s="696">
        <f t="shared" si="2"/>
        <v>21000</v>
      </c>
      <c r="E29" s="698"/>
      <c r="F29" s="699">
        <f t="shared" si="3"/>
        <v>21000</v>
      </c>
    </row>
    <row r="30" spans="1:6">
      <c r="A30" s="693">
        <f t="shared" si="4"/>
        <v>4</v>
      </c>
      <c r="B30" s="694" t="s">
        <v>6666</v>
      </c>
      <c r="C30" s="695" t="str">
        <f t="shared" si="2"/>
        <v>Museums &amp; Arts</v>
      </c>
      <c r="D30" s="696">
        <f t="shared" si="2"/>
        <v>15750</v>
      </c>
      <c r="E30" s="698"/>
      <c r="F30" s="699">
        <f t="shared" si="3"/>
        <v>15750</v>
      </c>
    </row>
    <row r="31" spans="1:6">
      <c r="A31" s="693">
        <f t="shared" si="4"/>
        <v>5</v>
      </c>
      <c r="B31" s="694" t="s">
        <v>6666</v>
      </c>
      <c r="C31" s="695" t="str">
        <f t="shared" si="2"/>
        <v>United Way Agencies</v>
      </c>
      <c r="D31" s="696">
        <f t="shared" si="2"/>
        <v>3500</v>
      </c>
      <c r="E31" s="698"/>
      <c r="F31" s="699">
        <f t="shared" si="3"/>
        <v>3500</v>
      </c>
    </row>
    <row r="32" spans="1:6">
      <c r="A32" s="693">
        <f t="shared" si="4"/>
        <v>6</v>
      </c>
      <c r="B32" s="694" t="s">
        <v>6666</v>
      </c>
      <c r="C32" s="695" t="str">
        <f t="shared" si="2"/>
        <v>Youth Clubs &amp; Centers</v>
      </c>
      <c r="D32" s="696">
        <f t="shared" si="2"/>
        <v>13630</v>
      </c>
      <c r="E32" s="698"/>
      <c r="F32" s="699">
        <f t="shared" si="3"/>
        <v>13630</v>
      </c>
    </row>
    <row r="33" spans="1:6">
      <c r="A33" s="693">
        <f t="shared" si="4"/>
        <v>7</v>
      </c>
      <c r="B33" s="694" t="s">
        <v>6666</v>
      </c>
      <c r="C33" s="695" t="str">
        <f t="shared" si="2"/>
        <v>American Red Cross</v>
      </c>
      <c r="D33" s="696">
        <f t="shared" si="2"/>
        <v>1500</v>
      </c>
      <c r="E33" s="698"/>
      <c r="F33" s="699">
        <f t="shared" si="3"/>
        <v>1500</v>
      </c>
    </row>
    <row r="34" spans="1:6">
      <c r="A34" s="693">
        <f t="shared" si="4"/>
        <v>8</v>
      </c>
      <c r="B34" s="694" t="s">
        <v>6666</v>
      </c>
      <c r="C34" s="695" t="str">
        <f t="shared" si="2"/>
        <v>Energy Assistance Program</v>
      </c>
      <c r="D34" s="696">
        <f t="shared" si="2"/>
        <v>631940.19999999995</v>
      </c>
      <c r="E34" s="698"/>
      <c r="F34" s="699">
        <f t="shared" si="3"/>
        <v>631940.19999999995</v>
      </c>
    </row>
    <row r="35" spans="1:6">
      <c r="B35" s="698"/>
      <c r="C35" s="694" t="s">
        <v>4769</v>
      </c>
      <c r="D35" s="700">
        <f>SUM(D27:D34,0)</f>
        <v>1036678.5499999999</v>
      </c>
      <c r="E35" s="698"/>
      <c r="F35" s="700">
        <f t="shared" si="3"/>
        <v>1036678.5499999999</v>
      </c>
    </row>
    <row r="37" spans="1:6" ht="15.75">
      <c r="A37" s="684"/>
    </row>
    <row r="38" spans="1:6">
      <c r="B38" s="701" t="s">
        <v>6669</v>
      </c>
    </row>
    <row r="41" spans="1:6">
      <c r="B41" s="683" t="s">
        <v>6670</v>
      </c>
    </row>
    <row r="42" spans="1:6">
      <c r="B42" s="683" t="s">
        <v>6671</v>
      </c>
    </row>
  </sheetData>
  <mergeCells count="5">
    <mergeCell ref="A1:F1"/>
    <mergeCell ref="A2:F2"/>
    <mergeCell ref="A3:F3"/>
    <mergeCell ref="A4:F4"/>
    <mergeCell ref="A5:F5"/>
  </mergeCells>
  <printOptions horizontalCentered="1"/>
  <pageMargins left="1" right="1" top="1" bottom="1" header="1" footer="0.5"/>
  <pageSetup scale="74" orientation="landscape" verticalDpi="300" r:id="rId1"/>
  <headerFooter alignWithMargins="0">
    <oddFooter>&amp;RSchedule &amp;A
Page &amp;P of &amp;N</oddFooter>
  </headerFooter>
  <rowBreaks count="3" manualBreakCount="3">
    <brk id="59" max="6" man="1"/>
    <brk id="101" max="6" man="1"/>
    <brk id="14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10909-9137-46F1-AEB5-6C7789EC66FB}">
  <sheetPr>
    <pageSetUpPr fitToPage="1"/>
  </sheetPr>
  <dimension ref="A1:Q23"/>
  <sheetViews>
    <sheetView topLeftCell="B1" zoomScaleNormal="100" workbookViewId="0">
      <selection activeCell="O14" sqref="O14"/>
    </sheetView>
  </sheetViews>
  <sheetFormatPr defaultRowHeight="12.75"/>
  <cols>
    <col min="1" max="1" width="27.5703125" customWidth="1"/>
    <col min="2" max="2" width="25.85546875" bestFit="1" customWidth="1"/>
    <col min="3" max="3" width="9.85546875" bestFit="1" customWidth="1"/>
    <col min="4" max="4" width="9.7109375" bestFit="1" customWidth="1"/>
    <col min="5" max="6" width="8.7109375" bestFit="1" customWidth="1"/>
    <col min="7" max="8" width="9.7109375" bestFit="1" customWidth="1"/>
    <col min="9" max="10" width="8.7109375" bestFit="1" customWidth="1"/>
    <col min="11" max="11" width="9.7109375" bestFit="1" customWidth="1"/>
    <col min="12" max="14" width="8.7109375" bestFit="1" customWidth="1"/>
    <col min="15" max="15" width="11.28515625" bestFit="1" customWidth="1"/>
    <col min="16" max="16" width="17.7109375" bestFit="1" customWidth="1"/>
    <col min="17" max="17" width="9.7109375" bestFit="1" customWidth="1"/>
    <col min="18" max="18" width="10.28515625" bestFit="1" customWidth="1"/>
    <col min="19" max="19" width="8.7109375" bestFit="1" customWidth="1"/>
    <col min="20" max="21" width="9.7109375" bestFit="1" customWidth="1"/>
    <col min="22" max="35" width="8.7109375" bestFit="1" customWidth="1"/>
    <col min="36" max="36" width="7.7109375" bestFit="1" customWidth="1"/>
    <col min="37" max="38" width="8.7109375" bestFit="1" customWidth="1"/>
  </cols>
  <sheetData>
    <row r="1" spans="1:17" ht="15.75" thickBot="1">
      <c r="A1" s="702" t="s">
        <v>6672</v>
      </c>
      <c r="H1" s="608"/>
      <c r="P1" s="609" t="s">
        <v>6279</v>
      </c>
      <c r="Q1" s="610"/>
    </row>
    <row r="2" spans="1:17" ht="13.5" thickBot="1">
      <c r="P2" s="611" t="s">
        <v>6263</v>
      </c>
      <c r="Q2" s="610"/>
    </row>
    <row r="3" spans="1:17" ht="13.5" thickBot="1">
      <c r="P3" s="611" t="s">
        <v>6280</v>
      </c>
      <c r="Q3" s="610"/>
    </row>
    <row r="4" spans="1:17" ht="13.5" thickBot="1">
      <c r="P4" s="611" t="s">
        <v>6281</v>
      </c>
      <c r="Q4" s="610"/>
    </row>
    <row r="5" spans="1:17" ht="13.5" thickBot="1">
      <c r="A5" s="621" t="s">
        <v>1009</v>
      </c>
      <c r="B5" s="622" t="s">
        <v>1227</v>
      </c>
      <c r="P5" s="611" t="s">
        <v>6251</v>
      </c>
      <c r="Q5" s="610"/>
    </row>
    <row r="6" spans="1:17" ht="13.5" thickBot="1">
      <c r="A6" s="621" t="s">
        <v>1233</v>
      </c>
      <c r="B6" s="622" t="s">
        <v>1227</v>
      </c>
      <c r="P6" s="611" t="s">
        <v>6268</v>
      </c>
      <c r="Q6" s="610"/>
    </row>
    <row r="7" spans="1:17" ht="13.5" thickBot="1">
      <c r="A7" s="621" t="s">
        <v>1006</v>
      </c>
      <c r="B7" s="622" t="s">
        <v>1227</v>
      </c>
      <c r="P7" s="611" t="s">
        <v>6248</v>
      </c>
      <c r="Q7" s="610"/>
    </row>
    <row r="8" spans="1:17" ht="13.5" thickBot="1">
      <c r="A8" s="621" t="s">
        <v>147</v>
      </c>
      <c r="B8" s="622" t="s">
        <v>6646</v>
      </c>
      <c r="P8" s="611" t="s">
        <v>6282</v>
      </c>
      <c r="Q8" s="610"/>
    </row>
    <row r="9" spans="1:17">
      <c r="A9" s="621" t="s">
        <v>1003</v>
      </c>
      <c r="B9" s="622" t="s">
        <v>1227</v>
      </c>
    </row>
    <row r="10" spans="1:17">
      <c r="A10" s="621" t="s">
        <v>1001</v>
      </c>
      <c r="B10" s="622" t="s">
        <v>1227</v>
      </c>
    </row>
    <row r="12" spans="1:17">
      <c r="A12" s="614" t="s">
        <v>1225</v>
      </c>
      <c r="B12" s="615"/>
      <c r="C12" s="614" t="s">
        <v>1000</v>
      </c>
      <c r="D12" s="615"/>
      <c r="E12" s="615"/>
      <c r="F12" s="615"/>
      <c r="G12" s="615"/>
      <c r="H12" s="615"/>
      <c r="I12" s="615"/>
      <c r="J12" s="615"/>
      <c r="K12" s="615"/>
      <c r="L12" s="615"/>
      <c r="M12" s="615"/>
      <c r="N12" s="623"/>
    </row>
    <row r="13" spans="1:17">
      <c r="A13" s="614" t="s">
        <v>1007</v>
      </c>
      <c r="B13" s="614" t="s">
        <v>1004</v>
      </c>
      <c r="C13" s="616">
        <v>202307</v>
      </c>
      <c r="D13" s="642">
        <v>202308</v>
      </c>
      <c r="E13" s="642">
        <v>202309</v>
      </c>
      <c r="F13" s="642">
        <v>202310</v>
      </c>
      <c r="G13" s="642">
        <v>202311</v>
      </c>
      <c r="H13" s="642">
        <v>202312</v>
      </c>
      <c r="I13" s="642">
        <v>202401</v>
      </c>
      <c r="J13" s="642">
        <v>202402</v>
      </c>
      <c r="K13" s="642">
        <v>202403</v>
      </c>
      <c r="L13" s="642">
        <v>202404</v>
      </c>
      <c r="M13" s="642">
        <v>202405</v>
      </c>
      <c r="N13" s="624">
        <v>202406</v>
      </c>
      <c r="O13" s="489" t="s">
        <v>4769</v>
      </c>
    </row>
    <row r="14" spans="1:17">
      <c r="A14" s="616" t="s">
        <v>1215</v>
      </c>
      <c r="B14" s="616" t="s">
        <v>1015</v>
      </c>
      <c r="C14" s="675">
        <v>8138.72</v>
      </c>
      <c r="D14" s="676">
        <v>139900</v>
      </c>
      <c r="E14" s="676">
        <v>-4000</v>
      </c>
      <c r="F14" s="676">
        <v>4250</v>
      </c>
      <c r="G14" s="676">
        <v>20850</v>
      </c>
      <c r="H14" s="676">
        <v>36982</v>
      </c>
      <c r="I14" s="676">
        <v>8545.16</v>
      </c>
      <c r="J14" s="676">
        <v>12550</v>
      </c>
      <c r="K14" s="676">
        <v>6850</v>
      </c>
      <c r="L14" s="676">
        <v>27350</v>
      </c>
      <c r="M14" s="676">
        <v>7424.8</v>
      </c>
      <c r="N14" s="677">
        <v>20500</v>
      </c>
      <c r="O14" s="674">
        <f>SUM(C14:N14)</f>
        <v>289340.68</v>
      </c>
    </row>
    <row r="15" spans="1:17">
      <c r="A15" s="617"/>
      <c r="B15" s="618" t="s">
        <v>1012</v>
      </c>
      <c r="C15" s="678">
        <v>9250</v>
      </c>
      <c r="D15" s="674">
        <v>17514.420000000002</v>
      </c>
      <c r="E15" s="674">
        <v>3493.25</v>
      </c>
      <c r="F15" s="674">
        <v>4750</v>
      </c>
      <c r="G15" s="674">
        <v>8500</v>
      </c>
      <c r="H15" s="674">
        <v>5000</v>
      </c>
      <c r="I15" s="674"/>
      <c r="J15" s="674">
        <v>2860</v>
      </c>
      <c r="K15" s="674">
        <v>250</v>
      </c>
      <c r="L15" s="674">
        <v>2600</v>
      </c>
      <c r="M15" s="674">
        <v>5800</v>
      </c>
      <c r="N15" s="679"/>
      <c r="O15" s="674">
        <f t="shared" ref="O15:O23" si="0">SUM(C15:N15)</f>
        <v>60017.67</v>
      </c>
    </row>
    <row r="16" spans="1:17">
      <c r="A16" s="617"/>
      <c r="B16" s="618" t="s">
        <v>1017</v>
      </c>
      <c r="C16" s="678"/>
      <c r="D16" s="674">
        <v>16000</v>
      </c>
      <c r="E16" s="674"/>
      <c r="F16" s="674">
        <v>1500</v>
      </c>
      <c r="G16" s="674"/>
      <c r="H16" s="674"/>
      <c r="I16" s="674"/>
      <c r="J16" s="674">
        <v>500</v>
      </c>
      <c r="K16" s="674"/>
      <c r="L16" s="674"/>
      <c r="M16" s="674">
        <v>3000</v>
      </c>
      <c r="N16" s="679"/>
      <c r="O16" s="674">
        <f t="shared" si="0"/>
        <v>21000</v>
      </c>
    </row>
    <row r="17" spans="1:15">
      <c r="A17" s="617"/>
      <c r="B17" s="618" t="s">
        <v>1019</v>
      </c>
      <c r="C17" s="678">
        <v>2750</v>
      </c>
      <c r="D17" s="674"/>
      <c r="E17" s="674"/>
      <c r="F17" s="674"/>
      <c r="G17" s="674">
        <v>2000</v>
      </c>
      <c r="H17" s="674">
        <v>3500</v>
      </c>
      <c r="I17" s="674"/>
      <c r="J17" s="674"/>
      <c r="K17" s="674"/>
      <c r="L17" s="674">
        <v>1000</v>
      </c>
      <c r="M17" s="674">
        <v>6500</v>
      </c>
      <c r="N17" s="679"/>
      <c r="O17" s="674">
        <f t="shared" si="0"/>
        <v>15750</v>
      </c>
    </row>
    <row r="18" spans="1:15">
      <c r="A18" s="617"/>
      <c r="B18" s="618" t="s">
        <v>1018</v>
      </c>
      <c r="C18" s="678">
        <v>1000</v>
      </c>
      <c r="D18" s="674"/>
      <c r="E18" s="674"/>
      <c r="F18" s="674"/>
      <c r="G18" s="674"/>
      <c r="H18" s="674"/>
      <c r="I18" s="674"/>
      <c r="J18" s="674">
        <v>2500</v>
      </c>
      <c r="K18" s="674"/>
      <c r="L18" s="674"/>
      <c r="M18" s="674"/>
      <c r="N18" s="679"/>
      <c r="O18" s="674">
        <f t="shared" si="0"/>
        <v>3500</v>
      </c>
    </row>
    <row r="19" spans="1:15">
      <c r="A19" s="617"/>
      <c r="B19" s="618" t="s">
        <v>1016</v>
      </c>
      <c r="C19" s="678"/>
      <c r="D19" s="674">
        <v>800</v>
      </c>
      <c r="E19" s="674"/>
      <c r="F19" s="674"/>
      <c r="G19" s="674"/>
      <c r="H19" s="674">
        <v>4000</v>
      </c>
      <c r="I19" s="674"/>
      <c r="J19" s="674">
        <v>830</v>
      </c>
      <c r="K19" s="674">
        <v>5500</v>
      </c>
      <c r="L19" s="674">
        <v>2500</v>
      </c>
      <c r="M19" s="674"/>
      <c r="N19" s="679"/>
      <c r="O19" s="674">
        <f t="shared" si="0"/>
        <v>13630</v>
      </c>
    </row>
    <row r="20" spans="1:15">
      <c r="A20" s="617"/>
      <c r="B20" s="618" t="s">
        <v>1022</v>
      </c>
      <c r="C20" s="678"/>
      <c r="D20" s="674"/>
      <c r="E20" s="674"/>
      <c r="F20" s="674"/>
      <c r="G20" s="674"/>
      <c r="H20" s="674"/>
      <c r="I20" s="674">
        <v>1500</v>
      </c>
      <c r="J20" s="674"/>
      <c r="K20" s="674"/>
      <c r="L20" s="674"/>
      <c r="M20" s="674"/>
      <c r="N20" s="679"/>
      <c r="O20" s="674">
        <f t="shared" si="0"/>
        <v>1500</v>
      </c>
    </row>
    <row r="21" spans="1:15">
      <c r="A21" s="617"/>
      <c r="B21" s="618" t="s">
        <v>4550</v>
      </c>
      <c r="C21" s="678"/>
      <c r="D21" s="674">
        <v>18822.27</v>
      </c>
      <c r="E21" s="674">
        <v>85500</v>
      </c>
      <c r="F21" s="674"/>
      <c r="G21" s="674">
        <v>188758.05</v>
      </c>
      <c r="H21" s="674">
        <v>200000</v>
      </c>
      <c r="I21" s="674">
        <v>3266.6600000000035</v>
      </c>
      <c r="J21" s="674"/>
      <c r="K21" s="674">
        <v>135593.22</v>
      </c>
      <c r="L21" s="674"/>
      <c r="M21" s="674"/>
      <c r="N21" s="679"/>
      <c r="O21" s="674">
        <f t="shared" si="0"/>
        <v>631940.19999999995</v>
      </c>
    </row>
    <row r="22" spans="1:15">
      <c r="A22" s="616" t="s">
        <v>4229</v>
      </c>
      <c r="B22" s="615"/>
      <c r="C22" s="675">
        <v>21138.720000000001</v>
      </c>
      <c r="D22" s="676">
        <v>193036.69</v>
      </c>
      <c r="E22" s="676">
        <v>84993.25</v>
      </c>
      <c r="F22" s="676">
        <v>10500</v>
      </c>
      <c r="G22" s="676">
        <v>220108.05</v>
      </c>
      <c r="H22" s="676">
        <v>249482</v>
      </c>
      <c r="I22" s="676">
        <v>13311.820000000003</v>
      </c>
      <c r="J22" s="676">
        <v>19240</v>
      </c>
      <c r="K22" s="676">
        <v>148193.22</v>
      </c>
      <c r="L22" s="676">
        <v>33450</v>
      </c>
      <c r="M22" s="676">
        <v>22724.799999999999</v>
      </c>
      <c r="N22" s="677">
        <v>20500</v>
      </c>
      <c r="O22" s="674">
        <f t="shared" si="0"/>
        <v>1036678.5499999999</v>
      </c>
    </row>
    <row r="23" spans="1:15">
      <c r="A23" s="619" t="s">
        <v>1226</v>
      </c>
      <c r="B23" s="620"/>
      <c r="C23" s="680">
        <v>21138.720000000001</v>
      </c>
      <c r="D23" s="681">
        <v>193036.69</v>
      </c>
      <c r="E23" s="681">
        <v>84993.25</v>
      </c>
      <c r="F23" s="681">
        <v>10500</v>
      </c>
      <c r="G23" s="681">
        <v>220108.05</v>
      </c>
      <c r="H23" s="681">
        <v>249482</v>
      </c>
      <c r="I23" s="681">
        <v>13311.820000000003</v>
      </c>
      <c r="J23" s="681">
        <v>19240</v>
      </c>
      <c r="K23" s="681">
        <v>148193.22</v>
      </c>
      <c r="L23" s="681">
        <v>33450</v>
      </c>
      <c r="M23" s="681">
        <v>22724.799999999999</v>
      </c>
      <c r="N23" s="682">
        <v>20500</v>
      </c>
      <c r="O23" s="674">
        <f t="shared" si="0"/>
        <v>1036678.5499999999</v>
      </c>
    </row>
  </sheetData>
  <pageMargins left="0.75" right="0.75" top="1" bottom="1" header="0.5" footer="0.5"/>
  <pageSetup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Q28"/>
  <sheetViews>
    <sheetView zoomScaleNormal="100" workbookViewId="0">
      <selection activeCell="B19" sqref="B19"/>
    </sheetView>
  </sheetViews>
  <sheetFormatPr defaultRowHeight="12.75"/>
  <cols>
    <col min="1" max="1" width="27.5703125" customWidth="1"/>
    <col min="2" max="2" width="23.7109375" bestFit="1" customWidth="1"/>
    <col min="3" max="3" width="9.85546875" bestFit="1" customWidth="1"/>
    <col min="4" max="4" width="9.7109375" bestFit="1" customWidth="1"/>
    <col min="5" max="6" width="8.7109375" bestFit="1" customWidth="1"/>
    <col min="7" max="8" width="9.7109375" bestFit="1" customWidth="1"/>
    <col min="9" max="10" width="8.7109375" bestFit="1" customWidth="1"/>
    <col min="11" max="11" width="9.7109375" bestFit="1" customWidth="1"/>
    <col min="12" max="14" width="8.7109375" bestFit="1" customWidth="1"/>
    <col min="15" max="15" width="8.7109375" customWidth="1"/>
    <col min="16" max="16" width="17.7109375" bestFit="1" customWidth="1"/>
    <col min="17" max="17" width="9.7109375" bestFit="1" customWidth="1"/>
    <col min="18" max="18" width="10.28515625" bestFit="1" customWidth="1"/>
    <col min="19" max="19" width="8.7109375" bestFit="1" customWidth="1"/>
    <col min="20" max="21" width="9.7109375" bestFit="1" customWidth="1"/>
    <col min="22" max="35" width="8.7109375" bestFit="1" customWidth="1"/>
    <col min="36" max="36" width="7.7109375" bestFit="1" customWidth="1"/>
    <col min="37" max="38" width="8.7109375" bestFit="1" customWidth="1"/>
  </cols>
  <sheetData>
    <row r="1" spans="1:17" ht="15.75" thickBot="1">
      <c r="H1" s="608"/>
      <c r="P1" s="609" t="s">
        <v>6279</v>
      </c>
      <c r="Q1" s="610"/>
    </row>
    <row r="2" spans="1:17" ht="13.5" thickBot="1">
      <c r="P2" s="611" t="s">
        <v>6263</v>
      </c>
      <c r="Q2" s="610"/>
    </row>
    <row r="3" spans="1:17" ht="13.5" thickBot="1">
      <c r="A3" s="621" t="s">
        <v>1009</v>
      </c>
      <c r="B3" s="622" t="s">
        <v>1227</v>
      </c>
      <c r="P3" s="611" t="s">
        <v>6280</v>
      </c>
      <c r="Q3" s="610"/>
    </row>
    <row r="4" spans="1:17" ht="13.5" thickBot="1">
      <c r="A4" s="621" t="s">
        <v>1008</v>
      </c>
      <c r="B4" s="622" t="s">
        <v>1227</v>
      </c>
      <c r="P4" s="611" t="s">
        <v>6281</v>
      </c>
      <c r="Q4" s="610"/>
    </row>
    <row r="5" spans="1:17" ht="13.5" thickBot="1">
      <c r="A5" s="621" t="s">
        <v>1233</v>
      </c>
      <c r="B5" s="622" t="s">
        <v>1227</v>
      </c>
      <c r="P5" s="611" t="s">
        <v>6251</v>
      </c>
      <c r="Q5" s="610"/>
    </row>
    <row r="6" spans="1:17" ht="13.5" thickBot="1">
      <c r="A6" s="621" t="s">
        <v>1006</v>
      </c>
      <c r="B6" s="622" t="s">
        <v>1227</v>
      </c>
      <c r="P6" s="611" t="s">
        <v>6268</v>
      </c>
      <c r="Q6" s="610"/>
    </row>
    <row r="7" spans="1:17" ht="13.5" thickBot="1">
      <c r="A7" s="621" t="s">
        <v>147</v>
      </c>
      <c r="B7" s="622" t="s">
        <v>6646</v>
      </c>
      <c r="P7" s="611" t="s">
        <v>6248</v>
      </c>
      <c r="Q7" s="610"/>
    </row>
    <row r="8" spans="1:17" ht="13.5" thickBot="1">
      <c r="A8" s="621" t="s">
        <v>1004</v>
      </c>
      <c r="B8" s="622" t="s">
        <v>1227</v>
      </c>
      <c r="P8" s="611" t="s">
        <v>6282</v>
      </c>
      <c r="Q8" s="610"/>
    </row>
    <row r="9" spans="1:17">
      <c r="A9" s="621" t="s">
        <v>1003</v>
      </c>
      <c r="B9" s="622" t="s">
        <v>1227</v>
      </c>
    </row>
    <row r="10" spans="1:17">
      <c r="A10" s="621" t="s">
        <v>1001</v>
      </c>
      <c r="B10" s="622" t="s">
        <v>1227</v>
      </c>
    </row>
    <row r="12" spans="1:17">
      <c r="A12" s="614" t="s">
        <v>1225</v>
      </c>
      <c r="B12" s="615"/>
      <c r="C12" s="614" t="s">
        <v>1000</v>
      </c>
      <c r="D12" s="615"/>
      <c r="E12" s="615"/>
      <c r="F12" s="615"/>
      <c r="G12" s="615"/>
      <c r="H12" s="615"/>
      <c r="I12" s="615"/>
      <c r="J12" s="615"/>
      <c r="K12" s="615"/>
      <c r="L12" s="615"/>
      <c r="M12" s="615"/>
      <c r="N12" s="623"/>
    </row>
    <row r="13" spans="1:17">
      <c r="A13" s="614" t="s">
        <v>1007</v>
      </c>
      <c r="B13" s="614" t="s">
        <v>4227</v>
      </c>
      <c r="C13" s="616">
        <v>202307</v>
      </c>
      <c r="D13" s="642">
        <v>202308</v>
      </c>
      <c r="E13" s="642">
        <v>202309</v>
      </c>
      <c r="F13" s="642">
        <v>202310</v>
      </c>
      <c r="G13" s="642">
        <v>202311</v>
      </c>
      <c r="H13" s="642">
        <v>202312</v>
      </c>
      <c r="I13" s="642">
        <v>202401</v>
      </c>
      <c r="J13" s="642">
        <v>202402</v>
      </c>
      <c r="K13" s="642">
        <v>202403</v>
      </c>
      <c r="L13" s="642">
        <v>202404</v>
      </c>
      <c r="M13" s="642">
        <v>202405</v>
      </c>
      <c r="N13" s="624">
        <v>202406</v>
      </c>
    </row>
    <row r="14" spans="1:17">
      <c r="A14" s="616" t="s">
        <v>1215</v>
      </c>
      <c r="B14" s="616" t="s">
        <v>4228</v>
      </c>
      <c r="C14" s="675"/>
      <c r="D14" s="676">
        <v>9300</v>
      </c>
      <c r="E14" s="676"/>
      <c r="F14" s="676"/>
      <c r="G14" s="676"/>
      <c r="H14" s="676"/>
      <c r="I14" s="676"/>
      <c r="J14" s="676"/>
      <c r="K14" s="676"/>
      <c r="L14" s="676"/>
      <c r="M14" s="676"/>
      <c r="N14" s="677"/>
    </row>
    <row r="15" spans="1:17">
      <c r="A15" s="617"/>
      <c r="B15" s="618" t="s">
        <v>4206</v>
      </c>
      <c r="C15" s="678">
        <v>4738.72</v>
      </c>
      <c r="D15" s="674">
        <v>20745.810000000001</v>
      </c>
      <c r="E15" s="674">
        <v>1500</v>
      </c>
      <c r="F15" s="674"/>
      <c r="G15" s="674"/>
      <c r="H15" s="674"/>
      <c r="I15" s="674"/>
      <c r="J15" s="674"/>
      <c r="K15" s="674"/>
      <c r="L15" s="674"/>
      <c r="M15" s="674"/>
      <c r="N15" s="679"/>
    </row>
    <row r="16" spans="1:17">
      <c r="A16" s="617"/>
      <c r="B16" s="618" t="s">
        <v>4207</v>
      </c>
      <c r="C16" s="678">
        <v>16400</v>
      </c>
      <c r="D16" s="674">
        <v>162990.87999999998</v>
      </c>
      <c r="E16" s="674">
        <v>83493.25</v>
      </c>
      <c r="F16" s="674"/>
      <c r="G16" s="674"/>
      <c r="H16" s="674"/>
      <c r="I16" s="674"/>
      <c r="J16" s="674"/>
      <c r="K16" s="674"/>
      <c r="L16" s="674"/>
      <c r="M16" s="674"/>
      <c r="N16" s="679"/>
    </row>
    <row r="17" spans="1:14">
      <c r="A17" s="617"/>
      <c r="B17" s="618" t="s">
        <v>6282</v>
      </c>
      <c r="C17" s="678"/>
      <c r="D17" s="674"/>
      <c r="E17" s="674"/>
      <c r="F17" s="674">
        <v>4300</v>
      </c>
      <c r="G17" s="674">
        <v>194608.05</v>
      </c>
      <c r="H17" s="674">
        <v>207300</v>
      </c>
      <c r="I17" s="674">
        <v>11825.820000000007</v>
      </c>
      <c r="J17" s="674">
        <v>18050</v>
      </c>
      <c r="K17" s="674">
        <v>141193.22</v>
      </c>
      <c r="L17" s="674">
        <v>29350</v>
      </c>
      <c r="M17" s="674">
        <v>6624.8</v>
      </c>
      <c r="N17" s="679">
        <v>15100</v>
      </c>
    </row>
    <row r="18" spans="1:14">
      <c r="A18" s="617"/>
      <c r="B18" s="618" t="s">
        <v>6248</v>
      </c>
      <c r="C18" s="678"/>
      <c r="D18" s="674"/>
      <c r="E18" s="674"/>
      <c r="F18" s="674"/>
      <c r="G18" s="674">
        <v>11000</v>
      </c>
      <c r="H18" s="674">
        <v>28182</v>
      </c>
      <c r="I18" s="674"/>
      <c r="J18" s="674"/>
      <c r="K18" s="674">
        <v>250</v>
      </c>
      <c r="L18" s="674">
        <v>500</v>
      </c>
      <c r="M18" s="674">
        <v>4000</v>
      </c>
      <c r="N18" s="679"/>
    </row>
    <row r="19" spans="1:14">
      <c r="A19" s="617"/>
      <c r="B19" s="618" t="s">
        <v>6251</v>
      </c>
      <c r="C19" s="678"/>
      <c r="D19" s="674"/>
      <c r="E19" s="674"/>
      <c r="F19" s="674">
        <v>500</v>
      </c>
      <c r="G19" s="674">
        <v>5000</v>
      </c>
      <c r="H19" s="674"/>
      <c r="I19" s="674"/>
      <c r="J19" s="674">
        <v>360</v>
      </c>
      <c r="K19" s="674">
        <v>5500</v>
      </c>
      <c r="L19" s="674">
        <v>500</v>
      </c>
      <c r="M19" s="674"/>
      <c r="N19" s="679">
        <v>4900</v>
      </c>
    </row>
    <row r="20" spans="1:14">
      <c r="A20" s="617"/>
      <c r="B20" s="618" t="s">
        <v>6268</v>
      </c>
      <c r="C20" s="678"/>
      <c r="D20" s="674"/>
      <c r="E20" s="674"/>
      <c r="F20" s="674">
        <v>4200</v>
      </c>
      <c r="G20" s="674">
        <v>9000</v>
      </c>
      <c r="H20" s="674">
        <v>13000</v>
      </c>
      <c r="I20" s="674"/>
      <c r="J20" s="674">
        <v>830</v>
      </c>
      <c r="K20" s="674">
        <v>750</v>
      </c>
      <c r="L20" s="674">
        <v>2600</v>
      </c>
      <c r="M20" s="674">
        <v>2300</v>
      </c>
      <c r="N20" s="679">
        <v>500</v>
      </c>
    </row>
    <row r="21" spans="1:14">
      <c r="A21" s="617"/>
      <c r="B21" s="618" t="s">
        <v>6279</v>
      </c>
      <c r="C21" s="678"/>
      <c r="D21" s="674"/>
      <c r="E21" s="674"/>
      <c r="F21" s="674">
        <v>1500</v>
      </c>
      <c r="G21" s="674">
        <v>500</v>
      </c>
      <c r="H21" s="674">
        <v>1000</v>
      </c>
      <c r="I21" s="674">
        <v>500</v>
      </c>
      <c r="J21" s="674"/>
      <c r="K21" s="674"/>
      <c r="L21" s="674">
        <v>500</v>
      </c>
      <c r="M21" s="674">
        <v>1800</v>
      </c>
      <c r="N21" s="679"/>
    </row>
    <row r="22" spans="1:14">
      <c r="A22" s="617"/>
      <c r="B22" s="618" t="s">
        <v>6263</v>
      </c>
      <c r="C22" s="678"/>
      <c r="D22" s="674"/>
      <c r="E22" s="674"/>
      <c r="F22" s="674"/>
      <c r="G22" s="674"/>
      <c r="H22" s="674"/>
      <c r="I22" s="674">
        <v>986</v>
      </c>
      <c r="J22" s="674"/>
      <c r="K22" s="674">
        <v>500</v>
      </c>
      <c r="L22" s="674"/>
      <c r="M22" s="674">
        <v>5500</v>
      </c>
      <c r="N22" s="679"/>
    </row>
    <row r="23" spans="1:14">
      <c r="A23" s="617"/>
      <c r="B23" s="618" t="s">
        <v>6281</v>
      </c>
      <c r="C23" s="678"/>
      <c r="D23" s="674"/>
      <c r="E23" s="674"/>
      <c r="F23" s="674"/>
      <c r="G23" s="674"/>
      <c r="H23" s="674"/>
      <c r="I23" s="674"/>
      <c r="J23" s="674"/>
      <c r="K23" s="674"/>
      <c r="L23" s="674"/>
      <c r="M23" s="674">
        <v>2500</v>
      </c>
      <c r="N23" s="679"/>
    </row>
    <row r="24" spans="1:14">
      <c r="A24" s="616" t="s">
        <v>4229</v>
      </c>
      <c r="B24" s="615"/>
      <c r="C24" s="675">
        <v>21138.720000000001</v>
      </c>
      <c r="D24" s="676">
        <v>193036.68999999997</v>
      </c>
      <c r="E24" s="676">
        <v>84993.25</v>
      </c>
      <c r="F24" s="676">
        <v>10500</v>
      </c>
      <c r="G24" s="676">
        <v>220108.05</v>
      </c>
      <c r="H24" s="676">
        <v>249482</v>
      </c>
      <c r="I24" s="676">
        <v>13311.820000000007</v>
      </c>
      <c r="J24" s="676">
        <v>19240</v>
      </c>
      <c r="K24" s="676">
        <v>148193.22</v>
      </c>
      <c r="L24" s="676">
        <v>33450</v>
      </c>
      <c r="M24" s="676">
        <v>22724.799999999999</v>
      </c>
      <c r="N24" s="677">
        <v>20500</v>
      </c>
    </row>
    <row r="25" spans="1:14">
      <c r="A25" s="619" t="s">
        <v>1226</v>
      </c>
      <c r="B25" s="620"/>
      <c r="C25" s="680">
        <v>21138.720000000001</v>
      </c>
      <c r="D25" s="681">
        <v>193036.68999999997</v>
      </c>
      <c r="E25" s="681">
        <v>84993.25</v>
      </c>
      <c r="F25" s="681">
        <v>10500</v>
      </c>
      <c r="G25" s="681">
        <v>220108.05</v>
      </c>
      <c r="H25" s="681">
        <v>249482</v>
      </c>
      <c r="I25" s="681">
        <v>13311.820000000007</v>
      </c>
      <c r="J25" s="681">
        <v>19240</v>
      </c>
      <c r="K25" s="681">
        <v>148193.22</v>
      </c>
      <c r="L25" s="681">
        <v>33450</v>
      </c>
      <c r="M25" s="681">
        <v>22724.799999999999</v>
      </c>
      <c r="N25" s="682">
        <v>20500</v>
      </c>
    </row>
    <row r="28" spans="1:14">
      <c r="C28" s="674"/>
      <c r="D28" s="674"/>
      <c r="E28" s="674"/>
      <c r="F28" s="674"/>
      <c r="G28" s="674"/>
      <c r="H28" s="674"/>
      <c r="I28" s="674"/>
      <c r="J28" s="674"/>
      <c r="K28" s="674"/>
      <c r="L28" s="674"/>
      <c r="M28" s="674"/>
    </row>
  </sheetData>
  <phoneticPr fontId="140" type="noConversion"/>
  <pageMargins left="0.75" right="0.75" top="1" bottom="1" header="0.5" footer="0.5"/>
  <pageSetup orientation="landscape" r:id="rId2"/>
  <headerFooter alignWithMargins="0"/>
  <customProperties>
    <customPr name="_pios_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4170-AE8B-43A1-8B65-11EDD95FF7F6}">
  <dimension ref="A1:M45"/>
  <sheetViews>
    <sheetView workbookViewId="0">
      <selection activeCell="A53" sqref="A53"/>
    </sheetView>
  </sheetViews>
  <sheetFormatPr defaultColWidth="9.140625" defaultRowHeight="15"/>
  <cols>
    <col min="1" max="1" width="44.5703125" style="423" bestFit="1" customWidth="1"/>
    <col min="2" max="2" width="52.85546875" style="423" bestFit="1" customWidth="1"/>
    <col min="3" max="3" width="53.85546875" style="423" bestFit="1" customWidth="1"/>
    <col min="4" max="4" width="12.5703125" style="423" bestFit="1" customWidth="1"/>
    <col min="5" max="5" width="16.5703125" style="423" bestFit="1" customWidth="1"/>
    <col min="6" max="6" width="16.42578125" style="423" bestFit="1" customWidth="1"/>
    <col min="7" max="10" width="9.140625" style="423"/>
    <col min="11" max="11" width="45.85546875" style="423" bestFit="1" customWidth="1"/>
    <col min="12" max="16384" width="9.140625" style="423"/>
  </cols>
  <sheetData>
    <row r="1" spans="1:13">
      <c r="B1" s="423" t="s">
        <v>4813</v>
      </c>
      <c r="C1" s="423" t="s">
        <v>4814</v>
      </c>
      <c r="K1" s="423" t="s">
        <v>4815</v>
      </c>
    </row>
    <row r="2" spans="1:13">
      <c r="A2" s="423" t="s">
        <v>4816</v>
      </c>
      <c r="B2" s="423" t="s">
        <v>4817</v>
      </c>
      <c r="C2" s="423" t="s">
        <v>4818</v>
      </c>
      <c r="D2" s="423" t="s">
        <v>4031</v>
      </c>
      <c r="E2" s="423" t="s">
        <v>4819</v>
      </c>
      <c r="F2" s="423" t="s">
        <v>4820</v>
      </c>
      <c r="G2" s="423" t="s">
        <v>4821</v>
      </c>
      <c r="H2" s="423" t="s">
        <v>4822</v>
      </c>
      <c r="I2" s="423" t="s">
        <v>1212</v>
      </c>
      <c r="J2" s="423" t="s">
        <v>4823</v>
      </c>
      <c r="K2" s="423" t="s">
        <v>4824</v>
      </c>
      <c r="L2" s="423" t="s">
        <v>4825</v>
      </c>
      <c r="M2" s="423" t="s">
        <v>4826</v>
      </c>
    </row>
    <row r="3" spans="1:13">
      <c r="A3" s="423" t="s">
        <v>4827</v>
      </c>
      <c r="B3" s="423" t="s">
        <v>4828</v>
      </c>
      <c r="D3" s="424">
        <v>5000</v>
      </c>
      <c r="K3" s="423" t="s">
        <v>4829</v>
      </c>
      <c r="L3" s="423">
        <v>40</v>
      </c>
    </row>
    <row r="4" spans="1:13">
      <c r="A4" s="423" t="s">
        <v>4830</v>
      </c>
      <c r="B4" s="423" t="s">
        <v>4831</v>
      </c>
      <c r="D4" s="424">
        <v>5000</v>
      </c>
      <c r="K4" s="423" t="s">
        <v>4829</v>
      </c>
      <c r="L4" s="423">
        <v>40</v>
      </c>
    </row>
    <row r="5" spans="1:13">
      <c r="A5" s="423" t="s">
        <v>4735</v>
      </c>
      <c r="B5" s="423" t="s">
        <v>4832</v>
      </c>
      <c r="C5" s="423" t="s">
        <v>4833</v>
      </c>
      <c r="D5" s="424">
        <v>5000</v>
      </c>
      <c r="E5" s="423" t="s">
        <v>4834</v>
      </c>
      <c r="F5" s="423" t="s">
        <v>4835</v>
      </c>
      <c r="G5" s="423" t="s">
        <v>4836</v>
      </c>
      <c r="H5" s="423" t="s">
        <v>4837</v>
      </c>
      <c r="I5" s="423" t="s">
        <v>4725</v>
      </c>
      <c r="J5" s="423">
        <v>42003</v>
      </c>
      <c r="K5" s="423" t="s">
        <v>4829</v>
      </c>
      <c r="L5" s="423">
        <v>40</v>
      </c>
    </row>
    <row r="6" spans="1:13">
      <c r="A6" s="423" t="s">
        <v>4739</v>
      </c>
      <c r="B6" s="423" t="s">
        <v>4838</v>
      </c>
      <c r="C6" s="423" t="s">
        <v>4839</v>
      </c>
      <c r="D6" s="424">
        <v>7000</v>
      </c>
      <c r="E6" s="423" t="s">
        <v>4840</v>
      </c>
      <c r="F6" s="423" t="s">
        <v>4841</v>
      </c>
      <c r="G6" s="423" t="s">
        <v>4842</v>
      </c>
      <c r="H6" s="423" t="s">
        <v>4843</v>
      </c>
      <c r="I6" s="423" t="s">
        <v>4725</v>
      </c>
      <c r="J6" s="423">
        <v>40422</v>
      </c>
      <c r="K6" s="423" t="s">
        <v>4829</v>
      </c>
      <c r="L6" s="423">
        <v>40</v>
      </c>
    </row>
    <row r="7" spans="1:13">
      <c r="A7" s="423" t="s">
        <v>4742</v>
      </c>
      <c r="B7" s="423" t="s">
        <v>4844</v>
      </c>
      <c r="D7" s="424">
        <v>6000</v>
      </c>
      <c r="K7" s="423" t="s">
        <v>4829</v>
      </c>
      <c r="L7" s="423">
        <v>40</v>
      </c>
    </row>
    <row r="8" spans="1:13">
      <c r="A8" s="423" t="s">
        <v>4744</v>
      </c>
      <c r="B8" s="423" t="s">
        <v>4845</v>
      </c>
      <c r="C8" s="423" t="s">
        <v>4846</v>
      </c>
      <c r="D8" s="424">
        <v>5000</v>
      </c>
      <c r="E8" s="423" t="s">
        <v>4847</v>
      </c>
      <c r="F8" s="423" t="s">
        <v>4848</v>
      </c>
      <c r="G8" s="423" t="s">
        <v>4849</v>
      </c>
      <c r="H8" s="423" t="s">
        <v>4837</v>
      </c>
      <c r="I8" s="423" t="s">
        <v>4850</v>
      </c>
      <c r="K8" s="423" t="s">
        <v>4829</v>
      </c>
      <c r="L8" s="423">
        <v>40</v>
      </c>
    </row>
    <row r="9" spans="1:13">
      <c r="A9" s="423" t="s">
        <v>4746</v>
      </c>
      <c r="B9" s="423" t="s">
        <v>4851</v>
      </c>
      <c r="D9" s="424">
        <v>5000</v>
      </c>
      <c r="E9" s="423" t="s">
        <v>4852</v>
      </c>
      <c r="F9" s="423" t="s">
        <v>4853</v>
      </c>
      <c r="G9" s="423" t="s">
        <v>4854</v>
      </c>
      <c r="H9" s="423" t="s">
        <v>4855</v>
      </c>
      <c r="I9" s="423" t="s">
        <v>4856</v>
      </c>
      <c r="J9" s="423">
        <v>42102</v>
      </c>
      <c r="K9" s="423" t="s">
        <v>4829</v>
      </c>
      <c r="L9" s="423">
        <v>40</v>
      </c>
    </row>
    <row r="10" spans="1:13">
      <c r="A10" s="423" t="s">
        <v>4749</v>
      </c>
      <c r="B10" s="423" t="s">
        <v>4857</v>
      </c>
      <c r="D10" s="424">
        <v>5000</v>
      </c>
      <c r="K10" s="423" t="s">
        <v>4829</v>
      </c>
      <c r="L10" s="423">
        <v>40</v>
      </c>
    </row>
    <row r="11" spans="1:13">
      <c r="A11" s="423" t="s">
        <v>4752</v>
      </c>
      <c r="B11" s="423" t="s">
        <v>4858</v>
      </c>
      <c r="C11" s="423" t="s">
        <v>4859</v>
      </c>
      <c r="D11" s="424">
        <v>5000</v>
      </c>
      <c r="E11" s="423" t="s">
        <v>4860</v>
      </c>
      <c r="F11" s="423" t="s">
        <v>4861</v>
      </c>
      <c r="G11" s="423" t="s">
        <v>4862</v>
      </c>
      <c r="H11" s="423" t="s">
        <v>4855</v>
      </c>
      <c r="I11" s="423" t="s">
        <v>4725</v>
      </c>
      <c r="J11" s="423">
        <v>42101</v>
      </c>
      <c r="K11" s="423" t="s">
        <v>4829</v>
      </c>
      <c r="L11" s="423">
        <v>40</v>
      </c>
    </row>
    <row r="12" spans="1:13">
      <c r="A12" s="423" t="s">
        <v>4754</v>
      </c>
      <c r="B12" s="423" t="s">
        <v>4863</v>
      </c>
      <c r="C12" s="423" t="s">
        <v>4864</v>
      </c>
      <c r="D12" s="424">
        <v>5000</v>
      </c>
      <c r="E12" s="423" t="s">
        <v>4865</v>
      </c>
      <c r="F12" s="423" t="s">
        <v>4866</v>
      </c>
      <c r="G12" s="423" t="s">
        <v>4867</v>
      </c>
      <c r="H12" s="423" t="s">
        <v>4868</v>
      </c>
      <c r="I12" s="423" t="s">
        <v>4725</v>
      </c>
      <c r="J12" s="423">
        <v>42142</v>
      </c>
      <c r="K12" s="423" t="s">
        <v>4829</v>
      </c>
      <c r="L12" s="423">
        <v>40</v>
      </c>
    </row>
    <row r="13" spans="1:13">
      <c r="A13" s="423" t="s">
        <v>4757</v>
      </c>
      <c r="B13" s="423" t="s">
        <v>4869</v>
      </c>
      <c r="C13" s="423" t="s">
        <v>4870</v>
      </c>
      <c r="D13" s="424">
        <v>3000</v>
      </c>
      <c r="E13" s="423" t="s">
        <v>4871</v>
      </c>
      <c r="F13" s="423" t="s">
        <v>4872</v>
      </c>
      <c r="G13" s="423" t="s">
        <v>4873</v>
      </c>
      <c r="H13" s="423" t="s">
        <v>4874</v>
      </c>
      <c r="I13" s="423" t="s">
        <v>4725</v>
      </c>
      <c r="J13" s="423">
        <v>42241</v>
      </c>
      <c r="K13" s="423" t="s">
        <v>4829</v>
      </c>
      <c r="L13" s="423">
        <v>40</v>
      </c>
    </row>
    <row r="14" spans="1:13">
      <c r="A14" s="423" t="s">
        <v>4759</v>
      </c>
      <c r="B14" s="423" t="s">
        <v>4760</v>
      </c>
      <c r="C14" s="423" t="s">
        <v>4875</v>
      </c>
      <c r="D14" s="424">
        <v>8000</v>
      </c>
      <c r="E14" s="423" t="s">
        <v>4876</v>
      </c>
      <c r="F14" s="423" t="s">
        <v>4877</v>
      </c>
      <c r="G14" s="423" t="s">
        <v>4878</v>
      </c>
      <c r="H14" s="423" t="s">
        <v>4879</v>
      </c>
      <c r="I14" s="423" t="s">
        <v>4725</v>
      </c>
      <c r="J14" s="423">
        <v>40601</v>
      </c>
      <c r="K14" s="423" t="s">
        <v>4829</v>
      </c>
      <c r="L14" s="423">
        <v>40</v>
      </c>
    </row>
    <row r="15" spans="1:13">
      <c r="A15" s="423" t="s">
        <v>4880</v>
      </c>
      <c r="B15" s="423" t="s">
        <v>4737</v>
      </c>
      <c r="D15" s="424">
        <v>8000</v>
      </c>
      <c r="K15" s="423" t="s">
        <v>4829</v>
      </c>
      <c r="L15" s="423">
        <v>40</v>
      </c>
    </row>
    <row r="16" spans="1:13">
      <c r="A16" s="423" t="s">
        <v>4881</v>
      </c>
      <c r="B16" s="423" t="s">
        <v>4882</v>
      </c>
      <c r="C16" s="423" t="s">
        <v>4883</v>
      </c>
      <c r="D16" s="424">
        <v>5276.04</v>
      </c>
      <c r="E16" s="423" t="s">
        <v>4884</v>
      </c>
      <c r="F16" s="423" t="s">
        <v>4885</v>
      </c>
      <c r="G16" s="423" t="s">
        <v>4886</v>
      </c>
      <c r="H16" s="423" t="s">
        <v>4887</v>
      </c>
      <c r="I16" s="423" t="s">
        <v>4725</v>
      </c>
      <c r="J16" s="423">
        <v>40066</v>
      </c>
      <c r="K16" s="423" t="s">
        <v>4829</v>
      </c>
      <c r="L16" s="423">
        <v>40</v>
      </c>
    </row>
    <row r="17" spans="1:12">
      <c r="A17" s="423" t="s">
        <v>4761</v>
      </c>
      <c r="B17" s="423" t="s">
        <v>4888</v>
      </c>
      <c r="C17" s="423" t="s">
        <v>4889</v>
      </c>
      <c r="D17" s="424">
        <v>12500</v>
      </c>
      <c r="E17" s="423" t="s">
        <v>4890</v>
      </c>
      <c r="F17" s="423" t="s">
        <v>4891</v>
      </c>
      <c r="G17" s="423" t="s">
        <v>4892</v>
      </c>
      <c r="H17" s="423" t="s">
        <v>4893</v>
      </c>
      <c r="I17" s="423" t="s">
        <v>4856</v>
      </c>
      <c r="J17" s="423">
        <v>42066</v>
      </c>
      <c r="K17" s="423" t="s">
        <v>4829</v>
      </c>
      <c r="L17" s="423">
        <v>40</v>
      </c>
    </row>
    <row r="18" spans="1:12">
      <c r="A18" s="423" t="s">
        <v>4894</v>
      </c>
      <c r="B18" s="423" t="s">
        <v>4895</v>
      </c>
      <c r="C18" s="423" t="s">
        <v>4896</v>
      </c>
      <c r="D18" s="424">
        <v>5000</v>
      </c>
      <c r="E18" s="423" t="s">
        <v>4897</v>
      </c>
      <c r="F18" s="423" t="s">
        <v>4898</v>
      </c>
      <c r="G18" s="423" t="s">
        <v>4899</v>
      </c>
      <c r="H18" s="423" t="s">
        <v>4900</v>
      </c>
      <c r="I18" s="423" t="s">
        <v>4725</v>
      </c>
      <c r="J18" s="423">
        <v>40033</v>
      </c>
      <c r="K18" s="423" t="s">
        <v>4829</v>
      </c>
      <c r="L18" s="423">
        <v>40</v>
      </c>
    </row>
    <row r="19" spans="1:12">
      <c r="A19" s="423" t="s">
        <v>4901</v>
      </c>
      <c r="B19" s="423" t="s">
        <v>4902</v>
      </c>
      <c r="D19" s="424">
        <v>8200</v>
      </c>
      <c r="K19" s="423" t="s">
        <v>4829</v>
      </c>
      <c r="L19" s="423">
        <v>40</v>
      </c>
    </row>
    <row r="20" spans="1:12">
      <c r="A20" s="423" t="s">
        <v>4726</v>
      </c>
      <c r="B20" s="423" t="s">
        <v>4903</v>
      </c>
      <c r="C20" s="423" t="s">
        <v>4904</v>
      </c>
      <c r="D20" s="424">
        <v>15000</v>
      </c>
      <c r="E20" s="423" t="s">
        <v>4905</v>
      </c>
      <c r="F20" s="423" t="s">
        <v>4906</v>
      </c>
      <c r="G20" s="423" t="s">
        <v>4907</v>
      </c>
      <c r="H20" s="423" t="s">
        <v>4908</v>
      </c>
      <c r="I20" s="423" t="s">
        <v>4725</v>
      </c>
      <c r="J20" s="423">
        <v>40202</v>
      </c>
      <c r="K20" s="423" t="s">
        <v>4829</v>
      </c>
      <c r="L20" s="423">
        <v>40</v>
      </c>
    </row>
    <row r="21" spans="1:12">
      <c r="A21" s="423" t="s">
        <v>4909</v>
      </c>
      <c r="B21" s="423" t="s">
        <v>4910</v>
      </c>
      <c r="C21" s="423" t="s">
        <v>4911</v>
      </c>
      <c r="D21" s="424">
        <v>15000</v>
      </c>
      <c r="E21" s="423" t="s">
        <v>4912</v>
      </c>
      <c r="F21" s="423" t="s">
        <v>4913</v>
      </c>
      <c r="G21" s="423" t="s">
        <v>4914</v>
      </c>
      <c r="H21" s="423" t="s">
        <v>4855</v>
      </c>
      <c r="I21" s="423" t="s">
        <v>4725</v>
      </c>
      <c r="J21" s="423">
        <v>42101</v>
      </c>
      <c r="K21" s="423" t="s">
        <v>4829</v>
      </c>
      <c r="L21" s="423">
        <v>40</v>
      </c>
    </row>
    <row r="22" spans="1:12">
      <c r="A22" s="423" t="s">
        <v>4915</v>
      </c>
      <c r="B22" s="423" t="s">
        <v>4916</v>
      </c>
      <c r="C22" s="423" t="s">
        <v>4917</v>
      </c>
      <c r="D22" s="424">
        <v>12500</v>
      </c>
      <c r="E22" s="423" t="s">
        <v>4918</v>
      </c>
      <c r="F22" s="423" t="s">
        <v>4919</v>
      </c>
      <c r="G22" s="423" t="s">
        <v>4920</v>
      </c>
      <c r="H22" s="423" t="s">
        <v>4921</v>
      </c>
      <c r="I22" s="423" t="s">
        <v>4725</v>
      </c>
      <c r="J22" s="423">
        <v>42240</v>
      </c>
      <c r="K22" s="423" t="s">
        <v>4829</v>
      </c>
      <c r="L22" s="423">
        <v>40</v>
      </c>
    </row>
    <row r="24" spans="1:12">
      <c r="A24" s="423" t="s">
        <v>4770</v>
      </c>
      <c r="B24" s="423" t="s">
        <v>4922</v>
      </c>
      <c r="C24" s="423" t="s">
        <v>4923</v>
      </c>
      <c r="D24" s="424">
        <v>4000</v>
      </c>
      <c r="E24" s="423" t="s">
        <v>4924</v>
      </c>
      <c r="F24" s="423" t="s">
        <v>4925</v>
      </c>
      <c r="G24" s="423" t="s">
        <v>4926</v>
      </c>
      <c r="H24" s="423" t="s">
        <v>4927</v>
      </c>
      <c r="I24" s="423" t="s">
        <v>4728</v>
      </c>
      <c r="J24" s="423">
        <v>38402</v>
      </c>
      <c r="K24" s="423" t="s">
        <v>4928</v>
      </c>
      <c r="L24" s="423">
        <v>50</v>
      </c>
    </row>
    <row r="25" spans="1:12">
      <c r="A25" s="423" t="s">
        <v>300</v>
      </c>
      <c r="B25" s="423" t="s">
        <v>4929</v>
      </c>
      <c r="C25" s="423" t="s">
        <v>4930</v>
      </c>
      <c r="D25" s="424">
        <v>3000</v>
      </c>
      <c r="E25" s="423" t="s">
        <v>4931</v>
      </c>
      <c r="F25" s="423" t="s">
        <v>4932</v>
      </c>
      <c r="G25" s="423" t="s">
        <v>4933</v>
      </c>
      <c r="H25" s="423" t="s">
        <v>4934</v>
      </c>
      <c r="I25" s="423" t="s">
        <v>4728</v>
      </c>
      <c r="J25" s="423">
        <v>37129</v>
      </c>
      <c r="K25" s="423" t="s">
        <v>4928</v>
      </c>
      <c r="L25" s="423">
        <v>50</v>
      </c>
    </row>
    <row r="26" spans="1:12">
      <c r="A26" s="423" t="s">
        <v>4783</v>
      </c>
      <c r="B26" s="423" t="s">
        <v>4935</v>
      </c>
      <c r="C26" s="423" t="s">
        <v>4936</v>
      </c>
      <c r="D26" s="424">
        <v>4000</v>
      </c>
      <c r="E26" s="423" t="s">
        <v>4937</v>
      </c>
      <c r="F26" s="423" t="s">
        <v>4938</v>
      </c>
      <c r="G26" s="423" t="s">
        <v>4939</v>
      </c>
      <c r="H26" s="423" t="s">
        <v>4940</v>
      </c>
      <c r="I26" s="423" t="s">
        <v>4728</v>
      </c>
      <c r="J26" s="423">
        <v>37803</v>
      </c>
      <c r="K26" s="423" t="s">
        <v>4928</v>
      </c>
      <c r="L26" s="423">
        <v>50</v>
      </c>
    </row>
    <row r="27" spans="1:12">
      <c r="A27" s="423" t="s">
        <v>4785</v>
      </c>
      <c r="B27" s="423" t="s">
        <v>4941</v>
      </c>
      <c r="D27" s="424">
        <v>8500</v>
      </c>
      <c r="K27" s="423" t="s">
        <v>4928</v>
      </c>
      <c r="L27" s="423">
        <v>50</v>
      </c>
    </row>
    <row r="28" spans="1:12">
      <c r="A28" s="423" t="s">
        <v>4942</v>
      </c>
      <c r="B28" s="423" t="s">
        <v>4943</v>
      </c>
      <c r="C28" s="423" t="s">
        <v>4944</v>
      </c>
      <c r="D28" s="424">
        <v>5000</v>
      </c>
      <c r="E28" s="423" t="s">
        <v>4945</v>
      </c>
      <c r="F28" s="423" t="s">
        <v>4946</v>
      </c>
      <c r="G28" s="423" t="s">
        <v>4947</v>
      </c>
      <c r="H28" s="423" t="s">
        <v>4948</v>
      </c>
      <c r="I28" s="423" t="s">
        <v>4728</v>
      </c>
      <c r="J28" s="423">
        <v>37088</v>
      </c>
      <c r="K28" s="423" t="s">
        <v>4928</v>
      </c>
      <c r="L28" s="423">
        <v>50</v>
      </c>
    </row>
    <row r="29" spans="1:12">
      <c r="A29" s="423" t="s">
        <v>4949</v>
      </c>
      <c r="B29" s="423" t="s">
        <v>4950</v>
      </c>
      <c r="C29" s="423" t="s">
        <v>4951</v>
      </c>
      <c r="D29" s="424">
        <v>4000</v>
      </c>
      <c r="E29" s="423" t="s">
        <v>4952</v>
      </c>
      <c r="F29" s="423" t="s">
        <v>4953</v>
      </c>
      <c r="G29" s="423" t="s">
        <v>4954</v>
      </c>
      <c r="H29" s="423" t="s">
        <v>4955</v>
      </c>
      <c r="I29" s="423" t="s">
        <v>4728</v>
      </c>
      <c r="J29" s="423">
        <v>37064</v>
      </c>
      <c r="K29" s="423" t="s">
        <v>4928</v>
      </c>
      <c r="L29" s="423">
        <v>50</v>
      </c>
    </row>
    <row r="30" spans="1:12">
      <c r="A30" s="423" t="s">
        <v>4956</v>
      </c>
      <c r="B30" s="423" t="s">
        <v>4957</v>
      </c>
      <c r="C30" s="423" t="s">
        <v>4958</v>
      </c>
      <c r="D30" s="424">
        <v>5000</v>
      </c>
      <c r="E30" s="423" t="s">
        <v>4959</v>
      </c>
      <c r="F30" s="423" t="s">
        <v>4960</v>
      </c>
      <c r="G30" s="423" t="s">
        <v>4961</v>
      </c>
      <c r="H30" s="423" t="s">
        <v>4962</v>
      </c>
      <c r="I30" s="423" t="s">
        <v>4728</v>
      </c>
      <c r="J30" s="423">
        <v>37662</v>
      </c>
      <c r="K30" s="423" t="s">
        <v>4928</v>
      </c>
      <c r="L30" s="423">
        <v>50</v>
      </c>
    </row>
    <row r="31" spans="1:12">
      <c r="A31" s="423" t="s">
        <v>4963</v>
      </c>
      <c r="B31" s="423" t="s">
        <v>4964</v>
      </c>
      <c r="C31" s="423" t="s">
        <v>4965</v>
      </c>
      <c r="D31" s="424">
        <v>5500</v>
      </c>
      <c r="K31" s="423" t="s">
        <v>4928</v>
      </c>
      <c r="L31" s="423">
        <v>50</v>
      </c>
    </row>
    <row r="32" spans="1:12">
      <c r="A32" s="423" t="s">
        <v>4966</v>
      </c>
      <c r="B32" s="423" t="s">
        <v>4967</v>
      </c>
      <c r="C32" s="423" t="s">
        <v>4968</v>
      </c>
      <c r="D32" s="424">
        <v>3131.49</v>
      </c>
      <c r="E32" s="423" t="s">
        <v>4969</v>
      </c>
      <c r="F32" s="423" t="s">
        <v>4970</v>
      </c>
      <c r="G32" s="423" t="s">
        <v>4971</v>
      </c>
      <c r="H32" s="423" t="s">
        <v>4940</v>
      </c>
      <c r="I32" s="423" t="s">
        <v>4728</v>
      </c>
      <c r="J32" s="423">
        <v>37803</v>
      </c>
      <c r="K32" s="423" t="s">
        <v>4928</v>
      </c>
      <c r="L32" s="423">
        <v>50</v>
      </c>
    </row>
    <row r="33" spans="1:12">
      <c r="A33" s="423" t="s">
        <v>4972</v>
      </c>
      <c r="B33" s="423" t="s">
        <v>4973</v>
      </c>
      <c r="C33" s="423" t="s">
        <v>4974</v>
      </c>
      <c r="D33" s="424">
        <v>30000</v>
      </c>
      <c r="E33" s="423" t="s">
        <v>4975</v>
      </c>
      <c r="F33" s="423" t="s">
        <v>4976</v>
      </c>
      <c r="G33" s="423" t="s">
        <v>4977</v>
      </c>
      <c r="H33" s="423" t="s">
        <v>4978</v>
      </c>
      <c r="I33" s="423" t="s">
        <v>4728</v>
      </c>
      <c r="J33" s="423">
        <v>37950</v>
      </c>
      <c r="K33" s="423" t="s">
        <v>4928</v>
      </c>
      <c r="L33" s="423">
        <v>50</v>
      </c>
    </row>
    <row r="35" spans="1:12">
      <c r="A35" s="423" t="s">
        <v>4795</v>
      </c>
      <c r="B35" s="423" t="s">
        <v>4979</v>
      </c>
      <c r="C35" s="423" t="s">
        <v>4980</v>
      </c>
      <c r="D35" s="424">
        <v>2500</v>
      </c>
      <c r="E35" s="423" t="s">
        <v>4981</v>
      </c>
      <c r="F35" s="423" t="s">
        <v>4982</v>
      </c>
      <c r="G35" s="423" t="s">
        <v>4983</v>
      </c>
      <c r="H35" s="423" t="s">
        <v>4984</v>
      </c>
      <c r="I35" s="423" t="s">
        <v>4729</v>
      </c>
      <c r="J35" s="423">
        <v>24354</v>
      </c>
      <c r="K35" s="423" t="s">
        <v>4985</v>
      </c>
      <c r="L35" s="423">
        <v>60</v>
      </c>
    </row>
    <row r="36" spans="1:12">
      <c r="A36" s="423" t="s">
        <v>4797</v>
      </c>
      <c r="B36" s="423" t="s">
        <v>4798</v>
      </c>
      <c r="C36" s="423" t="s">
        <v>4986</v>
      </c>
      <c r="D36" s="424">
        <v>3778.47</v>
      </c>
      <c r="E36" s="423" t="s">
        <v>4987</v>
      </c>
      <c r="F36" s="423" t="s">
        <v>4988</v>
      </c>
      <c r="G36" s="423" t="s">
        <v>4989</v>
      </c>
      <c r="H36" s="423" t="s">
        <v>4990</v>
      </c>
      <c r="I36" s="423" t="s">
        <v>4729</v>
      </c>
      <c r="J36" s="423">
        <v>24201</v>
      </c>
      <c r="K36" s="423" t="s">
        <v>4985</v>
      </c>
      <c r="L36" s="423">
        <v>60</v>
      </c>
    </row>
    <row r="37" spans="1:12">
      <c r="A37" s="423" t="s">
        <v>4991</v>
      </c>
      <c r="B37" s="423" t="s">
        <v>4992</v>
      </c>
      <c r="C37" s="423" t="s">
        <v>4993</v>
      </c>
      <c r="D37" s="424">
        <v>5000</v>
      </c>
      <c r="E37" s="423" t="s">
        <v>4994</v>
      </c>
      <c r="F37" s="423" t="s">
        <v>4995</v>
      </c>
      <c r="G37" s="423" t="s">
        <v>4996</v>
      </c>
      <c r="H37" s="423" t="s">
        <v>4997</v>
      </c>
      <c r="I37" s="423" t="s">
        <v>4729</v>
      </c>
      <c r="J37" s="423">
        <v>24141</v>
      </c>
      <c r="K37" s="423" t="s">
        <v>4985</v>
      </c>
      <c r="L37" s="423">
        <v>60</v>
      </c>
    </row>
    <row r="38" spans="1:12">
      <c r="D38" s="425">
        <f>SUM(D2:D37)</f>
        <v>228885.99999999997</v>
      </c>
    </row>
    <row r="45" spans="1:12">
      <c r="C45" s="423" t="s">
        <v>4737</v>
      </c>
    </row>
  </sheetData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2E22-4537-48F4-BC08-370435C4BF4C}">
  <sheetPr>
    <tabColor rgb="FFFFFF00"/>
  </sheetPr>
  <dimension ref="B1:N39"/>
  <sheetViews>
    <sheetView zoomScaleNormal="100" workbookViewId="0">
      <selection activeCell="A2" sqref="A2"/>
    </sheetView>
  </sheetViews>
  <sheetFormatPr defaultColWidth="9.140625" defaultRowHeight="15"/>
  <cols>
    <col min="1" max="1" width="4" style="373" customWidth="1"/>
    <col min="2" max="2" width="30.42578125" style="373" bestFit="1" customWidth="1"/>
    <col min="3" max="4" width="13.85546875" style="373" bestFit="1" customWidth="1"/>
    <col min="5" max="5" width="12.28515625" style="373" bestFit="1" customWidth="1"/>
    <col min="6" max="6" width="13.85546875" style="373" bestFit="1" customWidth="1"/>
    <col min="7" max="7" width="12" style="373" customWidth="1"/>
    <col min="8" max="8" width="55.28515625" style="373" bestFit="1" customWidth="1"/>
    <col min="9" max="9" width="11.7109375" style="373" hidden="1" customWidth="1"/>
    <col min="10" max="10" width="11.140625" style="373" hidden="1" customWidth="1"/>
    <col min="11" max="11" width="0" style="373" hidden="1" customWidth="1"/>
    <col min="12" max="12" width="40.85546875" style="373" hidden="1" customWidth="1"/>
    <col min="13" max="13" width="10.85546875" style="373" hidden="1" customWidth="1"/>
    <col min="14" max="14" width="38" style="373" hidden="1" customWidth="1"/>
    <col min="15" max="17" width="0" style="373" hidden="1" customWidth="1"/>
    <col min="18" max="16384" width="9.140625" style="373"/>
  </cols>
  <sheetData>
    <row r="1" spans="2:14">
      <c r="L1" s="374" t="s">
        <v>4725</v>
      </c>
      <c r="M1" s="374"/>
      <c r="N1" s="375"/>
    </row>
    <row r="2" spans="2:14">
      <c r="I2" s="376">
        <v>16000</v>
      </c>
      <c r="J2" s="376">
        <f>+$F$23*K2</f>
        <v>16158.835489029156</v>
      </c>
      <c r="K2" s="377">
        <f t="shared" ref="K2:K17" si="0">+M2/$M$18</f>
        <v>0.15384615384615385</v>
      </c>
      <c r="L2" s="375" t="s">
        <v>4726</v>
      </c>
      <c r="M2" s="378">
        <v>15000</v>
      </c>
      <c r="N2" s="379" t="s">
        <v>4727</v>
      </c>
    </row>
    <row r="3" spans="2:14" s="380" customFormat="1">
      <c r="C3" s="380" t="s">
        <v>4725</v>
      </c>
      <c r="D3" s="380" t="s">
        <v>4728</v>
      </c>
      <c r="E3" s="380" t="s">
        <v>4729</v>
      </c>
      <c r="F3" s="380" t="s">
        <v>1226</v>
      </c>
      <c r="H3" s="380" t="s">
        <v>4730</v>
      </c>
      <c r="I3" s="376">
        <v>11000</v>
      </c>
      <c r="J3" s="376">
        <f>+$F$23*K3</f>
        <v>10772.556992686103</v>
      </c>
      <c r="K3" s="377">
        <f t="shared" si="0"/>
        <v>0.10256410256410256</v>
      </c>
      <c r="L3" s="375" t="s">
        <v>4731</v>
      </c>
      <c r="M3" s="378">
        <v>10000</v>
      </c>
      <c r="N3" s="379" t="s">
        <v>4732</v>
      </c>
    </row>
    <row r="4" spans="2:14">
      <c r="B4" s="373" t="s">
        <v>4733</v>
      </c>
      <c r="C4" s="381">
        <v>23785510</v>
      </c>
      <c r="D4" s="381">
        <v>23474207</v>
      </c>
      <c r="E4" s="381">
        <v>4573514</v>
      </c>
      <c r="F4" s="382">
        <f>SUM(C4:E4)</f>
        <v>51833231</v>
      </c>
      <c r="G4" s="382"/>
      <c r="H4" s="373" t="s">
        <v>4734</v>
      </c>
      <c r="I4" s="376">
        <v>11000</v>
      </c>
      <c r="J4" s="376">
        <f>+$F$23*K4</f>
        <v>10772.556992686103</v>
      </c>
      <c r="K4" s="377">
        <f t="shared" si="0"/>
        <v>0.10256410256410256</v>
      </c>
      <c r="L4" s="375" t="s">
        <v>4735</v>
      </c>
      <c r="M4" s="378">
        <v>10000</v>
      </c>
      <c r="N4" s="379" t="s">
        <v>4736</v>
      </c>
    </row>
    <row r="5" spans="2:14">
      <c r="B5" s="373" t="s">
        <v>4737</v>
      </c>
      <c r="C5" s="383">
        <v>0.01</v>
      </c>
      <c r="D5" s="383">
        <v>0.01</v>
      </c>
      <c r="E5" s="383">
        <v>0.01</v>
      </c>
      <c r="H5" s="373" t="s">
        <v>4738</v>
      </c>
      <c r="I5" s="376">
        <v>8000</v>
      </c>
      <c r="J5" s="376">
        <f t="shared" ref="J5:J17" si="1">+$F$23*K5</f>
        <v>8079.4177445145779</v>
      </c>
      <c r="K5" s="377">
        <f t="shared" si="0"/>
        <v>7.6923076923076927E-2</v>
      </c>
      <c r="L5" s="384" t="s">
        <v>4739</v>
      </c>
      <c r="M5" s="378">
        <v>7500</v>
      </c>
      <c r="N5" s="375" t="s">
        <v>4740</v>
      </c>
    </row>
    <row r="6" spans="2:14">
      <c r="B6" s="385" t="s">
        <v>4741</v>
      </c>
      <c r="C6" s="386">
        <f>ROUND(C4*C5, 0)</f>
        <v>237855</v>
      </c>
      <c r="D6" s="386">
        <f t="shared" ref="D6:E6" si="2">ROUND(D4*D5, 0)</f>
        <v>234742</v>
      </c>
      <c r="E6" s="386">
        <f t="shared" si="2"/>
        <v>45735</v>
      </c>
      <c r="F6" s="382">
        <f>SUM(C6:E6)</f>
        <v>518332</v>
      </c>
      <c r="I6" s="376">
        <v>9000</v>
      </c>
      <c r="J6" s="376">
        <f t="shared" si="1"/>
        <v>9156.6734437831874</v>
      </c>
      <c r="K6" s="377">
        <f t="shared" si="0"/>
        <v>8.7179487179487175E-2</v>
      </c>
      <c r="L6" s="375" t="s">
        <v>4742</v>
      </c>
      <c r="M6" s="378">
        <v>8500</v>
      </c>
      <c r="N6" s="379" t="s">
        <v>4743</v>
      </c>
    </row>
    <row r="7" spans="2:14">
      <c r="I7" s="376">
        <v>5000</v>
      </c>
      <c r="J7" s="376">
        <f t="shared" si="1"/>
        <v>5386.2784963430513</v>
      </c>
      <c r="K7" s="377">
        <f t="shared" si="0"/>
        <v>5.128205128205128E-2</v>
      </c>
      <c r="L7" s="375" t="s">
        <v>4744</v>
      </c>
      <c r="M7" s="378">
        <v>5000</v>
      </c>
      <c r="N7" s="379" t="s">
        <v>4745</v>
      </c>
    </row>
    <row r="8" spans="2:14">
      <c r="I8" s="376">
        <v>5000</v>
      </c>
      <c r="J8" s="376">
        <f t="shared" si="1"/>
        <v>5386.2784963430513</v>
      </c>
      <c r="K8" s="377">
        <f t="shared" si="0"/>
        <v>5.128205128205128E-2</v>
      </c>
      <c r="L8" s="375" t="s">
        <v>4746</v>
      </c>
      <c r="M8" s="378">
        <v>5000</v>
      </c>
      <c r="N8" s="375" t="s">
        <v>4747</v>
      </c>
    </row>
    <row r="9" spans="2:14">
      <c r="C9" s="387">
        <v>5.0000000000000001E-3</v>
      </c>
      <c r="D9" s="387">
        <v>5.0000000000000001E-3</v>
      </c>
      <c r="E9" s="387">
        <v>5.0000000000000001E-3</v>
      </c>
      <c r="H9" s="373" t="s">
        <v>4748</v>
      </c>
      <c r="I9" s="376">
        <v>3000</v>
      </c>
      <c r="J9" s="376">
        <f t="shared" si="1"/>
        <v>3231.7670978058309</v>
      </c>
      <c r="K9" s="377">
        <f t="shared" si="0"/>
        <v>3.0769230769230771E-2</v>
      </c>
      <c r="L9" s="375" t="s">
        <v>4749</v>
      </c>
      <c r="M9" s="378">
        <v>3000</v>
      </c>
      <c r="N9" s="375" t="s">
        <v>4750</v>
      </c>
    </row>
    <row r="10" spans="2:14">
      <c r="B10" s="385" t="s">
        <v>4751</v>
      </c>
      <c r="C10" s="386">
        <f>ROUND(C4*C9, 2)</f>
        <v>118927.55</v>
      </c>
      <c r="D10" s="386">
        <f>ROUND(D4*D9, 2)</f>
        <v>117371.04</v>
      </c>
      <c r="E10" s="386">
        <f>ROUND(E4*E9, 2)</f>
        <v>22867.57</v>
      </c>
      <c r="F10" s="382">
        <f>SUM(C10:E10)</f>
        <v>259166.16</v>
      </c>
      <c r="I10" s="376">
        <v>5000</v>
      </c>
      <c r="J10" s="376">
        <f t="shared" si="1"/>
        <v>5386.2784963430513</v>
      </c>
      <c r="K10" s="377">
        <f t="shared" si="0"/>
        <v>5.128205128205128E-2</v>
      </c>
      <c r="L10" s="375" t="s">
        <v>4752</v>
      </c>
      <c r="M10" s="378">
        <v>5000</v>
      </c>
      <c r="N10" s="379" t="s">
        <v>4753</v>
      </c>
    </row>
    <row r="11" spans="2:14" ht="15.75" thickBot="1">
      <c r="I11" s="376">
        <v>4000</v>
      </c>
      <c r="J11" s="376">
        <f t="shared" si="1"/>
        <v>3231.7670978058309</v>
      </c>
      <c r="K11" s="377">
        <f t="shared" si="0"/>
        <v>3.0769230769230771E-2</v>
      </c>
      <c r="L11" s="375" t="s">
        <v>4754</v>
      </c>
      <c r="M11" s="378">
        <v>3000</v>
      </c>
      <c r="N11" s="379" t="s">
        <v>4755</v>
      </c>
    </row>
    <row r="12" spans="2:14" s="391" customFormat="1" ht="19.5" thickBot="1">
      <c r="B12" s="388" t="s">
        <v>4756</v>
      </c>
      <c r="C12" s="389">
        <f>C6+C10</f>
        <v>356782.55</v>
      </c>
      <c r="D12" s="389">
        <f>D6+D10</f>
        <v>352113.04</v>
      </c>
      <c r="E12" s="389">
        <f>E6+E10</f>
        <v>68602.570000000007</v>
      </c>
      <c r="F12" s="390">
        <f>F6+F10</f>
        <v>777498.16</v>
      </c>
      <c r="I12" s="376">
        <v>4000</v>
      </c>
      <c r="J12" s="376">
        <f t="shared" si="1"/>
        <v>3231.7670978058309</v>
      </c>
      <c r="K12" s="377">
        <f t="shared" si="0"/>
        <v>3.0769230769230771E-2</v>
      </c>
      <c r="L12" s="375" t="s">
        <v>4757</v>
      </c>
      <c r="M12" s="378">
        <v>3000</v>
      </c>
      <c r="N12" s="379" t="s">
        <v>4758</v>
      </c>
    </row>
    <row r="13" spans="2:14">
      <c r="I13" s="376">
        <v>5000</v>
      </c>
      <c r="J13" s="376">
        <f t="shared" si="1"/>
        <v>5386.2784963430513</v>
      </c>
      <c r="K13" s="377">
        <f t="shared" si="0"/>
        <v>5.128205128205128E-2</v>
      </c>
      <c r="L13" s="375" t="s">
        <v>4759</v>
      </c>
      <c r="M13" s="378">
        <v>5000</v>
      </c>
      <c r="N13" s="379" t="s">
        <v>4760</v>
      </c>
    </row>
    <row r="14" spans="2:14">
      <c r="I14" s="376">
        <v>4500</v>
      </c>
      <c r="J14" s="376">
        <f t="shared" si="1"/>
        <v>4309.0227970744409</v>
      </c>
      <c r="K14" s="377">
        <f t="shared" si="0"/>
        <v>4.1025641025641026E-2</v>
      </c>
      <c r="L14" s="392" t="s">
        <v>4761</v>
      </c>
      <c r="M14" s="393">
        <v>4000</v>
      </c>
      <c r="N14" s="379" t="s">
        <v>4762</v>
      </c>
    </row>
    <row r="15" spans="2:14">
      <c r="I15" s="376">
        <v>4500</v>
      </c>
      <c r="J15" s="376">
        <f t="shared" si="1"/>
        <v>4309.0227970744409</v>
      </c>
      <c r="K15" s="377">
        <f t="shared" si="0"/>
        <v>4.1025641025641026E-2</v>
      </c>
      <c r="L15" s="392" t="s">
        <v>4763</v>
      </c>
      <c r="M15" s="393">
        <v>4000</v>
      </c>
      <c r="N15" s="379" t="s">
        <v>4764</v>
      </c>
    </row>
    <row r="16" spans="2:14">
      <c r="I16" s="376">
        <v>5000</v>
      </c>
      <c r="J16" s="376">
        <f t="shared" si="1"/>
        <v>4847.6506467087465</v>
      </c>
      <c r="K16" s="377">
        <f t="shared" si="0"/>
        <v>4.6153846153846156E-2</v>
      </c>
      <c r="L16" s="392" t="s">
        <v>4765</v>
      </c>
      <c r="M16" s="393">
        <v>4500</v>
      </c>
      <c r="N16" s="379" t="s">
        <v>4766</v>
      </c>
    </row>
    <row r="17" spans="2:14">
      <c r="C17" s="394" t="s">
        <v>4725</v>
      </c>
      <c r="D17" s="394" t="s">
        <v>4728</v>
      </c>
      <c r="E17" s="394" t="s">
        <v>4729</v>
      </c>
      <c r="I17" s="376">
        <v>5000</v>
      </c>
      <c r="J17" s="376">
        <f t="shared" si="1"/>
        <v>5386.2784963430513</v>
      </c>
      <c r="K17" s="377">
        <f t="shared" si="0"/>
        <v>5.128205128205128E-2</v>
      </c>
      <c r="L17" s="392" t="s">
        <v>4767</v>
      </c>
      <c r="M17" s="393">
        <v>5000</v>
      </c>
      <c r="N17" s="379" t="s">
        <v>4768</v>
      </c>
    </row>
    <row r="18" spans="2:14">
      <c r="C18" s="395">
        <f>+C4/F4</f>
        <v>0.45888534326559732</v>
      </c>
      <c r="D18" s="395">
        <f>+D4/F4</f>
        <v>0.45287948574920983</v>
      </c>
      <c r="E18" s="395">
        <f>+E4/F4</f>
        <v>8.8235170985192873E-2</v>
      </c>
      <c r="I18" s="376">
        <f>SUM(I2:I17)</f>
        <v>105000</v>
      </c>
      <c r="J18" s="376">
        <f>SUM(J2:J17)</f>
        <v>105032.4306786895</v>
      </c>
      <c r="K18" s="377">
        <f>+M18/M38</f>
        <v>0.65217391304347827</v>
      </c>
      <c r="L18" s="374" t="s">
        <v>4769</v>
      </c>
      <c r="M18" s="396">
        <v>97500</v>
      </c>
      <c r="N18" s="375"/>
    </row>
    <row r="19" spans="2:14">
      <c r="I19" s="376"/>
      <c r="J19" s="397"/>
      <c r="L19" s="374" t="s">
        <v>4728</v>
      </c>
      <c r="M19" s="374"/>
      <c r="N19" s="375"/>
    </row>
    <row r="20" spans="2:14">
      <c r="I20" s="397">
        <v>6500</v>
      </c>
      <c r="J20" s="376">
        <f t="shared" ref="J20:J28" si="3">+$F$24*K20</f>
        <v>6478.6108734496029</v>
      </c>
      <c r="K20" s="377">
        <f t="shared" ref="K20:K28" si="4">+M20/$M$29</f>
        <v>6.25E-2</v>
      </c>
      <c r="L20" s="375" t="s">
        <v>4770</v>
      </c>
      <c r="M20" s="393">
        <v>2500</v>
      </c>
      <c r="N20" s="379" t="s">
        <v>4771</v>
      </c>
    </row>
    <row r="21" spans="2:14" ht="51.75">
      <c r="B21" s="394" t="s">
        <v>4772</v>
      </c>
      <c r="C21" s="394" t="s">
        <v>4773</v>
      </c>
      <c r="D21" s="394" t="s">
        <v>4774</v>
      </c>
      <c r="E21" s="394" t="s">
        <v>4775</v>
      </c>
      <c r="F21" s="398" t="s">
        <v>4776</v>
      </c>
      <c r="G21" s="399" t="s">
        <v>4769</v>
      </c>
      <c r="I21" s="376">
        <v>12000</v>
      </c>
      <c r="J21" s="376">
        <f t="shared" si="3"/>
        <v>11661.499572209286</v>
      </c>
      <c r="K21" s="377">
        <f t="shared" si="4"/>
        <v>0.1125</v>
      </c>
      <c r="L21" s="375" t="s">
        <v>4777</v>
      </c>
      <c r="M21" s="393">
        <v>4500</v>
      </c>
      <c r="N21" s="379" t="s">
        <v>4778</v>
      </c>
    </row>
    <row r="22" spans="2:14">
      <c r="B22" s="400" t="s">
        <v>4779</v>
      </c>
      <c r="C22" s="401">
        <v>105288</v>
      </c>
      <c r="D22" s="401">
        <v>171665</v>
      </c>
      <c r="E22" s="401">
        <v>85832</v>
      </c>
      <c r="F22" s="401">
        <v>228886</v>
      </c>
      <c r="G22" s="402">
        <v>591671</v>
      </c>
      <c r="I22" s="376">
        <v>12000</v>
      </c>
      <c r="J22" s="376">
        <f t="shared" si="3"/>
        <v>11661.499572209286</v>
      </c>
      <c r="K22" s="377">
        <f t="shared" si="4"/>
        <v>0.1125</v>
      </c>
      <c r="L22" s="375" t="s">
        <v>4780</v>
      </c>
      <c r="M22" s="393">
        <v>4500</v>
      </c>
      <c r="N22" s="379" t="s">
        <v>4781</v>
      </c>
    </row>
    <row r="23" spans="2:14">
      <c r="B23" s="403" t="s">
        <v>4725</v>
      </c>
      <c r="C23" s="397">
        <f>+C$22*C18</f>
        <v>48315.120021748211</v>
      </c>
      <c r="D23" s="397">
        <f>+D$22*C18</f>
        <v>78774.552451688767</v>
      </c>
      <c r="E23" s="397">
        <f>+E$22*C18</f>
        <v>39387.046783172751</v>
      </c>
      <c r="F23" s="397">
        <f>+F$22*C18</f>
        <v>105032.4306786895</v>
      </c>
      <c r="G23" s="397">
        <f>SUM(C23:F23)</f>
        <v>271509.14993529924</v>
      </c>
      <c r="I23" s="376">
        <v>12000</v>
      </c>
      <c r="J23" s="376">
        <f t="shared" si="3"/>
        <v>11661.499572209286</v>
      </c>
      <c r="K23" s="377">
        <f t="shared" si="4"/>
        <v>0.1125</v>
      </c>
      <c r="L23" s="375" t="s">
        <v>300</v>
      </c>
      <c r="M23" s="393">
        <v>4500</v>
      </c>
      <c r="N23" s="379" t="s">
        <v>4782</v>
      </c>
    </row>
    <row r="24" spans="2:14">
      <c r="B24" s="403" t="s">
        <v>4728</v>
      </c>
      <c r="C24" s="397">
        <f>+C22*D18</f>
        <v>47682.775295562802</v>
      </c>
      <c r="D24" s="397">
        <f>+D22*D18</f>
        <v>77743.556921138108</v>
      </c>
      <c r="E24" s="397">
        <f>+E22*D18</f>
        <v>38871.552020826181</v>
      </c>
      <c r="F24" s="397">
        <f>+F22*D18</f>
        <v>103657.77397519365</v>
      </c>
      <c r="G24" s="397">
        <f>SUM(C24:F24)</f>
        <v>267955.65821272077</v>
      </c>
      <c r="I24" s="376">
        <v>13000</v>
      </c>
      <c r="J24" s="376">
        <f t="shared" si="3"/>
        <v>12957.221746899206</v>
      </c>
      <c r="K24" s="377">
        <f t="shared" si="4"/>
        <v>0.125</v>
      </c>
      <c r="L24" s="375" t="s">
        <v>4783</v>
      </c>
      <c r="M24" s="393">
        <v>5000</v>
      </c>
      <c r="N24" s="379" t="s">
        <v>4784</v>
      </c>
    </row>
    <row r="25" spans="2:14">
      <c r="B25" s="403" t="s">
        <v>4729</v>
      </c>
      <c r="C25" s="397">
        <f>+C22*E18</f>
        <v>9290.1046826889869</v>
      </c>
      <c r="D25" s="397">
        <f>+D22*E18</f>
        <v>15146.890627173134</v>
      </c>
      <c r="E25" s="397">
        <f>+E22*E18</f>
        <v>7573.4011960010748</v>
      </c>
      <c r="F25" s="397">
        <f>+F22*E18</f>
        <v>20195.795346116854</v>
      </c>
      <c r="G25" s="397">
        <f>SUM(C25:F25)</f>
        <v>52206.191851980053</v>
      </c>
      <c r="I25" s="376">
        <v>15500</v>
      </c>
      <c r="J25" s="376">
        <f t="shared" si="3"/>
        <v>15548.666096279047</v>
      </c>
      <c r="K25" s="377">
        <f t="shared" si="4"/>
        <v>0.15</v>
      </c>
      <c r="L25" s="375" t="s">
        <v>4785</v>
      </c>
      <c r="M25" s="393">
        <v>6000</v>
      </c>
      <c r="N25" s="379" t="s">
        <v>4786</v>
      </c>
    </row>
    <row r="26" spans="2:14" ht="15.75" thickBot="1">
      <c r="C26" s="404">
        <f>SUM(C23:C25)</f>
        <v>105288</v>
      </c>
      <c r="D26" s="404">
        <f>SUM(D23:D25)</f>
        <v>171665</v>
      </c>
      <c r="E26" s="404">
        <f>SUM(E23:E25)</f>
        <v>85832</v>
      </c>
      <c r="F26" s="404">
        <f>SUM(F23:F25)</f>
        <v>228886</v>
      </c>
      <c r="G26" s="404">
        <f>SUM(G23:G25)</f>
        <v>591671</v>
      </c>
      <c r="I26" s="376">
        <v>10000</v>
      </c>
      <c r="J26" s="376">
        <f t="shared" si="3"/>
        <v>10365.777397519365</v>
      </c>
      <c r="K26" s="377">
        <f t="shared" si="4"/>
        <v>0.1</v>
      </c>
      <c r="L26" s="392" t="s">
        <v>4787</v>
      </c>
      <c r="M26" s="393">
        <v>4000</v>
      </c>
      <c r="N26" s="379" t="s">
        <v>4788</v>
      </c>
    </row>
    <row r="27" spans="2:14" ht="15.75" thickTop="1">
      <c r="C27" s="405">
        <f>+C26-C22</f>
        <v>0</v>
      </c>
      <c r="D27" s="405">
        <f>+D26-D22</f>
        <v>0</v>
      </c>
      <c r="E27" s="405">
        <f>+E26-E22</f>
        <v>0</v>
      </c>
      <c r="F27" s="405">
        <f>+F26-F22</f>
        <v>0</v>
      </c>
      <c r="G27" s="405">
        <f>+G26-G22</f>
        <v>0</v>
      </c>
      <c r="I27" s="376">
        <v>13000</v>
      </c>
      <c r="J27" s="376">
        <f t="shared" si="3"/>
        <v>12957.221746899206</v>
      </c>
      <c r="K27" s="377">
        <f t="shared" si="4"/>
        <v>0.125</v>
      </c>
      <c r="L27" s="392" t="s">
        <v>4789</v>
      </c>
      <c r="M27" s="393">
        <v>5000</v>
      </c>
      <c r="N27" s="379" t="s">
        <v>4790</v>
      </c>
    </row>
    <row r="28" spans="2:14">
      <c r="F28" s="406" t="s">
        <v>4791</v>
      </c>
      <c r="I28" s="376">
        <v>10000</v>
      </c>
      <c r="J28" s="376">
        <f t="shared" si="3"/>
        <v>10365.777397519365</v>
      </c>
      <c r="K28" s="377">
        <f t="shared" si="4"/>
        <v>0.1</v>
      </c>
      <c r="L28" s="392" t="s">
        <v>4792</v>
      </c>
      <c r="M28" s="393">
        <v>4000</v>
      </c>
      <c r="N28" s="379" t="s">
        <v>4793</v>
      </c>
    </row>
    <row r="29" spans="2:14" ht="39">
      <c r="F29" s="406" t="s">
        <v>4794</v>
      </c>
      <c r="I29" s="376">
        <f>SUM(I20:I28)</f>
        <v>104000</v>
      </c>
      <c r="J29" s="376">
        <f>SUM(J20:J28)</f>
        <v>103657.77397519366</v>
      </c>
      <c r="K29" s="377">
        <f>+M29/M38</f>
        <v>0.26755852842809363</v>
      </c>
      <c r="L29" s="374" t="s">
        <v>4769</v>
      </c>
      <c r="M29" s="407">
        <v>40000</v>
      </c>
      <c r="N29" s="375"/>
    </row>
    <row r="30" spans="2:14">
      <c r="F30" s="408" t="s">
        <v>1695</v>
      </c>
      <c r="I30" s="397"/>
      <c r="J30" s="397"/>
      <c r="L30" s="375"/>
      <c r="M30" s="375"/>
      <c r="N30" s="375"/>
    </row>
    <row r="31" spans="2:14">
      <c r="I31" s="397"/>
      <c r="J31" s="397"/>
      <c r="L31" s="374" t="s">
        <v>4729</v>
      </c>
      <c r="M31" s="375"/>
      <c r="N31" s="375"/>
    </row>
    <row r="32" spans="2:14">
      <c r="I32" s="397">
        <v>5000</v>
      </c>
      <c r="J32" s="397">
        <f>+$F$25*K32</f>
        <v>5048.9488365292136</v>
      </c>
      <c r="K32" s="377">
        <f>+M32/$M$35</f>
        <v>0.25</v>
      </c>
      <c r="L32" s="375" t="s">
        <v>4795</v>
      </c>
      <c r="M32" s="393">
        <v>3000</v>
      </c>
      <c r="N32" s="379" t="s">
        <v>4796</v>
      </c>
    </row>
    <row r="33" spans="9:14">
      <c r="I33" s="397">
        <v>8000</v>
      </c>
      <c r="J33" s="397">
        <f>+$F$25*K33</f>
        <v>8414.9147275486903</v>
      </c>
      <c r="K33" s="377">
        <f>+M33/$M$35</f>
        <v>0.41666666666666669</v>
      </c>
      <c r="L33" s="392" t="s">
        <v>4797</v>
      </c>
      <c r="M33" s="393">
        <v>5000</v>
      </c>
      <c r="N33" s="379" t="s">
        <v>4798</v>
      </c>
    </row>
    <row r="34" spans="9:14">
      <c r="I34" s="397">
        <v>7000</v>
      </c>
      <c r="J34" s="397">
        <f>+$F$25*K34</f>
        <v>6731.9317820389515</v>
      </c>
      <c r="K34" s="377">
        <f>+M34/$M$35</f>
        <v>0.33333333333333331</v>
      </c>
      <c r="L34" s="392" t="s">
        <v>4799</v>
      </c>
      <c r="M34" s="393">
        <v>4000</v>
      </c>
      <c r="N34" s="379" t="s">
        <v>4800</v>
      </c>
    </row>
    <row r="35" spans="9:14">
      <c r="I35" s="397">
        <f>SUM(I32:I34)</f>
        <v>20000</v>
      </c>
      <c r="J35" s="397">
        <f>SUM(J32:J34)</f>
        <v>20195.795346116854</v>
      </c>
      <c r="K35" s="377">
        <f>+M35/M38</f>
        <v>8.0267558528428096E-2</v>
      </c>
      <c r="L35" s="409" t="s">
        <v>4769</v>
      </c>
      <c r="M35" s="407">
        <v>12000</v>
      </c>
      <c r="N35" s="375"/>
    </row>
    <row r="36" spans="9:14">
      <c r="I36" s="397"/>
      <c r="J36" s="397"/>
      <c r="L36" s="375"/>
      <c r="M36" s="375"/>
      <c r="N36" s="375"/>
    </row>
    <row r="37" spans="9:14">
      <c r="I37" s="397"/>
      <c r="J37" s="397"/>
      <c r="L37" s="375"/>
      <c r="M37" s="375"/>
      <c r="N37" s="375"/>
    </row>
    <row r="38" spans="9:14">
      <c r="I38" s="397">
        <f>+I35+I29+I18</f>
        <v>229000</v>
      </c>
      <c r="J38" s="397">
        <f>+J35+J29+J18</f>
        <v>228886</v>
      </c>
      <c r="L38" s="374" t="s">
        <v>4801</v>
      </c>
      <c r="M38" s="410">
        <v>149500</v>
      </c>
      <c r="N38" s="375"/>
    </row>
    <row r="39" spans="9:14">
      <c r="I39" s="411">
        <f>+I38-F26</f>
        <v>114</v>
      </c>
      <c r="J39" s="411">
        <f>+J38-F26</f>
        <v>0</v>
      </c>
    </row>
  </sheetData>
  <hyperlinks>
    <hyperlink ref="N2" r:id="rId1" display="mailto:marsha.thornton@uss.salvationarmy.org" xr:uid="{1B5DA540-3E00-4EAD-A9C4-EBA8FF14494F}"/>
    <hyperlink ref="N3" r:id="rId2" display="mailto:svdp.owensboro@att.net" xr:uid="{061BEF62-EB89-4995-8E4D-AEB556A858D6}"/>
    <hyperlink ref="N4" r:id="rId3" display="mailto:pcm@paducahcoopministry.org" xr:uid="{3256473C-384A-4C8C-B83C-141C645DD786}"/>
    <hyperlink ref="N6" r:id="rId4" display="mailto:helpofficeofowensboro@gmail.com" xr:uid="{2DE1E606-6D5B-4D36-9DD7-0DB07210FD61}"/>
    <hyperlink ref="N7" r:id="rId5" display="mailto:candace.melloy@fsspaducah.com" xr:uid="{C56FCC8B-CEE9-43EA-B717-40C0D284E938}"/>
    <hyperlink ref="N10" r:id="rId6" display="mailto:frank1740@aol.com" xr:uid="{0811CFCF-5F3F-4F9E-BED3-A877A368C5A3}"/>
    <hyperlink ref="N11" r:id="rId7" display="mailto:director@nextstepglasgow.com" xr:uid="{79A7CC22-E280-48E0-A891-F910B78636B8}"/>
    <hyperlink ref="N12" r:id="rId8" display="mailto:tamara@aaronmcneil.org" xr:uid="{11B82412-D687-4C15-88F1-0D566E030B76}"/>
    <hyperlink ref="N13" r:id="rId9" display="mailto:troy.roberts@bgcap.org" xr:uid="{E2A67D71-F18E-4322-8153-D7DA76FB4E62}"/>
    <hyperlink ref="N14" r:id="rId10" display="mailto:jenny.r@wkas-ky.org" xr:uid="{6B8D26F0-8A3C-4446-8C9A-B2A30264BB43}"/>
    <hyperlink ref="N15" r:id="rId11" display="mailto:rjones@audubin-area.com" xr:uid="{2379AA0C-2361-46D4-92AA-8ED39A4DACAB}"/>
    <hyperlink ref="N16" r:id="rId12" display="mailto:krista.groves@pacs0ky.org" xr:uid="{A6E84350-87A3-484D-8507-3BAF108FB707}"/>
    <hyperlink ref="N17" r:id="rId13" display="mailto:mlawrence@casoky.org" xr:uid="{623F5605-15CC-4B2E-A655-CDF867D2ACAF}"/>
    <hyperlink ref="N20" r:id="rId14" display="mailto:dawn@familycenter.org" xr:uid="{78F47C6A-A5BA-4EA9-8B8B-CE0537031071}"/>
    <hyperlink ref="N21" r:id="rId15" display="mailto:valencia@graceworksministries.net" xr:uid="{CD52C619-B45E-4661-A75A-1AA5223E58DF}"/>
    <hyperlink ref="N22" r:id="rId16" display="mailto:Staciasmcin@gmail.com" xr:uid="{0BB9D4BF-67D0-44A6-BF7F-808A9BB8B8F8}"/>
    <hyperlink ref="N23" r:id="rId17" display="mailto:chorcdirect@chorctn.org" xr:uid="{76A2B500-E692-4F33-8A8A-819B2AF40676}"/>
    <hyperlink ref="N24" r:id="rId18" display="mailto:lisa@goodneighborsbc.org" xr:uid="{C63AAF3F-734F-484B-930C-A5E061D02CE6}"/>
    <hyperlink ref="N25" r:id="rId19" display="mailto:kpaxton@douglascherokee.org" xr:uid="{4181183F-5291-4A1B-867A-C8246A75BA41}"/>
    <hyperlink ref="N26" r:id="rId20" display="mailto:ascott@midcumberland.org" xr:uid="{1D309702-9DD5-4C65-B733-A6ABA27872F7}"/>
    <hyperlink ref="N27" r:id="rId21" display="mailto:sbrown@schra.us" xr:uid="{8DF07DA9-D8FB-440E-AA03-67884BAA6CED}"/>
    <hyperlink ref="N28" r:id="rId22" display="mailto:tjaynes@uethda.org" xr:uid="{2D8A2068-CD6B-478B-8094-5E4C9DFCA03B}"/>
    <hyperlink ref="N32" r:id="rId23" display="mailto:awilliams@mountaincap.org" xr:uid="{BA1DE345-D9CC-4262-99D8-8E9E2939988F}"/>
    <hyperlink ref="N33" r:id="rId24" display="mailto:dphipps@bristolfia.org" xr:uid="{8A8E4330-056F-4E35-895B-42280F2EBB72}"/>
    <hyperlink ref="N34" r:id="rId25" display="mailto:lhall@nrcaa.org" xr:uid="{38EB25CB-E4E6-42EC-90A1-6926CC8EB835}"/>
  </hyperlinks>
  <pageMargins left="0.7" right="0.7" top="0.75" bottom="0.75" header="0.3" footer="0.3"/>
  <pageSetup scale="82" orientation="landscape" r:id="rId26"/>
  <customProperties>
    <customPr name="_pios_id" r:id="rId27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51A3E-4BDC-4F34-9A5C-690968E8A907}">
  <dimension ref="A1:H39"/>
  <sheetViews>
    <sheetView workbookViewId="0">
      <selection activeCell="F24" sqref="F24"/>
    </sheetView>
  </sheetViews>
  <sheetFormatPr defaultColWidth="9.140625" defaultRowHeight="15"/>
  <cols>
    <col min="1" max="1" width="40.85546875" style="373" bestFit="1" customWidth="1"/>
    <col min="2" max="2" width="11.85546875" style="373" bestFit="1" customWidth="1"/>
    <col min="3" max="3" width="38" style="373" bestFit="1" customWidth="1"/>
    <col min="4" max="7" width="9.140625" style="373"/>
    <col min="8" max="8" width="12.7109375" style="373" customWidth="1"/>
    <col min="9" max="16384" width="9.140625" style="373"/>
  </cols>
  <sheetData>
    <row r="1" spans="1:8">
      <c r="A1" s="412" t="s">
        <v>1215</v>
      </c>
      <c r="B1" s="413" t="s">
        <v>4802</v>
      </c>
      <c r="H1" s="413" t="s">
        <v>4803</v>
      </c>
    </row>
    <row r="2" spans="1:8">
      <c r="A2" s="373" t="s">
        <v>4726</v>
      </c>
      <c r="B2" s="414">
        <v>16000</v>
      </c>
      <c r="C2" s="373" t="s">
        <v>4727</v>
      </c>
      <c r="H2" s="415">
        <v>15000</v>
      </c>
    </row>
    <row r="3" spans="1:8">
      <c r="A3" s="373" t="s">
        <v>4731</v>
      </c>
      <c r="B3" s="414">
        <v>11000</v>
      </c>
      <c r="C3" s="373" t="s">
        <v>4732</v>
      </c>
      <c r="H3" s="415">
        <v>10000</v>
      </c>
    </row>
    <row r="4" spans="1:8">
      <c r="A4" s="373" t="s">
        <v>4735</v>
      </c>
      <c r="B4" s="414">
        <v>11000</v>
      </c>
      <c r="C4" s="373" t="s">
        <v>4736</v>
      </c>
      <c r="H4" s="415">
        <v>10000</v>
      </c>
    </row>
    <row r="5" spans="1:8">
      <c r="A5" s="373" t="s">
        <v>4739</v>
      </c>
      <c r="B5" s="414">
        <v>8000</v>
      </c>
      <c r="C5" s="373" t="s">
        <v>4740</v>
      </c>
      <c r="H5" s="415">
        <v>7500</v>
      </c>
    </row>
    <row r="6" spans="1:8">
      <c r="A6" s="373" t="s">
        <v>4742</v>
      </c>
      <c r="B6" s="414">
        <v>9000</v>
      </c>
      <c r="C6" s="373" t="s">
        <v>4743</v>
      </c>
      <c r="H6" s="415">
        <v>8500</v>
      </c>
    </row>
    <row r="7" spans="1:8">
      <c r="A7" s="373" t="s">
        <v>4744</v>
      </c>
      <c r="B7" s="414">
        <v>5000</v>
      </c>
      <c r="C7" s="373" t="s">
        <v>4745</v>
      </c>
      <c r="H7" s="415">
        <v>5000</v>
      </c>
    </row>
    <row r="8" spans="1:8">
      <c r="A8" s="373" t="s">
        <v>4746</v>
      </c>
      <c r="B8" s="414">
        <v>5000</v>
      </c>
      <c r="C8" s="373" t="s">
        <v>4747</v>
      </c>
      <c r="H8" s="415">
        <v>5000</v>
      </c>
    </row>
    <row r="9" spans="1:8">
      <c r="A9" s="373" t="s">
        <v>4749</v>
      </c>
      <c r="B9" s="414">
        <v>3000</v>
      </c>
      <c r="C9" s="373" t="s">
        <v>4750</v>
      </c>
      <c r="H9" s="415">
        <v>3000</v>
      </c>
    </row>
    <row r="10" spans="1:8">
      <c r="A10" s="373" t="s">
        <v>4752</v>
      </c>
      <c r="B10" s="414">
        <v>5000</v>
      </c>
      <c r="C10" s="373" t="s">
        <v>4753</v>
      </c>
      <c r="H10" s="415">
        <v>5000</v>
      </c>
    </row>
    <row r="11" spans="1:8">
      <c r="A11" s="373" t="s">
        <v>4754</v>
      </c>
      <c r="B11" s="414">
        <v>4000</v>
      </c>
      <c r="C11" s="373" t="s">
        <v>4755</v>
      </c>
      <c r="H11" s="415">
        <v>3000</v>
      </c>
    </row>
    <row r="12" spans="1:8">
      <c r="A12" s="373" t="s">
        <v>4757</v>
      </c>
      <c r="B12" s="414">
        <v>4000</v>
      </c>
      <c r="C12" s="373" t="s">
        <v>4758</v>
      </c>
      <c r="H12" s="415">
        <v>3000</v>
      </c>
    </row>
    <row r="13" spans="1:8">
      <c r="A13" s="373" t="s">
        <v>4759</v>
      </c>
      <c r="B13" s="414">
        <v>5000</v>
      </c>
      <c r="C13" s="373" t="s">
        <v>4760</v>
      </c>
      <c r="H13" s="415">
        <v>5000</v>
      </c>
    </row>
    <row r="14" spans="1:8">
      <c r="A14" s="373" t="s">
        <v>4761</v>
      </c>
      <c r="B14" s="414">
        <v>4500</v>
      </c>
      <c r="C14" s="373" t="s">
        <v>4762</v>
      </c>
      <c r="H14" s="416">
        <v>4000</v>
      </c>
    </row>
    <row r="15" spans="1:8">
      <c r="A15" s="373" t="s">
        <v>4763</v>
      </c>
      <c r="B15" s="414">
        <v>4500</v>
      </c>
      <c r="C15" s="373" t="s">
        <v>4764</v>
      </c>
      <c r="H15" s="416">
        <v>4000</v>
      </c>
    </row>
    <row r="16" spans="1:8">
      <c r="A16" s="373" t="s">
        <v>4765</v>
      </c>
      <c r="B16" s="414">
        <v>5000</v>
      </c>
      <c r="C16" s="373" t="s">
        <v>4766</v>
      </c>
      <c r="H16" s="416">
        <v>4500</v>
      </c>
    </row>
    <row r="17" spans="1:8">
      <c r="A17" s="373" t="s">
        <v>4767</v>
      </c>
      <c r="B17" s="414">
        <v>5000</v>
      </c>
      <c r="C17" s="373" t="s">
        <v>4768</v>
      </c>
      <c r="H17" s="416">
        <v>5000</v>
      </c>
    </row>
    <row r="18" spans="1:8">
      <c r="A18" s="380" t="s">
        <v>4769</v>
      </c>
      <c r="B18" s="417">
        <v>105000</v>
      </c>
      <c r="H18" s="418">
        <v>97500</v>
      </c>
    </row>
    <row r="19" spans="1:8">
      <c r="B19" s="414"/>
      <c r="H19" s="410"/>
    </row>
    <row r="20" spans="1:8">
      <c r="A20" s="412" t="s">
        <v>1214</v>
      </c>
      <c r="B20" s="414"/>
    </row>
    <row r="21" spans="1:8">
      <c r="A21" s="373" t="s">
        <v>4770</v>
      </c>
      <c r="B21" s="414">
        <v>6500</v>
      </c>
      <c r="C21" s="373" t="s">
        <v>4771</v>
      </c>
      <c r="H21" s="416">
        <v>2500</v>
      </c>
    </row>
    <row r="22" spans="1:8">
      <c r="A22" s="373" t="s">
        <v>4777</v>
      </c>
      <c r="B22" s="414">
        <v>12000</v>
      </c>
      <c r="C22" s="373" t="s">
        <v>4778</v>
      </c>
      <c r="H22" s="416">
        <v>4500</v>
      </c>
    </row>
    <row r="23" spans="1:8">
      <c r="A23" s="373" t="s">
        <v>4780</v>
      </c>
      <c r="B23" s="414">
        <v>12000</v>
      </c>
      <c r="C23" s="373" t="s">
        <v>4781</v>
      </c>
      <c r="H23" s="416">
        <v>4500</v>
      </c>
    </row>
    <row r="24" spans="1:8">
      <c r="A24" s="373" t="s">
        <v>300</v>
      </c>
      <c r="B24" s="414">
        <v>12000</v>
      </c>
      <c r="C24" s="373" t="s">
        <v>4782</v>
      </c>
      <c r="H24" s="416">
        <v>4500</v>
      </c>
    </row>
    <row r="25" spans="1:8">
      <c r="A25" s="373" t="s">
        <v>4783</v>
      </c>
      <c r="B25" s="414">
        <v>13000</v>
      </c>
      <c r="C25" s="373" t="s">
        <v>4784</v>
      </c>
      <c r="H25" s="416">
        <v>5000</v>
      </c>
    </row>
    <row r="26" spans="1:8">
      <c r="A26" s="373" t="s">
        <v>4785</v>
      </c>
      <c r="B26" s="414">
        <v>15500</v>
      </c>
      <c r="C26" s="373" t="s">
        <v>4786</v>
      </c>
      <c r="H26" s="416">
        <v>6000</v>
      </c>
    </row>
    <row r="27" spans="1:8">
      <c r="A27" s="373" t="s">
        <v>4787</v>
      </c>
      <c r="B27" s="414">
        <v>10000</v>
      </c>
      <c r="C27" s="373" t="s">
        <v>4788</v>
      </c>
      <c r="H27" s="416">
        <v>4000</v>
      </c>
    </row>
    <row r="28" spans="1:8">
      <c r="A28" s="373" t="s">
        <v>4789</v>
      </c>
      <c r="B28" s="414">
        <v>13000</v>
      </c>
      <c r="C28" s="373" t="s">
        <v>4790</v>
      </c>
      <c r="H28" s="416">
        <v>5000</v>
      </c>
    </row>
    <row r="29" spans="1:8">
      <c r="A29" s="373" t="s">
        <v>4792</v>
      </c>
      <c r="B29" s="414">
        <v>10000</v>
      </c>
      <c r="C29" s="373" t="s">
        <v>4793</v>
      </c>
      <c r="H29" s="416">
        <v>4000</v>
      </c>
    </row>
    <row r="30" spans="1:8">
      <c r="A30" s="380" t="s">
        <v>4769</v>
      </c>
      <c r="B30" s="417">
        <v>104000</v>
      </c>
      <c r="H30" s="410">
        <v>40000</v>
      </c>
    </row>
    <row r="31" spans="1:8">
      <c r="B31" s="414"/>
      <c r="H31" s="416"/>
    </row>
    <row r="32" spans="1:8">
      <c r="A32" s="412" t="s">
        <v>1216</v>
      </c>
      <c r="B32" s="414"/>
    </row>
    <row r="33" spans="1:8">
      <c r="A33" s="373" t="s">
        <v>4795</v>
      </c>
      <c r="B33" s="414">
        <v>5000</v>
      </c>
      <c r="C33" s="373" t="s">
        <v>4796</v>
      </c>
      <c r="H33" s="416">
        <v>3000</v>
      </c>
    </row>
    <row r="34" spans="1:8">
      <c r="A34" s="373" t="s">
        <v>4797</v>
      </c>
      <c r="B34" s="414">
        <v>8000</v>
      </c>
      <c r="C34" s="373" t="s">
        <v>4798</v>
      </c>
      <c r="H34" s="416">
        <v>5000</v>
      </c>
    </row>
    <row r="35" spans="1:8">
      <c r="A35" s="373" t="s">
        <v>4799</v>
      </c>
      <c r="B35" s="414">
        <v>7000</v>
      </c>
      <c r="C35" s="373" t="s">
        <v>4800</v>
      </c>
      <c r="H35" s="416">
        <v>4000</v>
      </c>
    </row>
    <row r="36" spans="1:8">
      <c r="A36" s="380" t="s">
        <v>4769</v>
      </c>
      <c r="B36" s="417">
        <v>20000</v>
      </c>
      <c r="H36" s="410">
        <v>12000</v>
      </c>
    </row>
    <row r="37" spans="1:8">
      <c r="B37" s="414"/>
      <c r="H37" s="416"/>
    </row>
    <row r="38" spans="1:8">
      <c r="A38" s="380" t="s">
        <v>4801</v>
      </c>
      <c r="B38" s="417">
        <f>+B36+B30+B18</f>
        <v>229000</v>
      </c>
      <c r="H38" s="410">
        <f>+H18+H30+H36</f>
        <v>149500</v>
      </c>
    </row>
    <row r="39" spans="1:8">
      <c r="B39" s="414"/>
      <c r="H39" s="414"/>
    </row>
  </sheetData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AE19E-993D-4448-BB74-3135742936DF}">
  <dimension ref="A1:B23"/>
  <sheetViews>
    <sheetView workbookViewId="0">
      <selection activeCell="A22" sqref="A22"/>
    </sheetView>
  </sheetViews>
  <sheetFormatPr defaultRowHeight="12.75"/>
  <cols>
    <col min="1" max="1" width="100.85546875" bestFit="1" customWidth="1"/>
    <col min="2" max="2" width="35.5703125" bestFit="1" customWidth="1"/>
  </cols>
  <sheetData>
    <row r="1" spans="1:2" ht="18">
      <c r="A1" s="330" t="s">
        <v>4205</v>
      </c>
      <c r="B1" s="330" t="s">
        <v>4214</v>
      </c>
    </row>
    <row r="2" spans="1:2" ht="18">
      <c r="A2" s="331" t="s">
        <v>4208</v>
      </c>
      <c r="B2" s="331" t="s">
        <v>4206</v>
      </c>
    </row>
    <row r="3" spans="1:2" ht="18">
      <c r="A3" s="331" t="s">
        <v>4209</v>
      </c>
      <c r="B3" s="331" t="s">
        <v>4206</v>
      </c>
    </row>
    <row r="4" spans="1:2" ht="18">
      <c r="A4" s="331" t="s">
        <v>4220</v>
      </c>
      <c r="B4" s="331" t="s">
        <v>4207</v>
      </c>
    </row>
    <row r="5" spans="1:2" ht="18">
      <c r="A5" s="331" t="s">
        <v>1010</v>
      </c>
      <c r="B5" s="331" t="s">
        <v>4207</v>
      </c>
    </row>
    <row r="6" spans="1:2" ht="18">
      <c r="A6" s="331" t="s">
        <v>1242</v>
      </c>
      <c r="B6" s="331" t="s">
        <v>4207</v>
      </c>
    </row>
    <row r="7" spans="1:2" ht="18">
      <c r="A7" s="331" t="s">
        <v>1021</v>
      </c>
      <c r="B7" s="331" t="s">
        <v>4207</v>
      </c>
    </row>
    <row r="8" spans="1:2" ht="18">
      <c r="A8" s="331" t="s">
        <v>4217</v>
      </c>
      <c r="B8" s="331" t="s">
        <v>4206</v>
      </c>
    </row>
    <row r="9" spans="1:2" ht="18">
      <c r="A9" s="331" t="s">
        <v>9</v>
      </c>
      <c r="B9" s="331" t="s">
        <v>4206</v>
      </c>
    </row>
    <row r="10" spans="1:2" ht="18">
      <c r="A10" s="331" t="s">
        <v>4218</v>
      </c>
      <c r="B10" s="331" t="s">
        <v>4206</v>
      </c>
    </row>
    <row r="11" spans="1:2" ht="18">
      <c r="A11" s="331" t="s">
        <v>4219</v>
      </c>
      <c r="B11" s="331" t="s">
        <v>4206</v>
      </c>
    </row>
    <row r="12" spans="1:2" ht="36">
      <c r="A12" s="332" t="s">
        <v>4222</v>
      </c>
      <c r="B12" s="331" t="s">
        <v>4207</v>
      </c>
    </row>
    <row r="13" spans="1:2" ht="18">
      <c r="A13" s="331" t="s">
        <v>4216</v>
      </c>
      <c r="B13" s="331" t="s">
        <v>4210</v>
      </c>
    </row>
    <row r="14" spans="1:2" ht="18">
      <c r="A14" s="331" t="s">
        <v>4226</v>
      </c>
      <c r="B14" s="331" t="s">
        <v>4207</v>
      </c>
    </row>
    <row r="15" spans="1:2" ht="18">
      <c r="A15" s="331" t="s">
        <v>4211</v>
      </c>
      <c r="B15" s="331" t="s">
        <v>4207</v>
      </c>
    </row>
    <row r="16" spans="1:2" ht="18">
      <c r="A16" s="331" t="s">
        <v>4212</v>
      </c>
      <c r="B16" s="331" t="s">
        <v>4207</v>
      </c>
    </row>
    <row r="17" spans="1:2" ht="18">
      <c r="A17" s="331" t="s">
        <v>4221</v>
      </c>
      <c r="B17" s="331" t="s">
        <v>4207</v>
      </c>
    </row>
    <row r="18" spans="1:2" ht="18">
      <c r="A18" s="331" t="s">
        <v>4224</v>
      </c>
      <c r="B18" s="331" t="s">
        <v>4207</v>
      </c>
    </row>
    <row r="19" spans="1:2" ht="18">
      <c r="A19" s="331" t="s">
        <v>4215</v>
      </c>
      <c r="B19" s="331" t="s">
        <v>4207</v>
      </c>
    </row>
    <row r="20" spans="1:2" ht="18">
      <c r="A20" s="331" t="s">
        <v>4213</v>
      </c>
      <c r="B20" s="331" t="s">
        <v>4207</v>
      </c>
    </row>
    <row r="21" spans="1:2" ht="18">
      <c r="A21" s="331" t="s">
        <v>4223</v>
      </c>
      <c r="B21" s="331" t="s">
        <v>4207</v>
      </c>
    </row>
    <row r="22" spans="1:2" ht="36">
      <c r="A22" s="332" t="s">
        <v>4225</v>
      </c>
      <c r="B22" s="331" t="s">
        <v>4207</v>
      </c>
    </row>
    <row r="23" spans="1:2" ht="18">
      <c r="A23" s="331"/>
      <c r="B23" s="33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 filterMode="1"/>
  <dimension ref="A1:O5082"/>
  <sheetViews>
    <sheetView zoomScale="98" zoomScaleNormal="98" workbookViewId="0">
      <pane ySplit="1" topLeftCell="A4686" activePane="bottomLeft" state="frozen"/>
      <selection pane="bottomLeft" activeCell="A4686" sqref="A4686"/>
    </sheetView>
  </sheetViews>
  <sheetFormatPr defaultRowHeight="12.75"/>
  <cols>
    <col min="1" max="1" width="11.28515625" style="16" bestFit="1" customWidth="1"/>
    <col min="2" max="3" width="10.140625" style="9" customWidth="1"/>
    <col min="4" max="4" width="25.28515625" style="16" bestFit="1" customWidth="1"/>
    <col min="5" max="5" width="48" bestFit="1" customWidth="1"/>
    <col min="6" max="6" width="13" style="24" bestFit="1" customWidth="1"/>
    <col min="7" max="7" width="17" bestFit="1" customWidth="1"/>
    <col min="8" max="8" width="32.5703125" style="7" bestFit="1" customWidth="1"/>
    <col min="9" max="9" width="17.140625" style="13" bestFit="1" customWidth="1"/>
    <col min="10" max="10" width="11.5703125" bestFit="1" customWidth="1"/>
    <col min="11" max="11" width="24.140625" bestFit="1" customWidth="1"/>
    <col min="12" max="12" width="17.42578125" bestFit="1" customWidth="1"/>
    <col min="13" max="13" width="53.85546875" bestFit="1" customWidth="1"/>
    <col min="14" max="14" width="28.5703125" bestFit="1" customWidth="1"/>
    <col min="15" max="15" width="17.5703125" bestFit="1" customWidth="1"/>
  </cols>
  <sheetData>
    <row r="1" spans="1:15" s="3" customFormat="1">
      <c r="A1" s="14" t="s">
        <v>999</v>
      </c>
      <c r="B1" s="4" t="s">
        <v>1000</v>
      </c>
      <c r="C1" s="4" t="s">
        <v>147</v>
      </c>
      <c r="D1" s="14" t="s">
        <v>543</v>
      </c>
      <c r="E1" s="3" t="s">
        <v>1001</v>
      </c>
      <c r="F1" s="22" t="s">
        <v>1002</v>
      </c>
      <c r="G1" s="3" t="s">
        <v>1003</v>
      </c>
      <c r="H1" s="5" t="s">
        <v>1004</v>
      </c>
      <c r="I1" s="1" t="s">
        <v>1005</v>
      </c>
      <c r="J1" s="3" t="s">
        <v>1006</v>
      </c>
      <c r="K1" s="3" t="s">
        <v>4227</v>
      </c>
      <c r="L1" s="3" t="s">
        <v>1007</v>
      </c>
      <c r="M1" s="3" t="s">
        <v>1008</v>
      </c>
      <c r="N1" s="3" t="s">
        <v>1009</v>
      </c>
      <c r="O1" s="3" t="s">
        <v>1233</v>
      </c>
    </row>
    <row r="2" spans="1:15" hidden="1">
      <c r="A2" s="15">
        <v>40094</v>
      </c>
      <c r="B2" s="6" t="s">
        <v>1023</v>
      </c>
      <c r="C2" s="9" t="s">
        <v>148</v>
      </c>
      <c r="E2" t="s">
        <v>1070</v>
      </c>
      <c r="F2" s="23">
        <v>20000</v>
      </c>
      <c r="G2">
        <v>30736</v>
      </c>
      <c r="H2" s="7" t="str">
        <f>VLOOKUP(G2,'Sub-Acct VLookup'!$A$1:$B$44,2,0)</f>
        <v>Community Welfare</v>
      </c>
      <c r="I2" s="13">
        <v>3304</v>
      </c>
      <c r="J2" s="2" t="s">
        <v>1027</v>
      </c>
      <c r="K2" s="2"/>
      <c r="L2" t="str">
        <f>VLOOKUP(J2,'State V-Lookup'!$A$1:$B$19,2,0)</f>
        <v>GENERAL OFFICE</v>
      </c>
      <c r="M2" t="str">
        <f>VLOOKUP(I2,'Cost Center VLookup'!$A$1:$C$99,2,0)</f>
        <v>3304 Mid St Div Franklin Rates &amp; Regulatory Affairs</v>
      </c>
      <c r="N2" t="str">
        <f>VLOOKUP(I2,'Cost Center VLookup'!$A$1:$C$89,3,0)</f>
        <v>Brannon Taylor</v>
      </c>
      <c r="O2" t="str">
        <f>VLOOKUP(I2,'Cost Center VLookup'!$A$1:$D$97,4,0)</f>
        <v>Administration</v>
      </c>
    </row>
    <row r="3" spans="1:15" hidden="1">
      <c r="A3" s="15">
        <v>40106</v>
      </c>
      <c r="B3" s="6" t="s">
        <v>1023</v>
      </c>
      <c r="C3" s="9" t="s">
        <v>148</v>
      </c>
      <c r="E3" t="s">
        <v>1010</v>
      </c>
      <c r="F3" s="23">
        <v>1666.67</v>
      </c>
      <c r="G3">
        <v>30703</v>
      </c>
      <c r="H3" s="7" t="str">
        <f>VLOOKUP(G3,'Sub-Acct VLookup'!$A$1:$B$44,2,0)</f>
        <v>United Way Agencies</v>
      </c>
      <c r="I3" s="13">
        <v>3333</v>
      </c>
      <c r="J3" s="2" t="s">
        <v>1027</v>
      </c>
      <c r="K3" s="2"/>
      <c r="L3" t="str">
        <f>VLOOKUP(J3,'State V-Lookup'!$A$1:$B$19,2,0)</f>
        <v>GENERAL OFFICE</v>
      </c>
      <c r="M3" t="str">
        <f>VLOOKUP(I3,'Cost Center VLookup'!$A$1:$C$99,2,0)</f>
        <v>3333 Mid St Div Public Affairs</v>
      </c>
      <c r="N3" t="str">
        <f>VLOOKUP(I3,'Cost Center VLookup'!$A$1:$C$89,3,0)</f>
        <v>Mark Martin</v>
      </c>
      <c r="O3" t="str">
        <f>VLOOKUP(I3,'Cost Center VLookup'!$A$1:$D$97,4,0)</f>
        <v>Administration</v>
      </c>
    </row>
    <row r="4" spans="1:15" hidden="1">
      <c r="A4" s="15">
        <v>40122</v>
      </c>
      <c r="B4" s="6" t="s">
        <v>1236</v>
      </c>
      <c r="C4" s="9" t="s">
        <v>148</v>
      </c>
      <c r="E4" t="s">
        <v>1010</v>
      </c>
      <c r="F4" s="23">
        <v>2737</v>
      </c>
      <c r="G4">
        <v>30703</v>
      </c>
      <c r="H4" s="7" t="str">
        <f>VLOOKUP(G4,'Sub-Acct VLookup'!$A$1:$B$44,2,0)</f>
        <v>United Way Agencies</v>
      </c>
      <c r="I4" s="13">
        <v>3333</v>
      </c>
      <c r="J4" s="2" t="s">
        <v>1027</v>
      </c>
      <c r="K4" s="2"/>
      <c r="L4" t="str">
        <f>VLOOKUP(J4,'State V-Lookup'!$A$1:$B$19,2,0)</f>
        <v>GENERAL OFFICE</v>
      </c>
      <c r="M4" t="str">
        <f>VLOOKUP(I4,'Cost Center VLookup'!$A$1:$C$99,2,0)</f>
        <v>3333 Mid St Div Public Affairs</v>
      </c>
      <c r="N4" t="str">
        <f>VLOOKUP(I4,'Cost Center VLookup'!$A$1:$C$89,3,0)</f>
        <v>Mark Martin</v>
      </c>
      <c r="O4" t="str">
        <f>VLOOKUP(I4,'Cost Center VLookup'!$A$1:$D$97,4,0)</f>
        <v>Administration</v>
      </c>
    </row>
    <row r="5" spans="1:15" hidden="1">
      <c r="A5" s="15">
        <v>40128</v>
      </c>
      <c r="B5" s="6" t="s">
        <v>1236</v>
      </c>
      <c r="C5" s="9" t="s">
        <v>148</v>
      </c>
      <c r="E5" t="s">
        <v>1247</v>
      </c>
      <c r="F5" s="23">
        <v>6000</v>
      </c>
      <c r="G5">
        <v>30736</v>
      </c>
      <c r="H5" s="7" t="str">
        <f>VLOOKUP(G5,'Sub-Acct VLookup'!$A$1:$B$44,2,0)</f>
        <v>Community Welfare</v>
      </c>
      <c r="I5" s="13">
        <v>3305</v>
      </c>
      <c r="J5" s="2" t="s">
        <v>1027</v>
      </c>
      <c r="K5" s="2"/>
      <c r="L5" t="str">
        <f>VLOOKUP(J5,'State V-Lookup'!$A$1:$B$19,2,0)</f>
        <v>GENERAL OFFICE</v>
      </c>
      <c r="M5" t="str">
        <f>VLOOKUP(I5,'Cost Center VLookup'!$A$1:$C$99,2,0)</f>
        <v>3305 Mid St Div Franklin Tech Services Administration</v>
      </c>
      <c r="N5" t="str">
        <f>VLOOKUP(I5,'Cost Center VLookup'!$A$1:$C$89,3,0)</f>
        <v>Ryan Austin</v>
      </c>
      <c r="O5" t="str">
        <f>VLOOKUP(I5,'Cost Center VLookup'!$A$1:$D$97,4,0)</f>
        <v>Tech Services</v>
      </c>
    </row>
    <row r="6" spans="1:15" hidden="1">
      <c r="A6" s="15">
        <v>40130</v>
      </c>
      <c r="B6" s="6" t="s">
        <v>1236</v>
      </c>
      <c r="C6" s="9" t="s">
        <v>148</v>
      </c>
      <c r="E6" t="s">
        <v>1010</v>
      </c>
      <c r="F6" s="23">
        <v>1666.67</v>
      </c>
      <c r="G6">
        <v>30703</v>
      </c>
      <c r="H6" s="7" t="str">
        <f>VLOOKUP(G6,'Sub-Acct VLookup'!$A$1:$B$44,2,0)</f>
        <v>United Way Agencies</v>
      </c>
      <c r="I6" s="13">
        <v>3333</v>
      </c>
      <c r="J6" s="2" t="s">
        <v>1027</v>
      </c>
      <c r="K6" s="2"/>
      <c r="L6" t="str">
        <f>VLOOKUP(J6,'State V-Lookup'!$A$1:$B$19,2,0)</f>
        <v>GENERAL OFFICE</v>
      </c>
      <c r="M6" t="str">
        <f>VLOOKUP(I6,'Cost Center VLookup'!$A$1:$C$99,2,0)</f>
        <v>3333 Mid St Div Public Affairs</v>
      </c>
      <c r="N6" t="str">
        <f>VLOOKUP(I6,'Cost Center VLookup'!$A$1:$C$89,3,0)</f>
        <v>Mark Martin</v>
      </c>
      <c r="O6" t="str">
        <f>VLOOKUP(I6,'Cost Center VLookup'!$A$1:$D$97,4,0)</f>
        <v>Administration</v>
      </c>
    </row>
    <row r="7" spans="1:15" hidden="1">
      <c r="A7" s="15">
        <v>40158</v>
      </c>
      <c r="B7" s="6" t="s">
        <v>1264</v>
      </c>
      <c r="C7" s="9" t="s">
        <v>148</v>
      </c>
      <c r="E7" t="s">
        <v>1010</v>
      </c>
      <c r="F7" s="23">
        <v>1666.67</v>
      </c>
      <c r="G7">
        <v>30703</v>
      </c>
      <c r="H7" s="7" t="str">
        <f>VLOOKUP(G7,'Sub-Acct VLookup'!$A$1:$B$44,2,0)</f>
        <v>United Way Agencies</v>
      </c>
      <c r="I7" s="13">
        <v>3333</v>
      </c>
      <c r="J7" s="2" t="s">
        <v>1027</v>
      </c>
      <c r="K7" s="2"/>
      <c r="L7" t="str">
        <f>VLOOKUP(J7,'State V-Lookup'!$A$1:$B$19,2,0)</f>
        <v>GENERAL OFFICE</v>
      </c>
      <c r="M7" t="str">
        <f>VLOOKUP(I7,'Cost Center VLookup'!$A$1:$C$99,2,0)</f>
        <v>3333 Mid St Div Public Affairs</v>
      </c>
      <c r="N7" t="str">
        <f>VLOOKUP(I7,'Cost Center VLookup'!$A$1:$C$89,3,0)</f>
        <v>Mark Martin</v>
      </c>
      <c r="O7" t="str">
        <f>VLOOKUP(I7,'Cost Center VLookup'!$A$1:$D$97,4,0)</f>
        <v>Administration</v>
      </c>
    </row>
    <row r="8" spans="1:15" hidden="1">
      <c r="A8" s="15">
        <v>40246</v>
      </c>
      <c r="B8" s="6" t="s">
        <v>1327</v>
      </c>
      <c r="C8" s="9" t="s">
        <v>148</v>
      </c>
      <c r="E8" t="s">
        <v>1320</v>
      </c>
      <c r="F8" s="24">
        <v>500</v>
      </c>
      <c r="G8">
        <v>30736</v>
      </c>
      <c r="H8" s="7" t="str">
        <f>VLOOKUP(G8,'Sub-Acct VLookup'!$A$1:$B$44,2,0)</f>
        <v>Community Welfare</v>
      </c>
      <c r="I8" s="13">
        <v>3333</v>
      </c>
      <c r="J8" s="2" t="s">
        <v>1027</v>
      </c>
      <c r="K8" s="2"/>
      <c r="L8" t="str">
        <f>VLOOKUP(J8,'State V-Lookup'!$A$1:$B$19,2,0)</f>
        <v>GENERAL OFFICE</v>
      </c>
      <c r="M8" t="str">
        <f>VLOOKUP(I8,'Cost Center VLookup'!$A$1:$C$99,2,0)</f>
        <v>3333 Mid St Div Public Affairs</v>
      </c>
      <c r="N8" t="str">
        <f>VLOOKUP(I8,'Cost Center VLookup'!$A$1:$C$89,3,0)</f>
        <v>Mark Martin</v>
      </c>
      <c r="O8" t="str">
        <f>VLOOKUP(I8,'Cost Center VLookup'!$A$1:$D$97,4,0)</f>
        <v>Administration</v>
      </c>
    </row>
    <row r="9" spans="1:15" hidden="1">
      <c r="A9" s="15">
        <v>40379</v>
      </c>
      <c r="B9" s="6" t="s">
        <v>70</v>
      </c>
      <c r="C9" s="9" t="s">
        <v>148</v>
      </c>
      <c r="E9" t="s">
        <v>116</v>
      </c>
      <c r="F9" s="24">
        <v>50000</v>
      </c>
      <c r="G9">
        <v>30702</v>
      </c>
      <c r="H9" s="7" t="str">
        <f>VLOOKUP(G9,'Sub-Acct VLookup'!$A$1:$B$44,2,0)</f>
        <v>Education</v>
      </c>
      <c r="I9" s="13">
        <v>3333</v>
      </c>
      <c r="J9" s="2" t="s">
        <v>1027</v>
      </c>
      <c r="K9" s="2"/>
      <c r="L9" t="str">
        <f>VLOOKUP(J9,'State V-Lookup'!$A$1:$B$19,2,0)</f>
        <v>GENERAL OFFICE</v>
      </c>
      <c r="M9" t="str">
        <f>VLOOKUP(I9,'Cost Center VLookup'!$A$1:$C$99,2,0)</f>
        <v>3333 Mid St Div Public Affairs</v>
      </c>
      <c r="N9" t="str">
        <f>VLOOKUP(I9,'Cost Center VLookup'!$A$1:$C$89,3,0)</f>
        <v>Mark Martin</v>
      </c>
      <c r="O9" t="str">
        <f>VLOOKUP(I9,'Cost Center VLookup'!$A$1:$D$97,4,0)</f>
        <v>Administration</v>
      </c>
    </row>
    <row r="10" spans="1:15" hidden="1">
      <c r="A10" s="15">
        <v>40087</v>
      </c>
      <c r="B10" s="6" t="s">
        <v>1023</v>
      </c>
      <c r="C10" s="9" t="s">
        <v>148</v>
      </c>
      <c r="E10" t="s">
        <v>1041</v>
      </c>
      <c r="F10" s="23">
        <v>5000</v>
      </c>
      <c r="G10">
        <v>30736</v>
      </c>
      <c r="H10" s="7" t="str">
        <f>VLOOKUP(G10,'Sub-Acct VLookup'!$A$1:$B$44,2,0)</f>
        <v>Community Welfare</v>
      </c>
      <c r="I10" s="13">
        <v>3333</v>
      </c>
      <c r="J10" s="2" t="s">
        <v>1068</v>
      </c>
      <c r="K10" s="2"/>
      <c r="L10" t="str">
        <f>VLOOKUP(J10,'State V-Lookup'!$A$1:$B$19,2,0)</f>
        <v>GEORGIA</v>
      </c>
      <c r="M10" t="str">
        <f>VLOOKUP(I10,'Cost Center VLookup'!$A$1:$C$99,2,0)</f>
        <v>3333 Mid St Div Public Affairs</v>
      </c>
      <c r="N10" t="str">
        <f>VLOOKUP(I10,'Cost Center VLookup'!$A$1:$C$89,3,0)</f>
        <v>Mark Martin</v>
      </c>
      <c r="O10" t="str">
        <f>VLOOKUP(I10,'Cost Center VLookup'!$A$1:$D$97,4,0)</f>
        <v>Administration</v>
      </c>
    </row>
    <row r="11" spans="1:15" hidden="1">
      <c r="A11" s="15">
        <v>40094</v>
      </c>
      <c r="B11" s="6" t="s">
        <v>1023</v>
      </c>
      <c r="C11" s="9" t="s">
        <v>148</v>
      </c>
      <c r="E11" t="s">
        <v>1069</v>
      </c>
      <c r="F11" s="23">
        <v>59.95</v>
      </c>
      <c r="G11">
        <v>30706</v>
      </c>
      <c r="H11" s="7" t="str">
        <f>VLOOKUP(G11,'Sub-Acct VLookup'!$A$1:$B$44,2,0)</f>
        <v>Museums &amp; Arts</v>
      </c>
      <c r="I11" s="13">
        <v>3333</v>
      </c>
      <c r="J11" s="2" t="s">
        <v>1068</v>
      </c>
      <c r="K11" s="2"/>
      <c r="L11" t="str">
        <f>VLOOKUP(J11,'State V-Lookup'!$A$1:$B$19,2,0)</f>
        <v>GEORGIA</v>
      </c>
      <c r="M11" t="str">
        <f>VLOOKUP(I11,'Cost Center VLookup'!$A$1:$C$99,2,0)</f>
        <v>3333 Mid St Div Public Affairs</v>
      </c>
      <c r="N11" t="str">
        <f>VLOOKUP(I11,'Cost Center VLookup'!$A$1:$C$89,3,0)</f>
        <v>Mark Martin</v>
      </c>
      <c r="O11" t="str">
        <f>VLOOKUP(I11,'Cost Center VLookup'!$A$1:$D$97,4,0)</f>
        <v>Administration</v>
      </c>
    </row>
    <row r="12" spans="1:15" hidden="1">
      <c r="A12" s="15">
        <v>40108</v>
      </c>
      <c r="B12" s="6" t="s">
        <v>1023</v>
      </c>
      <c r="C12" s="9" t="s">
        <v>148</v>
      </c>
      <c r="E12" t="s">
        <v>1043</v>
      </c>
      <c r="F12" s="23">
        <v>500</v>
      </c>
      <c r="G12">
        <v>30736</v>
      </c>
      <c r="H12" s="7" t="str">
        <f>VLOOKUP(G12,'Sub-Acct VLookup'!$A$1:$B$44,2,0)</f>
        <v>Community Welfare</v>
      </c>
      <c r="I12" s="13">
        <v>3333</v>
      </c>
      <c r="J12" s="2" t="s">
        <v>1068</v>
      </c>
      <c r="K12" s="2"/>
      <c r="L12" t="str">
        <f>VLOOKUP(J12,'State V-Lookup'!$A$1:$B$19,2,0)</f>
        <v>GEORGIA</v>
      </c>
      <c r="M12" t="str">
        <f>VLOOKUP(I12,'Cost Center VLookup'!$A$1:$C$99,2,0)</f>
        <v>3333 Mid St Div Public Affairs</v>
      </c>
      <c r="N12" t="str">
        <f>VLOOKUP(I12,'Cost Center VLookup'!$A$1:$C$89,3,0)</f>
        <v>Mark Martin</v>
      </c>
      <c r="O12" t="str">
        <f>VLOOKUP(I12,'Cost Center VLookup'!$A$1:$D$97,4,0)</f>
        <v>Administration</v>
      </c>
    </row>
    <row r="13" spans="1:15" hidden="1">
      <c r="A13" s="15">
        <v>40109</v>
      </c>
      <c r="B13" s="6" t="s">
        <v>1023</v>
      </c>
      <c r="C13" s="9" t="s">
        <v>148</v>
      </c>
      <c r="E13" t="s">
        <v>1042</v>
      </c>
      <c r="F13" s="23">
        <v>500</v>
      </c>
      <c r="G13">
        <v>30736</v>
      </c>
      <c r="H13" s="7" t="str">
        <f>VLOOKUP(G13,'Sub-Acct VLookup'!$A$1:$B$44,2,0)</f>
        <v>Community Welfare</v>
      </c>
      <c r="I13" s="13">
        <v>3333</v>
      </c>
      <c r="J13" s="2" t="s">
        <v>1068</v>
      </c>
      <c r="K13" s="2"/>
      <c r="L13" t="str">
        <f>VLOOKUP(J13,'State V-Lookup'!$A$1:$B$19,2,0)</f>
        <v>GEORGIA</v>
      </c>
      <c r="M13" t="str">
        <f>VLOOKUP(I13,'Cost Center VLookup'!$A$1:$C$99,2,0)</f>
        <v>3333 Mid St Div Public Affairs</v>
      </c>
      <c r="N13" t="str">
        <f>VLOOKUP(I13,'Cost Center VLookup'!$A$1:$C$89,3,0)</f>
        <v>Mark Martin</v>
      </c>
      <c r="O13" t="str">
        <f>VLOOKUP(I13,'Cost Center VLookup'!$A$1:$D$97,4,0)</f>
        <v>Administration</v>
      </c>
    </row>
    <row r="14" spans="1:15" hidden="1">
      <c r="A14" s="15">
        <v>40112</v>
      </c>
      <c r="B14" s="6" t="s">
        <v>1023</v>
      </c>
      <c r="C14" s="9" t="s">
        <v>148</v>
      </c>
      <c r="E14" t="s">
        <v>1043</v>
      </c>
      <c r="F14" s="23">
        <v>1000</v>
      </c>
      <c r="G14">
        <v>30736</v>
      </c>
      <c r="H14" s="7" t="str">
        <f>VLOOKUP(G14,'Sub-Acct VLookup'!$A$1:$B$44,2,0)</f>
        <v>Community Welfare</v>
      </c>
      <c r="I14" s="13">
        <v>3333</v>
      </c>
      <c r="J14" s="2" t="s">
        <v>1068</v>
      </c>
      <c r="K14" s="2"/>
      <c r="L14" t="str">
        <f>VLOOKUP(J14,'State V-Lookup'!$A$1:$B$19,2,0)</f>
        <v>GEORGIA</v>
      </c>
      <c r="M14" t="str">
        <f>VLOOKUP(I14,'Cost Center VLookup'!$A$1:$C$99,2,0)</f>
        <v>3333 Mid St Div Public Affairs</v>
      </c>
      <c r="N14" t="str">
        <f>VLOOKUP(I14,'Cost Center VLookup'!$A$1:$C$89,3,0)</f>
        <v>Mark Martin</v>
      </c>
      <c r="O14" t="str">
        <f>VLOOKUP(I14,'Cost Center VLookup'!$A$1:$D$97,4,0)</f>
        <v>Administration</v>
      </c>
    </row>
    <row r="15" spans="1:15" hidden="1">
      <c r="A15" s="15">
        <v>40112</v>
      </c>
      <c r="B15" s="6" t="s">
        <v>1023</v>
      </c>
      <c r="C15" s="9" t="s">
        <v>148</v>
      </c>
      <c r="E15" t="s">
        <v>1066</v>
      </c>
      <c r="F15" s="23">
        <v>3000</v>
      </c>
      <c r="G15">
        <v>30736</v>
      </c>
      <c r="H15" s="7" t="str">
        <f>VLOOKUP(G15,'Sub-Acct VLookup'!$A$1:$B$44,2,0)</f>
        <v>Community Welfare</v>
      </c>
      <c r="I15" s="13">
        <v>3333</v>
      </c>
      <c r="J15" s="2" t="s">
        <v>1068</v>
      </c>
      <c r="K15" s="2"/>
      <c r="L15" t="str">
        <f>VLOOKUP(J15,'State V-Lookup'!$A$1:$B$19,2,0)</f>
        <v>GEORGIA</v>
      </c>
      <c r="M15" t="str">
        <f>VLOOKUP(I15,'Cost Center VLookup'!$A$1:$C$99,2,0)</f>
        <v>3333 Mid St Div Public Affairs</v>
      </c>
      <c r="N15" t="str">
        <f>VLOOKUP(I15,'Cost Center VLookup'!$A$1:$C$89,3,0)</f>
        <v>Mark Martin</v>
      </c>
      <c r="O15" t="str">
        <f>VLOOKUP(I15,'Cost Center VLookup'!$A$1:$D$97,4,0)</f>
        <v>Administration</v>
      </c>
    </row>
    <row r="16" spans="1:15" hidden="1">
      <c r="A16" s="15">
        <v>40112</v>
      </c>
      <c r="B16" s="6" t="s">
        <v>1023</v>
      </c>
      <c r="C16" s="9" t="s">
        <v>148</v>
      </c>
      <c r="E16" t="s">
        <v>1067</v>
      </c>
      <c r="F16" s="23">
        <v>110</v>
      </c>
      <c r="G16">
        <v>30736</v>
      </c>
      <c r="H16" s="7" t="str">
        <f>VLOOKUP(G16,'Sub-Acct VLookup'!$A$1:$B$44,2,0)</f>
        <v>Community Welfare</v>
      </c>
      <c r="I16" s="13">
        <v>3333</v>
      </c>
      <c r="J16" s="2" t="s">
        <v>1068</v>
      </c>
      <c r="K16" s="2"/>
      <c r="L16" t="str">
        <f>VLOOKUP(J16,'State V-Lookup'!$A$1:$B$19,2,0)</f>
        <v>GEORGIA</v>
      </c>
      <c r="M16" t="str">
        <f>VLOOKUP(I16,'Cost Center VLookup'!$A$1:$C$99,2,0)</f>
        <v>3333 Mid St Div Public Affairs</v>
      </c>
      <c r="N16" t="str">
        <f>VLOOKUP(I16,'Cost Center VLookup'!$A$1:$C$89,3,0)</f>
        <v>Mark Martin</v>
      </c>
      <c r="O16" t="str">
        <f>VLOOKUP(I16,'Cost Center VLookup'!$A$1:$D$97,4,0)</f>
        <v>Administration</v>
      </c>
    </row>
    <row r="17" spans="1:15" hidden="1">
      <c r="A17" s="15">
        <v>40126</v>
      </c>
      <c r="B17" s="6" t="s">
        <v>1236</v>
      </c>
      <c r="C17" s="9" t="s">
        <v>148</v>
      </c>
      <c r="E17" t="s">
        <v>1010</v>
      </c>
      <c r="F17" s="23">
        <v>1500</v>
      </c>
      <c r="G17">
        <v>30736</v>
      </c>
      <c r="H17" s="7" t="str">
        <f>VLOOKUP(G17,'Sub-Acct VLookup'!$A$1:$B$44,2,0)</f>
        <v>Community Welfare</v>
      </c>
      <c r="I17" s="13">
        <v>3333</v>
      </c>
      <c r="J17" s="2" t="s">
        <v>1068</v>
      </c>
      <c r="K17" s="2"/>
      <c r="L17" t="str">
        <f>VLOOKUP(J17,'State V-Lookup'!$A$1:$B$19,2,0)</f>
        <v>GEORGIA</v>
      </c>
      <c r="M17" t="str">
        <f>VLOOKUP(I17,'Cost Center VLookup'!$A$1:$C$99,2,0)</f>
        <v>3333 Mid St Div Public Affairs</v>
      </c>
      <c r="N17" t="str">
        <f>VLOOKUP(I17,'Cost Center VLookup'!$A$1:$C$89,3,0)</f>
        <v>Mark Martin</v>
      </c>
      <c r="O17" t="str">
        <f>VLOOKUP(I17,'Cost Center VLookup'!$A$1:$D$97,4,0)</f>
        <v>Administration</v>
      </c>
    </row>
    <row r="18" spans="1:15" hidden="1">
      <c r="A18" s="15">
        <v>40133</v>
      </c>
      <c r="B18" s="6" t="s">
        <v>1236</v>
      </c>
      <c r="C18" s="9" t="s">
        <v>148</v>
      </c>
      <c r="E18" t="s">
        <v>1010</v>
      </c>
      <c r="F18" s="23">
        <v>710</v>
      </c>
      <c r="G18">
        <v>30703</v>
      </c>
      <c r="H18" s="7" t="str">
        <f>VLOOKUP(G18,'Sub-Acct VLookup'!$A$1:$B$44,2,0)</f>
        <v>United Way Agencies</v>
      </c>
      <c r="I18" s="13">
        <v>3333</v>
      </c>
      <c r="J18" s="2" t="s">
        <v>1068</v>
      </c>
      <c r="K18" s="2"/>
      <c r="L18" t="str">
        <f>VLOOKUP(J18,'State V-Lookup'!$A$1:$B$19,2,0)</f>
        <v>GEORGIA</v>
      </c>
      <c r="M18" t="str">
        <f>VLOOKUP(I18,'Cost Center VLookup'!$A$1:$C$99,2,0)</f>
        <v>3333 Mid St Div Public Affairs</v>
      </c>
      <c r="N18" t="str">
        <f>VLOOKUP(I18,'Cost Center VLookup'!$A$1:$C$89,3,0)</f>
        <v>Mark Martin</v>
      </c>
      <c r="O18" t="str">
        <f>VLOOKUP(I18,'Cost Center VLookup'!$A$1:$D$97,4,0)</f>
        <v>Administration</v>
      </c>
    </row>
    <row r="19" spans="1:15" hidden="1">
      <c r="A19" s="15">
        <v>40133</v>
      </c>
      <c r="B19" s="6" t="s">
        <v>1236</v>
      </c>
      <c r="C19" s="9" t="s">
        <v>148</v>
      </c>
      <c r="E19" t="s">
        <v>1244</v>
      </c>
      <c r="F19" s="23">
        <v>250</v>
      </c>
      <c r="G19">
        <v>30705</v>
      </c>
      <c r="H19" s="7" t="str">
        <f>VLOOKUP(G19,'Sub-Acct VLookup'!$A$1:$B$44,2,0)</f>
        <v>Health</v>
      </c>
      <c r="I19" s="13">
        <v>3333</v>
      </c>
      <c r="J19" s="2" t="s">
        <v>1068</v>
      </c>
      <c r="K19" s="2"/>
      <c r="L19" t="str">
        <f>VLOOKUP(J19,'State V-Lookup'!$A$1:$B$19,2,0)</f>
        <v>GEORGIA</v>
      </c>
      <c r="M19" t="str">
        <f>VLOOKUP(I19,'Cost Center VLookup'!$A$1:$C$99,2,0)</f>
        <v>3333 Mid St Div Public Affairs</v>
      </c>
      <c r="N19" t="str">
        <f>VLOOKUP(I19,'Cost Center VLookup'!$A$1:$C$89,3,0)</f>
        <v>Mark Martin</v>
      </c>
      <c r="O19" t="str">
        <f>VLOOKUP(I19,'Cost Center VLookup'!$A$1:$D$97,4,0)</f>
        <v>Administration</v>
      </c>
    </row>
    <row r="20" spans="1:15" hidden="1">
      <c r="A20" s="15">
        <v>40133</v>
      </c>
      <c r="B20" s="6" t="s">
        <v>1236</v>
      </c>
      <c r="C20" s="9" t="s">
        <v>148</v>
      </c>
      <c r="E20" t="s">
        <v>1066</v>
      </c>
      <c r="F20" s="23">
        <v>2500</v>
      </c>
      <c r="G20">
        <v>30736</v>
      </c>
      <c r="H20" s="7" t="str">
        <f>VLOOKUP(G20,'Sub-Acct VLookup'!$A$1:$B$44,2,0)</f>
        <v>Community Welfare</v>
      </c>
      <c r="I20" s="13">
        <v>3333</v>
      </c>
      <c r="J20" s="2" t="s">
        <v>1068</v>
      </c>
      <c r="K20" s="2"/>
      <c r="L20" t="str">
        <f>VLOOKUP(J20,'State V-Lookup'!$A$1:$B$19,2,0)</f>
        <v>GEORGIA</v>
      </c>
      <c r="M20" t="str">
        <f>VLOOKUP(I20,'Cost Center VLookup'!$A$1:$C$99,2,0)</f>
        <v>3333 Mid St Div Public Affairs</v>
      </c>
      <c r="N20" t="str">
        <f>VLOOKUP(I20,'Cost Center VLookup'!$A$1:$C$89,3,0)</f>
        <v>Mark Martin</v>
      </c>
      <c r="O20" t="str">
        <f>VLOOKUP(I20,'Cost Center VLookup'!$A$1:$D$97,4,0)</f>
        <v>Administration</v>
      </c>
    </row>
    <row r="21" spans="1:15" hidden="1">
      <c r="A21" s="15">
        <v>40133</v>
      </c>
      <c r="B21" s="6" t="s">
        <v>1236</v>
      </c>
      <c r="C21" s="9" t="s">
        <v>148</v>
      </c>
      <c r="E21" t="s">
        <v>1069</v>
      </c>
      <c r="F21" s="23">
        <v>59.95</v>
      </c>
      <c r="G21">
        <v>30736</v>
      </c>
      <c r="H21" s="7" t="str">
        <f>VLOOKUP(G21,'Sub-Acct VLookup'!$A$1:$B$44,2,0)</f>
        <v>Community Welfare</v>
      </c>
      <c r="I21" s="13">
        <v>3333</v>
      </c>
      <c r="J21" s="2" t="s">
        <v>1068</v>
      </c>
      <c r="K21" s="2"/>
      <c r="L21" t="str">
        <f>VLOOKUP(J21,'State V-Lookup'!$A$1:$B$19,2,0)</f>
        <v>GEORGIA</v>
      </c>
      <c r="M21" t="str">
        <f>VLOOKUP(I21,'Cost Center VLookup'!$A$1:$C$99,2,0)</f>
        <v>3333 Mid St Div Public Affairs</v>
      </c>
      <c r="N21" t="str">
        <f>VLOOKUP(I21,'Cost Center VLookup'!$A$1:$C$89,3,0)</f>
        <v>Mark Martin</v>
      </c>
      <c r="O21" t="str">
        <f>VLOOKUP(I21,'Cost Center VLookup'!$A$1:$D$97,4,0)</f>
        <v>Administration</v>
      </c>
    </row>
    <row r="22" spans="1:15" hidden="1">
      <c r="A22" s="15">
        <v>40134</v>
      </c>
      <c r="B22" s="6" t="s">
        <v>1236</v>
      </c>
      <c r="C22" s="9" t="s">
        <v>148</v>
      </c>
      <c r="E22" t="s">
        <v>1069</v>
      </c>
      <c r="F22" s="23">
        <v>59.95</v>
      </c>
      <c r="G22">
        <v>30736</v>
      </c>
      <c r="H22" s="7" t="str">
        <f>VLOOKUP(G22,'Sub-Acct VLookup'!$A$1:$B$44,2,0)</f>
        <v>Community Welfare</v>
      </c>
      <c r="I22" s="13">
        <v>3333</v>
      </c>
      <c r="J22" s="2" t="s">
        <v>1068</v>
      </c>
      <c r="K22" s="2"/>
      <c r="L22" t="str">
        <f>VLOOKUP(J22,'State V-Lookup'!$A$1:$B$19,2,0)</f>
        <v>GEORGIA</v>
      </c>
      <c r="M22" t="str">
        <f>VLOOKUP(I22,'Cost Center VLookup'!$A$1:$C$99,2,0)</f>
        <v>3333 Mid St Div Public Affairs</v>
      </c>
      <c r="N22" t="str">
        <f>VLOOKUP(I22,'Cost Center VLookup'!$A$1:$C$89,3,0)</f>
        <v>Mark Martin</v>
      </c>
      <c r="O22" t="str">
        <f>VLOOKUP(I22,'Cost Center VLookup'!$A$1:$D$97,4,0)</f>
        <v>Administration</v>
      </c>
    </row>
    <row r="23" spans="1:15" hidden="1">
      <c r="A23" s="15">
        <v>40148</v>
      </c>
      <c r="B23" s="6" t="s">
        <v>1264</v>
      </c>
      <c r="C23" s="9" t="s">
        <v>148</v>
      </c>
      <c r="E23" t="s">
        <v>1043</v>
      </c>
      <c r="F23" s="23">
        <v>875</v>
      </c>
      <c r="G23">
        <v>30736</v>
      </c>
      <c r="H23" s="7" t="str">
        <f>VLOOKUP(G23,'Sub-Acct VLookup'!$A$1:$B$44,2,0)</f>
        <v>Community Welfare</v>
      </c>
      <c r="I23" s="13">
        <v>3537</v>
      </c>
      <c r="J23" s="2" t="s">
        <v>1068</v>
      </c>
      <c r="K23" s="2"/>
      <c r="L23" t="str">
        <f>VLOOKUP(J23,'State V-Lookup'!$A$1:$B$19,2,0)</f>
        <v>GEORGIA</v>
      </c>
      <c r="M23" t="str">
        <f>VLOOKUP(I23,'Cost Center VLookup'!$A$1:$C$99,2,0)</f>
        <v>3537 Mid St Div Columbus-Service</v>
      </c>
      <c r="N23" t="str">
        <f>VLOOKUP(I23,'Cost Center VLookup'!$A$1:$C$89,3,0)</f>
        <v>Liberty Utilities</v>
      </c>
      <c r="O23" t="str">
        <f>VLOOKUP(I23,'Cost Center VLookup'!$A$1:$D$97,4,0)</f>
        <v>Liberty Utilities</v>
      </c>
    </row>
    <row r="24" spans="1:15" hidden="1">
      <c r="A24" s="15">
        <v>40151</v>
      </c>
      <c r="B24" s="6" t="s">
        <v>1264</v>
      </c>
      <c r="C24" s="9" t="s">
        <v>148</v>
      </c>
      <c r="E24" t="s">
        <v>1010</v>
      </c>
      <c r="F24" s="23">
        <v>8058</v>
      </c>
      <c r="G24">
        <v>30703</v>
      </c>
      <c r="H24" s="7" t="str">
        <f>VLOOKUP(G24,'Sub-Acct VLookup'!$A$1:$B$44,2,0)</f>
        <v>United Way Agencies</v>
      </c>
      <c r="I24" s="13">
        <v>3333</v>
      </c>
      <c r="J24" s="2" t="s">
        <v>1068</v>
      </c>
      <c r="K24" s="2"/>
      <c r="L24" t="str">
        <f>VLOOKUP(J24,'State V-Lookup'!$A$1:$B$19,2,0)</f>
        <v>GEORGIA</v>
      </c>
      <c r="M24" t="str">
        <f>VLOOKUP(I24,'Cost Center VLookup'!$A$1:$C$99,2,0)</f>
        <v>3333 Mid St Div Public Affairs</v>
      </c>
      <c r="N24" t="str">
        <f>VLOOKUP(I24,'Cost Center VLookup'!$A$1:$C$89,3,0)</f>
        <v>Mark Martin</v>
      </c>
      <c r="O24" t="str">
        <f>VLOOKUP(I24,'Cost Center VLookup'!$A$1:$D$97,4,0)</f>
        <v>Administration</v>
      </c>
    </row>
    <row r="25" spans="1:15" hidden="1">
      <c r="A25" s="15">
        <v>40161</v>
      </c>
      <c r="B25" s="6" t="s">
        <v>1264</v>
      </c>
      <c r="C25" s="9" t="s">
        <v>148</v>
      </c>
      <c r="E25" t="s">
        <v>1280</v>
      </c>
      <c r="F25" s="23">
        <v>500</v>
      </c>
      <c r="G25">
        <v>30736</v>
      </c>
      <c r="H25" s="7" t="str">
        <f>VLOOKUP(G25,'Sub-Acct VLookup'!$A$1:$B$44,2,0)</f>
        <v>Community Welfare</v>
      </c>
      <c r="I25" s="13">
        <v>3333</v>
      </c>
      <c r="J25" s="2" t="s">
        <v>1068</v>
      </c>
      <c r="K25" s="2"/>
      <c r="L25" t="str">
        <f>VLOOKUP(J25,'State V-Lookup'!$A$1:$B$19,2,0)</f>
        <v>GEORGIA</v>
      </c>
      <c r="M25" t="str">
        <f>VLOOKUP(I25,'Cost Center VLookup'!$A$1:$C$99,2,0)</f>
        <v>3333 Mid St Div Public Affairs</v>
      </c>
      <c r="N25" t="str">
        <f>VLOOKUP(I25,'Cost Center VLookup'!$A$1:$C$89,3,0)</f>
        <v>Mark Martin</v>
      </c>
      <c r="O25" t="str">
        <f>VLOOKUP(I25,'Cost Center VLookup'!$A$1:$D$97,4,0)</f>
        <v>Administration</v>
      </c>
    </row>
    <row r="26" spans="1:15" hidden="1">
      <c r="A26" s="15">
        <v>40162</v>
      </c>
      <c r="B26" s="6" t="s">
        <v>1264</v>
      </c>
      <c r="C26" s="9" t="s">
        <v>148</v>
      </c>
      <c r="E26" t="s">
        <v>1069</v>
      </c>
      <c r="F26" s="23">
        <v>119.9</v>
      </c>
      <c r="G26">
        <v>30736</v>
      </c>
      <c r="H26" s="7" t="str">
        <f>VLOOKUP(G26,'Sub-Acct VLookup'!$A$1:$B$44,2,0)</f>
        <v>Community Welfare</v>
      </c>
      <c r="I26" s="13">
        <v>3333</v>
      </c>
      <c r="J26" s="2" t="s">
        <v>1068</v>
      </c>
      <c r="K26" s="2"/>
      <c r="L26" t="str">
        <f>VLOOKUP(J26,'State V-Lookup'!$A$1:$B$19,2,0)</f>
        <v>GEORGIA</v>
      </c>
      <c r="M26" t="str">
        <f>VLOOKUP(I26,'Cost Center VLookup'!$A$1:$C$99,2,0)</f>
        <v>3333 Mid St Div Public Affairs</v>
      </c>
      <c r="N26" t="str">
        <f>VLOOKUP(I26,'Cost Center VLookup'!$A$1:$C$89,3,0)</f>
        <v>Mark Martin</v>
      </c>
      <c r="O26" t="str">
        <f>VLOOKUP(I26,'Cost Center VLookup'!$A$1:$D$97,4,0)</f>
        <v>Administration</v>
      </c>
    </row>
    <row r="27" spans="1:15" hidden="1">
      <c r="A27" s="15">
        <v>40163</v>
      </c>
      <c r="B27" s="6" t="s">
        <v>1264</v>
      </c>
      <c r="C27" s="9" t="s">
        <v>148</v>
      </c>
      <c r="E27" t="s">
        <v>1272</v>
      </c>
      <c r="F27" s="23">
        <v>1000</v>
      </c>
      <c r="G27">
        <v>30706</v>
      </c>
      <c r="H27" s="7" t="str">
        <f>VLOOKUP(G27,'Sub-Acct VLookup'!$A$1:$B$44,2,0)</f>
        <v>Museums &amp; Arts</v>
      </c>
      <c r="I27" s="13">
        <v>3333</v>
      </c>
      <c r="J27" s="2" t="s">
        <v>1068</v>
      </c>
      <c r="K27" s="2"/>
      <c r="L27" t="str">
        <f>VLOOKUP(J27,'State V-Lookup'!$A$1:$B$19,2,0)</f>
        <v>GEORGIA</v>
      </c>
      <c r="M27" t="str">
        <f>VLOOKUP(I27,'Cost Center VLookup'!$A$1:$C$99,2,0)</f>
        <v>3333 Mid St Div Public Affairs</v>
      </c>
      <c r="N27" t="str">
        <f>VLOOKUP(I27,'Cost Center VLookup'!$A$1:$C$89,3,0)</f>
        <v>Mark Martin</v>
      </c>
      <c r="O27" t="str">
        <f>VLOOKUP(I27,'Cost Center VLookup'!$A$1:$D$97,4,0)</f>
        <v>Administration</v>
      </c>
    </row>
    <row r="28" spans="1:15" hidden="1">
      <c r="A28" s="15">
        <v>40163</v>
      </c>
      <c r="B28" s="6" t="s">
        <v>1264</v>
      </c>
      <c r="C28" s="9" t="s">
        <v>148</v>
      </c>
      <c r="E28" t="s">
        <v>1069</v>
      </c>
      <c r="F28" s="23">
        <v>59.95</v>
      </c>
      <c r="G28">
        <v>30736</v>
      </c>
      <c r="H28" s="7" t="str">
        <f>VLOOKUP(G28,'Sub-Acct VLookup'!$A$1:$B$44,2,0)</f>
        <v>Community Welfare</v>
      </c>
      <c r="I28" s="13">
        <v>3333</v>
      </c>
      <c r="J28" s="2" t="s">
        <v>1068</v>
      </c>
      <c r="K28" s="2"/>
      <c r="L28" t="str">
        <f>VLOOKUP(J28,'State V-Lookup'!$A$1:$B$19,2,0)</f>
        <v>GEORGIA</v>
      </c>
      <c r="M28" t="str">
        <f>VLOOKUP(I28,'Cost Center VLookup'!$A$1:$C$99,2,0)</f>
        <v>3333 Mid St Div Public Affairs</v>
      </c>
      <c r="N28" t="str">
        <f>VLOOKUP(I28,'Cost Center VLookup'!$A$1:$C$89,3,0)</f>
        <v>Mark Martin</v>
      </c>
      <c r="O28" t="str">
        <f>VLOOKUP(I28,'Cost Center VLookup'!$A$1:$D$97,4,0)</f>
        <v>Administration</v>
      </c>
    </row>
    <row r="29" spans="1:15" hidden="1">
      <c r="A29" s="15">
        <v>40176</v>
      </c>
      <c r="B29" s="6" t="s">
        <v>1264</v>
      </c>
      <c r="C29" s="9" t="s">
        <v>148</v>
      </c>
      <c r="E29" t="s">
        <v>1269</v>
      </c>
      <c r="F29" s="23">
        <v>1000</v>
      </c>
      <c r="G29">
        <v>30705</v>
      </c>
      <c r="H29" s="7" t="str">
        <f>VLOOKUP(G29,'Sub-Acct VLookup'!$A$1:$B$44,2,0)</f>
        <v>Health</v>
      </c>
      <c r="I29" s="13">
        <v>3333</v>
      </c>
      <c r="J29" s="2" t="s">
        <v>1068</v>
      </c>
      <c r="K29" s="2"/>
      <c r="L29" t="str">
        <f>VLOOKUP(J29,'State V-Lookup'!$A$1:$B$19,2,0)</f>
        <v>GEORGIA</v>
      </c>
      <c r="M29" t="str">
        <f>VLOOKUP(I29,'Cost Center VLookup'!$A$1:$C$99,2,0)</f>
        <v>3333 Mid St Div Public Affairs</v>
      </c>
      <c r="N29" t="str">
        <f>VLOOKUP(I29,'Cost Center VLookup'!$A$1:$C$89,3,0)</f>
        <v>Mark Martin</v>
      </c>
      <c r="O29" t="str">
        <f>VLOOKUP(I29,'Cost Center VLookup'!$A$1:$D$97,4,0)</f>
        <v>Administration</v>
      </c>
    </row>
    <row r="30" spans="1:15" hidden="1">
      <c r="A30" s="15">
        <v>40176</v>
      </c>
      <c r="B30" s="6" t="s">
        <v>1264</v>
      </c>
      <c r="C30" s="9" t="s">
        <v>148</v>
      </c>
      <c r="E30" t="s">
        <v>1270</v>
      </c>
      <c r="F30" s="23">
        <v>1350</v>
      </c>
      <c r="G30">
        <v>30705</v>
      </c>
      <c r="H30" s="7" t="str">
        <f>VLOOKUP(G30,'Sub-Acct VLookup'!$A$1:$B$44,2,0)</f>
        <v>Health</v>
      </c>
      <c r="I30" s="13">
        <v>3333</v>
      </c>
      <c r="J30" s="2" t="s">
        <v>1068</v>
      </c>
      <c r="K30" s="2"/>
      <c r="L30" t="str">
        <f>VLOOKUP(J30,'State V-Lookup'!$A$1:$B$19,2,0)</f>
        <v>GEORGIA</v>
      </c>
      <c r="M30" t="str">
        <f>VLOOKUP(I30,'Cost Center VLookup'!$A$1:$C$99,2,0)</f>
        <v>3333 Mid St Div Public Affairs</v>
      </c>
      <c r="N30" t="str">
        <f>VLOOKUP(I30,'Cost Center VLookup'!$A$1:$C$89,3,0)</f>
        <v>Mark Martin</v>
      </c>
      <c r="O30" t="str">
        <f>VLOOKUP(I30,'Cost Center VLookup'!$A$1:$D$97,4,0)</f>
        <v>Administration</v>
      </c>
    </row>
    <row r="31" spans="1:15" hidden="1">
      <c r="A31" s="15">
        <v>40207</v>
      </c>
      <c r="B31" s="6" t="s">
        <v>1288</v>
      </c>
      <c r="C31" s="9" t="s">
        <v>148</v>
      </c>
      <c r="E31" t="s">
        <v>1069</v>
      </c>
      <c r="F31" s="24">
        <v>59.95</v>
      </c>
      <c r="G31">
        <v>30736</v>
      </c>
      <c r="H31" s="7" t="str">
        <f>VLOOKUP(G31,'Sub-Acct VLookup'!$A$1:$B$44,2,0)</f>
        <v>Community Welfare</v>
      </c>
      <c r="I31" s="13">
        <v>3333</v>
      </c>
      <c r="J31" s="2" t="s">
        <v>1068</v>
      </c>
      <c r="K31" s="2"/>
      <c r="L31" t="str">
        <f>VLOOKUP(J31,'State V-Lookup'!$A$1:$B$19,2,0)</f>
        <v>GEORGIA</v>
      </c>
      <c r="M31" t="str">
        <f>VLOOKUP(I31,'Cost Center VLookup'!$A$1:$C$99,2,0)</f>
        <v>3333 Mid St Div Public Affairs</v>
      </c>
      <c r="N31" t="str">
        <f>VLOOKUP(I31,'Cost Center VLookup'!$A$1:$C$89,3,0)</f>
        <v>Mark Martin</v>
      </c>
      <c r="O31" t="str">
        <f>VLOOKUP(I31,'Cost Center VLookup'!$A$1:$D$97,4,0)</f>
        <v>Administration</v>
      </c>
    </row>
    <row r="32" spans="1:15" hidden="1">
      <c r="A32" s="15">
        <v>40209</v>
      </c>
      <c r="B32" s="6" t="s">
        <v>1288</v>
      </c>
      <c r="C32" s="9" t="s">
        <v>148</v>
      </c>
      <c r="E32" t="s">
        <v>1299</v>
      </c>
      <c r="F32" s="24">
        <v>-3000</v>
      </c>
      <c r="G32">
        <v>30736</v>
      </c>
      <c r="H32" s="7" t="str">
        <f>VLOOKUP(G32,'Sub-Acct VLookup'!$A$1:$B$44,2,0)</f>
        <v>Community Welfare</v>
      </c>
      <c r="I32" s="13">
        <v>3333</v>
      </c>
      <c r="J32" s="2" t="s">
        <v>1068</v>
      </c>
      <c r="K32" s="2"/>
      <c r="L32" t="str">
        <f>VLOOKUP(J32,'State V-Lookup'!$A$1:$B$19,2,0)</f>
        <v>GEORGIA</v>
      </c>
      <c r="M32" t="str">
        <f>VLOOKUP(I32,'Cost Center VLookup'!$A$1:$C$99,2,0)</f>
        <v>3333 Mid St Div Public Affairs</v>
      </c>
      <c r="N32" t="str">
        <f>VLOOKUP(I32,'Cost Center VLookup'!$A$1:$C$89,3,0)</f>
        <v>Mark Martin</v>
      </c>
      <c r="O32" t="str">
        <f>VLOOKUP(I32,'Cost Center VLookup'!$A$1:$D$97,4,0)</f>
        <v>Administration</v>
      </c>
    </row>
    <row r="33" spans="1:15" hidden="1">
      <c r="A33" s="15">
        <v>40210</v>
      </c>
      <c r="B33" s="6" t="s">
        <v>1304</v>
      </c>
      <c r="C33" s="9" t="s">
        <v>148</v>
      </c>
      <c r="E33" t="s">
        <v>1010</v>
      </c>
      <c r="F33" s="24">
        <v>2755</v>
      </c>
      <c r="G33">
        <v>30703</v>
      </c>
      <c r="H33" s="7" t="str">
        <f>VLOOKUP(G33,'Sub-Acct VLookup'!$A$1:$B$44,2,0)</f>
        <v>United Way Agencies</v>
      </c>
      <c r="I33" s="13">
        <v>3333</v>
      </c>
      <c r="J33" s="2" t="s">
        <v>1068</v>
      </c>
      <c r="K33" s="2"/>
      <c r="L33" t="str">
        <f>VLOOKUP(J33,'State V-Lookup'!$A$1:$B$19,2,0)</f>
        <v>GEORGIA</v>
      </c>
      <c r="M33" t="str">
        <f>VLOOKUP(I33,'Cost Center VLookup'!$A$1:$C$99,2,0)</f>
        <v>3333 Mid St Div Public Affairs</v>
      </c>
      <c r="N33" t="str">
        <f>VLOOKUP(I33,'Cost Center VLookup'!$A$1:$C$89,3,0)</f>
        <v>Mark Martin</v>
      </c>
      <c r="O33" t="str">
        <f>VLOOKUP(I33,'Cost Center VLookup'!$A$1:$D$97,4,0)</f>
        <v>Administration</v>
      </c>
    </row>
    <row r="34" spans="1:15" hidden="1">
      <c r="A34" s="15">
        <v>40210</v>
      </c>
      <c r="B34" s="6" t="s">
        <v>1304</v>
      </c>
      <c r="C34" s="9" t="s">
        <v>148</v>
      </c>
      <c r="E34" t="s">
        <v>1069</v>
      </c>
      <c r="F34" s="24">
        <v>59.95</v>
      </c>
      <c r="G34">
        <v>30736</v>
      </c>
      <c r="H34" s="7" t="str">
        <f>VLOOKUP(G34,'Sub-Acct VLookup'!$A$1:$B$44,2,0)</f>
        <v>Community Welfare</v>
      </c>
      <c r="I34" s="13">
        <v>3333</v>
      </c>
      <c r="J34" s="2" t="s">
        <v>1068</v>
      </c>
      <c r="K34" s="2"/>
      <c r="L34" t="str">
        <f>VLOOKUP(J34,'State V-Lookup'!$A$1:$B$19,2,0)</f>
        <v>GEORGIA</v>
      </c>
      <c r="M34" t="str">
        <f>VLOOKUP(I34,'Cost Center VLookup'!$A$1:$C$99,2,0)</f>
        <v>3333 Mid St Div Public Affairs</v>
      </c>
      <c r="N34" t="str">
        <f>VLOOKUP(I34,'Cost Center VLookup'!$A$1:$C$89,3,0)</f>
        <v>Mark Martin</v>
      </c>
      <c r="O34" t="str">
        <f>VLOOKUP(I34,'Cost Center VLookup'!$A$1:$D$97,4,0)</f>
        <v>Administration</v>
      </c>
    </row>
    <row r="35" spans="1:15" hidden="1">
      <c r="A35" s="15">
        <v>40210</v>
      </c>
      <c r="B35" s="6" t="s">
        <v>1304</v>
      </c>
      <c r="C35" s="9" t="s">
        <v>148</v>
      </c>
      <c r="E35" t="s">
        <v>1317</v>
      </c>
      <c r="F35" s="24">
        <v>500</v>
      </c>
      <c r="G35">
        <v>30736</v>
      </c>
      <c r="H35" s="7" t="str">
        <f>VLOOKUP(G35,'Sub-Acct VLookup'!$A$1:$B$44,2,0)</f>
        <v>Community Welfare</v>
      </c>
      <c r="I35" s="13">
        <v>3333</v>
      </c>
      <c r="J35" s="2" t="s">
        <v>1068</v>
      </c>
      <c r="K35" s="2"/>
      <c r="L35" t="str">
        <f>VLOOKUP(J35,'State V-Lookup'!$A$1:$B$19,2,0)</f>
        <v>GEORGIA</v>
      </c>
      <c r="M35" t="str">
        <f>VLOOKUP(I35,'Cost Center VLookup'!$A$1:$C$99,2,0)</f>
        <v>3333 Mid St Div Public Affairs</v>
      </c>
      <c r="N35" t="str">
        <f>VLOOKUP(I35,'Cost Center VLookup'!$A$1:$C$89,3,0)</f>
        <v>Mark Martin</v>
      </c>
      <c r="O35" t="str">
        <f>VLOOKUP(I35,'Cost Center VLookup'!$A$1:$D$97,4,0)</f>
        <v>Administration</v>
      </c>
    </row>
    <row r="36" spans="1:15" hidden="1">
      <c r="A36" s="15">
        <v>40224</v>
      </c>
      <c r="B36" s="6" t="s">
        <v>1304</v>
      </c>
      <c r="C36" s="9" t="s">
        <v>148</v>
      </c>
      <c r="E36" t="s">
        <v>1319</v>
      </c>
      <c r="F36" s="24">
        <v>1000</v>
      </c>
      <c r="G36">
        <v>30736</v>
      </c>
      <c r="H36" s="7" t="str">
        <f>VLOOKUP(G36,'Sub-Acct VLookup'!$A$1:$B$44,2,0)</f>
        <v>Community Welfare</v>
      </c>
      <c r="I36" s="13">
        <v>3333</v>
      </c>
      <c r="J36" s="2" t="s">
        <v>1068</v>
      </c>
      <c r="K36" s="2"/>
      <c r="L36" t="str">
        <f>VLOOKUP(J36,'State V-Lookup'!$A$1:$B$19,2,0)</f>
        <v>GEORGIA</v>
      </c>
      <c r="M36" t="str">
        <f>VLOOKUP(I36,'Cost Center VLookup'!$A$1:$C$99,2,0)</f>
        <v>3333 Mid St Div Public Affairs</v>
      </c>
      <c r="N36" t="str">
        <f>VLOOKUP(I36,'Cost Center VLookup'!$A$1:$C$89,3,0)</f>
        <v>Mark Martin</v>
      </c>
      <c r="O36" t="str">
        <f>VLOOKUP(I36,'Cost Center VLookup'!$A$1:$D$97,4,0)</f>
        <v>Administration</v>
      </c>
    </row>
    <row r="37" spans="1:15" hidden="1">
      <c r="A37" s="15">
        <v>40225</v>
      </c>
      <c r="B37" s="6" t="s">
        <v>1304</v>
      </c>
      <c r="C37" s="9" t="s">
        <v>148</v>
      </c>
      <c r="E37" t="s">
        <v>1318</v>
      </c>
      <c r="F37" s="24">
        <v>5000</v>
      </c>
      <c r="G37">
        <v>30736</v>
      </c>
      <c r="H37" s="7" t="str">
        <f>VLOOKUP(G37,'Sub-Acct VLookup'!$A$1:$B$44,2,0)</f>
        <v>Community Welfare</v>
      </c>
      <c r="I37" s="13">
        <v>3333</v>
      </c>
      <c r="J37" s="2" t="s">
        <v>1068</v>
      </c>
      <c r="K37" s="2"/>
      <c r="L37" t="str">
        <f>VLOOKUP(J37,'State V-Lookup'!$A$1:$B$19,2,0)</f>
        <v>GEORGIA</v>
      </c>
      <c r="M37" t="str">
        <f>VLOOKUP(I37,'Cost Center VLookup'!$A$1:$C$99,2,0)</f>
        <v>3333 Mid St Div Public Affairs</v>
      </c>
      <c r="N37" t="str">
        <f>VLOOKUP(I37,'Cost Center VLookup'!$A$1:$C$89,3,0)</f>
        <v>Mark Martin</v>
      </c>
      <c r="O37" t="str">
        <f>VLOOKUP(I37,'Cost Center VLookup'!$A$1:$D$97,4,0)</f>
        <v>Administration</v>
      </c>
    </row>
    <row r="38" spans="1:15" hidden="1">
      <c r="A38" s="15">
        <v>40238</v>
      </c>
      <c r="B38" s="6" t="s">
        <v>1327</v>
      </c>
      <c r="C38" s="9" t="s">
        <v>148</v>
      </c>
      <c r="E38" t="s">
        <v>1332</v>
      </c>
      <c r="F38" s="24">
        <v>400</v>
      </c>
      <c r="G38">
        <v>30702</v>
      </c>
      <c r="H38" s="7" t="str">
        <f>VLOOKUP(G38,'Sub-Acct VLookup'!$A$1:$B$44,2,0)</f>
        <v>Education</v>
      </c>
      <c r="I38" s="13">
        <v>3333</v>
      </c>
      <c r="J38" s="2" t="s">
        <v>1068</v>
      </c>
      <c r="K38" s="2"/>
      <c r="L38" t="str">
        <f>VLOOKUP(J38,'State V-Lookup'!$A$1:$B$19,2,0)</f>
        <v>GEORGIA</v>
      </c>
      <c r="M38" t="str">
        <f>VLOOKUP(I38,'Cost Center VLookup'!$A$1:$C$99,2,0)</f>
        <v>3333 Mid St Div Public Affairs</v>
      </c>
      <c r="N38" t="str">
        <f>VLOOKUP(I38,'Cost Center VLookup'!$A$1:$C$89,3,0)</f>
        <v>Mark Martin</v>
      </c>
      <c r="O38" t="str">
        <f>VLOOKUP(I38,'Cost Center VLookup'!$A$1:$D$97,4,0)</f>
        <v>Administration</v>
      </c>
    </row>
    <row r="39" spans="1:15" hidden="1">
      <c r="A39" s="15">
        <v>40238</v>
      </c>
      <c r="B39" s="6" t="s">
        <v>1327</v>
      </c>
      <c r="C39" s="9" t="s">
        <v>148</v>
      </c>
      <c r="E39" t="s">
        <v>1334</v>
      </c>
      <c r="F39" s="24">
        <v>500</v>
      </c>
      <c r="G39">
        <v>30706</v>
      </c>
      <c r="H39" s="7" t="str">
        <f>VLOOKUP(G39,'Sub-Acct VLookup'!$A$1:$B$44,2,0)</f>
        <v>Museums &amp; Arts</v>
      </c>
      <c r="I39" s="13">
        <v>3333</v>
      </c>
      <c r="J39" s="2" t="s">
        <v>1068</v>
      </c>
      <c r="K39" s="2"/>
      <c r="L39" t="str">
        <f>VLOOKUP(J39,'State V-Lookup'!$A$1:$B$19,2,0)</f>
        <v>GEORGIA</v>
      </c>
      <c r="M39" t="str">
        <f>VLOOKUP(I39,'Cost Center VLookup'!$A$1:$C$99,2,0)</f>
        <v>3333 Mid St Div Public Affairs</v>
      </c>
      <c r="N39" t="str">
        <f>VLOOKUP(I39,'Cost Center VLookup'!$A$1:$C$89,3,0)</f>
        <v>Mark Martin</v>
      </c>
      <c r="O39" t="str">
        <f>VLOOKUP(I39,'Cost Center VLookup'!$A$1:$D$97,4,0)</f>
        <v>Administration</v>
      </c>
    </row>
    <row r="40" spans="1:15" hidden="1">
      <c r="A40" s="15">
        <v>40238</v>
      </c>
      <c r="B40" s="6" t="s">
        <v>1327</v>
      </c>
      <c r="C40" s="9" t="s">
        <v>148</v>
      </c>
      <c r="E40" t="s">
        <v>1102</v>
      </c>
      <c r="F40" s="24">
        <v>1000</v>
      </c>
      <c r="G40">
        <v>30736</v>
      </c>
      <c r="H40" s="7" t="str">
        <f>VLOOKUP(G40,'Sub-Acct VLookup'!$A$1:$B$44,2,0)</f>
        <v>Community Welfare</v>
      </c>
      <c r="I40" s="13">
        <v>3333</v>
      </c>
      <c r="J40" s="2" t="s">
        <v>1068</v>
      </c>
      <c r="K40" s="2"/>
      <c r="L40" t="str">
        <f>VLOOKUP(J40,'State V-Lookup'!$A$1:$B$19,2,0)</f>
        <v>GEORGIA</v>
      </c>
      <c r="M40" t="str">
        <f>VLOOKUP(I40,'Cost Center VLookup'!$A$1:$C$99,2,0)</f>
        <v>3333 Mid St Div Public Affairs</v>
      </c>
      <c r="N40" t="str">
        <f>VLOOKUP(I40,'Cost Center VLookup'!$A$1:$C$89,3,0)</f>
        <v>Mark Martin</v>
      </c>
      <c r="O40" t="str">
        <f>VLOOKUP(I40,'Cost Center VLookup'!$A$1:$D$97,4,0)</f>
        <v>Administration</v>
      </c>
    </row>
    <row r="41" spans="1:15" hidden="1">
      <c r="A41" s="15">
        <v>40238</v>
      </c>
      <c r="B41" s="6" t="s">
        <v>1327</v>
      </c>
      <c r="C41" s="9" t="s">
        <v>148</v>
      </c>
      <c r="E41" t="s">
        <v>1354</v>
      </c>
      <c r="F41" s="24">
        <v>1000</v>
      </c>
      <c r="G41">
        <v>30736</v>
      </c>
      <c r="H41" s="7" t="str">
        <f>VLOOKUP(G41,'Sub-Acct VLookup'!$A$1:$B$44,2,0)</f>
        <v>Community Welfare</v>
      </c>
      <c r="I41" s="13">
        <v>3333</v>
      </c>
      <c r="J41" s="2" t="s">
        <v>1068</v>
      </c>
      <c r="K41" s="2"/>
      <c r="L41" t="str">
        <f>VLOOKUP(J41,'State V-Lookup'!$A$1:$B$19,2,0)</f>
        <v>GEORGIA</v>
      </c>
      <c r="M41" t="str">
        <f>VLOOKUP(I41,'Cost Center VLookup'!$A$1:$C$99,2,0)</f>
        <v>3333 Mid St Div Public Affairs</v>
      </c>
      <c r="N41" t="str">
        <f>VLOOKUP(I41,'Cost Center VLookup'!$A$1:$C$89,3,0)</f>
        <v>Mark Martin</v>
      </c>
      <c r="O41" t="str">
        <f>VLOOKUP(I41,'Cost Center VLookup'!$A$1:$D$97,4,0)</f>
        <v>Administration</v>
      </c>
    </row>
    <row r="42" spans="1:15" hidden="1">
      <c r="A42" s="15">
        <v>40246</v>
      </c>
      <c r="B42" s="6" t="s">
        <v>1327</v>
      </c>
      <c r="C42" s="9" t="s">
        <v>148</v>
      </c>
      <c r="E42" t="s">
        <v>1329</v>
      </c>
      <c r="F42" s="24">
        <v>1000</v>
      </c>
      <c r="G42">
        <v>30702</v>
      </c>
      <c r="H42" s="7" t="str">
        <f>VLOOKUP(G42,'Sub-Acct VLookup'!$A$1:$B$44,2,0)</f>
        <v>Education</v>
      </c>
      <c r="I42" s="13">
        <v>3333</v>
      </c>
      <c r="J42" s="2" t="s">
        <v>1068</v>
      </c>
      <c r="K42" s="2"/>
      <c r="L42" t="str">
        <f>VLOOKUP(J42,'State V-Lookup'!$A$1:$B$19,2,0)</f>
        <v>GEORGIA</v>
      </c>
      <c r="M42" t="str">
        <f>VLOOKUP(I42,'Cost Center VLookup'!$A$1:$C$99,2,0)</f>
        <v>3333 Mid St Div Public Affairs</v>
      </c>
      <c r="N42" t="str">
        <f>VLOOKUP(I42,'Cost Center VLookup'!$A$1:$C$89,3,0)</f>
        <v>Mark Martin</v>
      </c>
      <c r="O42" t="str">
        <f>VLOOKUP(I42,'Cost Center VLookup'!$A$1:$D$97,4,0)</f>
        <v>Administration</v>
      </c>
    </row>
    <row r="43" spans="1:15" hidden="1">
      <c r="A43" s="15">
        <v>40246</v>
      </c>
      <c r="B43" s="6" t="s">
        <v>1327</v>
      </c>
      <c r="C43" s="9" t="s">
        <v>148</v>
      </c>
      <c r="E43" t="s">
        <v>1330</v>
      </c>
      <c r="F43" s="24">
        <v>200</v>
      </c>
      <c r="G43">
        <v>30702</v>
      </c>
      <c r="H43" s="7" t="str">
        <f>VLOOKUP(G43,'Sub-Acct VLookup'!$A$1:$B$44,2,0)</f>
        <v>Education</v>
      </c>
      <c r="I43" s="13">
        <v>3333</v>
      </c>
      <c r="J43" s="2" t="s">
        <v>1068</v>
      </c>
      <c r="K43" s="2"/>
      <c r="L43" t="str">
        <f>VLOOKUP(J43,'State V-Lookup'!$A$1:$B$19,2,0)</f>
        <v>GEORGIA</v>
      </c>
      <c r="M43" t="str">
        <f>VLOOKUP(I43,'Cost Center VLookup'!$A$1:$C$99,2,0)</f>
        <v>3333 Mid St Div Public Affairs</v>
      </c>
      <c r="N43" t="str">
        <f>VLOOKUP(I43,'Cost Center VLookup'!$A$1:$C$89,3,0)</f>
        <v>Mark Martin</v>
      </c>
      <c r="O43" t="str">
        <f>VLOOKUP(I43,'Cost Center VLookup'!$A$1:$D$97,4,0)</f>
        <v>Administration</v>
      </c>
    </row>
    <row r="44" spans="1:15" hidden="1">
      <c r="A44" s="15">
        <v>40246</v>
      </c>
      <c r="B44" s="6" t="s">
        <v>1327</v>
      </c>
      <c r="C44" s="9" t="s">
        <v>148</v>
      </c>
      <c r="E44" t="s">
        <v>1331</v>
      </c>
      <c r="F44" s="24">
        <v>500</v>
      </c>
      <c r="G44">
        <v>30702</v>
      </c>
      <c r="H44" s="7" t="str">
        <f>VLOOKUP(G44,'Sub-Acct VLookup'!$A$1:$B$44,2,0)</f>
        <v>Education</v>
      </c>
      <c r="I44" s="13">
        <v>3333</v>
      </c>
      <c r="J44" s="2" t="s">
        <v>1068</v>
      </c>
      <c r="K44" s="2"/>
      <c r="L44" t="str">
        <f>VLOOKUP(J44,'State V-Lookup'!$A$1:$B$19,2,0)</f>
        <v>GEORGIA</v>
      </c>
      <c r="M44" t="str">
        <f>VLOOKUP(I44,'Cost Center VLookup'!$A$1:$C$99,2,0)</f>
        <v>3333 Mid St Div Public Affairs</v>
      </c>
      <c r="N44" t="str">
        <f>VLOOKUP(I44,'Cost Center VLookup'!$A$1:$C$89,3,0)</f>
        <v>Mark Martin</v>
      </c>
      <c r="O44" t="str">
        <f>VLOOKUP(I44,'Cost Center VLookup'!$A$1:$D$97,4,0)</f>
        <v>Administration</v>
      </c>
    </row>
    <row r="45" spans="1:15" hidden="1">
      <c r="A45" s="15">
        <v>40246</v>
      </c>
      <c r="B45" s="6" t="s">
        <v>1327</v>
      </c>
      <c r="C45" s="9" t="s">
        <v>148</v>
      </c>
      <c r="E45" t="s">
        <v>1352</v>
      </c>
      <c r="F45" s="24">
        <v>1500</v>
      </c>
      <c r="G45">
        <v>30736</v>
      </c>
      <c r="H45" s="7" t="str">
        <f>VLOOKUP(G45,'Sub-Acct VLookup'!$A$1:$B$44,2,0)</f>
        <v>Community Welfare</v>
      </c>
      <c r="I45" s="13">
        <v>3333</v>
      </c>
      <c r="J45" s="2" t="s">
        <v>1068</v>
      </c>
      <c r="K45" s="2"/>
      <c r="L45" t="str">
        <f>VLOOKUP(J45,'State V-Lookup'!$A$1:$B$19,2,0)</f>
        <v>GEORGIA</v>
      </c>
      <c r="M45" t="str">
        <f>VLOOKUP(I45,'Cost Center VLookup'!$A$1:$C$99,2,0)</f>
        <v>3333 Mid St Div Public Affairs</v>
      </c>
      <c r="N45" t="str">
        <f>VLOOKUP(I45,'Cost Center VLookup'!$A$1:$C$89,3,0)</f>
        <v>Mark Martin</v>
      </c>
      <c r="O45" t="str">
        <f>VLOOKUP(I45,'Cost Center VLookup'!$A$1:$D$97,4,0)</f>
        <v>Administration</v>
      </c>
    </row>
    <row r="46" spans="1:15" hidden="1">
      <c r="A46" s="15">
        <v>40246</v>
      </c>
      <c r="B46" s="6" t="s">
        <v>1327</v>
      </c>
      <c r="C46" s="9" t="s">
        <v>148</v>
      </c>
      <c r="E46" t="s">
        <v>1353</v>
      </c>
      <c r="F46" s="24">
        <v>500</v>
      </c>
      <c r="G46">
        <v>30736</v>
      </c>
      <c r="H46" s="7" t="str">
        <f>VLOOKUP(G46,'Sub-Acct VLookup'!$A$1:$B$44,2,0)</f>
        <v>Community Welfare</v>
      </c>
      <c r="I46" s="13">
        <v>3333</v>
      </c>
      <c r="J46" s="2" t="s">
        <v>1068</v>
      </c>
      <c r="K46" s="2"/>
      <c r="L46" t="str">
        <f>VLOOKUP(J46,'State V-Lookup'!$A$1:$B$19,2,0)</f>
        <v>GEORGIA</v>
      </c>
      <c r="M46" t="str">
        <f>VLOOKUP(I46,'Cost Center VLookup'!$A$1:$C$99,2,0)</f>
        <v>3333 Mid St Div Public Affairs</v>
      </c>
      <c r="N46" t="str">
        <f>VLOOKUP(I46,'Cost Center VLookup'!$A$1:$C$89,3,0)</f>
        <v>Mark Martin</v>
      </c>
      <c r="O46" t="str">
        <f>VLOOKUP(I46,'Cost Center VLookup'!$A$1:$D$97,4,0)</f>
        <v>Administration</v>
      </c>
    </row>
    <row r="47" spans="1:15" hidden="1">
      <c r="A47" s="15">
        <v>40262</v>
      </c>
      <c r="B47" s="6" t="s">
        <v>1327</v>
      </c>
      <c r="C47" s="9" t="s">
        <v>148</v>
      </c>
      <c r="E47" t="s">
        <v>1069</v>
      </c>
      <c r="F47" s="24">
        <v>59.95</v>
      </c>
      <c r="G47">
        <v>30703</v>
      </c>
      <c r="H47" s="7" t="str">
        <f>VLOOKUP(G47,'Sub-Acct VLookup'!$A$1:$B$44,2,0)</f>
        <v>United Way Agencies</v>
      </c>
      <c r="I47" s="13">
        <v>3333</v>
      </c>
      <c r="J47" s="2" t="s">
        <v>1068</v>
      </c>
      <c r="K47" s="2"/>
      <c r="L47" t="str">
        <f>VLOOKUP(J47,'State V-Lookup'!$A$1:$B$19,2,0)</f>
        <v>GEORGIA</v>
      </c>
      <c r="M47" t="str">
        <f>VLOOKUP(I47,'Cost Center VLookup'!$A$1:$C$99,2,0)</f>
        <v>3333 Mid St Div Public Affairs</v>
      </c>
      <c r="N47" t="str">
        <f>VLOOKUP(I47,'Cost Center VLookup'!$A$1:$C$89,3,0)</f>
        <v>Mark Martin</v>
      </c>
      <c r="O47" t="str">
        <f>VLOOKUP(I47,'Cost Center VLookup'!$A$1:$D$97,4,0)</f>
        <v>Administration</v>
      </c>
    </row>
    <row r="48" spans="1:15" hidden="1">
      <c r="A48" s="15">
        <v>40262</v>
      </c>
      <c r="B48" s="6" t="s">
        <v>1327</v>
      </c>
      <c r="C48" s="9" t="s">
        <v>148</v>
      </c>
      <c r="E48" t="s">
        <v>1069</v>
      </c>
      <c r="F48" s="24">
        <v>59.95</v>
      </c>
      <c r="G48">
        <v>30703</v>
      </c>
      <c r="H48" s="7" t="str">
        <f>VLOOKUP(G48,'Sub-Acct VLookup'!$A$1:$B$44,2,0)</f>
        <v>United Way Agencies</v>
      </c>
      <c r="I48" s="13">
        <v>3333</v>
      </c>
      <c r="J48" s="2" t="s">
        <v>1068</v>
      </c>
      <c r="K48" s="2"/>
      <c r="L48" t="str">
        <f>VLOOKUP(J48,'State V-Lookup'!$A$1:$B$19,2,0)</f>
        <v>GEORGIA</v>
      </c>
      <c r="M48" t="str">
        <f>VLOOKUP(I48,'Cost Center VLookup'!$A$1:$C$99,2,0)</f>
        <v>3333 Mid St Div Public Affairs</v>
      </c>
      <c r="N48" t="str">
        <f>VLOOKUP(I48,'Cost Center VLookup'!$A$1:$C$89,3,0)</f>
        <v>Mark Martin</v>
      </c>
      <c r="O48" t="str">
        <f>VLOOKUP(I48,'Cost Center VLookup'!$A$1:$D$97,4,0)</f>
        <v>Administration</v>
      </c>
    </row>
    <row r="49" spans="1:15" hidden="1">
      <c r="A49" s="15">
        <v>40262</v>
      </c>
      <c r="B49" s="6" t="s">
        <v>1327</v>
      </c>
      <c r="C49" s="9" t="s">
        <v>148</v>
      </c>
      <c r="E49" t="s">
        <v>1102</v>
      </c>
      <c r="F49" s="24">
        <v>200</v>
      </c>
      <c r="G49">
        <v>30736</v>
      </c>
      <c r="H49" s="7" t="str">
        <f>VLOOKUP(G49,'Sub-Acct VLookup'!$A$1:$B$44,2,0)</f>
        <v>Community Welfare</v>
      </c>
      <c r="I49" s="13">
        <v>3333</v>
      </c>
      <c r="J49" s="2" t="s">
        <v>1068</v>
      </c>
      <c r="K49" s="2"/>
      <c r="L49" t="str">
        <f>VLOOKUP(J49,'State V-Lookup'!$A$1:$B$19,2,0)</f>
        <v>GEORGIA</v>
      </c>
      <c r="M49" t="str">
        <f>VLOOKUP(I49,'Cost Center VLookup'!$A$1:$C$99,2,0)</f>
        <v>3333 Mid St Div Public Affairs</v>
      </c>
      <c r="N49" t="str">
        <f>VLOOKUP(I49,'Cost Center VLookup'!$A$1:$C$89,3,0)</f>
        <v>Mark Martin</v>
      </c>
      <c r="O49" t="str">
        <f>VLOOKUP(I49,'Cost Center VLookup'!$A$1:$D$97,4,0)</f>
        <v>Administration</v>
      </c>
    </row>
    <row r="50" spans="1:15" hidden="1">
      <c r="A50" s="15">
        <v>40275</v>
      </c>
      <c r="B50" s="6" t="s">
        <v>1362</v>
      </c>
      <c r="C50" s="9" t="s">
        <v>148</v>
      </c>
      <c r="E50" t="s">
        <v>1361</v>
      </c>
      <c r="F50" s="24">
        <v>500</v>
      </c>
      <c r="G50">
        <v>30702</v>
      </c>
      <c r="H50" s="7" t="str">
        <f>VLOOKUP(G50,'Sub-Acct VLookup'!$A$1:$B$44,2,0)</f>
        <v>Education</v>
      </c>
      <c r="I50" s="13">
        <v>3333</v>
      </c>
      <c r="J50" s="2" t="s">
        <v>1068</v>
      </c>
      <c r="K50" s="2"/>
      <c r="L50" t="str">
        <f>VLOOKUP(J50,'State V-Lookup'!$A$1:$B$19,2,0)</f>
        <v>GEORGIA</v>
      </c>
      <c r="M50" t="str">
        <f>VLOOKUP(I50,'Cost Center VLookup'!$A$1:$C$99,2,0)</f>
        <v>3333 Mid St Div Public Affairs</v>
      </c>
      <c r="N50" t="str">
        <f>VLOOKUP(I50,'Cost Center VLookup'!$A$1:$C$89,3,0)</f>
        <v>Mark Martin</v>
      </c>
      <c r="O50" t="str">
        <f>VLOOKUP(I50,'Cost Center VLookup'!$A$1:$D$97,4,0)</f>
        <v>Administration</v>
      </c>
    </row>
    <row r="51" spans="1:15" hidden="1">
      <c r="A51" s="15">
        <v>40277</v>
      </c>
      <c r="B51" s="6" t="s">
        <v>1362</v>
      </c>
      <c r="C51" s="9" t="s">
        <v>148</v>
      </c>
      <c r="E51" t="s">
        <v>1359</v>
      </c>
      <c r="F51" s="24">
        <v>2500</v>
      </c>
      <c r="G51">
        <v>30702</v>
      </c>
      <c r="H51" s="7" t="str">
        <f>VLOOKUP(G51,'Sub-Acct VLookup'!$A$1:$B$44,2,0)</f>
        <v>Education</v>
      </c>
      <c r="I51" s="13">
        <v>3333</v>
      </c>
      <c r="J51" s="2" t="s">
        <v>1068</v>
      </c>
      <c r="K51" s="2"/>
      <c r="L51" t="str">
        <f>VLOOKUP(J51,'State V-Lookup'!$A$1:$B$19,2,0)</f>
        <v>GEORGIA</v>
      </c>
      <c r="M51" t="str">
        <f>VLOOKUP(I51,'Cost Center VLookup'!$A$1:$C$99,2,0)</f>
        <v>3333 Mid St Div Public Affairs</v>
      </c>
      <c r="N51" t="str">
        <f>VLOOKUP(I51,'Cost Center VLookup'!$A$1:$C$89,3,0)</f>
        <v>Mark Martin</v>
      </c>
      <c r="O51" t="str">
        <f>VLOOKUP(I51,'Cost Center VLookup'!$A$1:$D$97,4,0)</f>
        <v>Administration</v>
      </c>
    </row>
    <row r="52" spans="1:15" hidden="1">
      <c r="A52" s="15">
        <v>40277</v>
      </c>
      <c r="B52" s="6" t="s">
        <v>1362</v>
      </c>
      <c r="C52" s="9" t="s">
        <v>148</v>
      </c>
      <c r="E52" t="s">
        <v>1102</v>
      </c>
      <c r="F52" s="24">
        <v>350</v>
      </c>
      <c r="G52">
        <v>30702</v>
      </c>
      <c r="H52" s="7" t="str">
        <f>VLOOKUP(G52,'Sub-Acct VLookup'!$A$1:$B$44,2,0)</f>
        <v>Education</v>
      </c>
      <c r="I52" s="13">
        <v>3333</v>
      </c>
      <c r="J52" s="2" t="s">
        <v>1068</v>
      </c>
      <c r="K52" s="2"/>
      <c r="L52" t="str">
        <f>VLOOKUP(J52,'State V-Lookup'!$A$1:$B$19,2,0)</f>
        <v>GEORGIA</v>
      </c>
      <c r="M52" t="str">
        <f>VLOOKUP(I52,'Cost Center VLookup'!$A$1:$C$99,2,0)</f>
        <v>3333 Mid St Div Public Affairs</v>
      </c>
      <c r="N52" t="str">
        <f>VLOOKUP(I52,'Cost Center VLookup'!$A$1:$C$89,3,0)</f>
        <v>Mark Martin</v>
      </c>
      <c r="O52" t="str">
        <f>VLOOKUP(I52,'Cost Center VLookup'!$A$1:$D$97,4,0)</f>
        <v>Administration</v>
      </c>
    </row>
    <row r="53" spans="1:15" hidden="1">
      <c r="A53" s="15">
        <v>40277</v>
      </c>
      <c r="B53" s="6" t="s">
        <v>1362</v>
      </c>
      <c r="C53" s="9" t="s">
        <v>148</v>
      </c>
      <c r="E53" t="s">
        <v>1360</v>
      </c>
      <c r="F53" s="24">
        <v>1000</v>
      </c>
      <c r="G53">
        <v>30702</v>
      </c>
      <c r="H53" s="7" t="str">
        <f>VLOOKUP(G53,'Sub-Acct VLookup'!$A$1:$B$44,2,0)</f>
        <v>Education</v>
      </c>
      <c r="I53" s="13">
        <v>3333</v>
      </c>
      <c r="J53" s="2" t="s">
        <v>1068</v>
      </c>
      <c r="K53" s="2"/>
      <c r="L53" t="str">
        <f>VLOOKUP(J53,'State V-Lookup'!$A$1:$B$19,2,0)</f>
        <v>GEORGIA</v>
      </c>
      <c r="M53" t="str">
        <f>VLOOKUP(I53,'Cost Center VLookup'!$A$1:$C$99,2,0)</f>
        <v>3333 Mid St Div Public Affairs</v>
      </c>
      <c r="N53" t="str">
        <f>VLOOKUP(I53,'Cost Center VLookup'!$A$1:$C$89,3,0)</f>
        <v>Mark Martin</v>
      </c>
      <c r="O53" t="str">
        <f>VLOOKUP(I53,'Cost Center VLookup'!$A$1:$D$97,4,0)</f>
        <v>Administration</v>
      </c>
    </row>
    <row r="54" spans="1:15" hidden="1">
      <c r="A54" s="15">
        <v>40277</v>
      </c>
      <c r="B54" s="6" t="s">
        <v>1362</v>
      </c>
      <c r="C54" s="9" t="s">
        <v>148</v>
      </c>
      <c r="E54" t="s">
        <v>1364</v>
      </c>
      <c r="F54" s="24">
        <v>400</v>
      </c>
      <c r="G54">
        <v>30705</v>
      </c>
      <c r="H54" s="7" t="str">
        <f>VLOOKUP(G54,'Sub-Acct VLookup'!$A$1:$B$44,2,0)</f>
        <v>Health</v>
      </c>
      <c r="I54" s="13">
        <v>3333</v>
      </c>
      <c r="J54" s="2" t="s">
        <v>1068</v>
      </c>
      <c r="K54" s="2"/>
      <c r="L54" t="str">
        <f>VLOOKUP(J54,'State V-Lookup'!$A$1:$B$19,2,0)</f>
        <v>GEORGIA</v>
      </c>
      <c r="M54" t="str">
        <f>VLOOKUP(I54,'Cost Center VLookup'!$A$1:$C$99,2,0)</f>
        <v>3333 Mid St Div Public Affairs</v>
      </c>
      <c r="N54" t="str">
        <f>VLOOKUP(I54,'Cost Center VLookup'!$A$1:$C$89,3,0)</f>
        <v>Mark Martin</v>
      </c>
      <c r="O54" t="str">
        <f>VLOOKUP(I54,'Cost Center VLookup'!$A$1:$D$97,4,0)</f>
        <v>Administration</v>
      </c>
    </row>
    <row r="55" spans="1:15" hidden="1">
      <c r="A55" s="15">
        <v>40277</v>
      </c>
      <c r="B55" s="12" t="s">
        <v>1362</v>
      </c>
      <c r="C55" s="9" t="s">
        <v>148</v>
      </c>
      <c r="E55" t="s">
        <v>1069</v>
      </c>
      <c r="F55" s="24">
        <v>59.95</v>
      </c>
      <c r="G55">
        <v>30736</v>
      </c>
      <c r="H55" s="7" t="str">
        <f>VLOOKUP(G55,'Sub-Acct VLookup'!$A$1:$B$44,2,0)</f>
        <v>Community Welfare</v>
      </c>
      <c r="I55" s="13">
        <v>3333</v>
      </c>
      <c r="J55" s="2" t="s">
        <v>1068</v>
      </c>
      <c r="K55" s="2"/>
      <c r="L55" t="str">
        <f>VLOOKUP(J55,'State V-Lookup'!$A$1:$B$19,2,0)</f>
        <v>GEORGIA</v>
      </c>
      <c r="M55" t="str">
        <f>VLOOKUP(I55,'Cost Center VLookup'!$A$1:$C$99,2,0)</f>
        <v>3333 Mid St Div Public Affairs</v>
      </c>
      <c r="N55" t="str">
        <f>VLOOKUP(I55,'Cost Center VLookup'!$A$1:$C$89,3,0)</f>
        <v>Mark Martin</v>
      </c>
      <c r="O55" t="str">
        <f>VLOOKUP(I55,'Cost Center VLookup'!$A$1:$D$97,4,0)</f>
        <v>Administration</v>
      </c>
    </row>
    <row r="56" spans="1:15" hidden="1">
      <c r="A56" s="15">
        <v>40277</v>
      </c>
      <c r="B56" s="12" t="s">
        <v>1362</v>
      </c>
      <c r="C56" s="9" t="s">
        <v>148</v>
      </c>
      <c r="E56" t="s">
        <v>1069</v>
      </c>
      <c r="F56" s="24">
        <v>59.95</v>
      </c>
      <c r="G56">
        <v>30736</v>
      </c>
      <c r="H56" s="7" t="str">
        <f>VLOOKUP(G56,'Sub-Acct VLookup'!$A$1:$B$44,2,0)</f>
        <v>Community Welfare</v>
      </c>
      <c r="I56" s="13">
        <v>3333</v>
      </c>
      <c r="J56" s="2" t="s">
        <v>1068</v>
      </c>
      <c r="K56" s="2"/>
      <c r="L56" t="str">
        <f>VLOOKUP(J56,'State V-Lookup'!$A$1:$B$19,2,0)</f>
        <v>GEORGIA</v>
      </c>
      <c r="M56" t="str">
        <f>VLOOKUP(I56,'Cost Center VLookup'!$A$1:$C$99,2,0)</f>
        <v>3333 Mid St Div Public Affairs</v>
      </c>
      <c r="N56" t="str">
        <f>VLOOKUP(I56,'Cost Center VLookup'!$A$1:$C$89,3,0)</f>
        <v>Mark Martin</v>
      </c>
      <c r="O56" t="str">
        <f>VLOOKUP(I56,'Cost Center VLookup'!$A$1:$D$97,4,0)</f>
        <v>Administration</v>
      </c>
    </row>
    <row r="57" spans="1:15" hidden="1">
      <c r="A57" s="15">
        <v>40277</v>
      </c>
      <c r="B57" s="12" t="s">
        <v>1362</v>
      </c>
      <c r="C57" s="9" t="s">
        <v>148</v>
      </c>
      <c r="E57" t="s">
        <v>1</v>
      </c>
      <c r="F57" s="24">
        <v>4.2</v>
      </c>
      <c r="G57">
        <v>30703</v>
      </c>
      <c r="H57" s="7" t="str">
        <f>VLOOKUP(G57,'Sub-Acct VLookup'!$A$1:$B$44,2,0)</f>
        <v>United Way Agencies</v>
      </c>
      <c r="I57" s="13">
        <v>3333</v>
      </c>
      <c r="J57" s="2" t="s">
        <v>1068</v>
      </c>
      <c r="K57" s="2"/>
      <c r="L57" t="str">
        <f>VLOOKUP(J57,'State V-Lookup'!$A$1:$B$19,2,0)</f>
        <v>GEORGIA</v>
      </c>
      <c r="M57" t="str">
        <f>VLOOKUP(I57,'Cost Center VLookup'!$A$1:$C$99,2,0)</f>
        <v>3333 Mid St Div Public Affairs</v>
      </c>
      <c r="N57" t="str">
        <f>VLOOKUP(I57,'Cost Center VLookup'!$A$1:$C$89,3,0)</f>
        <v>Mark Martin</v>
      </c>
      <c r="O57" t="str">
        <f>VLOOKUP(I57,'Cost Center VLookup'!$A$1:$D$97,4,0)</f>
        <v>Administration</v>
      </c>
    </row>
    <row r="58" spans="1:15" hidden="1">
      <c r="A58" s="15">
        <v>40277</v>
      </c>
      <c r="B58" s="12" t="s">
        <v>1362</v>
      </c>
      <c r="C58" s="9" t="s">
        <v>148</v>
      </c>
      <c r="E58" t="s">
        <v>1</v>
      </c>
      <c r="F58" s="24">
        <v>4.2</v>
      </c>
      <c r="G58">
        <v>30703</v>
      </c>
      <c r="H58" s="7" t="str">
        <f>VLOOKUP(G58,'Sub-Acct VLookup'!$A$1:$B$44,2,0)</f>
        <v>United Way Agencies</v>
      </c>
      <c r="I58" s="13">
        <v>3333</v>
      </c>
      <c r="J58" s="2" t="s">
        <v>1068</v>
      </c>
      <c r="K58" s="2"/>
      <c r="L58" t="str">
        <f>VLOOKUP(J58,'State V-Lookup'!$A$1:$B$19,2,0)</f>
        <v>GEORGIA</v>
      </c>
      <c r="M58" t="str">
        <f>VLOOKUP(I58,'Cost Center VLookup'!$A$1:$C$99,2,0)</f>
        <v>3333 Mid St Div Public Affairs</v>
      </c>
      <c r="N58" t="str">
        <f>VLOOKUP(I58,'Cost Center VLookup'!$A$1:$C$89,3,0)</f>
        <v>Mark Martin</v>
      </c>
      <c r="O58" t="str">
        <f>VLOOKUP(I58,'Cost Center VLookup'!$A$1:$D$97,4,0)</f>
        <v>Administration</v>
      </c>
    </row>
    <row r="59" spans="1:15" hidden="1">
      <c r="A59" s="15">
        <v>40290</v>
      </c>
      <c r="B59" s="12" t="s">
        <v>1362</v>
      </c>
      <c r="C59" s="9" t="s">
        <v>148</v>
      </c>
      <c r="E59" t="s">
        <v>1069</v>
      </c>
      <c r="F59" s="24">
        <v>59.95</v>
      </c>
      <c r="G59">
        <v>30736</v>
      </c>
      <c r="H59" s="7" t="str">
        <f>VLOOKUP(G59,'Sub-Acct VLookup'!$A$1:$B$44,2,0)</f>
        <v>Community Welfare</v>
      </c>
      <c r="I59" s="13">
        <v>3333</v>
      </c>
      <c r="J59" s="2" t="s">
        <v>1068</v>
      </c>
      <c r="K59" s="2"/>
      <c r="L59" t="str">
        <f>VLOOKUP(J59,'State V-Lookup'!$A$1:$B$19,2,0)</f>
        <v>GEORGIA</v>
      </c>
      <c r="M59" t="str">
        <f>VLOOKUP(I59,'Cost Center VLookup'!$A$1:$C$99,2,0)</f>
        <v>3333 Mid St Div Public Affairs</v>
      </c>
      <c r="N59" t="str">
        <f>VLOOKUP(I59,'Cost Center VLookup'!$A$1:$C$89,3,0)</f>
        <v>Mark Martin</v>
      </c>
      <c r="O59" t="str">
        <f>VLOOKUP(I59,'Cost Center VLookup'!$A$1:$D$97,4,0)</f>
        <v>Administration</v>
      </c>
    </row>
    <row r="60" spans="1:15" hidden="1">
      <c r="A60" s="15">
        <v>40296</v>
      </c>
      <c r="B60" s="12" t="s">
        <v>1362</v>
      </c>
      <c r="C60" s="9" t="s">
        <v>148</v>
      </c>
      <c r="E60" t="s">
        <v>1367</v>
      </c>
      <c r="F60" s="24">
        <v>2000</v>
      </c>
      <c r="G60">
        <v>30736</v>
      </c>
      <c r="H60" s="7" t="str">
        <f>VLOOKUP(G60,'Sub-Acct VLookup'!$A$1:$B$44,2,0)</f>
        <v>Community Welfare</v>
      </c>
      <c r="I60" s="13">
        <v>3333</v>
      </c>
      <c r="J60" s="2" t="s">
        <v>1068</v>
      </c>
      <c r="K60" s="2"/>
      <c r="L60" t="str">
        <f>VLOOKUP(J60,'State V-Lookup'!$A$1:$B$19,2,0)</f>
        <v>GEORGIA</v>
      </c>
      <c r="M60" t="str">
        <f>VLOOKUP(I60,'Cost Center VLookup'!$A$1:$C$99,2,0)</f>
        <v>3333 Mid St Div Public Affairs</v>
      </c>
      <c r="N60" t="str">
        <f>VLOOKUP(I60,'Cost Center VLookup'!$A$1:$C$89,3,0)</f>
        <v>Mark Martin</v>
      </c>
      <c r="O60" t="str">
        <f>VLOOKUP(I60,'Cost Center VLookup'!$A$1:$D$97,4,0)</f>
        <v>Administration</v>
      </c>
    </row>
    <row r="61" spans="1:15" hidden="1">
      <c r="A61" s="15">
        <v>40298</v>
      </c>
      <c r="B61" s="12" t="s">
        <v>1362</v>
      </c>
      <c r="C61" s="9" t="s">
        <v>148</v>
      </c>
      <c r="E61" t="s">
        <v>1</v>
      </c>
      <c r="F61" s="24">
        <v>4.2</v>
      </c>
      <c r="G61">
        <v>30736</v>
      </c>
      <c r="H61" s="7" t="str">
        <f>VLOOKUP(G61,'Sub-Acct VLookup'!$A$1:$B$44,2,0)</f>
        <v>Community Welfare</v>
      </c>
      <c r="I61" s="13">
        <v>3333</v>
      </c>
      <c r="J61" s="2" t="s">
        <v>1068</v>
      </c>
      <c r="K61" s="2"/>
      <c r="L61" t="str">
        <f>VLOOKUP(J61,'State V-Lookup'!$A$1:$B$19,2,0)</f>
        <v>GEORGIA</v>
      </c>
      <c r="M61" t="str">
        <f>VLOOKUP(I61,'Cost Center VLookup'!$A$1:$C$99,2,0)</f>
        <v>3333 Mid St Div Public Affairs</v>
      </c>
      <c r="N61" t="str">
        <f>VLOOKUP(I61,'Cost Center VLookup'!$A$1:$C$89,3,0)</f>
        <v>Mark Martin</v>
      </c>
      <c r="O61" t="str">
        <f>VLOOKUP(I61,'Cost Center VLookup'!$A$1:$D$97,4,0)</f>
        <v>Administration</v>
      </c>
    </row>
    <row r="62" spans="1:15" hidden="1">
      <c r="A62" s="15">
        <v>40298</v>
      </c>
      <c r="B62" s="12" t="s">
        <v>1362</v>
      </c>
      <c r="C62" s="9" t="s">
        <v>148</v>
      </c>
      <c r="E62" t="s">
        <v>1</v>
      </c>
      <c r="F62" s="24">
        <v>4.2</v>
      </c>
      <c r="G62">
        <v>30736</v>
      </c>
      <c r="H62" s="7" t="str">
        <f>VLOOKUP(G62,'Sub-Acct VLookup'!$A$1:$B$44,2,0)</f>
        <v>Community Welfare</v>
      </c>
      <c r="I62" s="13">
        <v>3333</v>
      </c>
      <c r="J62" s="2" t="s">
        <v>1068</v>
      </c>
      <c r="K62" s="2"/>
      <c r="L62" t="str">
        <f>VLOOKUP(J62,'State V-Lookup'!$A$1:$B$19,2,0)</f>
        <v>GEORGIA</v>
      </c>
      <c r="M62" t="str">
        <f>VLOOKUP(I62,'Cost Center VLookup'!$A$1:$C$99,2,0)</f>
        <v>3333 Mid St Div Public Affairs</v>
      </c>
      <c r="N62" t="str">
        <f>VLOOKUP(I62,'Cost Center VLookup'!$A$1:$C$89,3,0)</f>
        <v>Mark Martin</v>
      </c>
      <c r="O62" t="str">
        <f>VLOOKUP(I62,'Cost Center VLookup'!$A$1:$D$97,4,0)</f>
        <v>Administration</v>
      </c>
    </row>
    <row r="63" spans="1:15" hidden="1">
      <c r="A63" s="15">
        <v>40299</v>
      </c>
      <c r="B63" s="6" t="s">
        <v>2</v>
      </c>
      <c r="C63" s="9" t="s">
        <v>148</v>
      </c>
      <c r="E63" t="s">
        <v>1069</v>
      </c>
      <c r="F63" s="24">
        <v>59.95</v>
      </c>
      <c r="G63">
        <v>30736</v>
      </c>
      <c r="H63" s="7" t="str">
        <f>VLOOKUP(G63,'Sub-Acct VLookup'!$A$1:$B$44,2,0)</f>
        <v>Community Welfare</v>
      </c>
      <c r="I63" s="13">
        <v>3333</v>
      </c>
      <c r="J63" s="2" t="s">
        <v>1068</v>
      </c>
      <c r="K63" s="2"/>
      <c r="L63" t="str">
        <f>VLOOKUP(J63,'State V-Lookup'!$A$1:$B$19,2,0)</f>
        <v>GEORGIA</v>
      </c>
      <c r="M63" t="str">
        <f>VLOOKUP(I63,'Cost Center VLookup'!$A$1:$C$99,2,0)</f>
        <v>3333 Mid St Div Public Affairs</v>
      </c>
      <c r="N63" t="str">
        <f>VLOOKUP(I63,'Cost Center VLookup'!$A$1:$C$89,3,0)</f>
        <v>Mark Martin</v>
      </c>
      <c r="O63" t="str">
        <f>VLOOKUP(I63,'Cost Center VLookup'!$A$1:$D$97,4,0)</f>
        <v>Administration</v>
      </c>
    </row>
    <row r="64" spans="1:15" hidden="1">
      <c r="A64" s="15">
        <v>40316</v>
      </c>
      <c r="B64" s="6" t="s">
        <v>2</v>
      </c>
      <c r="C64" s="9" t="s">
        <v>148</v>
      </c>
      <c r="E64" t="s">
        <v>10</v>
      </c>
      <c r="F64" s="24">
        <v>100</v>
      </c>
      <c r="G64">
        <v>30736</v>
      </c>
      <c r="H64" s="7" t="str">
        <f>VLOOKUP(G64,'Sub-Acct VLookup'!$A$1:$B$44,2,0)</f>
        <v>Community Welfare</v>
      </c>
      <c r="I64" s="13">
        <v>3333</v>
      </c>
      <c r="J64" s="2" t="s">
        <v>1068</v>
      </c>
      <c r="K64" s="2"/>
      <c r="L64" t="str">
        <f>VLOOKUP(J64,'State V-Lookup'!$A$1:$B$19,2,0)</f>
        <v>GEORGIA</v>
      </c>
      <c r="M64" t="str">
        <f>VLOOKUP(I64,'Cost Center VLookup'!$A$1:$C$99,2,0)</f>
        <v>3333 Mid St Div Public Affairs</v>
      </c>
      <c r="N64" t="str">
        <f>VLOOKUP(I64,'Cost Center VLookup'!$A$1:$C$89,3,0)</f>
        <v>Mark Martin</v>
      </c>
      <c r="O64" t="str">
        <f>VLOOKUP(I64,'Cost Center VLookup'!$A$1:$D$97,4,0)</f>
        <v>Administration</v>
      </c>
    </row>
    <row r="65" spans="1:15" hidden="1">
      <c r="A65" s="15">
        <v>40317</v>
      </c>
      <c r="B65" s="6" t="s">
        <v>2</v>
      </c>
      <c r="C65" s="9" t="s">
        <v>148</v>
      </c>
      <c r="E65" t="s">
        <v>1022</v>
      </c>
      <c r="F65" s="24">
        <v>500</v>
      </c>
      <c r="G65">
        <v>30713</v>
      </c>
      <c r="H65" s="7" t="str">
        <f>VLOOKUP(G65,'Sub-Acct VLookup'!$A$1:$B$44,2,0)</f>
        <v>American Red Cross</v>
      </c>
      <c r="I65" s="13">
        <v>3333</v>
      </c>
      <c r="J65" s="2" t="s">
        <v>1068</v>
      </c>
      <c r="K65" s="2"/>
      <c r="L65" t="str">
        <f>VLOOKUP(J65,'State V-Lookup'!$A$1:$B$19,2,0)</f>
        <v>GEORGIA</v>
      </c>
      <c r="M65" t="str">
        <f>VLOOKUP(I65,'Cost Center VLookup'!$A$1:$C$99,2,0)</f>
        <v>3333 Mid St Div Public Affairs</v>
      </c>
      <c r="N65" t="str">
        <f>VLOOKUP(I65,'Cost Center VLookup'!$A$1:$C$89,3,0)</f>
        <v>Mark Martin</v>
      </c>
      <c r="O65" t="str">
        <f>VLOOKUP(I65,'Cost Center VLookup'!$A$1:$D$97,4,0)</f>
        <v>Administration</v>
      </c>
    </row>
    <row r="66" spans="1:15" hidden="1">
      <c r="A66" s="15">
        <v>40317</v>
      </c>
      <c r="B66" s="6" t="s">
        <v>2</v>
      </c>
      <c r="C66" s="9" t="s">
        <v>148</v>
      </c>
      <c r="E66" t="s">
        <v>1043</v>
      </c>
      <c r="F66" s="24">
        <v>1000</v>
      </c>
      <c r="G66">
        <v>30736</v>
      </c>
      <c r="H66" s="7" t="str">
        <f>VLOOKUP(G66,'Sub-Acct VLookup'!$A$1:$B$44,2,0)</f>
        <v>Community Welfare</v>
      </c>
      <c r="I66" s="13">
        <v>3333</v>
      </c>
      <c r="J66" s="2" t="s">
        <v>1068</v>
      </c>
      <c r="K66" s="2"/>
      <c r="L66" t="str">
        <f>VLOOKUP(J66,'State V-Lookup'!$A$1:$B$19,2,0)</f>
        <v>GEORGIA</v>
      </c>
      <c r="M66" t="str">
        <f>VLOOKUP(I66,'Cost Center VLookup'!$A$1:$C$99,2,0)</f>
        <v>3333 Mid St Div Public Affairs</v>
      </c>
      <c r="N66" t="str">
        <f>VLOOKUP(I66,'Cost Center VLookup'!$A$1:$C$89,3,0)</f>
        <v>Mark Martin</v>
      </c>
      <c r="O66" t="str">
        <f>VLOOKUP(I66,'Cost Center VLookup'!$A$1:$D$97,4,0)</f>
        <v>Administration</v>
      </c>
    </row>
    <row r="67" spans="1:15" hidden="1">
      <c r="A67" s="15">
        <v>40317</v>
      </c>
      <c r="B67" s="6" t="s">
        <v>2</v>
      </c>
      <c r="C67" s="9" t="s">
        <v>148</v>
      </c>
      <c r="E67" t="s">
        <v>1069</v>
      </c>
      <c r="F67" s="24">
        <v>119.9</v>
      </c>
      <c r="G67">
        <v>30736</v>
      </c>
      <c r="H67" s="7" t="str">
        <f>VLOOKUP(G67,'Sub-Acct VLookup'!$A$1:$B$44,2,0)</f>
        <v>Community Welfare</v>
      </c>
      <c r="I67" s="13">
        <v>3333</v>
      </c>
      <c r="J67" s="2" t="s">
        <v>1068</v>
      </c>
      <c r="K67" s="2"/>
      <c r="L67" t="str">
        <f>VLOOKUP(J67,'State V-Lookup'!$A$1:$B$19,2,0)</f>
        <v>GEORGIA</v>
      </c>
      <c r="M67" t="str">
        <f>VLOOKUP(I67,'Cost Center VLookup'!$A$1:$C$99,2,0)</f>
        <v>3333 Mid St Div Public Affairs</v>
      </c>
      <c r="N67" t="str">
        <f>VLOOKUP(I67,'Cost Center VLookup'!$A$1:$C$89,3,0)</f>
        <v>Mark Martin</v>
      </c>
      <c r="O67" t="str">
        <f>VLOOKUP(I67,'Cost Center VLookup'!$A$1:$D$97,4,0)</f>
        <v>Administration</v>
      </c>
    </row>
    <row r="68" spans="1:15" hidden="1">
      <c r="A68" s="15">
        <v>40329</v>
      </c>
      <c r="B68" s="6" t="s">
        <v>2</v>
      </c>
      <c r="C68" s="9" t="s">
        <v>148</v>
      </c>
      <c r="E68" t="s">
        <v>9</v>
      </c>
      <c r="F68" s="24">
        <v>200</v>
      </c>
      <c r="G68">
        <v>30703</v>
      </c>
      <c r="H68" s="7" t="str">
        <f>VLOOKUP(G68,'Sub-Acct VLookup'!$A$1:$B$44,2,0)</f>
        <v>United Way Agencies</v>
      </c>
      <c r="I68" s="13">
        <v>3333</v>
      </c>
      <c r="J68" s="2" t="s">
        <v>1068</v>
      </c>
      <c r="K68" s="2"/>
      <c r="L68" t="str">
        <f>VLOOKUP(J68,'State V-Lookup'!$A$1:$B$19,2,0)</f>
        <v>GEORGIA</v>
      </c>
      <c r="M68" t="str">
        <f>VLOOKUP(I68,'Cost Center VLookup'!$A$1:$C$99,2,0)</f>
        <v>3333 Mid St Div Public Affairs</v>
      </c>
      <c r="N68" t="str">
        <f>VLOOKUP(I68,'Cost Center VLookup'!$A$1:$C$89,3,0)</f>
        <v>Mark Martin</v>
      </c>
      <c r="O68" t="str">
        <f>VLOOKUP(I68,'Cost Center VLookup'!$A$1:$D$97,4,0)</f>
        <v>Administration</v>
      </c>
    </row>
    <row r="69" spans="1:15" hidden="1">
      <c r="A69" s="15">
        <v>40344</v>
      </c>
      <c r="B69" s="6" t="s">
        <v>20</v>
      </c>
      <c r="C69" s="9" t="s">
        <v>148</v>
      </c>
      <c r="E69" t="s">
        <v>32</v>
      </c>
      <c r="F69" s="24">
        <v>1250</v>
      </c>
      <c r="G69">
        <v>30736</v>
      </c>
      <c r="H69" s="7" t="str">
        <f>VLOOKUP(G69,'Sub-Acct VLookup'!$A$1:$B$44,2,0)</f>
        <v>Community Welfare</v>
      </c>
      <c r="I69" s="13">
        <v>3333</v>
      </c>
      <c r="J69" s="2" t="s">
        <v>1068</v>
      </c>
      <c r="K69" s="2"/>
      <c r="L69" t="str">
        <f>VLOOKUP(J69,'State V-Lookup'!$A$1:$B$19,2,0)</f>
        <v>GEORGIA</v>
      </c>
      <c r="M69" t="str">
        <f>VLOOKUP(I69,'Cost Center VLookup'!$A$1:$C$99,2,0)</f>
        <v>3333 Mid St Div Public Affairs</v>
      </c>
      <c r="N69" t="str">
        <f>VLOOKUP(I69,'Cost Center VLookup'!$A$1:$C$89,3,0)</f>
        <v>Mark Martin</v>
      </c>
      <c r="O69" t="str">
        <f>VLOOKUP(I69,'Cost Center VLookup'!$A$1:$D$97,4,0)</f>
        <v>Administration</v>
      </c>
    </row>
    <row r="70" spans="1:15" hidden="1">
      <c r="A70" s="15">
        <v>40344</v>
      </c>
      <c r="B70" s="6" t="s">
        <v>20</v>
      </c>
      <c r="C70" s="9" t="s">
        <v>148</v>
      </c>
      <c r="E70" t="s">
        <v>1042</v>
      </c>
      <c r="F70" s="24">
        <v>250</v>
      </c>
      <c r="G70">
        <v>30736</v>
      </c>
      <c r="H70" s="7" t="str">
        <f>VLOOKUP(G70,'Sub-Acct VLookup'!$A$1:$B$44,2,0)</f>
        <v>Community Welfare</v>
      </c>
      <c r="I70" s="13">
        <v>3333</v>
      </c>
      <c r="J70" s="2" t="s">
        <v>1068</v>
      </c>
      <c r="K70" s="2"/>
      <c r="L70" t="str">
        <f>VLOOKUP(J70,'State V-Lookup'!$A$1:$B$19,2,0)</f>
        <v>GEORGIA</v>
      </c>
      <c r="M70" t="str">
        <f>VLOOKUP(I70,'Cost Center VLookup'!$A$1:$C$99,2,0)</f>
        <v>3333 Mid St Div Public Affairs</v>
      </c>
      <c r="N70" t="str">
        <f>VLOOKUP(I70,'Cost Center VLookup'!$A$1:$C$89,3,0)</f>
        <v>Mark Martin</v>
      </c>
      <c r="O70" t="str">
        <f>VLOOKUP(I70,'Cost Center VLookup'!$A$1:$D$97,4,0)</f>
        <v>Administration</v>
      </c>
    </row>
    <row r="71" spans="1:15" hidden="1">
      <c r="A71" s="15">
        <v>40344</v>
      </c>
      <c r="B71" s="6" t="s">
        <v>20</v>
      </c>
      <c r="C71" s="9" t="s">
        <v>148</v>
      </c>
      <c r="E71" t="s">
        <v>31</v>
      </c>
      <c r="F71" s="24">
        <v>1250</v>
      </c>
      <c r="G71">
        <v>30736</v>
      </c>
      <c r="H71" s="7" t="str">
        <f>VLOOKUP(G71,'Sub-Acct VLookup'!$A$1:$B$44,2,0)</f>
        <v>Community Welfare</v>
      </c>
      <c r="I71" s="13">
        <v>3333</v>
      </c>
      <c r="J71" s="2" t="s">
        <v>1068</v>
      </c>
      <c r="K71" s="2"/>
      <c r="L71" t="str">
        <f>VLOOKUP(J71,'State V-Lookup'!$A$1:$B$19,2,0)</f>
        <v>GEORGIA</v>
      </c>
      <c r="M71" t="str">
        <f>VLOOKUP(I71,'Cost Center VLookup'!$A$1:$C$99,2,0)</f>
        <v>3333 Mid St Div Public Affairs</v>
      </c>
      <c r="N71" t="str">
        <f>VLOOKUP(I71,'Cost Center VLookup'!$A$1:$C$89,3,0)</f>
        <v>Mark Martin</v>
      </c>
      <c r="O71" t="str">
        <f>VLOOKUP(I71,'Cost Center VLookup'!$A$1:$D$97,4,0)</f>
        <v>Administration</v>
      </c>
    </row>
    <row r="72" spans="1:15" hidden="1">
      <c r="A72" s="15">
        <v>40352</v>
      </c>
      <c r="B72" s="6" t="s">
        <v>20</v>
      </c>
      <c r="C72" s="9" t="s">
        <v>148</v>
      </c>
      <c r="E72" t="s">
        <v>30</v>
      </c>
      <c r="F72" s="24">
        <v>250</v>
      </c>
      <c r="G72">
        <v>30710</v>
      </c>
      <c r="H72" s="7" t="str">
        <f>VLOOKUP(G72,'Sub-Acct VLookup'!$A$1:$B$44,2,0)</f>
        <v>Youth Clubs &amp; Centers</v>
      </c>
      <c r="I72" s="13">
        <v>3333</v>
      </c>
      <c r="J72" s="2" t="s">
        <v>1068</v>
      </c>
      <c r="K72" s="2"/>
      <c r="L72" t="str">
        <f>VLOOKUP(J72,'State V-Lookup'!$A$1:$B$19,2,0)</f>
        <v>GEORGIA</v>
      </c>
      <c r="M72" t="str">
        <f>VLOOKUP(I72,'Cost Center VLookup'!$A$1:$C$99,2,0)</f>
        <v>3333 Mid St Div Public Affairs</v>
      </c>
      <c r="N72" t="str">
        <f>VLOOKUP(I72,'Cost Center VLookup'!$A$1:$C$89,3,0)</f>
        <v>Mark Martin</v>
      </c>
      <c r="O72" t="str">
        <f>VLOOKUP(I72,'Cost Center VLookup'!$A$1:$D$97,4,0)</f>
        <v>Administration</v>
      </c>
    </row>
    <row r="73" spans="1:15" hidden="1">
      <c r="A73" s="15">
        <v>40368</v>
      </c>
      <c r="B73" s="6" t="s">
        <v>70</v>
      </c>
      <c r="C73" s="9" t="s">
        <v>148</v>
      </c>
      <c r="E73" t="s">
        <v>73</v>
      </c>
      <c r="F73" s="24">
        <v>200</v>
      </c>
      <c r="G73">
        <v>30710</v>
      </c>
      <c r="H73" s="7" t="str">
        <f>VLOOKUP(G73,'Sub-Acct VLookup'!$A$1:$B$44,2,0)</f>
        <v>Youth Clubs &amp; Centers</v>
      </c>
      <c r="I73" s="13">
        <v>3333</v>
      </c>
      <c r="J73" s="2" t="s">
        <v>1068</v>
      </c>
      <c r="K73" s="2"/>
      <c r="L73" t="str">
        <f>VLOOKUP(J73,'State V-Lookup'!$A$1:$B$19,2,0)</f>
        <v>GEORGIA</v>
      </c>
      <c r="M73" t="str">
        <f>VLOOKUP(I73,'Cost Center VLookup'!$A$1:$C$99,2,0)</f>
        <v>3333 Mid St Div Public Affairs</v>
      </c>
      <c r="N73" t="str">
        <f>VLOOKUP(I73,'Cost Center VLookup'!$A$1:$C$89,3,0)</f>
        <v>Mark Martin</v>
      </c>
      <c r="O73" t="str">
        <f>VLOOKUP(I73,'Cost Center VLookup'!$A$1:$D$97,4,0)</f>
        <v>Administration</v>
      </c>
    </row>
    <row r="74" spans="1:15" hidden="1">
      <c r="A74" s="15">
        <v>40368</v>
      </c>
      <c r="B74" s="6" t="s">
        <v>70</v>
      </c>
      <c r="C74" s="9" t="s">
        <v>148</v>
      </c>
      <c r="E74" t="s">
        <v>115</v>
      </c>
      <c r="F74" s="24">
        <v>500</v>
      </c>
      <c r="G74">
        <v>30736</v>
      </c>
      <c r="H74" s="7" t="str">
        <f>VLOOKUP(G74,'Sub-Acct VLookup'!$A$1:$B$44,2,0)</f>
        <v>Community Welfare</v>
      </c>
      <c r="I74" s="13">
        <v>3333</v>
      </c>
      <c r="J74" s="2" t="s">
        <v>1068</v>
      </c>
      <c r="K74" s="2"/>
      <c r="L74" t="str">
        <f>VLOOKUP(J74,'State V-Lookup'!$A$1:$B$19,2,0)</f>
        <v>GEORGIA</v>
      </c>
      <c r="M74" t="str">
        <f>VLOOKUP(I74,'Cost Center VLookup'!$A$1:$C$99,2,0)</f>
        <v>3333 Mid St Div Public Affairs</v>
      </c>
      <c r="N74" t="str">
        <f>VLOOKUP(I74,'Cost Center VLookup'!$A$1:$C$89,3,0)</f>
        <v>Mark Martin</v>
      </c>
      <c r="O74" t="str">
        <f>VLOOKUP(I74,'Cost Center VLookup'!$A$1:$D$97,4,0)</f>
        <v>Administration</v>
      </c>
    </row>
    <row r="75" spans="1:15" hidden="1">
      <c r="A75" s="15">
        <v>40373</v>
      </c>
      <c r="B75" s="6" t="s">
        <v>70</v>
      </c>
      <c r="C75" s="9" t="s">
        <v>148</v>
      </c>
      <c r="E75" t="s">
        <v>1069</v>
      </c>
      <c r="F75" s="24">
        <v>119.9</v>
      </c>
      <c r="G75">
        <v>30736</v>
      </c>
      <c r="H75" s="7" t="str">
        <f>VLOOKUP(G75,'Sub-Acct VLookup'!$A$1:$B$44,2,0)</f>
        <v>Community Welfare</v>
      </c>
      <c r="I75" s="13">
        <v>3333</v>
      </c>
      <c r="J75" s="2" t="s">
        <v>1068</v>
      </c>
      <c r="K75" s="2"/>
      <c r="L75" t="str">
        <f>VLOOKUP(J75,'State V-Lookup'!$A$1:$B$19,2,0)</f>
        <v>GEORGIA</v>
      </c>
      <c r="M75" t="str">
        <f>VLOOKUP(I75,'Cost Center VLookup'!$A$1:$C$99,2,0)</f>
        <v>3333 Mid St Div Public Affairs</v>
      </c>
      <c r="N75" t="str">
        <f>VLOOKUP(I75,'Cost Center VLookup'!$A$1:$C$89,3,0)</f>
        <v>Mark Martin</v>
      </c>
      <c r="O75" t="str">
        <f>VLOOKUP(I75,'Cost Center VLookup'!$A$1:$D$97,4,0)</f>
        <v>Administration</v>
      </c>
    </row>
    <row r="76" spans="1:15" hidden="1">
      <c r="A76" s="15">
        <v>40373</v>
      </c>
      <c r="B76" s="6" t="s">
        <v>70</v>
      </c>
      <c r="C76" s="9" t="s">
        <v>148</v>
      </c>
      <c r="E76" t="s">
        <v>114</v>
      </c>
      <c r="F76" s="24">
        <v>500</v>
      </c>
      <c r="G76">
        <v>30736</v>
      </c>
      <c r="H76" s="7" t="str">
        <f>VLOOKUP(G76,'Sub-Acct VLookup'!$A$1:$B$44,2,0)</f>
        <v>Community Welfare</v>
      </c>
      <c r="I76" s="13">
        <v>3333</v>
      </c>
      <c r="J76" s="2" t="s">
        <v>1068</v>
      </c>
      <c r="K76" s="2"/>
      <c r="L76" t="str">
        <f>VLOOKUP(J76,'State V-Lookup'!$A$1:$B$19,2,0)</f>
        <v>GEORGIA</v>
      </c>
      <c r="M76" t="str">
        <f>VLOOKUP(I76,'Cost Center VLookup'!$A$1:$C$99,2,0)</f>
        <v>3333 Mid St Div Public Affairs</v>
      </c>
      <c r="N76" t="str">
        <f>VLOOKUP(I76,'Cost Center VLookup'!$A$1:$C$89,3,0)</f>
        <v>Mark Martin</v>
      </c>
      <c r="O76" t="str">
        <f>VLOOKUP(I76,'Cost Center VLookup'!$A$1:$D$97,4,0)</f>
        <v>Administration</v>
      </c>
    </row>
    <row r="77" spans="1:15" hidden="1">
      <c r="A77" s="15">
        <v>40126</v>
      </c>
      <c r="B77" s="6" t="s">
        <v>1236</v>
      </c>
      <c r="C77" s="9" t="s">
        <v>148</v>
      </c>
      <c r="E77" t="s">
        <v>1243</v>
      </c>
      <c r="F77" s="23">
        <v>100</v>
      </c>
      <c r="G77">
        <v>30705</v>
      </c>
      <c r="H77" s="7" t="str">
        <f>VLOOKUP(G77,'Sub-Acct VLookup'!$A$1:$B$44,2,0)</f>
        <v>Health</v>
      </c>
      <c r="I77" s="13">
        <v>3337</v>
      </c>
      <c r="J77" s="2" t="s">
        <v>1217</v>
      </c>
      <c r="K77" s="2"/>
      <c r="L77" t="str">
        <f>VLOOKUP(J77,'State V-Lookup'!$A$1:$B$19,2,0)</f>
        <v>ILLINOIS</v>
      </c>
      <c r="M77" t="str">
        <f>VLOOKUP(I77,'Cost Center VLookup'!$A$1:$C$99,2,0)</f>
        <v>3337 Mid St Div Harrisburg/Metropolis Operations</v>
      </c>
      <c r="N77" t="str">
        <f>VLOOKUP(I77,'Cost Center VLookup'!$A$1:$C$89,3,0)</f>
        <v>Liberty Utilities</v>
      </c>
      <c r="O77" t="str">
        <f>VLOOKUP(I77,'Cost Center VLookup'!$A$1:$D$97,4,0)</f>
        <v>Liberty Utilities</v>
      </c>
    </row>
    <row r="78" spans="1:15" hidden="1">
      <c r="A78" s="15">
        <v>40148</v>
      </c>
      <c r="B78" s="6" t="s">
        <v>1264</v>
      </c>
      <c r="C78" s="9" t="s">
        <v>148</v>
      </c>
      <c r="E78" t="s">
        <v>1278</v>
      </c>
      <c r="F78" s="23">
        <v>20.100000000000001</v>
      </c>
      <c r="G78">
        <v>30736</v>
      </c>
      <c r="H78" s="7" t="str">
        <f>VLOOKUP(G78,'Sub-Acct VLookup'!$A$1:$B$44,2,0)</f>
        <v>Community Welfare</v>
      </c>
      <c r="I78" s="13">
        <v>3339</v>
      </c>
      <c r="J78" s="2" t="s">
        <v>1217</v>
      </c>
      <c r="K78" s="2"/>
      <c r="L78" t="str">
        <f>VLOOKUP(J78,'State V-Lookup'!$A$1:$B$19,2,0)</f>
        <v>ILLINOIS</v>
      </c>
      <c r="M78" t="str">
        <f>VLOOKUP(I78,'Cost Center VLookup'!$A$1:$C$99,2,0)</f>
        <v>3339 Mid St Div Virden Operations</v>
      </c>
      <c r="N78" t="str">
        <f>VLOOKUP(I78,'Cost Center VLookup'!$A$1:$C$89,3,0)</f>
        <v>Liberty Utilities</v>
      </c>
      <c r="O78" t="str">
        <f>VLOOKUP(I78,'Cost Center VLookup'!$A$1:$D$97,4,0)</f>
        <v>Liberty Utilities</v>
      </c>
    </row>
    <row r="79" spans="1:15" hidden="1">
      <c r="A79" s="15">
        <v>40154</v>
      </c>
      <c r="B79" s="6" t="s">
        <v>1264</v>
      </c>
      <c r="C79" s="9" t="s">
        <v>148</v>
      </c>
      <c r="E79" t="s">
        <v>1275</v>
      </c>
      <c r="F79" s="23">
        <v>1</v>
      </c>
      <c r="G79">
        <v>30736</v>
      </c>
      <c r="H79" s="7" t="str">
        <f>VLOOKUP(G79,'Sub-Acct VLookup'!$A$1:$B$44,2,0)</f>
        <v>Community Welfare</v>
      </c>
      <c r="I79" s="13">
        <v>3333</v>
      </c>
      <c r="J79" s="2" t="s">
        <v>1217</v>
      </c>
      <c r="K79" s="2"/>
      <c r="L79" t="str">
        <f>VLOOKUP(J79,'State V-Lookup'!$A$1:$B$19,2,0)</f>
        <v>ILLINOIS</v>
      </c>
      <c r="M79" t="str">
        <f>VLOOKUP(I79,'Cost Center VLookup'!$A$1:$C$99,2,0)</f>
        <v>3333 Mid St Div Public Affairs</v>
      </c>
      <c r="N79" t="str">
        <f>VLOOKUP(I79,'Cost Center VLookup'!$A$1:$C$89,3,0)</f>
        <v>Mark Martin</v>
      </c>
      <c r="O79" t="str">
        <f>VLOOKUP(I79,'Cost Center VLookup'!$A$1:$D$97,4,0)</f>
        <v>Administration</v>
      </c>
    </row>
    <row r="80" spans="1:15" hidden="1">
      <c r="A80" s="15">
        <v>40178</v>
      </c>
      <c r="B80" s="6" t="s">
        <v>1264</v>
      </c>
      <c r="C80" s="9" t="s">
        <v>148</v>
      </c>
      <c r="E80" t="s">
        <v>1267</v>
      </c>
      <c r="F80" s="23">
        <v>500</v>
      </c>
      <c r="G80">
        <v>30702</v>
      </c>
      <c r="H80" s="7" t="str">
        <f>VLOOKUP(G80,'Sub-Acct VLookup'!$A$1:$B$44,2,0)</f>
        <v>Education</v>
      </c>
      <c r="I80" s="13">
        <v>3339</v>
      </c>
      <c r="J80" s="2" t="s">
        <v>1217</v>
      </c>
      <c r="K80" s="2"/>
      <c r="L80" t="str">
        <f>VLOOKUP(J80,'State V-Lookup'!$A$1:$B$19,2,0)</f>
        <v>ILLINOIS</v>
      </c>
      <c r="M80" t="str">
        <f>VLOOKUP(I80,'Cost Center VLookup'!$A$1:$C$99,2,0)</f>
        <v>3339 Mid St Div Virden Operations</v>
      </c>
      <c r="N80" t="str">
        <f>VLOOKUP(I80,'Cost Center VLookup'!$A$1:$C$89,3,0)</f>
        <v>Liberty Utilities</v>
      </c>
      <c r="O80" t="str">
        <f>VLOOKUP(I80,'Cost Center VLookup'!$A$1:$D$97,4,0)</f>
        <v>Liberty Utilities</v>
      </c>
    </row>
    <row r="81" spans="1:15" hidden="1">
      <c r="A81" s="15">
        <v>40204</v>
      </c>
      <c r="B81" s="6" t="s">
        <v>1288</v>
      </c>
      <c r="C81" s="9" t="s">
        <v>148</v>
      </c>
      <c r="E81" t="s">
        <v>1102</v>
      </c>
      <c r="F81" s="24">
        <v>100</v>
      </c>
      <c r="G81">
        <v>30736</v>
      </c>
      <c r="H81" s="7" t="str">
        <f>VLOOKUP(G81,'Sub-Acct VLookup'!$A$1:$B$44,2,0)</f>
        <v>Community Welfare</v>
      </c>
      <c r="I81" s="13">
        <v>3340</v>
      </c>
      <c r="J81" s="2" t="s">
        <v>1217</v>
      </c>
      <c r="K81" s="2"/>
      <c r="L81" t="str">
        <f>VLOOKUP(J81,'State V-Lookup'!$A$1:$B$19,2,0)</f>
        <v>ILLINOIS</v>
      </c>
      <c r="M81" t="str">
        <f>VLOOKUP(I81,'Cost Center VLookup'!$A$1:$C$99,2,0)</f>
        <v>3340 Mid St Div Vandalia Operations</v>
      </c>
      <c r="N81" t="str">
        <f>VLOOKUP(I81,'Cost Center VLookup'!$A$1:$C$89,3,0)</f>
        <v>Liberty Utilities</v>
      </c>
      <c r="O81" t="str">
        <f>VLOOKUP(I81,'Cost Center VLookup'!$A$1:$D$97,4,0)</f>
        <v>Liberty Utilities</v>
      </c>
    </row>
    <row r="82" spans="1:15" hidden="1">
      <c r="A82" s="15">
        <v>40267</v>
      </c>
      <c r="B82" s="6" t="s">
        <v>1327</v>
      </c>
      <c r="C82" s="9" t="s">
        <v>148</v>
      </c>
      <c r="E82" t="s">
        <v>1346</v>
      </c>
      <c r="F82" s="24">
        <v>25</v>
      </c>
      <c r="G82">
        <v>30736</v>
      </c>
      <c r="H82" s="7" t="str">
        <f>VLOOKUP(G82,'Sub-Acct VLookup'!$A$1:$B$44,2,0)</f>
        <v>Community Welfare</v>
      </c>
      <c r="I82" s="13">
        <v>3340</v>
      </c>
      <c r="J82" s="2" t="s">
        <v>1217</v>
      </c>
      <c r="K82" s="2"/>
      <c r="L82" t="str">
        <f>VLOOKUP(J82,'State V-Lookup'!$A$1:$B$19,2,0)</f>
        <v>ILLINOIS</v>
      </c>
      <c r="M82" t="str">
        <f>VLOOKUP(I82,'Cost Center VLookup'!$A$1:$C$99,2,0)</f>
        <v>3340 Mid St Div Vandalia Operations</v>
      </c>
      <c r="N82" t="str">
        <f>VLOOKUP(I82,'Cost Center VLookup'!$A$1:$C$89,3,0)</f>
        <v>Liberty Utilities</v>
      </c>
      <c r="O82" t="str">
        <f>VLOOKUP(I82,'Cost Center VLookup'!$A$1:$D$97,4,0)</f>
        <v>Liberty Utilities</v>
      </c>
    </row>
    <row r="83" spans="1:15" hidden="1">
      <c r="A83" s="15">
        <v>40291</v>
      </c>
      <c r="B83" s="12" t="s">
        <v>1362</v>
      </c>
      <c r="C83" s="9" t="s">
        <v>148</v>
      </c>
      <c r="E83" t="s">
        <v>1278</v>
      </c>
      <c r="F83" s="24">
        <v>52.9</v>
      </c>
      <c r="G83">
        <v>30736</v>
      </c>
      <c r="H83" s="7" t="str">
        <f>VLOOKUP(G83,'Sub-Acct VLookup'!$A$1:$B$44,2,0)</f>
        <v>Community Welfare</v>
      </c>
      <c r="I83" s="13">
        <v>3339</v>
      </c>
      <c r="J83" s="2" t="s">
        <v>1217</v>
      </c>
      <c r="K83" s="2"/>
      <c r="L83" t="str">
        <f>VLOOKUP(J83,'State V-Lookup'!$A$1:$B$19,2,0)</f>
        <v>ILLINOIS</v>
      </c>
      <c r="M83" t="str">
        <f>VLOOKUP(I83,'Cost Center VLookup'!$A$1:$C$99,2,0)</f>
        <v>3339 Mid St Div Virden Operations</v>
      </c>
      <c r="N83" t="str">
        <f>VLOOKUP(I83,'Cost Center VLookup'!$A$1:$C$89,3,0)</f>
        <v>Liberty Utilities</v>
      </c>
      <c r="O83" t="str">
        <f>VLOOKUP(I83,'Cost Center VLookup'!$A$1:$D$97,4,0)</f>
        <v>Liberty Utilities</v>
      </c>
    </row>
    <row r="84" spans="1:15" hidden="1">
      <c r="A84" s="15">
        <v>40294</v>
      </c>
      <c r="B84" s="12" t="s">
        <v>1362</v>
      </c>
      <c r="C84" s="9" t="s">
        <v>148</v>
      </c>
      <c r="E84" t="s">
        <v>1369</v>
      </c>
      <c r="F84" s="24">
        <v>37.5</v>
      </c>
      <c r="G84">
        <v>30736</v>
      </c>
      <c r="H84" s="7" t="str">
        <f>VLOOKUP(G84,'Sub-Acct VLookup'!$A$1:$B$44,2,0)</f>
        <v>Community Welfare</v>
      </c>
      <c r="I84" s="13">
        <v>3339</v>
      </c>
      <c r="J84" s="2" t="s">
        <v>1217</v>
      </c>
      <c r="K84" s="2"/>
      <c r="L84" t="str">
        <f>VLOOKUP(J84,'State V-Lookup'!$A$1:$B$19,2,0)</f>
        <v>ILLINOIS</v>
      </c>
      <c r="M84" t="str">
        <f>VLOOKUP(I84,'Cost Center VLookup'!$A$1:$C$99,2,0)</f>
        <v>3339 Mid St Div Virden Operations</v>
      </c>
      <c r="N84" t="str">
        <f>VLOOKUP(I84,'Cost Center VLookup'!$A$1:$C$89,3,0)</f>
        <v>Liberty Utilities</v>
      </c>
      <c r="O84" t="str">
        <f>VLOOKUP(I84,'Cost Center VLookup'!$A$1:$D$97,4,0)</f>
        <v>Liberty Utilities</v>
      </c>
    </row>
    <row r="85" spans="1:15" hidden="1">
      <c r="A85" s="15">
        <v>40333</v>
      </c>
      <c r="B85" s="6" t="s">
        <v>20</v>
      </c>
      <c r="C85" s="9" t="s">
        <v>148</v>
      </c>
      <c r="E85" t="s">
        <v>29</v>
      </c>
      <c r="F85" s="24">
        <v>11.65</v>
      </c>
      <c r="G85">
        <v>30705</v>
      </c>
      <c r="H85" s="7" t="str">
        <f>VLOOKUP(G85,'Sub-Acct VLookup'!$A$1:$B$44,2,0)</f>
        <v>Health</v>
      </c>
      <c r="I85" s="13">
        <v>3345</v>
      </c>
      <c r="J85" s="2" t="s">
        <v>1217</v>
      </c>
      <c r="K85" s="2"/>
      <c r="L85" t="str">
        <f>VLOOKUP(J85,'State V-Lookup'!$A$1:$B$19,2,0)</f>
        <v>ILLINOIS</v>
      </c>
      <c r="M85" t="str">
        <f>VLOOKUP(I85,'Cost Center VLookup'!$A$1:$C$99,2,0)</f>
        <v>3345 Mid St Div ILWTN Metropolis Operations</v>
      </c>
      <c r="N85" t="str">
        <f>VLOOKUP(I85,'Cost Center VLookup'!$A$1:$C$89,3,0)</f>
        <v>Liberty Utilities</v>
      </c>
      <c r="O85" t="str">
        <f>VLOOKUP(I85,'Cost Center VLookup'!$A$1:$D$97,4,0)</f>
        <v>Liberty Utilities</v>
      </c>
    </row>
    <row r="86" spans="1:15" hidden="1">
      <c r="A86" s="15">
        <v>40333</v>
      </c>
      <c r="B86" s="6" t="s">
        <v>20</v>
      </c>
      <c r="C86" s="9" t="s">
        <v>148</v>
      </c>
      <c r="E86" t="s">
        <v>29</v>
      </c>
      <c r="F86" s="24">
        <v>47.38</v>
      </c>
      <c r="G86">
        <v>30705</v>
      </c>
      <c r="H86" s="7" t="str">
        <f>VLOOKUP(G86,'Sub-Acct VLookup'!$A$1:$B$44,2,0)</f>
        <v>Health</v>
      </c>
      <c r="I86" s="13">
        <v>3345</v>
      </c>
      <c r="J86" s="2" t="s">
        <v>1217</v>
      </c>
      <c r="K86" s="2"/>
      <c r="L86" t="str">
        <f>VLOOKUP(J86,'State V-Lookup'!$A$1:$B$19,2,0)</f>
        <v>ILLINOIS</v>
      </c>
      <c r="M86" t="str">
        <f>VLOOKUP(I86,'Cost Center VLookup'!$A$1:$C$99,2,0)</f>
        <v>3345 Mid St Div ILWTN Metropolis Operations</v>
      </c>
      <c r="N86" t="str">
        <f>VLOOKUP(I86,'Cost Center VLookup'!$A$1:$C$89,3,0)</f>
        <v>Liberty Utilities</v>
      </c>
      <c r="O86" t="str">
        <f>VLOOKUP(I86,'Cost Center VLookup'!$A$1:$D$97,4,0)</f>
        <v>Liberty Utilities</v>
      </c>
    </row>
    <row r="87" spans="1:15" hidden="1">
      <c r="A87" s="15">
        <v>40336</v>
      </c>
      <c r="B87" s="6" t="s">
        <v>20</v>
      </c>
      <c r="C87" s="9" t="s">
        <v>148</v>
      </c>
      <c r="E87" t="s">
        <v>1320</v>
      </c>
      <c r="F87" s="24">
        <v>100</v>
      </c>
      <c r="G87">
        <v>30736</v>
      </c>
      <c r="H87" s="7" t="str">
        <f>VLOOKUP(G87,'Sub-Acct VLookup'!$A$1:$B$44,2,0)</f>
        <v>Community Welfare</v>
      </c>
      <c r="I87" s="13">
        <v>3337</v>
      </c>
      <c r="J87" s="2" t="s">
        <v>1217</v>
      </c>
      <c r="K87" s="2"/>
      <c r="L87" t="str">
        <f>VLOOKUP(J87,'State V-Lookup'!$A$1:$B$19,2,0)</f>
        <v>ILLINOIS</v>
      </c>
      <c r="M87" t="str">
        <f>VLOOKUP(I87,'Cost Center VLookup'!$A$1:$C$99,2,0)</f>
        <v>3337 Mid St Div Harrisburg/Metropolis Operations</v>
      </c>
      <c r="N87" t="str">
        <f>VLOOKUP(I87,'Cost Center VLookup'!$A$1:$C$89,3,0)</f>
        <v>Liberty Utilities</v>
      </c>
      <c r="O87" t="str">
        <f>VLOOKUP(I87,'Cost Center VLookup'!$A$1:$D$97,4,0)</f>
        <v>Liberty Utilities</v>
      </c>
    </row>
    <row r="88" spans="1:15" hidden="1">
      <c r="A88" s="15">
        <v>40347</v>
      </c>
      <c r="B88" s="6" t="s">
        <v>20</v>
      </c>
      <c r="C88" s="9" t="s">
        <v>148</v>
      </c>
      <c r="E88" t="s">
        <v>27</v>
      </c>
      <c r="F88" s="24">
        <v>66.930000000000007</v>
      </c>
      <c r="G88">
        <v>30705</v>
      </c>
      <c r="H88" s="7" t="str">
        <f>VLOOKUP(G88,'Sub-Acct VLookup'!$A$1:$B$44,2,0)</f>
        <v>Health</v>
      </c>
      <c r="I88" s="13">
        <v>3337</v>
      </c>
      <c r="J88" s="2" t="s">
        <v>1217</v>
      </c>
      <c r="K88" s="2"/>
      <c r="L88" t="str">
        <f>VLOOKUP(J88,'State V-Lookup'!$A$1:$B$19,2,0)</f>
        <v>ILLINOIS</v>
      </c>
      <c r="M88" t="str">
        <f>VLOOKUP(I88,'Cost Center VLookup'!$A$1:$C$99,2,0)</f>
        <v>3337 Mid St Div Harrisburg/Metropolis Operations</v>
      </c>
      <c r="N88" t="str">
        <f>VLOOKUP(I88,'Cost Center VLookup'!$A$1:$C$89,3,0)</f>
        <v>Liberty Utilities</v>
      </c>
      <c r="O88" t="str">
        <f>VLOOKUP(I88,'Cost Center VLookup'!$A$1:$D$97,4,0)</f>
        <v>Liberty Utilities</v>
      </c>
    </row>
    <row r="89" spans="1:15" hidden="1">
      <c r="A89" s="15">
        <v>40352</v>
      </c>
      <c r="B89" s="6" t="s">
        <v>20</v>
      </c>
      <c r="C89" s="9" t="s">
        <v>148</v>
      </c>
      <c r="E89" t="s">
        <v>28</v>
      </c>
      <c r="F89" s="24">
        <v>63.49</v>
      </c>
      <c r="G89">
        <v>30705</v>
      </c>
      <c r="H89" s="7" t="str">
        <f>VLOOKUP(G89,'Sub-Acct VLookup'!$A$1:$B$44,2,0)</f>
        <v>Health</v>
      </c>
      <c r="I89" s="13">
        <v>3337</v>
      </c>
      <c r="J89" s="2" t="s">
        <v>1217</v>
      </c>
      <c r="K89" s="2"/>
      <c r="L89" t="str">
        <f>VLOOKUP(J89,'State V-Lookup'!$A$1:$B$19,2,0)</f>
        <v>ILLINOIS</v>
      </c>
      <c r="M89" t="str">
        <f>VLOOKUP(I89,'Cost Center VLookup'!$A$1:$C$99,2,0)</f>
        <v>3337 Mid St Div Harrisburg/Metropolis Operations</v>
      </c>
      <c r="N89" t="str">
        <f>VLOOKUP(I89,'Cost Center VLookup'!$A$1:$C$89,3,0)</f>
        <v>Liberty Utilities</v>
      </c>
      <c r="O89" t="str">
        <f>VLOOKUP(I89,'Cost Center VLookup'!$A$1:$D$97,4,0)</f>
        <v>Liberty Utilities</v>
      </c>
    </row>
    <row r="90" spans="1:15" hidden="1">
      <c r="A90" s="15">
        <v>40100</v>
      </c>
      <c r="B90" s="6" t="s">
        <v>1023</v>
      </c>
      <c r="C90" s="9" t="s">
        <v>148</v>
      </c>
      <c r="E90" t="s">
        <v>1038</v>
      </c>
      <c r="F90" s="23">
        <v>50</v>
      </c>
      <c r="G90">
        <v>30710</v>
      </c>
      <c r="H90" s="7" t="str">
        <f>VLOOKUP(G90,'Sub-Acct VLookup'!$A$1:$B$44,2,0)</f>
        <v>Youth Clubs &amp; Centers</v>
      </c>
      <c r="I90" s="13">
        <v>3334</v>
      </c>
      <c r="J90" s="2" t="s">
        <v>1040</v>
      </c>
      <c r="K90" s="2"/>
      <c r="L90" t="str">
        <f>VLOOKUP(J90,'State V-Lookup'!$A$1:$B$19,2,0)</f>
        <v>IOWA</v>
      </c>
      <c r="M90" t="str">
        <f>VLOOKUP(I90,'Cost Center VLookup'!$A$1:$C$99,2,0)</f>
        <v>3334 Mid St Div Keokuk Operations</v>
      </c>
      <c r="N90" t="str">
        <f>VLOOKUP(I90,'Cost Center VLookup'!$A$1:$C$89,3,0)</f>
        <v>Liberty Utilities</v>
      </c>
      <c r="O90" t="str">
        <f>VLOOKUP(I90,'Cost Center VLookup'!$A$1:$D$97,4,0)</f>
        <v>Liberty Utilities</v>
      </c>
    </row>
    <row r="91" spans="1:15" hidden="1">
      <c r="A91" s="15">
        <v>40107</v>
      </c>
      <c r="B91" s="6" t="s">
        <v>1023</v>
      </c>
      <c r="C91" s="9" t="s">
        <v>148</v>
      </c>
      <c r="E91" t="s">
        <v>1039</v>
      </c>
      <c r="F91" s="23">
        <v>150</v>
      </c>
      <c r="G91">
        <v>30710</v>
      </c>
      <c r="H91" s="7" t="str">
        <f>VLOOKUP(G91,'Sub-Acct VLookup'!$A$1:$B$44,2,0)</f>
        <v>Youth Clubs &amp; Centers</v>
      </c>
      <c r="I91" s="13">
        <v>3334</v>
      </c>
      <c r="J91" s="2" t="s">
        <v>1040</v>
      </c>
      <c r="K91" s="2"/>
      <c r="L91" t="str">
        <f>VLOOKUP(J91,'State V-Lookup'!$A$1:$B$19,2,0)</f>
        <v>IOWA</v>
      </c>
      <c r="M91" t="str">
        <f>VLOOKUP(I91,'Cost Center VLookup'!$A$1:$C$99,2,0)</f>
        <v>3334 Mid St Div Keokuk Operations</v>
      </c>
      <c r="N91" t="str">
        <f>VLOOKUP(I91,'Cost Center VLookup'!$A$1:$C$89,3,0)</f>
        <v>Liberty Utilities</v>
      </c>
      <c r="O91" t="str">
        <f>VLOOKUP(I91,'Cost Center VLookup'!$A$1:$D$97,4,0)</f>
        <v>Liberty Utilities</v>
      </c>
    </row>
    <row r="92" spans="1:15" hidden="1">
      <c r="A92" s="15">
        <v>40126</v>
      </c>
      <c r="B92" s="6" t="s">
        <v>1236</v>
      </c>
      <c r="C92" s="9" t="s">
        <v>148</v>
      </c>
      <c r="E92" t="s">
        <v>1246</v>
      </c>
      <c r="F92" s="23">
        <v>100</v>
      </c>
      <c r="G92">
        <v>30710</v>
      </c>
      <c r="H92" s="7" t="str">
        <f>VLOOKUP(G92,'Sub-Acct VLookup'!$A$1:$B$44,2,0)</f>
        <v>Youth Clubs &amp; Centers</v>
      </c>
      <c r="I92" s="13">
        <v>3334</v>
      </c>
      <c r="J92" s="2" t="s">
        <v>1040</v>
      </c>
      <c r="K92" s="2"/>
      <c r="L92" t="str">
        <f>VLOOKUP(J92,'State V-Lookup'!$A$1:$B$19,2,0)</f>
        <v>IOWA</v>
      </c>
      <c r="M92" t="str">
        <f>VLOOKUP(I92,'Cost Center VLookup'!$A$1:$C$99,2,0)</f>
        <v>3334 Mid St Div Keokuk Operations</v>
      </c>
      <c r="N92" t="str">
        <f>VLOOKUP(I92,'Cost Center VLookup'!$A$1:$C$89,3,0)</f>
        <v>Liberty Utilities</v>
      </c>
      <c r="O92" t="str">
        <f>VLOOKUP(I92,'Cost Center VLookup'!$A$1:$D$97,4,0)</f>
        <v>Liberty Utilities</v>
      </c>
    </row>
    <row r="93" spans="1:15" hidden="1">
      <c r="A93" s="15">
        <v>40133</v>
      </c>
      <c r="B93" s="6" t="s">
        <v>1236</v>
      </c>
      <c r="C93" s="9" t="s">
        <v>148</v>
      </c>
      <c r="E93" t="s">
        <v>1243</v>
      </c>
      <c r="F93" s="23">
        <v>175</v>
      </c>
      <c r="G93">
        <v>30710</v>
      </c>
      <c r="H93" s="7" t="str">
        <f>VLOOKUP(G93,'Sub-Acct VLookup'!$A$1:$B$44,2,0)</f>
        <v>Youth Clubs &amp; Centers</v>
      </c>
      <c r="I93" s="13">
        <v>3334</v>
      </c>
      <c r="J93" s="2" t="s">
        <v>1040</v>
      </c>
      <c r="K93" s="2"/>
      <c r="L93" t="str">
        <f>VLOOKUP(J93,'State V-Lookup'!$A$1:$B$19,2,0)</f>
        <v>IOWA</v>
      </c>
      <c r="M93" t="str">
        <f>VLOOKUP(I93,'Cost Center VLookup'!$A$1:$C$99,2,0)</f>
        <v>3334 Mid St Div Keokuk Operations</v>
      </c>
      <c r="N93" t="str">
        <f>VLOOKUP(I93,'Cost Center VLookup'!$A$1:$C$89,3,0)</f>
        <v>Liberty Utilities</v>
      </c>
      <c r="O93" t="str">
        <f>VLOOKUP(I93,'Cost Center VLookup'!$A$1:$D$97,4,0)</f>
        <v>Liberty Utilities</v>
      </c>
    </row>
    <row r="94" spans="1:15" hidden="1">
      <c r="A94" s="15">
        <v>40168</v>
      </c>
      <c r="B94" s="6" t="s">
        <v>1264</v>
      </c>
      <c r="C94" s="9" t="s">
        <v>148</v>
      </c>
      <c r="E94" t="s">
        <v>1279</v>
      </c>
      <c r="F94" s="23">
        <v>50</v>
      </c>
      <c r="G94">
        <v>30736</v>
      </c>
      <c r="H94" s="7" t="str">
        <f>VLOOKUP(G94,'Sub-Acct VLookup'!$A$1:$B$44,2,0)</f>
        <v>Community Welfare</v>
      </c>
      <c r="I94" s="13">
        <v>3334</v>
      </c>
      <c r="J94" s="2" t="s">
        <v>1040</v>
      </c>
      <c r="K94" s="2"/>
      <c r="L94" t="str">
        <f>VLOOKUP(J94,'State V-Lookup'!$A$1:$B$19,2,0)</f>
        <v>IOWA</v>
      </c>
      <c r="M94" t="str">
        <f>VLOOKUP(I94,'Cost Center VLookup'!$A$1:$C$99,2,0)</f>
        <v>3334 Mid St Div Keokuk Operations</v>
      </c>
      <c r="N94" t="str">
        <f>VLOOKUP(I94,'Cost Center VLookup'!$A$1:$C$89,3,0)</f>
        <v>Liberty Utilities</v>
      </c>
      <c r="O94" t="str">
        <f>VLOOKUP(I94,'Cost Center VLookup'!$A$1:$D$97,4,0)</f>
        <v>Liberty Utilities</v>
      </c>
    </row>
    <row r="95" spans="1:15" hidden="1">
      <c r="A95" s="15">
        <v>40197</v>
      </c>
      <c r="B95" s="6" t="s">
        <v>1288</v>
      </c>
      <c r="C95" s="9" t="s">
        <v>148</v>
      </c>
      <c r="E95" t="s">
        <v>1292</v>
      </c>
      <c r="F95" s="24">
        <v>500</v>
      </c>
      <c r="G95">
        <v>30736</v>
      </c>
      <c r="H95" s="7" t="str">
        <f>VLOOKUP(G95,'Sub-Acct VLookup'!$A$1:$B$44,2,0)</f>
        <v>Community Welfare</v>
      </c>
      <c r="I95" s="13">
        <v>3333</v>
      </c>
      <c r="J95" s="2" t="s">
        <v>1040</v>
      </c>
      <c r="K95" s="2"/>
      <c r="L95" t="str">
        <f>VLOOKUP(J95,'State V-Lookup'!$A$1:$B$19,2,0)</f>
        <v>IOWA</v>
      </c>
      <c r="M95" t="str">
        <f>VLOOKUP(I95,'Cost Center VLookup'!$A$1:$C$99,2,0)</f>
        <v>3333 Mid St Div Public Affairs</v>
      </c>
      <c r="N95" t="str">
        <f>VLOOKUP(I95,'Cost Center VLookup'!$A$1:$C$89,3,0)</f>
        <v>Mark Martin</v>
      </c>
      <c r="O95" t="str">
        <f>VLOOKUP(I95,'Cost Center VLookup'!$A$1:$D$97,4,0)</f>
        <v>Administration</v>
      </c>
    </row>
    <row r="96" spans="1:15" hidden="1">
      <c r="A96" s="15">
        <v>40207</v>
      </c>
      <c r="B96" s="6" t="s">
        <v>1288</v>
      </c>
      <c r="C96" s="9" t="s">
        <v>148</v>
      </c>
      <c r="E96" t="s">
        <v>1293</v>
      </c>
      <c r="F96" s="24">
        <v>100</v>
      </c>
      <c r="G96">
        <v>30736</v>
      </c>
      <c r="H96" s="7" t="str">
        <f>VLOOKUP(G96,'Sub-Acct VLookup'!$A$1:$B$44,2,0)</f>
        <v>Community Welfare</v>
      </c>
      <c r="I96" s="13">
        <v>3334</v>
      </c>
      <c r="J96" s="2" t="s">
        <v>1040</v>
      </c>
      <c r="K96" s="2"/>
      <c r="L96" t="str">
        <f>VLOOKUP(J96,'State V-Lookup'!$A$1:$B$19,2,0)</f>
        <v>IOWA</v>
      </c>
      <c r="M96" t="str">
        <f>VLOOKUP(I96,'Cost Center VLookup'!$A$1:$C$99,2,0)</f>
        <v>3334 Mid St Div Keokuk Operations</v>
      </c>
      <c r="N96" t="str">
        <f>VLOOKUP(I96,'Cost Center VLookup'!$A$1:$C$89,3,0)</f>
        <v>Liberty Utilities</v>
      </c>
      <c r="O96" t="str">
        <f>VLOOKUP(I96,'Cost Center VLookup'!$A$1:$D$97,4,0)</f>
        <v>Liberty Utilities</v>
      </c>
    </row>
    <row r="97" spans="1:15" hidden="1">
      <c r="A97" s="15">
        <v>40213</v>
      </c>
      <c r="B97" s="6" t="s">
        <v>1304</v>
      </c>
      <c r="C97" s="9" t="s">
        <v>148</v>
      </c>
      <c r="E97" t="s">
        <v>1308</v>
      </c>
      <c r="F97" s="24">
        <v>100</v>
      </c>
      <c r="G97">
        <v>30710</v>
      </c>
      <c r="H97" s="7" t="str">
        <f>VLOOKUP(G97,'Sub-Acct VLookup'!$A$1:$B$44,2,0)</f>
        <v>Youth Clubs &amp; Centers</v>
      </c>
      <c r="I97" s="13">
        <v>3334</v>
      </c>
      <c r="J97" s="2" t="s">
        <v>1040</v>
      </c>
      <c r="K97" s="2"/>
      <c r="L97" t="str">
        <f>VLOOKUP(J97,'State V-Lookup'!$A$1:$B$19,2,0)</f>
        <v>IOWA</v>
      </c>
      <c r="M97" t="str">
        <f>VLOOKUP(I97,'Cost Center VLookup'!$A$1:$C$99,2,0)</f>
        <v>3334 Mid St Div Keokuk Operations</v>
      </c>
      <c r="N97" t="str">
        <f>VLOOKUP(I97,'Cost Center VLookup'!$A$1:$C$89,3,0)</f>
        <v>Liberty Utilities</v>
      </c>
      <c r="O97" t="str">
        <f>VLOOKUP(I97,'Cost Center VLookup'!$A$1:$D$97,4,0)</f>
        <v>Liberty Utilities</v>
      </c>
    </row>
    <row r="98" spans="1:15" hidden="1">
      <c r="A98" s="15">
        <v>40221</v>
      </c>
      <c r="B98" s="6" t="s">
        <v>1304</v>
      </c>
      <c r="C98" s="9" t="s">
        <v>148</v>
      </c>
      <c r="E98" t="s">
        <v>1316</v>
      </c>
      <c r="F98" s="24">
        <v>50</v>
      </c>
      <c r="G98">
        <v>30736</v>
      </c>
      <c r="H98" s="7" t="str">
        <f>VLOOKUP(G98,'Sub-Acct VLookup'!$A$1:$B$44,2,0)</f>
        <v>Community Welfare</v>
      </c>
      <c r="I98" s="13">
        <v>3333</v>
      </c>
      <c r="J98" s="2" t="s">
        <v>1040</v>
      </c>
      <c r="K98" s="2"/>
      <c r="L98" t="str">
        <f>VLOOKUP(J98,'State V-Lookup'!$A$1:$B$19,2,0)</f>
        <v>IOWA</v>
      </c>
      <c r="M98" t="str">
        <f>VLOOKUP(I98,'Cost Center VLookup'!$A$1:$C$99,2,0)</f>
        <v>3333 Mid St Div Public Affairs</v>
      </c>
      <c r="N98" t="str">
        <f>VLOOKUP(I98,'Cost Center VLookup'!$A$1:$C$89,3,0)</f>
        <v>Mark Martin</v>
      </c>
      <c r="O98" t="str">
        <f>VLOOKUP(I98,'Cost Center VLookup'!$A$1:$D$97,4,0)</f>
        <v>Administration</v>
      </c>
    </row>
    <row r="99" spans="1:15" hidden="1">
      <c r="A99" s="15">
        <v>40226</v>
      </c>
      <c r="B99" s="6" t="s">
        <v>1304</v>
      </c>
      <c r="C99" s="9" t="s">
        <v>148</v>
      </c>
      <c r="E99" t="s">
        <v>1307</v>
      </c>
      <c r="F99" s="24">
        <v>250</v>
      </c>
      <c r="G99">
        <v>30710</v>
      </c>
      <c r="H99" s="7" t="str">
        <f>VLOOKUP(G99,'Sub-Acct VLookup'!$A$1:$B$44,2,0)</f>
        <v>Youth Clubs &amp; Centers</v>
      </c>
      <c r="I99" s="13">
        <v>3333</v>
      </c>
      <c r="J99" s="2" t="s">
        <v>1040</v>
      </c>
      <c r="K99" s="2"/>
      <c r="L99" t="str">
        <f>VLOOKUP(J99,'State V-Lookup'!$A$1:$B$19,2,0)</f>
        <v>IOWA</v>
      </c>
      <c r="M99" t="str">
        <f>VLOOKUP(I99,'Cost Center VLookup'!$A$1:$C$99,2,0)</f>
        <v>3333 Mid St Div Public Affairs</v>
      </c>
      <c r="N99" t="str">
        <f>VLOOKUP(I99,'Cost Center VLookup'!$A$1:$C$89,3,0)</f>
        <v>Mark Martin</v>
      </c>
      <c r="O99" t="str">
        <f>VLOOKUP(I99,'Cost Center VLookup'!$A$1:$D$97,4,0)</f>
        <v>Administration</v>
      </c>
    </row>
    <row r="100" spans="1:15" hidden="1">
      <c r="A100" s="15">
        <v>40309</v>
      </c>
      <c r="B100" s="6" t="s">
        <v>2</v>
      </c>
      <c r="C100" s="9" t="s">
        <v>148</v>
      </c>
      <c r="E100" t="s">
        <v>1022</v>
      </c>
      <c r="F100" s="24">
        <v>150</v>
      </c>
      <c r="G100">
        <v>30713</v>
      </c>
      <c r="H100" s="7" t="str">
        <f>VLOOKUP(G100,'Sub-Acct VLookup'!$A$1:$B$44,2,0)</f>
        <v>American Red Cross</v>
      </c>
      <c r="I100" s="13">
        <v>3334</v>
      </c>
      <c r="J100" s="2" t="s">
        <v>1040</v>
      </c>
      <c r="K100" s="2"/>
      <c r="L100" t="str">
        <f>VLOOKUP(J100,'State V-Lookup'!$A$1:$B$19,2,0)</f>
        <v>IOWA</v>
      </c>
      <c r="M100" t="str">
        <f>VLOOKUP(I100,'Cost Center VLookup'!$A$1:$C$99,2,0)</f>
        <v>3334 Mid St Div Keokuk Operations</v>
      </c>
      <c r="N100" t="str">
        <f>VLOOKUP(I100,'Cost Center VLookup'!$A$1:$C$89,3,0)</f>
        <v>Liberty Utilities</v>
      </c>
      <c r="O100" t="str">
        <f>VLOOKUP(I100,'Cost Center VLookup'!$A$1:$D$97,4,0)</f>
        <v>Liberty Utilities</v>
      </c>
    </row>
    <row r="101" spans="1:15" hidden="1">
      <c r="A101" s="15">
        <v>40322</v>
      </c>
      <c r="B101" s="6" t="s">
        <v>2</v>
      </c>
      <c r="C101" s="9" t="s">
        <v>148</v>
      </c>
      <c r="E101" t="s">
        <v>1273</v>
      </c>
      <c r="F101" s="24">
        <v>1000</v>
      </c>
      <c r="G101">
        <v>30710</v>
      </c>
      <c r="H101" s="7" t="str">
        <f>VLOOKUP(G101,'Sub-Acct VLookup'!$A$1:$B$44,2,0)</f>
        <v>Youth Clubs &amp; Centers</v>
      </c>
      <c r="I101" s="13">
        <v>3334</v>
      </c>
      <c r="J101" s="2" t="s">
        <v>1040</v>
      </c>
      <c r="K101" s="2"/>
      <c r="L101" t="str">
        <f>VLOOKUP(J101,'State V-Lookup'!$A$1:$B$19,2,0)</f>
        <v>IOWA</v>
      </c>
      <c r="M101" t="str">
        <f>VLOOKUP(I101,'Cost Center VLookup'!$A$1:$C$99,2,0)</f>
        <v>3334 Mid St Div Keokuk Operations</v>
      </c>
      <c r="N101" t="str">
        <f>VLOOKUP(I101,'Cost Center VLookup'!$A$1:$C$89,3,0)</f>
        <v>Liberty Utilities</v>
      </c>
      <c r="O101" t="str">
        <f>VLOOKUP(I101,'Cost Center VLookup'!$A$1:$D$97,4,0)</f>
        <v>Liberty Utilities</v>
      </c>
    </row>
    <row r="102" spans="1:15" hidden="1">
      <c r="A102" s="15">
        <v>40371</v>
      </c>
      <c r="B102" s="6" t="s">
        <v>70</v>
      </c>
      <c r="C102" s="9" t="s">
        <v>148</v>
      </c>
      <c r="E102" t="s">
        <v>113</v>
      </c>
      <c r="F102" s="24">
        <v>57</v>
      </c>
      <c r="G102">
        <v>30736</v>
      </c>
      <c r="H102" s="7" t="str">
        <f>VLOOKUP(G102,'Sub-Acct VLookup'!$A$1:$B$44,2,0)</f>
        <v>Community Welfare</v>
      </c>
      <c r="I102" s="13">
        <v>3334</v>
      </c>
      <c r="J102" s="2" t="s">
        <v>1040</v>
      </c>
      <c r="K102" s="2"/>
      <c r="L102" t="str">
        <f>VLOOKUP(J102,'State V-Lookup'!$A$1:$B$19,2,0)</f>
        <v>IOWA</v>
      </c>
      <c r="M102" t="str">
        <f>VLOOKUP(I102,'Cost Center VLookup'!$A$1:$C$99,2,0)</f>
        <v>3334 Mid St Div Keokuk Operations</v>
      </c>
      <c r="N102" t="str">
        <f>VLOOKUP(I102,'Cost Center VLookup'!$A$1:$C$89,3,0)</f>
        <v>Liberty Utilities</v>
      </c>
      <c r="O102" t="str">
        <f>VLOOKUP(I102,'Cost Center VLookup'!$A$1:$D$97,4,0)</f>
        <v>Liberty Utilities</v>
      </c>
    </row>
    <row r="103" spans="1:15" hidden="1">
      <c r="A103" s="15">
        <v>40087</v>
      </c>
      <c r="B103" s="6" t="s">
        <v>1023</v>
      </c>
      <c r="C103" s="9" t="s">
        <v>148</v>
      </c>
      <c r="E103" t="s">
        <v>1010</v>
      </c>
      <c r="F103" s="23">
        <v>1199.1500000000001</v>
      </c>
      <c r="G103">
        <v>30703</v>
      </c>
      <c r="H103" s="7" t="str">
        <f>VLOOKUP(G103,'Sub-Acct VLookup'!$A$1:$B$44,2,0)</f>
        <v>United Way Agencies</v>
      </c>
      <c r="I103" s="13">
        <v>2631</v>
      </c>
      <c r="J103" s="2" t="s">
        <v>1011</v>
      </c>
      <c r="K103" s="2"/>
      <c r="L103" t="str">
        <f>VLOOKUP(J103,'State V-Lookup'!$A$1:$B$19,2,0)</f>
        <v>KENTUCKY</v>
      </c>
      <c r="M103" t="str">
        <f>VLOOKUP(I103,'Cost Center VLookup'!$A$1:$C$99,2,0)</f>
        <v>2631 KY Div Madisonville West Region Administration</v>
      </c>
      <c r="N103" t="str">
        <f>VLOOKUP(I103,'Cost Center VLookup'!$A$1:$C$89,3,0)</f>
        <v>Tim Owen</v>
      </c>
      <c r="O103" t="str">
        <f>VLOOKUP(I103,'Cost Center VLookup'!$A$1:$D$97,4,0)</f>
        <v>Administration</v>
      </c>
    </row>
    <row r="104" spans="1:15" hidden="1">
      <c r="A104" s="15">
        <v>40087</v>
      </c>
      <c r="B104" s="6" t="s">
        <v>1023</v>
      </c>
      <c r="C104" s="9" t="s">
        <v>148</v>
      </c>
      <c r="E104" t="s">
        <v>1033</v>
      </c>
      <c r="F104" s="23">
        <v>500</v>
      </c>
      <c r="G104">
        <v>30736</v>
      </c>
      <c r="H104" s="7" t="str">
        <f>VLOOKUP(G104,'Sub-Acct VLookup'!$A$1:$B$44,2,0)</f>
        <v>Community Welfare</v>
      </c>
      <c r="I104" s="13">
        <v>3351</v>
      </c>
      <c r="J104" s="2" t="s">
        <v>1011</v>
      </c>
      <c r="K104" s="2"/>
      <c r="L104" t="str">
        <f>VLOOKUP(J104,'State V-Lookup'!$A$1:$B$19,2,0)</f>
        <v>KENTUCKY</v>
      </c>
      <c r="M104" t="str">
        <f>VLOOKUP(I104,'Cost Center VLookup'!$A$1:$C$99,2,0)</f>
        <v>3351 Mid St Div Harrisburg/West Tn Sub Region</v>
      </c>
      <c r="N104" t="str">
        <f>VLOOKUP(I104,'Cost Center VLookup'!$A$1:$C$89,3,0)</f>
        <v>Ryan Tolbert</v>
      </c>
      <c r="O104" t="str">
        <f>VLOOKUP(I104,'Cost Center VLookup'!$A$1:$D$97,4,0)</f>
        <v>Ryan Tolbert</v>
      </c>
    </row>
    <row r="105" spans="1:15" hidden="1">
      <c r="A105" s="15">
        <v>40089</v>
      </c>
      <c r="B105" s="6" t="s">
        <v>1023</v>
      </c>
      <c r="C105" s="9" t="s">
        <v>148</v>
      </c>
      <c r="E105" t="s">
        <v>1030</v>
      </c>
      <c r="F105" s="23">
        <v>-350</v>
      </c>
      <c r="G105">
        <v>30736</v>
      </c>
      <c r="H105" s="7" t="str">
        <f>VLOOKUP(G105,'Sub-Acct VLookup'!$A$1:$B$44,2,0)</f>
        <v>Community Welfare</v>
      </c>
      <c r="I105" s="13">
        <v>2634</v>
      </c>
      <c r="J105" s="2" t="s">
        <v>1011</v>
      </c>
      <c r="K105" s="2"/>
      <c r="L105" t="str">
        <f>VLOOKUP(J105,'State V-Lookup'!$A$1:$B$19,2,0)</f>
        <v>KENTUCKY</v>
      </c>
      <c r="M105" t="str">
        <f>VLOOKUP(I105,'Cost Center VLookup'!$A$1:$C$99,2,0)</f>
        <v>2634 KY Div Madisonville C&amp;M/Service</v>
      </c>
      <c r="N105" t="str">
        <f>VLOOKUP(I105,'Cost Center VLookup'!$A$1:$C$89,3,0)</f>
        <v>Mike Coleman</v>
      </c>
      <c r="O105" t="str">
        <f>VLOOKUP(I105,'Cost Center VLookup'!$A$1:$D$97,4,0)</f>
        <v>Mariam Tucker</v>
      </c>
    </row>
    <row r="106" spans="1:15" hidden="1">
      <c r="A106" s="15">
        <v>40095</v>
      </c>
      <c r="B106" s="6" t="s">
        <v>1023</v>
      </c>
      <c r="C106" s="9" t="s">
        <v>148</v>
      </c>
      <c r="E106" t="s">
        <v>1231</v>
      </c>
      <c r="F106" s="23">
        <v>311</v>
      </c>
      <c r="G106">
        <v>30736</v>
      </c>
      <c r="H106" s="7" t="str">
        <f>VLOOKUP(G106,'Sub-Acct VLookup'!$A$1:$B$44,2,0)</f>
        <v>Community Welfare</v>
      </c>
      <c r="I106" s="13">
        <v>3333</v>
      </c>
      <c r="J106" s="2" t="s">
        <v>1011</v>
      </c>
      <c r="K106" s="2"/>
      <c r="L106" t="str">
        <f>VLOOKUP(J106,'State V-Lookup'!$A$1:$B$19,2,0)</f>
        <v>KENTUCKY</v>
      </c>
      <c r="M106" t="str">
        <f>VLOOKUP(I106,'Cost Center VLookup'!$A$1:$C$99,2,0)</f>
        <v>3333 Mid St Div Public Affairs</v>
      </c>
      <c r="N106" t="str">
        <f>VLOOKUP(I106,'Cost Center VLookup'!$A$1:$C$89,3,0)</f>
        <v>Mark Martin</v>
      </c>
      <c r="O106" t="str">
        <f>VLOOKUP(I106,'Cost Center VLookup'!$A$1:$D$97,4,0)</f>
        <v>Administration</v>
      </c>
    </row>
    <row r="107" spans="1:15" hidden="1">
      <c r="A107" s="15">
        <v>40099</v>
      </c>
      <c r="B107" s="6" t="s">
        <v>1023</v>
      </c>
      <c r="C107" s="9" t="s">
        <v>148</v>
      </c>
      <c r="E107" t="s">
        <v>1021</v>
      </c>
      <c r="F107" s="23">
        <v>25000</v>
      </c>
      <c r="G107">
        <v>30709</v>
      </c>
      <c r="H107" s="7" t="str">
        <f>VLOOKUP(G107,'Sub-Acct VLookup'!$A$1:$B$44,2,0)</f>
        <v>Salvation Army</v>
      </c>
      <c r="I107" s="13">
        <v>3333</v>
      </c>
      <c r="J107" s="2" t="s">
        <v>1011</v>
      </c>
      <c r="K107" s="2"/>
      <c r="L107" t="str">
        <f>VLOOKUP(J107,'State V-Lookup'!$A$1:$B$19,2,0)</f>
        <v>KENTUCKY</v>
      </c>
      <c r="M107" t="str">
        <f>VLOOKUP(I107,'Cost Center VLookup'!$A$1:$C$99,2,0)</f>
        <v>3333 Mid St Div Public Affairs</v>
      </c>
      <c r="N107" t="str">
        <f>VLOOKUP(I107,'Cost Center VLookup'!$A$1:$C$89,3,0)</f>
        <v>Mark Martin</v>
      </c>
      <c r="O107" t="str">
        <f>VLOOKUP(I107,'Cost Center VLookup'!$A$1:$D$97,4,0)</f>
        <v>Administration</v>
      </c>
    </row>
    <row r="108" spans="1:15" hidden="1">
      <c r="A108" s="15">
        <v>40101</v>
      </c>
      <c r="B108" s="6" t="s">
        <v>1023</v>
      </c>
      <c r="C108" s="9" t="s">
        <v>148</v>
      </c>
      <c r="E108" t="s">
        <v>1010</v>
      </c>
      <c r="F108" s="23">
        <v>557.83000000000004</v>
      </c>
      <c r="G108">
        <v>30703</v>
      </c>
      <c r="H108" s="7" t="str">
        <f>VLOOKUP(G108,'Sub-Acct VLookup'!$A$1:$B$44,2,0)</f>
        <v>United Way Agencies</v>
      </c>
      <c r="I108" s="13">
        <v>3333</v>
      </c>
      <c r="J108" s="2" t="s">
        <v>1011</v>
      </c>
      <c r="K108" s="2"/>
      <c r="L108" t="str">
        <f>VLOOKUP(J108,'State V-Lookup'!$A$1:$B$19,2,0)</f>
        <v>KENTUCKY</v>
      </c>
      <c r="M108" t="str">
        <f>VLOOKUP(I108,'Cost Center VLookup'!$A$1:$C$99,2,0)</f>
        <v>3333 Mid St Div Public Affairs</v>
      </c>
      <c r="N108" t="str">
        <f>VLOOKUP(I108,'Cost Center VLookup'!$A$1:$C$89,3,0)</f>
        <v>Mark Martin</v>
      </c>
      <c r="O108" t="str">
        <f>VLOOKUP(I108,'Cost Center VLookup'!$A$1:$D$97,4,0)</f>
        <v>Administration</v>
      </c>
    </row>
    <row r="109" spans="1:15" hidden="1">
      <c r="A109" s="15">
        <v>40102</v>
      </c>
      <c r="B109" s="6" t="s">
        <v>1023</v>
      </c>
      <c r="C109" s="9" t="s">
        <v>148</v>
      </c>
      <c r="E109" t="s">
        <v>1010</v>
      </c>
      <c r="F109" s="23">
        <v>1115.6600000000001</v>
      </c>
      <c r="G109">
        <v>30703</v>
      </c>
      <c r="H109" s="7" t="str">
        <f>VLOOKUP(G109,'Sub-Acct VLookup'!$A$1:$B$44,2,0)</f>
        <v>United Way Agencies</v>
      </c>
      <c r="I109" s="13">
        <v>3333</v>
      </c>
      <c r="J109" s="2" t="s">
        <v>1011</v>
      </c>
      <c r="K109" s="2"/>
      <c r="L109" t="str">
        <f>VLOOKUP(J109,'State V-Lookup'!$A$1:$B$19,2,0)</f>
        <v>KENTUCKY</v>
      </c>
      <c r="M109" t="str">
        <f>VLOOKUP(I109,'Cost Center VLookup'!$A$1:$C$99,2,0)</f>
        <v>3333 Mid St Div Public Affairs</v>
      </c>
      <c r="N109" t="str">
        <f>VLOOKUP(I109,'Cost Center VLookup'!$A$1:$C$89,3,0)</f>
        <v>Mark Martin</v>
      </c>
      <c r="O109" t="str">
        <f>VLOOKUP(I109,'Cost Center VLookup'!$A$1:$D$97,4,0)</f>
        <v>Administration</v>
      </c>
    </row>
    <row r="110" spans="1:15" hidden="1">
      <c r="A110" s="15">
        <v>40105</v>
      </c>
      <c r="B110" s="6" t="s">
        <v>1023</v>
      </c>
      <c r="C110" s="9" t="s">
        <v>148</v>
      </c>
      <c r="E110" t="s">
        <v>1032</v>
      </c>
      <c r="F110" s="23">
        <v>2500</v>
      </c>
      <c r="G110">
        <v>30736</v>
      </c>
      <c r="H110" s="7" t="str">
        <f>VLOOKUP(G110,'Sub-Acct VLookup'!$A$1:$B$44,2,0)</f>
        <v>Community Welfare</v>
      </c>
      <c r="I110" s="13">
        <v>3333</v>
      </c>
      <c r="J110" s="2" t="s">
        <v>1011</v>
      </c>
      <c r="K110" s="2"/>
      <c r="L110" t="str">
        <f>VLOOKUP(J110,'State V-Lookup'!$A$1:$B$19,2,0)</f>
        <v>KENTUCKY</v>
      </c>
      <c r="M110" t="str">
        <f>VLOOKUP(I110,'Cost Center VLookup'!$A$1:$C$99,2,0)</f>
        <v>3333 Mid St Div Public Affairs</v>
      </c>
      <c r="N110" t="str">
        <f>VLOOKUP(I110,'Cost Center VLookup'!$A$1:$C$89,3,0)</f>
        <v>Mark Martin</v>
      </c>
      <c r="O110" t="str">
        <f>VLOOKUP(I110,'Cost Center VLookup'!$A$1:$D$97,4,0)</f>
        <v>Administration</v>
      </c>
    </row>
    <row r="111" spans="1:15" hidden="1">
      <c r="A111" s="15">
        <v>40106</v>
      </c>
      <c r="B111" s="6" t="s">
        <v>1023</v>
      </c>
      <c r="C111" s="9" t="s">
        <v>148</v>
      </c>
      <c r="E111" t="s">
        <v>1028</v>
      </c>
      <c r="F111" s="23">
        <v>20</v>
      </c>
      <c r="G111">
        <v>30710</v>
      </c>
      <c r="H111" s="7" t="str">
        <f>VLOOKUP(G111,'Sub-Acct VLookup'!$A$1:$B$44,2,0)</f>
        <v>Youth Clubs &amp; Centers</v>
      </c>
      <c r="I111" s="13">
        <v>2635</v>
      </c>
      <c r="J111" s="2" t="s">
        <v>1011</v>
      </c>
      <c r="K111" s="2"/>
      <c r="L111" t="str">
        <f>VLOOKUP(J111,'State V-Lookup'!$A$1:$B$19,2,0)</f>
        <v>KENTUCKY</v>
      </c>
      <c r="M111" t="str">
        <f>VLOOKUP(I111,'Cost Center VLookup'!$A$1:$C$99,2,0)</f>
        <v>2635 KY Div Princeton C&amp;M/Service</v>
      </c>
      <c r="N111" t="str">
        <f>VLOOKUP(I111,'Cost Center VLookup'!$A$1:$C$89,3,0)</f>
        <v>Rusty Honeycutt</v>
      </c>
      <c r="O111" t="str">
        <f>VLOOKUP(I111,'Cost Center VLookup'!$A$1:$D$97,4,0)</f>
        <v>Mariam Tucker</v>
      </c>
    </row>
    <row r="112" spans="1:15" hidden="1">
      <c r="A112" s="15">
        <v>40112</v>
      </c>
      <c r="B112" s="6" t="s">
        <v>1023</v>
      </c>
      <c r="C112" s="9" t="s">
        <v>148</v>
      </c>
      <c r="E112" t="s">
        <v>1029</v>
      </c>
      <c r="F112" s="23">
        <v>200</v>
      </c>
      <c r="G112">
        <v>30710</v>
      </c>
      <c r="H112" s="7" t="str">
        <f>VLOOKUP(G112,'Sub-Acct VLookup'!$A$1:$B$44,2,0)</f>
        <v>Youth Clubs &amp; Centers</v>
      </c>
      <c r="I112" s="13">
        <v>3333</v>
      </c>
      <c r="J112" s="2" t="s">
        <v>1011</v>
      </c>
      <c r="K112" s="2"/>
      <c r="L112" t="str">
        <f>VLOOKUP(J112,'State V-Lookup'!$A$1:$B$19,2,0)</f>
        <v>KENTUCKY</v>
      </c>
      <c r="M112" t="str">
        <f>VLOOKUP(I112,'Cost Center VLookup'!$A$1:$C$99,2,0)</f>
        <v>3333 Mid St Div Public Affairs</v>
      </c>
      <c r="N112" t="str">
        <f>VLOOKUP(I112,'Cost Center VLookup'!$A$1:$C$89,3,0)</f>
        <v>Mark Martin</v>
      </c>
      <c r="O112" t="str">
        <f>VLOOKUP(I112,'Cost Center VLookup'!$A$1:$D$97,4,0)</f>
        <v>Administration</v>
      </c>
    </row>
    <row r="113" spans="1:15" hidden="1">
      <c r="A113" s="15">
        <v>40113</v>
      </c>
      <c r="B113" s="6" t="s">
        <v>1023</v>
      </c>
      <c r="C113" s="9" t="s">
        <v>148</v>
      </c>
      <c r="E113" t="s">
        <v>1031</v>
      </c>
      <c r="F113" s="23">
        <v>150</v>
      </c>
      <c r="G113">
        <v>30736</v>
      </c>
      <c r="H113" s="7" t="str">
        <f>VLOOKUP(G113,'Sub-Acct VLookup'!$A$1:$B$44,2,0)</f>
        <v>Community Welfare</v>
      </c>
      <c r="I113" s="13">
        <v>3333</v>
      </c>
      <c r="J113" s="2" t="s">
        <v>1011</v>
      </c>
      <c r="K113" s="2"/>
      <c r="L113" t="str">
        <f>VLOOKUP(J113,'State V-Lookup'!$A$1:$B$19,2,0)</f>
        <v>KENTUCKY</v>
      </c>
      <c r="M113" t="str">
        <f>VLOOKUP(I113,'Cost Center VLookup'!$A$1:$C$99,2,0)</f>
        <v>3333 Mid St Div Public Affairs</v>
      </c>
      <c r="N113" t="str">
        <f>VLOOKUP(I113,'Cost Center VLookup'!$A$1:$C$89,3,0)</f>
        <v>Mark Martin</v>
      </c>
      <c r="O113" t="str">
        <f>VLOOKUP(I113,'Cost Center VLookup'!$A$1:$D$97,4,0)</f>
        <v>Administration</v>
      </c>
    </row>
    <row r="114" spans="1:15" hidden="1">
      <c r="A114" s="15">
        <v>40114</v>
      </c>
      <c r="B114" s="6" t="s">
        <v>1023</v>
      </c>
      <c r="C114" s="9" t="s">
        <v>148</v>
      </c>
      <c r="E114" t="s">
        <v>1025</v>
      </c>
      <c r="F114" s="23">
        <v>250</v>
      </c>
      <c r="G114">
        <v>30702</v>
      </c>
      <c r="H114" s="7" t="str">
        <f>VLOOKUP(G114,'Sub-Acct VLookup'!$A$1:$B$44,2,0)</f>
        <v>Education</v>
      </c>
      <c r="I114" s="13">
        <v>3333</v>
      </c>
      <c r="J114" s="2" t="s">
        <v>1011</v>
      </c>
      <c r="K114" s="2"/>
      <c r="L114" t="str">
        <f>VLOOKUP(J114,'State V-Lookup'!$A$1:$B$19,2,0)</f>
        <v>KENTUCKY</v>
      </c>
      <c r="M114" t="str">
        <f>VLOOKUP(I114,'Cost Center VLookup'!$A$1:$C$99,2,0)</f>
        <v>3333 Mid St Div Public Affairs</v>
      </c>
      <c r="N114" t="str">
        <f>VLOOKUP(I114,'Cost Center VLookup'!$A$1:$C$89,3,0)</f>
        <v>Mark Martin</v>
      </c>
      <c r="O114" t="str">
        <f>VLOOKUP(I114,'Cost Center VLookup'!$A$1:$D$97,4,0)</f>
        <v>Administration</v>
      </c>
    </row>
    <row r="115" spans="1:15" hidden="1">
      <c r="A115" s="15">
        <v>40117</v>
      </c>
      <c r="B115" s="6" t="s">
        <v>1023</v>
      </c>
      <c r="C115" s="9" t="s">
        <v>148</v>
      </c>
      <c r="E115" t="s">
        <v>1010</v>
      </c>
      <c r="F115" s="23">
        <v>100</v>
      </c>
      <c r="G115">
        <v>30703</v>
      </c>
      <c r="H115" s="7" t="str">
        <f>VLOOKUP(G115,'Sub-Acct VLookup'!$A$1:$B$44,2,0)</f>
        <v>United Way Agencies</v>
      </c>
      <c r="I115" s="13">
        <v>3333</v>
      </c>
      <c r="J115" s="2" t="s">
        <v>1011</v>
      </c>
      <c r="K115" s="2"/>
      <c r="L115" t="str">
        <f>VLOOKUP(J115,'State V-Lookup'!$A$1:$B$19,2,0)</f>
        <v>KENTUCKY</v>
      </c>
      <c r="M115" t="str">
        <f>VLOOKUP(I115,'Cost Center VLookup'!$A$1:$C$99,2,0)</f>
        <v>3333 Mid St Div Public Affairs</v>
      </c>
      <c r="N115" t="str">
        <f>VLOOKUP(I115,'Cost Center VLookup'!$A$1:$C$89,3,0)</f>
        <v>Mark Martin</v>
      </c>
      <c r="O115" t="str">
        <f>VLOOKUP(I115,'Cost Center VLookup'!$A$1:$D$97,4,0)</f>
        <v>Administration</v>
      </c>
    </row>
    <row r="116" spans="1:15" hidden="1">
      <c r="A116" s="15">
        <v>40117</v>
      </c>
      <c r="B116" s="6" t="s">
        <v>1023</v>
      </c>
      <c r="C116" s="9" t="s">
        <v>148</v>
      </c>
      <c r="E116" t="s">
        <v>1232</v>
      </c>
      <c r="F116" s="23">
        <v>500</v>
      </c>
      <c r="G116">
        <v>30736</v>
      </c>
      <c r="H116" s="7" t="str">
        <f>VLOOKUP(G116,'Sub-Acct VLookup'!$A$1:$B$44,2,0)</f>
        <v>Community Welfare</v>
      </c>
      <c r="I116" s="13">
        <v>3333</v>
      </c>
      <c r="J116" s="2" t="s">
        <v>1011</v>
      </c>
      <c r="K116" s="2"/>
      <c r="L116" t="str">
        <f>VLOOKUP(J116,'State V-Lookup'!$A$1:$B$19,2,0)</f>
        <v>KENTUCKY</v>
      </c>
      <c r="M116" t="str">
        <f>VLOOKUP(I116,'Cost Center VLookup'!$A$1:$C$99,2,0)</f>
        <v>3333 Mid St Div Public Affairs</v>
      </c>
      <c r="N116" t="str">
        <f>VLOOKUP(I116,'Cost Center VLookup'!$A$1:$C$89,3,0)</f>
        <v>Mark Martin</v>
      </c>
      <c r="O116" t="str">
        <f>VLOOKUP(I116,'Cost Center VLookup'!$A$1:$D$97,4,0)</f>
        <v>Administration</v>
      </c>
    </row>
    <row r="117" spans="1:15" hidden="1">
      <c r="A117" s="15">
        <v>40118</v>
      </c>
      <c r="B117" s="6" t="s">
        <v>1236</v>
      </c>
      <c r="C117" s="9" t="s">
        <v>148</v>
      </c>
      <c r="E117" t="s">
        <v>1010</v>
      </c>
      <c r="F117" s="23">
        <v>1192</v>
      </c>
      <c r="G117">
        <v>30703</v>
      </c>
      <c r="H117" s="7" t="str">
        <f>VLOOKUP(G117,'Sub-Acct VLookup'!$A$1:$B$44,2,0)</f>
        <v>United Way Agencies</v>
      </c>
      <c r="I117" s="13">
        <v>2631</v>
      </c>
      <c r="J117" s="2" t="s">
        <v>1011</v>
      </c>
      <c r="K117" s="2"/>
      <c r="L117" t="str">
        <f>VLOOKUP(J117,'State V-Lookup'!$A$1:$B$19,2,0)</f>
        <v>KENTUCKY</v>
      </c>
      <c r="M117" t="str">
        <f>VLOOKUP(I117,'Cost Center VLookup'!$A$1:$C$99,2,0)</f>
        <v>2631 KY Div Madisonville West Region Administration</v>
      </c>
      <c r="N117" t="str">
        <f>VLOOKUP(I117,'Cost Center VLookup'!$A$1:$C$89,3,0)</f>
        <v>Tim Owen</v>
      </c>
      <c r="O117" t="str">
        <f>VLOOKUP(I117,'Cost Center VLookup'!$A$1:$D$97,4,0)</f>
        <v>Administration</v>
      </c>
    </row>
    <row r="118" spans="1:15" hidden="1">
      <c r="A118" s="15">
        <v>40118</v>
      </c>
      <c r="B118" s="6" t="s">
        <v>1236</v>
      </c>
      <c r="C118" s="9" t="s">
        <v>148</v>
      </c>
      <c r="E118" t="s">
        <v>1248</v>
      </c>
      <c r="F118" s="23">
        <v>30</v>
      </c>
      <c r="G118">
        <v>30736</v>
      </c>
      <c r="H118" s="7" t="str">
        <f>VLOOKUP(G118,'Sub-Acct VLookup'!$A$1:$B$44,2,0)</f>
        <v>Community Welfare</v>
      </c>
      <c r="I118" s="13">
        <v>2635</v>
      </c>
      <c r="J118" s="2" t="s">
        <v>1011</v>
      </c>
      <c r="K118" s="2"/>
      <c r="L118" t="str">
        <f>VLOOKUP(J118,'State V-Lookup'!$A$1:$B$19,2,0)</f>
        <v>KENTUCKY</v>
      </c>
      <c r="M118" t="str">
        <f>VLOOKUP(I118,'Cost Center VLookup'!$A$1:$C$99,2,0)</f>
        <v>2635 KY Div Princeton C&amp;M/Service</v>
      </c>
      <c r="N118" t="str">
        <f>VLOOKUP(I118,'Cost Center VLookup'!$A$1:$C$89,3,0)</f>
        <v>Rusty Honeycutt</v>
      </c>
      <c r="O118" t="str">
        <f>VLOOKUP(I118,'Cost Center VLookup'!$A$1:$D$97,4,0)</f>
        <v>Mariam Tucker</v>
      </c>
    </row>
    <row r="119" spans="1:15" hidden="1">
      <c r="A119" s="15">
        <v>40122</v>
      </c>
      <c r="B119" s="6" t="s">
        <v>1236</v>
      </c>
      <c r="C119" s="9" t="s">
        <v>148</v>
      </c>
      <c r="E119" t="s">
        <v>1240</v>
      </c>
      <c r="F119" s="23">
        <v>100</v>
      </c>
      <c r="G119">
        <v>30702</v>
      </c>
      <c r="H119" s="7" t="str">
        <f>VLOOKUP(G119,'Sub-Acct VLookup'!$A$1:$B$44,2,0)</f>
        <v>Education</v>
      </c>
      <c r="I119" s="13">
        <v>3333</v>
      </c>
      <c r="J119" s="2" t="s">
        <v>1011</v>
      </c>
      <c r="K119" s="2"/>
      <c r="L119" t="str">
        <f>VLOOKUP(J119,'State V-Lookup'!$A$1:$B$19,2,0)</f>
        <v>KENTUCKY</v>
      </c>
      <c r="M119" t="str">
        <f>VLOOKUP(I119,'Cost Center VLookup'!$A$1:$C$99,2,0)</f>
        <v>3333 Mid St Div Public Affairs</v>
      </c>
      <c r="N119" t="str">
        <f>VLOOKUP(I119,'Cost Center VLookup'!$A$1:$C$89,3,0)</f>
        <v>Mark Martin</v>
      </c>
      <c r="O119" t="str">
        <f>VLOOKUP(I119,'Cost Center VLookup'!$A$1:$D$97,4,0)</f>
        <v>Administration</v>
      </c>
    </row>
    <row r="120" spans="1:15" hidden="1">
      <c r="A120" s="15">
        <v>40122</v>
      </c>
      <c r="B120" s="6" t="s">
        <v>1236</v>
      </c>
      <c r="C120" s="9" t="s">
        <v>148</v>
      </c>
      <c r="E120" t="s">
        <v>1241</v>
      </c>
      <c r="F120" s="23">
        <v>250</v>
      </c>
      <c r="G120">
        <v>30702</v>
      </c>
      <c r="H120" s="7" t="str">
        <f>VLOOKUP(G120,'Sub-Acct VLookup'!$A$1:$B$44,2,0)</f>
        <v>Education</v>
      </c>
      <c r="I120" s="13">
        <v>3333</v>
      </c>
      <c r="J120" s="2" t="s">
        <v>1011</v>
      </c>
      <c r="K120" s="2"/>
      <c r="L120" t="str">
        <f>VLOOKUP(J120,'State V-Lookup'!$A$1:$B$19,2,0)</f>
        <v>KENTUCKY</v>
      </c>
      <c r="M120" t="str">
        <f>VLOOKUP(I120,'Cost Center VLookup'!$A$1:$C$99,2,0)</f>
        <v>3333 Mid St Div Public Affairs</v>
      </c>
      <c r="N120" t="str">
        <f>VLOOKUP(I120,'Cost Center VLookup'!$A$1:$C$89,3,0)</f>
        <v>Mark Martin</v>
      </c>
      <c r="O120" t="str">
        <f>VLOOKUP(I120,'Cost Center VLookup'!$A$1:$D$97,4,0)</f>
        <v>Administration</v>
      </c>
    </row>
    <row r="121" spans="1:15" hidden="1">
      <c r="A121" s="15">
        <v>40122</v>
      </c>
      <c r="B121" s="6" t="s">
        <v>1236</v>
      </c>
      <c r="C121" s="9" t="s">
        <v>148</v>
      </c>
      <c r="E121" t="s">
        <v>1242</v>
      </c>
      <c r="F121" s="23">
        <v>100</v>
      </c>
      <c r="G121">
        <v>30705</v>
      </c>
      <c r="H121" s="7" t="str">
        <f>VLOOKUP(G121,'Sub-Acct VLookup'!$A$1:$B$44,2,0)</f>
        <v>Health</v>
      </c>
      <c r="I121" s="13">
        <v>3333</v>
      </c>
      <c r="J121" s="2" t="s">
        <v>1011</v>
      </c>
      <c r="K121" s="2"/>
      <c r="L121" t="str">
        <f>VLOOKUP(J121,'State V-Lookup'!$A$1:$B$19,2,0)</f>
        <v>KENTUCKY</v>
      </c>
      <c r="M121" t="str">
        <f>VLOOKUP(I121,'Cost Center VLookup'!$A$1:$C$99,2,0)</f>
        <v>3333 Mid St Div Public Affairs</v>
      </c>
      <c r="N121" t="str">
        <f>VLOOKUP(I121,'Cost Center VLookup'!$A$1:$C$89,3,0)</f>
        <v>Mark Martin</v>
      </c>
      <c r="O121" t="str">
        <f>VLOOKUP(I121,'Cost Center VLookup'!$A$1:$D$97,4,0)</f>
        <v>Administration</v>
      </c>
    </row>
    <row r="122" spans="1:15" hidden="1">
      <c r="A122" s="15">
        <v>40123</v>
      </c>
      <c r="B122" s="6" t="s">
        <v>1236</v>
      </c>
      <c r="C122" s="9" t="s">
        <v>148</v>
      </c>
      <c r="E122" t="s">
        <v>1252</v>
      </c>
      <c r="F122" s="23">
        <v>100</v>
      </c>
      <c r="G122">
        <v>30736</v>
      </c>
      <c r="H122" s="7" t="str">
        <f>VLOOKUP(G122,'Sub-Acct VLookup'!$A$1:$B$44,2,0)</f>
        <v>Community Welfare</v>
      </c>
      <c r="I122" s="13">
        <v>3333</v>
      </c>
      <c r="J122" s="2" t="s">
        <v>1011</v>
      </c>
      <c r="K122" s="2"/>
      <c r="L122" t="str">
        <f>VLOOKUP(J122,'State V-Lookup'!$A$1:$B$19,2,0)</f>
        <v>KENTUCKY</v>
      </c>
      <c r="M122" t="str">
        <f>VLOOKUP(I122,'Cost Center VLookup'!$A$1:$C$99,2,0)</f>
        <v>3333 Mid St Div Public Affairs</v>
      </c>
      <c r="N122" t="str">
        <f>VLOOKUP(I122,'Cost Center VLookup'!$A$1:$C$89,3,0)</f>
        <v>Mark Martin</v>
      </c>
      <c r="O122" t="str">
        <f>VLOOKUP(I122,'Cost Center VLookup'!$A$1:$D$97,4,0)</f>
        <v>Administration</v>
      </c>
    </row>
    <row r="123" spans="1:15" hidden="1">
      <c r="A123" s="15">
        <v>40126</v>
      </c>
      <c r="B123" s="6" t="s">
        <v>1236</v>
      </c>
      <c r="C123" s="9" t="s">
        <v>148</v>
      </c>
      <c r="E123" t="s">
        <v>1245</v>
      </c>
      <c r="F123" s="23">
        <v>100</v>
      </c>
      <c r="G123">
        <v>30710</v>
      </c>
      <c r="H123" s="7" t="str">
        <f>VLOOKUP(G123,'Sub-Acct VLookup'!$A$1:$B$44,2,0)</f>
        <v>Youth Clubs &amp; Centers</v>
      </c>
      <c r="I123" s="13">
        <v>3333</v>
      </c>
      <c r="J123" s="2" t="s">
        <v>1011</v>
      </c>
      <c r="K123" s="2"/>
      <c r="L123" t="str">
        <f>VLOOKUP(J123,'State V-Lookup'!$A$1:$B$19,2,0)</f>
        <v>KENTUCKY</v>
      </c>
      <c r="M123" t="str">
        <f>VLOOKUP(I123,'Cost Center VLookup'!$A$1:$C$99,2,0)</f>
        <v>3333 Mid St Div Public Affairs</v>
      </c>
      <c r="N123" t="str">
        <f>VLOOKUP(I123,'Cost Center VLookup'!$A$1:$C$89,3,0)</f>
        <v>Mark Martin</v>
      </c>
      <c r="O123" t="str">
        <f>VLOOKUP(I123,'Cost Center VLookup'!$A$1:$D$97,4,0)</f>
        <v>Administration</v>
      </c>
    </row>
    <row r="124" spans="1:15" hidden="1">
      <c r="A124" s="15">
        <v>40126</v>
      </c>
      <c r="B124" s="6" t="s">
        <v>1236</v>
      </c>
      <c r="C124" s="9" t="s">
        <v>148</v>
      </c>
      <c r="E124" t="s">
        <v>1251</v>
      </c>
      <c r="F124" s="23">
        <v>500</v>
      </c>
      <c r="G124">
        <v>30736</v>
      </c>
      <c r="H124" s="7" t="str">
        <f>VLOOKUP(G124,'Sub-Acct VLookup'!$A$1:$B$44,2,0)</f>
        <v>Community Welfare</v>
      </c>
      <c r="I124" s="13">
        <v>3333</v>
      </c>
      <c r="J124" s="2" t="s">
        <v>1011</v>
      </c>
      <c r="K124" s="2"/>
      <c r="L124" t="str">
        <f>VLOOKUP(J124,'State V-Lookup'!$A$1:$B$19,2,0)</f>
        <v>KENTUCKY</v>
      </c>
      <c r="M124" t="str">
        <f>VLOOKUP(I124,'Cost Center VLookup'!$A$1:$C$99,2,0)</f>
        <v>3333 Mid St Div Public Affairs</v>
      </c>
      <c r="N124" t="str">
        <f>VLOOKUP(I124,'Cost Center VLookup'!$A$1:$C$89,3,0)</f>
        <v>Mark Martin</v>
      </c>
      <c r="O124" t="str">
        <f>VLOOKUP(I124,'Cost Center VLookup'!$A$1:$D$97,4,0)</f>
        <v>Administration</v>
      </c>
    </row>
    <row r="125" spans="1:15" hidden="1">
      <c r="A125" s="15">
        <v>40127</v>
      </c>
      <c r="B125" s="6" t="s">
        <v>1236</v>
      </c>
      <c r="C125" s="9" t="s">
        <v>148</v>
      </c>
      <c r="E125" t="s">
        <v>1239</v>
      </c>
      <c r="F125" s="23">
        <v>235</v>
      </c>
      <c r="G125">
        <v>30702</v>
      </c>
      <c r="H125" s="7" t="str">
        <f>VLOOKUP(G125,'Sub-Acct VLookup'!$A$1:$B$44,2,0)</f>
        <v>Education</v>
      </c>
      <c r="I125" s="13">
        <v>3333</v>
      </c>
      <c r="J125" s="2" t="s">
        <v>1011</v>
      </c>
      <c r="K125" s="2"/>
      <c r="L125" t="str">
        <f>VLOOKUP(J125,'State V-Lookup'!$A$1:$B$19,2,0)</f>
        <v>KENTUCKY</v>
      </c>
      <c r="M125" t="str">
        <f>VLOOKUP(I125,'Cost Center VLookup'!$A$1:$C$99,2,0)</f>
        <v>3333 Mid St Div Public Affairs</v>
      </c>
      <c r="N125" t="str">
        <f>VLOOKUP(I125,'Cost Center VLookup'!$A$1:$C$89,3,0)</f>
        <v>Mark Martin</v>
      </c>
      <c r="O125" t="str">
        <f>VLOOKUP(I125,'Cost Center VLookup'!$A$1:$D$97,4,0)</f>
        <v>Administration</v>
      </c>
    </row>
    <row r="126" spans="1:15" hidden="1">
      <c r="A126" s="15">
        <v>40128</v>
      </c>
      <c r="B126" s="6" t="s">
        <v>1236</v>
      </c>
      <c r="C126" s="9" t="s">
        <v>148</v>
      </c>
      <c r="E126" t="s">
        <v>1250</v>
      </c>
      <c r="F126" s="23">
        <v>10000</v>
      </c>
      <c r="G126">
        <v>30736</v>
      </c>
      <c r="H126" s="7" t="str">
        <f>VLOOKUP(G126,'Sub-Acct VLookup'!$A$1:$B$44,2,0)</f>
        <v>Community Welfare</v>
      </c>
      <c r="I126" s="13">
        <v>3333</v>
      </c>
      <c r="J126" s="2" t="s">
        <v>1011</v>
      </c>
      <c r="K126" s="2"/>
      <c r="L126" t="str">
        <f>VLOOKUP(J126,'State V-Lookup'!$A$1:$B$19,2,0)</f>
        <v>KENTUCKY</v>
      </c>
      <c r="M126" t="str">
        <f>VLOOKUP(I126,'Cost Center VLookup'!$A$1:$C$99,2,0)</f>
        <v>3333 Mid St Div Public Affairs</v>
      </c>
      <c r="N126" t="str">
        <f>VLOOKUP(I126,'Cost Center VLookup'!$A$1:$C$89,3,0)</f>
        <v>Mark Martin</v>
      </c>
      <c r="O126" t="str">
        <f>VLOOKUP(I126,'Cost Center VLookup'!$A$1:$D$97,4,0)</f>
        <v>Administration</v>
      </c>
    </row>
    <row r="127" spans="1:15" hidden="1">
      <c r="A127" s="15">
        <v>40128</v>
      </c>
      <c r="B127" s="6" t="s">
        <v>1236</v>
      </c>
      <c r="C127" s="9" t="s">
        <v>148</v>
      </c>
      <c r="E127" t="s">
        <v>1253</v>
      </c>
      <c r="F127" s="23">
        <v>1000</v>
      </c>
      <c r="G127">
        <v>30736</v>
      </c>
      <c r="H127" s="7" t="str">
        <f>VLOOKUP(G127,'Sub-Acct VLookup'!$A$1:$B$44,2,0)</f>
        <v>Community Welfare</v>
      </c>
      <c r="I127" s="13">
        <v>3333</v>
      </c>
      <c r="J127" s="2" t="s">
        <v>1011</v>
      </c>
      <c r="K127" s="2"/>
      <c r="L127" t="str">
        <f>VLOOKUP(J127,'State V-Lookup'!$A$1:$B$19,2,0)</f>
        <v>KENTUCKY</v>
      </c>
      <c r="M127" t="str">
        <f>VLOOKUP(I127,'Cost Center VLookup'!$A$1:$C$99,2,0)</f>
        <v>3333 Mid St Div Public Affairs</v>
      </c>
      <c r="N127" t="str">
        <f>VLOOKUP(I127,'Cost Center VLookup'!$A$1:$C$89,3,0)</f>
        <v>Mark Martin</v>
      </c>
      <c r="O127" t="str">
        <f>VLOOKUP(I127,'Cost Center VLookup'!$A$1:$D$97,4,0)</f>
        <v>Administration</v>
      </c>
    </row>
    <row r="128" spans="1:15" hidden="1">
      <c r="A128" s="15">
        <v>40130</v>
      </c>
      <c r="B128" s="6" t="s">
        <v>1236</v>
      </c>
      <c r="C128" s="9" t="s">
        <v>148</v>
      </c>
      <c r="E128" t="s">
        <v>1237</v>
      </c>
      <c r="F128" s="23">
        <v>2000</v>
      </c>
      <c r="G128">
        <v>30702</v>
      </c>
      <c r="H128" s="7" t="str">
        <f>VLOOKUP(G128,'Sub-Acct VLookup'!$A$1:$B$44,2,0)</f>
        <v>Education</v>
      </c>
      <c r="I128" s="13">
        <v>3333</v>
      </c>
      <c r="J128" s="2" t="s">
        <v>1011</v>
      </c>
      <c r="K128" s="2"/>
      <c r="L128" t="str">
        <f>VLOOKUP(J128,'State V-Lookup'!$A$1:$B$19,2,0)</f>
        <v>KENTUCKY</v>
      </c>
      <c r="M128" t="str">
        <f>VLOOKUP(I128,'Cost Center VLookup'!$A$1:$C$99,2,0)</f>
        <v>3333 Mid St Div Public Affairs</v>
      </c>
      <c r="N128" t="str">
        <f>VLOOKUP(I128,'Cost Center VLookup'!$A$1:$C$89,3,0)</f>
        <v>Mark Martin</v>
      </c>
      <c r="O128" t="str">
        <f>VLOOKUP(I128,'Cost Center VLookup'!$A$1:$D$97,4,0)</f>
        <v>Administration</v>
      </c>
    </row>
    <row r="129" spans="1:15" hidden="1">
      <c r="A129" s="15">
        <v>40133</v>
      </c>
      <c r="B129" s="6" t="s">
        <v>1236</v>
      </c>
      <c r="C129" s="9" t="s">
        <v>148</v>
      </c>
      <c r="E129" t="s">
        <v>1242</v>
      </c>
      <c r="F129" s="23">
        <v>50</v>
      </c>
      <c r="G129">
        <v>30710</v>
      </c>
      <c r="H129" s="7" t="str">
        <f>VLOOKUP(G129,'Sub-Acct VLookup'!$A$1:$B$44,2,0)</f>
        <v>Youth Clubs &amp; Centers</v>
      </c>
      <c r="I129" s="13">
        <v>2635</v>
      </c>
      <c r="J129" s="2" t="s">
        <v>1011</v>
      </c>
      <c r="K129" s="2"/>
      <c r="L129" t="str">
        <f>VLOOKUP(J129,'State V-Lookup'!$A$1:$B$19,2,0)</f>
        <v>KENTUCKY</v>
      </c>
      <c r="M129" t="str">
        <f>VLOOKUP(I129,'Cost Center VLookup'!$A$1:$C$99,2,0)</f>
        <v>2635 KY Div Princeton C&amp;M/Service</v>
      </c>
      <c r="N129" t="str">
        <f>VLOOKUP(I129,'Cost Center VLookup'!$A$1:$C$89,3,0)</f>
        <v>Rusty Honeycutt</v>
      </c>
      <c r="O129" t="str">
        <f>VLOOKUP(I129,'Cost Center VLookup'!$A$1:$D$97,4,0)</f>
        <v>Mariam Tucker</v>
      </c>
    </row>
    <row r="130" spans="1:15" hidden="1">
      <c r="A130" s="15">
        <v>40147</v>
      </c>
      <c r="B130" s="6" t="s">
        <v>1236</v>
      </c>
      <c r="C130" s="9" t="s">
        <v>148</v>
      </c>
      <c r="E130" t="s">
        <v>1238</v>
      </c>
      <c r="F130" s="23">
        <v>2500</v>
      </c>
      <c r="G130">
        <v>30702</v>
      </c>
      <c r="H130" s="7" t="str">
        <f>VLOOKUP(G130,'Sub-Acct VLookup'!$A$1:$B$44,2,0)</f>
        <v>Education</v>
      </c>
      <c r="I130" s="13">
        <v>3333</v>
      </c>
      <c r="J130" s="2" t="s">
        <v>1011</v>
      </c>
      <c r="K130" s="2"/>
      <c r="L130" t="str">
        <f>VLOOKUP(J130,'State V-Lookup'!$A$1:$B$19,2,0)</f>
        <v>KENTUCKY</v>
      </c>
      <c r="M130" t="str">
        <f>VLOOKUP(I130,'Cost Center VLookup'!$A$1:$C$99,2,0)</f>
        <v>3333 Mid St Div Public Affairs</v>
      </c>
      <c r="N130" t="str">
        <f>VLOOKUP(I130,'Cost Center VLookup'!$A$1:$C$89,3,0)</f>
        <v>Mark Martin</v>
      </c>
      <c r="O130" t="str">
        <f>VLOOKUP(I130,'Cost Center VLookup'!$A$1:$D$97,4,0)</f>
        <v>Administration</v>
      </c>
    </row>
    <row r="131" spans="1:15" hidden="1">
      <c r="A131" s="15">
        <v>40147</v>
      </c>
      <c r="B131" s="6" t="s">
        <v>1236</v>
      </c>
      <c r="C131" s="9" t="s">
        <v>148</v>
      </c>
      <c r="E131" t="s">
        <v>1249</v>
      </c>
      <c r="F131" s="23">
        <v>500</v>
      </c>
      <c r="G131">
        <v>30736</v>
      </c>
      <c r="H131" s="7" t="str">
        <f>VLOOKUP(G131,'Sub-Acct VLookup'!$A$1:$B$44,2,0)</f>
        <v>Community Welfare</v>
      </c>
      <c r="I131" s="13">
        <v>3333</v>
      </c>
      <c r="J131" s="2" t="s">
        <v>1011</v>
      </c>
      <c r="K131" s="2"/>
      <c r="L131" t="str">
        <f>VLOOKUP(J131,'State V-Lookup'!$A$1:$B$19,2,0)</f>
        <v>KENTUCKY</v>
      </c>
      <c r="M131" t="str">
        <f>VLOOKUP(I131,'Cost Center VLookup'!$A$1:$C$99,2,0)</f>
        <v>3333 Mid St Div Public Affairs</v>
      </c>
      <c r="N131" t="str">
        <f>VLOOKUP(I131,'Cost Center VLookup'!$A$1:$C$89,3,0)</f>
        <v>Mark Martin</v>
      </c>
      <c r="O131" t="str">
        <f>VLOOKUP(I131,'Cost Center VLookup'!$A$1:$D$97,4,0)</f>
        <v>Administration</v>
      </c>
    </row>
    <row r="132" spans="1:15" hidden="1">
      <c r="A132" s="15">
        <v>40148</v>
      </c>
      <c r="B132" s="6" t="s">
        <v>1264</v>
      </c>
      <c r="C132" s="9" t="s">
        <v>148</v>
      </c>
      <c r="E132" t="s">
        <v>1010</v>
      </c>
      <c r="F132" s="23">
        <v>1192</v>
      </c>
      <c r="G132">
        <v>30703</v>
      </c>
      <c r="H132" s="7" t="str">
        <f>VLOOKUP(G132,'Sub-Acct VLookup'!$A$1:$B$44,2,0)</f>
        <v>United Way Agencies</v>
      </c>
      <c r="I132" s="13">
        <v>2631</v>
      </c>
      <c r="J132" s="2" t="s">
        <v>1011</v>
      </c>
      <c r="K132" s="2"/>
      <c r="L132" t="str">
        <f>VLOOKUP(J132,'State V-Lookup'!$A$1:$B$19,2,0)</f>
        <v>KENTUCKY</v>
      </c>
      <c r="M132" t="str">
        <f>VLOOKUP(I132,'Cost Center VLookup'!$A$1:$C$99,2,0)</f>
        <v>2631 KY Div Madisonville West Region Administration</v>
      </c>
      <c r="N132" t="str">
        <f>VLOOKUP(I132,'Cost Center VLookup'!$A$1:$C$89,3,0)</f>
        <v>Tim Owen</v>
      </c>
      <c r="O132" t="str">
        <f>VLOOKUP(I132,'Cost Center VLookup'!$A$1:$D$97,4,0)</f>
        <v>Administration</v>
      </c>
    </row>
    <row r="133" spans="1:15" hidden="1">
      <c r="A133" s="15">
        <v>40154</v>
      </c>
      <c r="B133" s="6" t="s">
        <v>1264</v>
      </c>
      <c r="C133" s="9" t="s">
        <v>148</v>
      </c>
      <c r="E133" t="s">
        <v>1275</v>
      </c>
      <c r="F133" s="23">
        <v>158</v>
      </c>
      <c r="G133">
        <v>30736</v>
      </c>
      <c r="H133" s="7" t="str">
        <f>VLOOKUP(G133,'Sub-Acct VLookup'!$A$1:$B$44,2,0)</f>
        <v>Community Welfare</v>
      </c>
      <c r="I133" s="13">
        <v>3333</v>
      </c>
      <c r="J133" s="2" t="s">
        <v>1011</v>
      </c>
      <c r="K133" s="2"/>
      <c r="L133" t="str">
        <f>VLOOKUP(J133,'State V-Lookup'!$A$1:$B$19,2,0)</f>
        <v>KENTUCKY</v>
      </c>
      <c r="M133" t="str">
        <f>VLOOKUP(I133,'Cost Center VLookup'!$A$1:$C$99,2,0)</f>
        <v>3333 Mid St Div Public Affairs</v>
      </c>
      <c r="N133" t="str">
        <f>VLOOKUP(I133,'Cost Center VLookup'!$A$1:$C$89,3,0)</f>
        <v>Mark Martin</v>
      </c>
      <c r="O133" t="str">
        <f>VLOOKUP(I133,'Cost Center VLookup'!$A$1:$D$97,4,0)</f>
        <v>Administration</v>
      </c>
    </row>
    <row r="134" spans="1:15" hidden="1">
      <c r="A134" s="15">
        <v>40155</v>
      </c>
      <c r="B134" s="6" t="s">
        <v>1264</v>
      </c>
      <c r="C134" s="9" t="s">
        <v>148</v>
      </c>
      <c r="E134" t="s">
        <v>1242</v>
      </c>
      <c r="F134" s="23">
        <v>100</v>
      </c>
      <c r="G134">
        <v>30710</v>
      </c>
      <c r="H134" s="7" t="str">
        <f>VLOOKUP(G134,'Sub-Acct VLookup'!$A$1:$B$44,2,0)</f>
        <v>Youth Clubs &amp; Centers</v>
      </c>
      <c r="I134" s="13">
        <v>3333</v>
      </c>
      <c r="J134" s="2" t="s">
        <v>1011</v>
      </c>
      <c r="K134" s="2"/>
      <c r="L134" t="str">
        <f>VLOOKUP(J134,'State V-Lookup'!$A$1:$B$19,2,0)</f>
        <v>KENTUCKY</v>
      </c>
      <c r="M134" t="str">
        <f>VLOOKUP(I134,'Cost Center VLookup'!$A$1:$C$99,2,0)</f>
        <v>3333 Mid St Div Public Affairs</v>
      </c>
      <c r="N134" t="str">
        <f>VLOOKUP(I134,'Cost Center VLookup'!$A$1:$C$89,3,0)</f>
        <v>Mark Martin</v>
      </c>
      <c r="O134" t="str">
        <f>VLOOKUP(I134,'Cost Center VLookup'!$A$1:$D$97,4,0)</f>
        <v>Administration</v>
      </c>
    </row>
    <row r="135" spans="1:15" hidden="1">
      <c r="A135" s="15">
        <v>40170</v>
      </c>
      <c r="B135" s="6" t="s">
        <v>1264</v>
      </c>
      <c r="C135" s="9" t="s">
        <v>148</v>
      </c>
      <c r="E135" t="s">
        <v>1274</v>
      </c>
      <c r="F135" s="23">
        <v>47.74</v>
      </c>
      <c r="G135">
        <v>30736</v>
      </c>
      <c r="H135" s="7" t="str">
        <f>VLOOKUP(G135,'Sub-Acct VLookup'!$A$1:$B$44,2,0)</f>
        <v>Community Welfare</v>
      </c>
      <c r="I135" s="13">
        <v>2734</v>
      </c>
      <c r="J135" s="2" t="s">
        <v>1011</v>
      </c>
      <c r="K135" s="2"/>
      <c r="L135" t="str">
        <f>VLOOKUP(J135,'State V-Lookup'!$A$1:$B$19,2,0)</f>
        <v>KENTUCKY</v>
      </c>
      <c r="M135" t="str">
        <f>VLOOKUP(I135,'Cost Center VLookup'!$A$1:$C$99,2,0)</f>
        <v>2734 KY Div Bowling Green C&amp;M/Service</v>
      </c>
      <c r="N135" t="str">
        <f>VLOOKUP(I135,'Cost Center VLookup'!$A$1:$C$89,3,0)</f>
        <v>Don Bonner / Kolby Beals</v>
      </c>
      <c r="O135" t="str">
        <f>VLOOKUP(I135,'Cost Center VLookup'!$A$1:$D$97,4,0)</f>
        <v>Mike Close</v>
      </c>
    </row>
    <row r="136" spans="1:15" hidden="1">
      <c r="A136" s="15">
        <v>40178</v>
      </c>
      <c r="B136" s="6" t="s">
        <v>1264</v>
      </c>
      <c r="C136" s="9" t="s">
        <v>148</v>
      </c>
      <c r="E136" t="s">
        <v>1266</v>
      </c>
      <c r="F136" s="23">
        <v>1155</v>
      </c>
      <c r="G136">
        <v>30702</v>
      </c>
      <c r="H136" s="7" t="str">
        <f>VLOOKUP(G136,'Sub-Acct VLookup'!$A$1:$B$44,2,0)</f>
        <v>Education</v>
      </c>
      <c r="I136" s="13">
        <v>3333</v>
      </c>
      <c r="J136" s="2" t="s">
        <v>1011</v>
      </c>
      <c r="K136" s="2"/>
      <c r="L136" t="str">
        <f>VLOOKUP(J136,'State V-Lookup'!$A$1:$B$19,2,0)</f>
        <v>KENTUCKY</v>
      </c>
      <c r="M136" t="str">
        <f>VLOOKUP(I136,'Cost Center VLookup'!$A$1:$C$99,2,0)</f>
        <v>3333 Mid St Div Public Affairs</v>
      </c>
      <c r="N136" t="str">
        <f>VLOOKUP(I136,'Cost Center VLookup'!$A$1:$C$89,3,0)</f>
        <v>Mark Martin</v>
      </c>
      <c r="O136" t="str">
        <f>VLOOKUP(I136,'Cost Center VLookup'!$A$1:$D$97,4,0)</f>
        <v>Administration</v>
      </c>
    </row>
    <row r="137" spans="1:15" hidden="1">
      <c r="A137" s="15">
        <v>40178</v>
      </c>
      <c r="B137" s="6" t="s">
        <v>1264</v>
      </c>
      <c r="C137" s="9" t="s">
        <v>148</v>
      </c>
      <c r="E137" t="s">
        <v>1268</v>
      </c>
      <c r="F137" s="23">
        <v>250</v>
      </c>
      <c r="G137">
        <v>30705</v>
      </c>
      <c r="H137" s="7" t="str">
        <f>VLOOKUP(G137,'Sub-Acct VLookup'!$A$1:$B$44,2,0)</f>
        <v>Health</v>
      </c>
      <c r="I137" s="13">
        <v>3333</v>
      </c>
      <c r="J137" s="2" t="s">
        <v>1011</v>
      </c>
      <c r="K137" s="2"/>
      <c r="L137" t="str">
        <f>VLOOKUP(J137,'State V-Lookup'!$A$1:$B$19,2,0)</f>
        <v>KENTUCKY</v>
      </c>
      <c r="M137" t="str">
        <f>VLOOKUP(I137,'Cost Center VLookup'!$A$1:$C$99,2,0)</f>
        <v>3333 Mid St Div Public Affairs</v>
      </c>
      <c r="N137" t="str">
        <f>VLOOKUP(I137,'Cost Center VLookup'!$A$1:$C$89,3,0)</f>
        <v>Mark Martin</v>
      </c>
      <c r="O137" t="str">
        <f>VLOOKUP(I137,'Cost Center VLookup'!$A$1:$D$97,4,0)</f>
        <v>Administration</v>
      </c>
    </row>
    <row r="138" spans="1:15" hidden="1">
      <c r="A138" s="15">
        <v>40178</v>
      </c>
      <c r="B138" s="6" t="s">
        <v>1264</v>
      </c>
      <c r="C138" s="9" t="s">
        <v>148</v>
      </c>
      <c r="E138" t="s">
        <v>1271</v>
      </c>
      <c r="F138" s="23">
        <v>7500</v>
      </c>
      <c r="G138">
        <v>30706</v>
      </c>
      <c r="H138" s="7" t="str">
        <f>VLOOKUP(G138,'Sub-Acct VLookup'!$A$1:$B$44,2,0)</f>
        <v>Museums &amp; Arts</v>
      </c>
      <c r="I138" s="13">
        <v>3333</v>
      </c>
      <c r="J138" s="2" t="s">
        <v>1011</v>
      </c>
      <c r="K138" s="2"/>
      <c r="L138" t="str">
        <f>VLOOKUP(J138,'State V-Lookup'!$A$1:$B$19,2,0)</f>
        <v>KENTUCKY</v>
      </c>
      <c r="M138" t="str">
        <f>VLOOKUP(I138,'Cost Center VLookup'!$A$1:$C$99,2,0)</f>
        <v>3333 Mid St Div Public Affairs</v>
      </c>
      <c r="N138" t="str">
        <f>VLOOKUP(I138,'Cost Center VLookup'!$A$1:$C$89,3,0)</f>
        <v>Mark Martin</v>
      </c>
      <c r="O138" t="str">
        <f>VLOOKUP(I138,'Cost Center VLookup'!$A$1:$D$97,4,0)</f>
        <v>Administration</v>
      </c>
    </row>
    <row r="139" spans="1:15" hidden="1">
      <c r="A139" s="15">
        <v>40178</v>
      </c>
      <c r="B139" s="6" t="s">
        <v>1264</v>
      </c>
      <c r="C139" s="9" t="s">
        <v>148</v>
      </c>
      <c r="E139" t="s">
        <v>1276</v>
      </c>
      <c r="F139" s="23">
        <v>500</v>
      </c>
      <c r="G139">
        <v>30736</v>
      </c>
      <c r="H139" s="7" t="str">
        <f>VLOOKUP(G139,'Sub-Acct VLookup'!$A$1:$B$44,2,0)</f>
        <v>Community Welfare</v>
      </c>
      <c r="I139" s="13">
        <v>3333</v>
      </c>
      <c r="J139" s="2" t="s">
        <v>1011</v>
      </c>
      <c r="K139" s="2"/>
      <c r="L139" t="str">
        <f>VLOOKUP(J139,'State V-Lookup'!$A$1:$B$19,2,0)</f>
        <v>KENTUCKY</v>
      </c>
      <c r="M139" t="str">
        <f>VLOOKUP(I139,'Cost Center VLookup'!$A$1:$C$99,2,0)</f>
        <v>3333 Mid St Div Public Affairs</v>
      </c>
      <c r="N139" t="str">
        <f>VLOOKUP(I139,'Cost Center VLookup'!$A$1:$C$89,3,0)</f>
        <v>Mark Martin</v>
      </c>
      <c r="O139" t="str">
        <f>VLOOKUP(I139,'Cost Center VLookup'!$A$1:$D$97,4,0)</f>
        <v>Administration</v>
      </c>
    </row>
    <row r="140" spans="1:15" hidden="1">
      <c r="A140" s="15">
        <v>40178</v>
      </c>
      <c r="B140" s="6" t="s">
        <v>1264</v>
      </c>
      <c r="C140" s="9" t="s">
        <v>148</v>
      </c>
      <c r="E140" t="s">
        <v>1277</v>
      </c>
      <c r="F140" s="23">
        <v>1000</v>
      </c>
      <c r="G140">
        <v>30736</v>
      </c>
      <c r="H140" s="7" t="str">
        <f>VLOOKUP(G140,'Sub-Acct VLookup'!$A$1:$B$44,2,0)</f>
        <v>Community Welfare</v>
      </c>
      <c r="I140" s="13">
        <v>3333</v>
      </c>
      <c r="J140" s="2" t="s">
        <v>1011</v>
      </c>
      <c r="K140" s="2"/>
      <c r="L140" t="str">
        <f>VLOOKUP(J140,'State V-Lookup'!$A$1:$B$19,2,0)</f>
        <v>KENTUCKY</v>
      </c>
      <c r="M140" t="str">
        <f>VLOOKUP(I140,'Cost Center VLookup'!$A$1:$C$99,2,0)</f>
        <v>3333 Mid St Div Public Affairs</v>
      </c>
      <c r="N140" t="str">
        <f>VLOOKUP(I140,'Cost Center VLookup'!$A$1:$C$89,3,0)</f>
        <v>Mark Martin</v>
      </c>
      <c r="O140" t="str">
        <f>VLOOKUP(I140,'Cost Center VLookup'!$A$1:$D$97,4,0)</f>
        <v>Administration</v>
      </c>
    </row>
    <row r="141" spans="1:15" hidden="1">
      <c r="A141" s="15">
        <v>40186</v>
      </c>
      <c r="B141" s="6" t="s">
        <v>1288</v>
      </c>
      <c r="C141" s="9" t="s">
        <v>148</v>
      </c>
      <c r="E141" t="s">
        <v>1010</v>
      </c>
      <c r="F141" s="24">
        <v>1000</v>
      </c>
      <c r="G141">
        <v>30703</v>
      </c>
      <c r="H141" s="7" t="str">
        <f>VLOOKUP(G141,'Sub-Acct VLookup'!$A$1:$B$44,2,0)</f>
        <v>United Way Agencies</v>
      </c>
      <c r="I141" s="13">
        <v>3333</v>
      </c>
      <c r="J141" s="2" t="s">
        <v>1011</v>
      </c>
      <c r="K141" s="2"/>
      <c r="L141" t="str">
        <f>VLOOKUP(J141,'State V-Lookup'!$A$1:$B$19,2,0)</f>
        <v>KENTUCKY</v>
      </c>
      <c r="M141" t="str">
        <f>VLOOKUP(I141,'Cost Center VLookup'!$A$1:$C$99,2,0)</f>
        <v>3333 Mid St Div Public Affairs</v>
      </c>
      <c r="N141" t="str">
        <f>VLOOKUP(I141,'Cost Center VLookup'!$A$1:$C$89,3,0)</f>
        <v>Mark Martin</v>
      </c>
      <c r="O141" t="str">
        <f>VLOOKUP(I141,'Cost Center VLookup'!$A$1:$D$97,4,0)</f>
        <v>Administration</v>
      </c>
    </row>
    <row r="142" spans="1:15" hidden="1">
      <c r="A142" s="15">
        <v>40188</v>
      </c>
      <c r="B142" s="6" t="s">
        <v>1288</v>
      </c>
      <c r="C142" s="9" t="s">
        <v>148</v>
      </c>
      <c r="E142" t="s">
        <v>1010</v>
      </c>
      <c r="F142" s="24">
        <v>1192</v>
      </c>
      <c r="G142">
        <v>30703</v>
      </c>
      <c r="H142" s="7" t="str">
        <f>VLOOKUP(G142,'Sub-Acct VLookup'!$A$1:$B$44,2,0)</f>
        <v>United Way Agencies</v>
      </c>
      <c r="I142" s="13">
        <v>2631</v>
      </c>
      <c r="J142" s="2" t="s">
        <v>1011</v>
      </c>
      <c r="K142" s="2"/>
      <c r="L142" t="str">
        <f>VLOOKUP(J142,'State V-Lookup'!$A$1:$B$19,2,0)</f>
        <v>KENTUCKY</v>
      </c>
      <c r="M142" t="str">
        <f>VLOOKUP(I142,'Cost Center VLookup'!$A$1:$C$99,2,0)</f>
        <v>2631 KY Div Madisonville West Region Administration</v>
      </c>
      <c r="N142" t="str">
        <f>VLOOKUP(I142,'Cost Center VLookup'!$A$1:$C$89,3,0)</f>
        <v>Tim Owen</v>
      </c>
      <c r="O142" t="str">
        <f>VLOOKUP(I142,'Cost Center VLookup'!$A$1:$D$97,4,0)</f>
        <v>Administration</v>
      </c>
    </row>
    <row r="143" spans="1:15" hidden="1">
      <c r="A143" s="15">
        <v>40189</v>
      </c>
      <c r="B143" s="6" t="s">
        <v>1288</v>
      </c>
      <c r="C143" s="9" t="s">
        <v>148</v>
      </c>
      <c r="E143" t="s">
        <v>1032</v>
      </c>
      <c r="F143" s="24">
        <v>10000</v>
      </c>
      <c r="G143">
        <v>30736</v>
      </c>
      <c r="H143" s="7" t="str">
        <f>VLOOKUP(G143,'Sub-Acct VLookup'!$A$1:$B$44,2,0)</f>
        <v>Community Welfare</v>
      </c>
      <c r="I143" s="13">
        <v>3333</v>
      </c>
      <c r="J143" s="2" t="s">
        <v>1011</v>
      </c>
      <c r="K143" s="2"/>
      <c r="L143" t="str">
        <f>VLOOKUP(J143,'State V-Lookup'!$A$1:$B$19,2,0)</f>
        <v>KENTUCKY</v>
      </c>
      <c r="M143" t="str">
        <f>VLOOKUP(I143,'Cost Center VLookup'!$A$1:$C$99,2,0)</f>
        <v>3333 Mid St Div Public Affairs</v>
      </c>
      <c r="N143" t="str">
        <f>VLOOKUP(I143,'Cost Center VLookup'!$A$1:$C$89,3,0)</f>
        <v>Mark Martin</v>
      </c>
      <c r="O143" t="str">
        <f>VLOOKUP(I143,'Cost Center VLookup'!$A$1:$D$97,4,0)</f>
        <v>Administration</v>
      </c>
    </row>
    <row r="144" spans="1:15" hidden="1">
      <c r="A144" s="15">
        <v>40198</v>
      </c>
      <c r="B144" s="6" t="s">
        <v>1288</v>
      </c>
      <c r="C144" s="9" t="s">
        <v>148</v>
      </c>
      <c r="E144" t="s">
        <v>1289</v>
      </c>
      <c r="F144" s="24">
        <v>32.47</v>
      </c>
      <c r="G144">
        <v>30705</v>
      </c>
      <c r="H144" s="7" t="str">
        <f>VLOOKUP(G144,'Sub-Acct VLookup'!$A$1:$B$44,2,0)</f>
        <v>Health</v>
      </c>
      <c r="I144" s="13">
        <v>2734</v>
      </c>
      <c r="J144" s="2" t="s">
        <v>1011</v>
      </c>
      <c r="K144" s="2"/>
      <c r="L144" t="str">
        <f>VLOOKUP(J144,'State V-Lookup'!$A$1:$B$19,2,0)</f>
        <v>KENTUCKY</v>
      </c>
      <c r="M144" t="str">
        <f>VLOOKUP(I144,'Cost Center VLookup'!$A$1:$C$99,2,0)</f>
        <v>2734 KY Div Bowling Green C&amp;M/Service</v>
      </c>
      <c r="N144" t="str">
        <f>VLOOKUP(I144,'Cost Center VLookup'!$A$1:$C$89,3,0)</f>
        <v>Don Bonner / Kolby Beals</v>
      </c>
      <c r="O144" t="str">
        <f>VLOOKUP(I144,'Cost Center VLookup'!$A$1:$D$97,4,0)</f>
        <v>Mike Close</v>
      </c>
    </row>
    <row r="145" spans="1:15" hidden="1">
      <c r="A145" s="15">
        <v>40198</v>
      </c>
      <c r="B145" s="6" t="s">
        <v>1288</v>
      </c>
      <c r="C145" s="9" t="s">
        <v>148</v>
      </c>
      <c r="E145" t="s">
        <v>1289</v>
      </c>
      <c r="F145" s="24">
        <v>217.53</v>
      </c>
      <c r="G145">
        <v>30705</v>
      </c>
      <c r="H145" s="7" t="str">
        <f>VLOOKUP(G145,'Sub-Acct VLookup'!$A$1:$B$44,2,0)</f>
        <v>Health</v>
      </c>
      <c r="I145" s="13">
        <v>2734</v>
      </c>
      <c r="J145" s="2" t="s">
        <v>1011</v>
      </c>
      <c r="K145" s="2"/>
      <c r="L145" t="str">
        <f>VLOOKUP(J145,'State V-Lookup'!$A$1:$B$19,2,0)</f>
        <v>KENTUCKY</v>
      </c>
      <c r="M145" t="str">
        <f>VLOOKUP(I145,'Cost Center VLookup'!$A$1:$C$99,2,0)</f>
        <v>2734 KY Div Bowling Green C&amp;M/Service</v>
      </c>
      <c r="N145" t="str">
        <f>VLOOKUP(I145,'Cost Center VLookup'!$A$1:$C$89,3,0)</f>
        <v>Don Bonner / Kolby Beals</v>
      </c>
      <c r="O145" t="str">
        <f>VLOOKUP(I145,'Cost Center VLookup'!$A$1:$D$97,4,0)</f>
        <v>Mike Close</v>
      </c>
    </row>
    <row r="146" spans="1:15" hidden="1">
      <c r="A146" s="15">
        <v>40199</v>
      </c>
      <c r="B146" s="6" t="s">
        <v>1288</v>
      </c>
      <c r="C146" s="9" t="s">
        <v>148</v>
      </c>
      <c r="E146" t="s">
        <v>1231</v>
      </c>
      <c r="F146" s="24">
        <v>66</v>
      </c>
      <c r="G146">
        <v>30736</v>
      </c>
      <c r="H146" s="7" t="str">
        <f>VLOOKUP(G146,'Sub-Acct VLookup'!$A$1:$B$44,2,0)</f>
        <v>Community Welfare</v>
      </c>
      <c r="I146" s="13">
        <v>3333</v>
      </c>
      <c r="J146" s="2" t="s">
        <v>1011</v>
      </c>
      <c r="K146" s="2"/>
      <c r="L146" t="str">
        <f>VLOOKUP(J146,'State V-Lookup'!$A$1:$B$19,2,0)</f>
        <v>KENTUCKY</v>
      </c>
      <c r="M146" t="str">
        <f>VLOOKUP(I146,'Cost Center VLookup'!$A$1:$C$99,2,0)</f>
        <v>3333 Mid St Div Public Affairs</v>
      </c>
      <c r="N146" t="str">
        <f>VLOOKUP(I146,'Cost Center VLookup'!$A$1:$C$89,3,0)</f>
        <v>Mark Martin</v>
      </c>
      <c r="O146" t="str">
        <f>VLOOKUP(I146,'Cost Center VLookup'!$A$1:$D$97,4,0)</f>
        <v>Administration</v>
      </c>
    </row>
    <row r="147" spans="1:15" hidden="1">
      <c r="A147" s="15">
        <v>40203</v>
      </c>
      <c r="B147" s="6" t="s">
        <v>1288</v>
      </c>
      <c r="C147" s="9" t="s">
        <v>148</v>
      </c>
      <c r="E147" t="s">
        <v>1028</v>
      </c>
      <c r="F147" s="24">
        <v>20</v>
      </c>
      <c r="G147">
        <v>30736</v>
      </c>
      <c r="H147" s="7" t="str">
        <f>VLOOKUP(G147,'Sub-Acct VLookup'!$A$1:$B$44,2,0)</f>
        <v>Community Welfare</v>
      </c>
      <c r="I147" s="13">
        <v>3333</v>
      </c>
      <c r="J147" s="2" t="s">
        <v>1011</v>
      </c>
      <c r="K147" s="2"/>
      <c r="L147" t="str">
        <f>VLOOKUP(J147,'State V-Lookup'!$A$1:$B$19,2,0)</f>
        <v>KENTUCKY</v>
      </c>
      <c r="M147" t="str">
        <f>VLOOKUP(I147,'Cost Center VLookup'!$A$1:$C$99,2,0)</f>
        <v>3333 Mid St Div Public Affairs</v>
      </c>
      <c r="N147" t="str">
        <f>VLOOKUP(I147,'Cost Center VLookup'!$A$1:$C$89,3,0)</f>
        <v>Mark Martin</v>
      </c>
      <c r="O147" t="str">
        <f>VLOOKUP(I147,'Cost Center VLookup'!$A$1:$D$97,4,0)</f>
        <v>Administration</v>
      </c>
    </row>
    <row r="148" spans="1:15" hidden="1">
      <c r="A148" s="15">
        <v>40205</v>
      </c>
      <c r="B148" s="6" t="s">
        <v>1288</v>
      </c>
      <c r="C148" s="9" t="s">
        <v>148</v>
      </c>
      <c r="E148" t="s">
        <v>1010</v>
      </c>
      <c r="F148" s="24">
        <v>5014</v>
      </c>
      <c r="G148">
        <v>30703</v>
      </c>
      <c r="H148" s="7" t="str">
        <f>VLOOKUP(G148,'Sub-Acct VLookup'!$A$1:$B$44,2,0)</f>
        <v>United Way Agencies</v>
      </c>
      <c r="I148" s="13">
        <v>3333</v>
      </c>
      <c r="J148" s="2" t="s">
        <v>1011</v>
      </c>
      <c r="K148" s="2"/>
      <c r="L148" t="str">
        <f>VLOOKUP(J148,'State V-Lookup'!$A$1:$B$19,2,0)</f>
        <v>KENTUCKY</v>
      </c>
      <c r="M148" t="str">
        <f>VLOOKUP(I148,'Cost Center VLookup'!$A$1:$C$99,2,0)</f>
        <v>3333 Mid St Div Public Affairs</v>
      </c>
      <c r="N148" t="str">
        <f>VLOOKUP(I148,'Cost Center VLookup'!$A$1:$C$89,3,0)</f>
        <v>Mark Martin</v>
      </c>
      <c r="O148" t="str">
        <f>VLOOKUP(I148,'Cost Center VLookup'!$A$1:$D$97,4,0)</f>
        <v>Administration</v>
      </c>
    </row>
    <row r="149" spans="1:15" hidden="1">
      <c r="A149" s="15">
        <v>40205</v>
      </c>
      <c r="B149" s="6" t="s">
        <v>1288</v>
      </c>
      <c r="C149" s="9" t="s">
        <v>148</v>
      </c>
      <c r="E149" t="s">
        <v>1010</v>
      </c>
      <c r="F149" s="24">
        <v>300</v>
      </c>
      <c r="G149">
        <v>30703</v>
      </c>
      <c r="H149" s="7" t="str">
        <f>VLOOKUP(G149,'Sub-Acct VLookup'!$A$1:$B$44,2,0)</f>
        <v>United Way Agencies</v>
      </c>
      <c r="I149" s="13">
        <v>3333</v>
      </c>
      <c r="J149" s="2" t="s">
        <v>1011</v>
      </c>
      <c r="K149" s="2"/>
      <c r="L149" t="str">
        <f>VLOOKUP(J149,'State V-Lookup'!$A$1:$B$19,2,0)</f>
        <v>KENTUCKY</v>
      </c>
      <c r="M149" t="str">
        <f>VLOOKUP(I149,'Cost Center VLookup'!$A$1:$C$99,2,0)</f>
        <v>3333 Mid St Div Public Affairs</v>
      </c>
      <c r="N149" t="str">
        <f>VLOOKUP(I149,'Cost Center VLookup'!$A$1:$C$89,3,0)</f>
        <v>Mark Martin</v>
      </c>
      <c r="O149" t="str">
        <f>VLOOKUP(I149,'Cost Center VLookup'!$A$1:$D$97,4,0)</f>
        <v>Administration</v>
      </c>
    </row>
    <row r="150" spans="1:15" hidden="1">
      <c r="A150" s="15">
        <v>40205</v>
      </c>
      <c r="B150" s="6" t="s">
        <v>1288</v>
      </c>
      <c r="C150" s="9" t="s">
        <v>148</v>
      </c>
      <c r="E150" t="s">
        <v>1298</v>
      </c>
      <c r="F150" s="24">
        <v>6250</v>
      </c>
      <c r="G150">
        <v>30736</v>
      </c>
      <c r="H150" s="7" t="str">
        <f>VLOOKUP(G150,'Sub-Acct VLookup'!$A$1:$B$44,2,0)</f>
        <v>Community Welfare</v>
      </c>
      <c r="I150" s="13">
        <v>3333</v>
      </c>
      <c r="J150" s="2" t="s">
        <v>1011</v>
      </c>
      <c r="K150" s="2"/>
      <c r="L150" t="str">
        <f>VLOOKUP(J150,'State V-Lookup'!$A$1:$B$19,2,0)</f>
        <v>KENTUCKY</v>
      </c>
      <c r="M150" t="str">
        <f>VLOOKUP(I150,'Cost Center VLookup'!$A$1:$C$99,2,0)</f>
        <v>3333 Mid St Div Public Affairs</v>
      </c>
      <c r="N150" t="str">
        <f>VLOOKUP(I150,'Cost Center VLookup'!$A$1:$C$89,3,0)</f>
        <v>Mark Martin</v>
      </c>
      <c r="O150" t="str">
        <f>VLOOKUP(I150,'Cost Center VLookup'!$A$1:$D$97,4,0)</f>
        <v>Administration</v>
      </c>
    </row>
    <row r="151" spans="1:15" hidden="1">
      <c r="A151" s="15">
        <v>40205</v>
      </c>
      <c r="B151" s="6" t="s">
        <v>1288</v>
      </c>
      <c r="C151" s="9" t="s">
        <v>148</v>
      </c>
      <c r="E151" t="s">
        <v>1297</v>
      </c>
      <c r="F151" s="24">
        <v>150</v>
      </c>
      <c r="G151">
        <v>30736</v>
      </c>
      <c r="H151" s="7" t="str">
        <f>VLOOKUP(G151,'Sub-Acct VLookup'!$A$1:$B$44,2,0)</f>
        <v>Community Welfare</v>
      </c>
      <c r="I151" s="13">
        <v>3333</v>
      </c>
      <c r="J151" s="2" t="s">
        <v>1011</v>
      </c>
      <c r="K151" s="2"/>
      <c r="L151" t="str">
        <f>VLOOKUP(J151,'State V-Lookup'!$A$1:$B$19,2,0)</f>
        <v>KENTUCKY</v>
      </c>
      <c r="M151" t="str">
        <f>VLOOKUP(I151,'Cost Center VLookup'!$A$1:$C$99,2,0)</f>
        <v>3333 Mid St Div Public Affairs</v>
      </c>
      <c r="N151" t="str">
        <f>VLOOKUP(I151,'Cost Center VLookup'!$A$1:$C$89,3,0)</f>
        <v>Mark Martin</v>
      </c>
      <c r="O151" t="str">
        <f>VLOOKUP(I151,'Cost Center VLookup'!$A$1:$D$97,4,0)</f>
        <v>Administration</v>
      </c>
    </row>
    <row r="152" spans="1:15" hidden="1">
      <c r="A152" s="15">
        <v>40210</v>
      </c>
      <c r="B152" s="6" t="s">
        <v>1304</v>
      </c>
      <c r="C152" s="9" t="s">
        <v>148</v>
      </c>
      <c r="E152" t="s">
        <v>1303</v>
      </c>
      <c r="F152" s="24">
        <v>50</v>
      </c>
      <c r="G152">
        <v>30702</v>
      </c>
      <c r="H152" s="7" t="str">
        <f>VLOOKUP(G152,'Sub-Acct VLookup'!$A$1:$B$44,2,0)</f>
        <v>Education</v>
      </c>
      <c r="I152" s="13">
        <v>3333</v>
      </c>
      <c r="J152" s="2" t="s">
        <v>1011</v>
      </c>
      <c r="K152" s="2"/>
      <c r="L152" t="str">
        <f>VLOOKUP(J152,'State V-Lookup'!$A$1:$B$19,2,0)</f>
        <v>KENTUCKY</v>
      </c>
      <c r="M152" t="str">
        <f>VLOOKUP(I152,'Cost Center VLookup'!$A$1:$C$99,2,0)</f>
        <v>3333 Mid St Div Public Affairs</v>
      </c>
      <c r="N152" t="str">
        <f>VLOOKUP(I152,'Cost Center VLookup'!$A$1:$C$89,3,0)</f>
        <v>Mark Martin</v>
      </c>
      <c r="O152" t="str">
        <f>VLOOKUP(I152,'Cost Center VLookup'!$A$1:$D$97,4,0)</f>
        <v>Administration</v>
      </c>
    </row>
    <row r="153" spans="1:15" hidden="1">
      <c r="A153" s="15">
        <v>40210</v>
      </c>
      <c r="B153" s="6" t="s">
        <v>1304</v>
      </c>
      <c r="C153" s="9" t="s">
        <v>148</v>
      </c>
      <c r="E153" t="s">
        <v>1025</v>
      </c>
      <c r="F153" s="24">
        <v>2000</v>
      </c>
      <c r="G153">
        <v>30702</v>
      </c>
      <c r="H153" s="7" t="str">
        <f>VLOOKUP(G153,'Sub-Acct VLookup'!$A$1:$B$44,2,0)</f>
        <v>Education</v>
      </c>
      <c r="I153" s="13">
        <v>3333</v>
      </c>
      <c r="J153" s="2" t="s">
        <v>1011</v>
      </c>
      <c r="K153" s="2"/>
      <c r="L153" t="str">
        <f>VLOOKUP(J153,'State V-Lookup'!$A$1:$B$19,2,0)</f>
        <v>KENTUCKY</v>
      </c>
      <c r="M153" t="str">
        <f>VLOOKUP(I153,'Cost Center VLookup'!$A$1:$C$99,2,0)</f>
        <v>3333 Mid St Div Public Affairs</v>
      </c>
      <c r="N153" t="str">
        <f>VLOOKUP(I153,'Cost Center VLookup'!$A$1:$C$89,3,0)</f>
        <v>Mark Martin</v>
      </c>
      <c r="O153" t="str">
        <f>VLOOKUP(I153,'Cost Center VLookup'!$A$1:$D$97,4,0)</f>
        <v>Administration</v>
      </c>
    </row>
    <row r="154" spans="1:15" hidden="1">
      <c r="A154" s="15">
        <v>40210</v>
      </c>
      <c r="B154" s="6" t="s">
        <v>1304</v>
      </c>
      <c r="C154" s="9" t="s">
        <v>148</v>
      </c>
      <c r="E154" t="s">
        <v>1025</v>
      </c>
      <c r="F154" s="24">
        <v>500</v>
      </c>
      <c r="G154">
        <v>30702</v>
      </c>
      <c r="H154" s="7" t="str">
        <f>VLOOKUP(G154,'Sub-Acct VLookup'!$A$1:$B$44,2,0)</f>
        <v>Education</v>
      </c>
      <c r="I154" s="13">
        <v>3333</v>
      </c>
      <c r="J154" s="2" t="s">
        <v>1011</v>
      </c>
      <c r="K154" s="2"/>
      <c r="L154" t="str">
        <f>VLOOKUP(J154,'State V-Lookup'!$A$1:$B$19,2,0)</f>
        <v>KENTUCKY</v>
      </c>
      <c r="M154" t="str">
        <f>VLOOKUP(I154,'Cost Center VLookup'!$A$1:$C$99,2,0)</f>
        <v>3333 Mid St Div Public Affairs</v>
      </c>
      <c r="N154" t="str">
        <f>VLOOKUP(I154,'Cost Center VLookup'!$A$1:$C$89,3,0)</f>
        <v>Mark Martin</v>
      </c>
      <c r="O154" t="str">
        <f>VLOOKUP(I154,'Cost Center VLookup'!$A$1:$D$97,4,0)</f>
        <v>Administration</v>
      </c>
    </row>
    <row r="155" spans="1:15" hidden="1">
      <c r="A155" s="15">
        <v>40210</v>
      </c>
      <c r="B155" s="6" t="s">
        <v>1304</v>
      </c>
      <c r="C155" s="9" t="s">
        <v>148</v>
      </c>
      <c r="E155" t="s">
        <v>1010</v>
      </c>
      <c r="F155" s="24">
        <v>1192</v>
      </c>
      <c r="G155">
        <v>30703</v>
      </c>
      <c r="H155" s="7" t="str">
        <f>VLOOKUP(G155,'Sub-Acct VLookup'!$A$1:$B$44,2,0)</f>
        <v>United Way Agencies</v>
      </c>
      <c r="I155" s="13">
        <v>2631</v>
      </c>
      <c r="J155" s="2" t="s">
        <v>1011</v>
      </c>
      <c r="K155" s="2"/>
      <c r="L155" t="str">
        <f>VLOOKUP(J155,'State V-Lookup'!$A$1:$B$19,2,0)</f>
        <v>KENTUCKY</v>
      </c>
      <c r="M155" t="str">
        <f>VLOOKUP(I155,'Cost Center VLookup'!$A$1:$C$99,2,0)</f>
        <v>2631 KY Div Madisonville West Region Administration</v>
      </c>
      <c r="N155" t="str">
        <f>VLOOKUP(I155,'Cost Center VLookup'!$A$1:$C$89,3,0)</f>
        <v>Tim Owen</v>
      </c>
      <c r="O155" t="str">
        <f>VLOOKUP(I155,'Cost Center VLookup'!$A$1:$D$97,4,0)</f>
        <v>Administration</v>
      </c>
    </row>
    <row r="156" spans="1:15" hidden="1">
      <c r="A156" s="15">
        <v>40212</v>
      </c>
      <c r="B156" s="6" t="s">
        <v>1304</v>
      </c>
      <c r="C156" s="9" t="s">
        <v>148</v>
      </c>
      <c r="E156" t="s">
        <v>1310</v>
      </c>
      <c r="F156" s="24">
        <v>80</v>
      </c>
      <c r="G156">
        <v>30736</v>
      </c>
      <c r="H156" s="7" t="str">
        <f>VLOOKUP(G156,'Sub-Acct VLookup'!$A$1:$B$44,2,0)</f>
        <v>Community Welfare</v>
      </c>
      <c r="I156" s="13">
        <v>2638</v>
      </c>
      <c r="J156" s="2" t="s">
        <v>1011</v>
      </c>
      <c r="K156" s="2"/>
      <c r="L156" t="str">
        <f>VLOOKUP(J156,'State V-Lookup'!$A$1:$B$19,2,0)</f>
        <v>KENTUCKY</v>
      </c>
      <c r="M156" t="str">
        <f>VLOOKUP(I156,'Cost Center VLookup'!$A$1:$C$99,2,0)</f>
        <v>2638 KY Div Mayfield C&amp;M/Service</v>
      </c>
      <c r="N156" t="str">
        <f>VLOOKUP(I156,'Cost Center VLookup'!$A$1:$C$89,3,0)</f>
        <v>Pat Mattingly / Sean Jones</v>
      </c>
      <c r="O156" t="str">
        <f>VLOOKUP(I156,'Cost Center VLookup'!$A$1:$D$97,4,0)</f>
        <v>Ryan Tolbert</v>
      </c>
    </row>
    <row r="157" spans="1:15" hidden="1">
      <c r="A157" s="15">
        <v>40213</v>
      </c>
      <c r="B157" s="6" t="s">
        <v>1304</v>
      </c>
      <c r="C157" s="9" t="s">
        <v>148</v>
      </c>
      <c r="E157" t="s">
        <v>1312</v>
      </c>
      <c r="F157" s="24">
        <v>1000</v>
      </c>
      <c r="G157">
        <v>30736</v>
      </c>
      <c r="H157" s="7" t="str">
        <f>VLOOKUP(G157,'Sub-Acct VLookup'!$A$1:$B$44,2,0)</f>
        <v>Community Welfare</v>
      </c>
      <c r="I157" s="13">
        <v>3333</v>
      </c>
      <c r="J157" s="2" t="s">
        <v>1011</v>
      </c>
      <c r="K157" s="2"/>
      <c r="L157" t="str">
        <f>VLOOKUP(J157,'State V-Lookup'!$A$1:$B$19,2,0)</f>
        <v>KENTUCKY</v>
      </c>
      <c r="M157" t="str">
        <f>VLOOKUP(I157,'Cost Center VLookup'!$A$1:$C$99,2,0)</f>
        <v>3333 Mid St Div Public Affairs</v>
      </c>
      <c r="N157" t="str">
        <f>VLOOKUP(I157,'Cost Center VLookup'!$A$1:$C$89,3,0)</f>
        <v>Mark Martin</v>
      </c>
      <c r="O157" t="str">
        <f>VLOOKUP(I157,'Cost Center VLookup'!$A$1:$D$97,4,0)</f>
        <v>Administration</v>
      </c>
    </row>
    <row r="158" spans="1:15" hidden="1">
      <c r="A158" s="15">
        <v>40213</v>
      </c>
      <c r="B158" s="6" t="s">
        <v>1304</v>
      </c>
      <c r="C158" s="9" t="s">
        <v>148</v>
      </c>
      <c r="E158" t="s">
        <v>1242</v>
      </c>
      <c r="F158" s="24">
        <v>500</v>
      </c>
      <c r="G158">
        <v>30736</v>
      </c>
      <c r="H158" s="7" t="str">
        <f>VLOOKUP(G158,'Sub-Acct VLookup'!$A$1:$B$44,2,0)</f>
        <v>Community Welfare</v>
      </c>
      <c r="I158" s="13">
        <v>3333</v>
      </c>
      <c r="J158" s="2" t="s">
        <v>1011</v>
      </c>
      <c r="K158" s="2"/>
      <c r="L158" t="str">
        <f>VLOOKUP(J158,'State V-Lookup'!$A$1:$B$19,2,0)</f>
        <v>KENTUCKY</v>
      </c>
      <c r="M158" t="str">
        <f>VLOOKUP(I158,'Cost Center VLookup'!$A$1:$C$99,2,0)</f>
        <v>3333 Mid St Div Public Affairs</v>
      </c>
      <c r="N158" t="str">
        <f>VLOOKUP(I158,'Cost Center VLookup'!$A$1:$C$89,3,0)</f>
        <v>Mark Martin</v>
      </c>
      <c r="O158" t="str">
        <f>VLOOKUP(I158,'Cost Center VLookup'!$A$1:$D$97,4,0)</f>
        <v>Administration</v>
      </c>
    </row>
    <row r="159" spans="1:15" hidden="1">
      <c r="A159" s="15">
        <v>40218</v>
      </c>
      <c r="B159" s="6" t="s">
        <v>1304</v>
      </c>
      <c r="C159" s="9" t="s">
        <v>148</v>
      </c>
      <c r="E159" t="s">
        <v>1300</v>
      </c>
      <c r="F159" s="24">
        <v>200</v>
      </c>
      <c r="G159">
        <v>30706</v>
      </c>
      <c r="H159" s="7" t="str">
        <f>VLOOKUP(G159,'Sub-Acct VLookup'!$A$1:$B$44,2,0)</f>
        <v>Museums &amp; Arts</v>
      </c>
      <c r="I159" s="13">
        <v>3333</v>
      </c>
      <c r="J159" s="2" t="s">
        <v>1011</v>
      </c>
      <c r="K159" s="2"/>
      <c r="L159" t="str">
        <f>VLOOKUP(J159,'State V-Lookup'!$A$1:$B$19,2,0)</f>
        <v>KENTUCKY</v>
      </c>
      <c r="M159" t="str">
        <f>VLOOKUP(I159,'Cost Center VLookup'!$A$1:$C$99,2,0)</f>
        <v>3333 Mid St Div Public Affairs</v>
      </c>
      <c r="N159" t="str">
        <f>VLOOKUP(I159,'Cost Center VLookup'!$A$1:$C$89,3,0)</f>
        <v>Mark Martin</v>
      </c>
      <c r="O159" t="str">
        <f>VLOOKUP(I159,'Cost Center VLookup'!$A$1:$D$97,4,0)</f>
        <v>Administration</v>
      </c>
    </row>
    <row r="160" spans="1:15" hidden="1">
      <c r="A160" s="15">
        <v>40218</v>
      </c>
      <c r="B160" s="6" t="s">
        <v>1304</v>
      </c>
      <c r="C160" s="9" t="s">
        <v>148</v>
      </c>
      <c r="E160" t="s">
        <v>1302</v>
      </c>
      <c r="F160" s="24">
        <v>250</v>
      </c>
      <c r="G160">
        <v>30702</v>
      </c>
      <c r="H160" s="7" t="str">
        <f>VLOOKUP(G160,'Sub-Acct VLookup'!$A$1:$B$44,2,0)</f>
        <v>Education</v>
      </c>
      <c r="I160" s="13">
        <v>2737</v>
      </c>
      <c r="J160" s="2" t="s">
        <v>1011</v>
      </c>
      <c r="K160" s="2"/>
      <c r="L160" t="str">
        <f>VLOOKUP(J160,'State V-Lookup'!$A$1:$B$19,2,0)</f>
        <v>KENTUCKY</v>
      </c>
      <c r="M160" t="str">
        <f>VLOOKUP(I160,'Cost Center VLookup'!$A$1:$C$99,2,0)</f>
        <v>2737 KY Div Danville C&amp;M/Service</v>
      </c>
      <c r="N160" t="str">
        <f>VLOOKUP(I160,'Cost Center VLookup'!$A$1:$C$89,3,0)</f>
        <v>Jimmy Dale Smith</v>
      </c>
      <c r="O160" t="str">
        <f>VLOOKUP(I160,'Cost Center VLookup'!$A$1:$D$97,4,0)</f>
        <v>Mike Close</v>
      </c>
    </row>
    <row r="161" spans="1:15" hidden="1">
      <c r="A161" s="15">
        <v>40224</v>
      </c>
      <c r="B161" s="6" t="s">
        <v>1304</v>
      </c>
      <c r="C161" s="9" t="s">
        <v>148</v>
      </c>
      <c r="E161" t="s">
        <v>1243</v>
      </c>
      <c r="F161" s="24">
        <v>400</v>
      </c>
      <c r="G161">
        <v>30705</v>
      </c>
      <c r="H161" s="7" t="str">
        <f>VLOOKUP(G161,'Sub-Acct VLookup'!$A$1:$B$44,2,0)</f>
        <v>Health</v>
      </c>
      <c r="I161" s="13">
        <v>3333</v>
      </c>
      <c r="J161" s="2" t="s">
        <v>1011</v>
      </c>
      <c r="K161" s="2"/>
      <c r="L161" t="str">
        <f>VLOOKUP(J161,'State V-Lookup'!$A$1:$B$19,2,0)</f>
        <v>KENTUCKY</v>
      </c>
      <c r="M161" t="str">
        <f>VLOOKUP(I161,'Cost Center VLookup'!$A$1:$C$99,2,0)</f>
        <v>3333 Mid St Div Public Affairs</v>
      </c>
      <c r="N161" t="str">
        <f>VLOOKUP(I161,'Cost Center VLookup'!$A$1:$C$89,3,0)</f>
        <v>Mark Martin</v>
      </c>
      <c r="O161" t="str">
        <f>VLOOKUP(I161,'Cost Center VLookup'!$A$1:$D$97,4,0)</f>
        <v>Administration</v>
      </c>
    </row>
    <row r="162" spans="1:15" hidden="1">
      <c r="A162" s="15">
        <v>40224</v>
      </c>
      <c r="B162" s="6" t="s">
        <v>1304</v>
      </c>
      <c r="C162" s="9" t="s">
        <v>148</v>
      </c>
      <c r="E162" t="s">
        <v>1313</v>
      </c>
      <c r="F162" s="24">
        <v>50</v>
      </c>
      <c r="G162">
        <v>30736</v>
      </c>
      <c r="H162" s="7" t="str">
        <f>VLOOKUP(G162,'Sub-Acct VLookup'!$A$1:$B$44,2,0)</f>
        <v>Community Welfare</v>
      </c>
      <c r="I162" s="13">
        <v>3333</v>
      </c>
      <c r="J162" s="2" t="s">
        <v>1011</v>
      </c>
      <c r="K162" s="2"/>
      <c r="L162" t="str">
        <f>VLOOKUP(J162,'State V-Lookup'!$A$1:$B$19,2,0)</f>
        <v>KENTUCKY</v>
      </c>
      <c r="M162" t="str">
        <f>VLOOKUP(I162,'Cost Center VLookup'!$A$1:$C$99,2,0)</f>
        <v>3333 Mid St Div Public Affairs</v>
      </c>
      <c r="N162" t="str">
        <f>VLOOKUP(I162,'Cost Center VLookup'!$A$1:$C$89,3,0)</f>
        <v>Mark Martin</v>
      </c>
      <c r="O162" t="str">
        <f>VLOOKUP(I162,'Cost Center VLookup'!$A$1:$D$97,4,0)</f>
        <v>Administration</v>
      </c>
    </row>
    <row r="163" spans="1:15" hidden="1">
      <c r="A163" s="15">
        <v>40226</v>
      </c>
      <c r="B163" s="6" t="s">
        <v>1304</v>
      </c>
      <c r="C163" s="9" t="s">
        <v>148</v>
      </c>
      <c r="E163" t="s">
        <v>1301</v>
      </c>
      <c r="F163" s="24">
        <v>100</v>
      </c>
      <c r="G163">
        <v>30705</v>
      </c>
      <c r="H163" s="7" t="str">
        <f>VLOOKUP(G163,'Sub-Acct VLookup'!$A$1:$B$44,2,0)</f>
        <v>Health</v>
      </c>
      <c r="I163" s="13">
        <v>3333</v>
      </c>
      <c r="J163" s="2" t="s">
        <v>1011</v>
      </c>
      <c r="K163" s="2"/>
      <c r="L163" t="str">
        <f>VLOOKUP(J163,'State V-Lookup'!$A$1:$B$19,2,0)</f>
        <v>KENTUCKY</v>
      </c>
      <c r="M163" t="str">
        <f>VLOOKUP(I163,'Cost Center VLookup'!$A$1:$C$99,2,0)</f>
        <v>3333 Mid St Div Public Affairs</v>
      </c>
      <c r="N163" t="str">
        <f>VLOOKUP(I163,'Cost Center VLookup'!$A$1:$C$89,3,0)</f>
        <v>Mark Martin</v>
      </c>
      <c r="O163" t="str">
        <f>VLOOKUP(I163,'Cost Center VLookup'!$A$1:$D$97,4,0)</f>
        <v>Administration</v>
      </c>
    </row>
    <row r="164" spans="1:15" hidden="1">
      <c r="A164" s="15">
        <v>40227</v>
      </c>
      <c r="B164" s="6" t="s">
        <v>1304</v>
      </c>
      <c r="C164" s="9" t="s">
        <v>148</v>
      </c>
      <c r="E164" t="s">
        <v>1249</v>
      </c>
      <c r="F164" s="24">
        <v>500</v>
      </c>
      <c r="G164">
        <v>30705</v>
      </c>
      <c r="H164" s="7" t="str">
        <f>VLOOKUP(G164,'Sub-Acct VLookup'!$A$1:$B$44,2,0)</f>
        <v>Health</v>
      </c>
      <c r="I164" s="13">
        <v>3333</v>
      </c>
      <c r="J164" s="2" t="s">
        <v>1011</v>
      </c>
      <c r="K164" s="2"/>
      <c r="L164" t="str">
        <f>VLOOKUP(J164,'State V-Lookup'!$A$1:$B$19,2,0)</f>
        <v>KENTUCKY</v>
      </c>
      <c r="M164" t="str">
        <f>VLOOKUP(I164,'Cost Center VLookup'!$A$1:$C$99,2,0)</f>
        <v>3333 Mid St Div Public Affairs</v>
      </c>
      <c r="N164" t="str">
        <f>VLOOKUP(I164,'Cost Center VLookup'!$A$1:$C$89,3,0)</f>
        <v>Mark Martin</v>
      </c>
      <c r="O164" t="str">
        <f>VLOOKUP(I164,'Cost Center VLookup'!$A$1:$D$97,4,0)</f>
        <v>Administration</v>
      </c>
    </row>
    <row r="165" spans="1:15" hidden="1">
      <c r="A165" s="15">
        <v>40232</v>
      </c>
      <c r="B165" s="6" t="s">
        <v>1304</v>
      </c>
      <c r="C165" s="9" t="s">
        <v>148</v>
      </c>
      <c r="E165" t="s">
        <v>1311</v>
      </c>
      <c r="F165" s="24">
        <v>425.86</v>
      </c>
      <c r="G165">
        <v>30736</v>
      </c>
      <c r="H165" s="7" t="str">
        <f>VLOOKUP(G165,'Sub-Acct VLookup'!$A$1:$B$44,2,0)</f>
        <v>Community Welfare</v>
      </c>
      <c r="I165" s="13">
        <v>3333</v>
      </c>
      <c r="J165" s="2" t="s">
        <v>1011</v>
      </c>
      <c r="K165" s="2"/>
      <c r="L165" t="str">
        <f>VLOOKUP(J165,'State V-Lookup'!$A$1:$B$19,2,0)</f>
        <v>KENTUCKY</v>
      </c>
      <c r="M165" t="str">
        <f>VLOOKUP(I165,'Cost Center VLookup'!$A$1:$C$99,2,0)</f>
        <v>3333 Mid St Div Public Affairs</v>
      </c>
      <c r="N165" t="str">
        <f>VLOOKUP(I165,'Cost Center VLookup'!$A$1:$C$89,3,0)</f>
        <v>Mark Martin</v>
      </c>
      <c r="O165" t="str">
        <f>VLOOKUP(I165,'Cost Center VLookup'!$A$1:$D$97,4,0)</f>
        <v>Administration</v>
      </c>
    </row>
    <row r="166" spans="1:15" hidden="1">
      <c r="A166" s="15">
        <v>40233</v>
      </c>
      <c r="B166" s="6" t="s">
        <v>1304</v>
      </c>
      <c r="C166" s="9" t="s">
        <v>148</v>
      </c>
      <c r="E166" t="s">
        <v>1307</v>
      </c>
      <c r="F166" s="24">
        <v>150</v>
      </c>
      <c r="G166">
        <v>30736</v>
      </c>
      <c r="H166" s="7" t="str">
        <f>VLOOKUP(G166,'Sub-Acct VLookup'!$A$1:$B$44,2,0)</f>
        <v>Community Welfare</v>
      </c>
      <c r="I166" s="13">
        <v>3333</v>
      </c>
      <c r="J166" s="2" t="s">
        <v>1011</v>
      </c>
      <c r="K166" s="2"/>
      <c r="L166" t="str">
        <f>VLOOKUP(J166,'State V-Lookup'!$A$1:$B$19,2,0)</f>
        <v>KENTUCKY</v>
      </c>
      <c r="M166" t="str">
        <f>VLOOKUP(I166,'Cost Center VLookup'!$A$1:$C$99,2,0)</f>
        <v>3333 Mid St Div Public Affairs</v>
      </c>
      <c r="N166" t="str">
        <f>VLOOKUP(I166,'Cost Center VLookup'!$A$1:$C$89,3,0)</f>
        <v>Mark Martin</v>
      </c>
      <c r="O166" t="str">
        <f>VLOOKUP(I166,'Cost Center VLookup'!$A$1:$D$97,4,0)</f>
        <v>Administration</v>
      </c>
    </row>
    <row r="167" spans="1:15" hidden="1">
      <c r="A167" s="15">
        <v>40237</v>
      </c>
      <c r="B167" s="6" t="s">
        <v>1304</v>
      </c>
      <c r="C167" s="9" t="s">
        <v>148</v>
      </c>
      <c r="E167" t="s">
        <v>1324</v>
      </c>
      <c r="F167" s="24">
        <v>100</v>
      </c>
      <c r="G167">
        <v>30702</v>
      </c>
      <c r="H167" s="7" t="str">
        <f>VLOOKUP(G167,'Sub-Acct VLookup'!$A$1:$B$44,2,0)</f>
        <v>Education</v>
      </c>
      <c r="I167" s="13">
        <v>2737</v>
      </c>
      <c r="J167" s="2" t="s">
        <v>1011</v>
      </c>
      <c r="K167" s="2"/>
      <c r="L167" t="str">
        <f>VLOOKUP(J167,'State V-Lookup'!$A$1:$B$19,2,0)</f>
        <v>KENTUCKY</v>
      </c>
      <c r="M167" t="str">
        <f>VLOOKUP(I167,'Cost Center VLookup'!$A$1:$C$99,2,0)</f>
        <v>2737 KY Div Danville C&amp;M/Service</v>
      </c>
      <c r="N167" t="str">
        <f>VLOOKUP(I167,'Cost Center VLookup'!$A$1:$C$89,3,0)</f>
        <v>Jimmy Dale Smith</v>
      </c>
      <c r="O167" t="str">
        <f>VLOOKUP(I167,'Cost Center VLookup'!$A$1:$D$97,4,0)</f>
        <v>Mike Close</v>
      </c>
    </row>
    <row r="168" spans="1:15" hidden="1">
      <c r="A168" s="15">
        <v>40238</v>
      </c>
      <c r="B168" s="6" t="s">
        <v>1327</v>
      </c>
      <c r="C168" s="9" t="s">
        <v>148</v>
      </c>
      <c r="E168" t="s">
        <v>1010</v>
      </c>
      <c r="F168" s="24">
        <v>1192</v>
      </c>
      <c r="G168">
        <v>30703</v>
      </c>
      <c r="H168" s="7" t="str">
        <f>VLOOKUP(G168,'Sub-Acct VLookup'!$A$1:$B$44,2,0)</f>
        <v>United Way Agencies</v>
      </c>
      <c r="I168" s="13">
        <v>2631</v>
      </c>
      <c r="J168" s="2" t="s">
        <v>1011</v>
      </c>
      <c r="K168" s="2"/>
      <c r="L168" t="str">
        <f>VLOOKUP(J168,'State V-Lookup'!$A$1:$B$19,2,0)</f>
        <v>KENTUCKY</v>
      </c>
      <c r="M168" t="str">
        <f>VLOOKUP(I168,'Cost Center VLookup'!$A$1:$C$99,2,0)</f>
        <v>2631 KY Div Madisonville West Region Administration</v>
      </c>
      <c r="N168" t="str">
        <f>VLOOKUP(I168,'Cost Center VLookup'!$A$1:$C$89,3,0)</f>
        <v>Tim Owen</v>
      </c>
      <c r="O168" t="str">
        <f>VLOOKUP(I168,'Cost Center VLookup'!$A$1:$D$97,4,0)</f>
        <v>Administration</v>
      </c>
    </row>
    <row r="169" spans="1:15" hidden="1">
      <c r="A169" s="15">
        <v>40238</v>
      </c>
      <c r="B169" s="6" t="s">
        <v>1327</v>
      </c>
      <c r="C169" s="9" t="s">
        <v>148</v>
      </c>
      <c r="E169" t="s">
        <v>1021</v>
      </c>
      <c r="F169" s="24">
        <v>25000</v>
      </c>
      <c r="G169">
        <v>30711</v>
      </c>
      <c r="H169" s="7" t="str">
        <f>VLOOKUP(G169,'Sub-Acct VLookup'!$A$1:$B$44,2,0)</f>
        <v>Heat Help Assistance Program</v>
      </c>
      <c r="I169" s="13">
        <v>3333</v>
      </c>
      <c r="J169" s="2" t="s">
        <v>1011</v>
      </c>
      <c r="K169" s="2"/>
      <c r="L169" t="str">
        <f>VLOOKUP(J169,'State V-Lookup'!$A$1:$B$19,2,0)</f>
        <v>KENTUCKY</v>
      </c>
      <c r="M169" t="str">
        <f>VLOOKUP(I169,'Cost Center VLookup'!$A$1:$C$99,2,0)</f>
        <v>3333 Mid St Div Public Affairs</v>
      </c>
      <c r="N169" t="str">
        <f>VLOOKUP(I169,'Cost Center VLookup'!$A$1:$C$89,3,0)</f>
        <v>Mark Martin</v>
      </c>
      <c r="O169" t="str">
        <f>VLOOKUP(I169,'Cost Center VLookup'!$A$1:$D$97,4,0)</f>
        <v>Administration</v>
      </c>
    </row>
    <row r="170" spans="1:15" hidden="1">
      <c r="A170" s="15">
        <v>40241</v>
      </c>
      <c r="B170" s="6" t="s">
        <v>1327</v>
      </c>
      <c r="C170" s="9" t="s">
        <v>148</v>
      </c>
      <c r="E170" t="s">
        <v>1307</v>
      </c>
      <c r="F170" s="24">
        <v>150</v>
      </c>
      <c r="G170">
        <v>30736</v>
      </c>
      <c r="H170" s="7" t="str">
        <f>VLOOKUP(G170,'Sub-Acct VLookup'!$A$1:$B$44,2,0)</f>
        <v>Community Welfare</v>
      </c>
      <c r="I170" s="13">
        <v>3333</v>
      </c>
      <c r="J170" s="2" t="s">
        <v>1011</v>
      </c>
      <c r="K170" s="2"/>
      <c r="L170" t="str">
        <f>VLOOKUP(J170,'State V-Lookup'!$A$1:$B$19,2,0)</f>
        <v>KENTUCKY</v>
      </c>
      <c r="M170" t="str">
        <f>VLOOKUP(I170,'Cost Center VLookup'!$A$1:$C$99,2,0)</f>
        <v>3333 Mid St Div Public Affairs</v>
      </c>
      <c r="N170" t="str">
        <f>VLOOKUP(I170,'Cost Center VLookup'!$A$1:$C$89,3,0)</f>
        <v>Mark Martin</v>
      </c>
      <c r="O170" t="str">
        <f>VLOOKUP(I170,'Cost Center VLookup'!$A$1:$D$97,4,0)</f>
        <v>Administration</v>
      </c>
    </row>
    <row r="171" spans="1:15" hidden="1">
      <c r="A171" s="15">
        <v>40241</v>
      </c>
      <c r="B171" s="6" t="s">
        <v>1327</v>
      </c>
      <c r="C171" s="9" t="s">
        <v>148</v>
      </c>
      <c r="E171" t="s">
        <v>1343</v>
      </c>
      <c r="F171" s="24">
        <v>2000</v>
      </c>
      <c r="G171">
        <v>30736</v>
      </c>
      <c r="H171" s="7" t="str">
        <f>VLOOKUP(G171,'Sub-Acct VLookup'!$A$1:$B$44,2,0)</f>
        <v>Community Welfare</v>
      </c>
      <c r="I171" s="13">
        <v>3333</v>
      </c>
      <c r="J171" s="2" t="s">
        <v>1011</v>
      </c>
      <c r="K171" s="2"/>
      <c r="L171" t="str">
        <f>VLOOKUP(J171,'State V-Lookup'!$A$1:$B$19,2,0)</f>
        <v>KENTUCKY</v>
      </c>
      <c r="M171" t="str">
        <f>VLOOKUP(I171,'Cost Center VLookup'!$A$1:$C$99,2,0)</f>
        <v>3333 Mid St Div Public Affairs</v>
      </c>
      <c r="N171" t="str">
        <f>VLOOKUP(I171,'Cost Center VLookup'!$A$1:$C$89,3,0)</f>
        <v>Mark Martin</v>
      </c>
      <c r="O171" t="str">
        <f>VLOOKUP(I171,'Cost Center VLookup'!$A$1:$D$97,4,0)</f>
        <v>Administration</v>
      </c>
    </row>
    <row r="172" spans="1:15" hidden="1">
      <c r="A172" s="15">
        <v>40242</v>
      </c>
      <c r="B172" s="6" t="s">
        <v>1327</v>
      </c>
      <c r="C172" s="9" t="s">
        <v>148</v>
      </c>
      <c r="E172" t="s">
        <v>1307</v>
      </c>
      <c r="F172" s="24">
        <v>350</v>
      </c>
      <c r="G172">
        <v>30736</v>
      </c>
      <c r="H172" s="7" t="str">
        <f>VLOOKUP(G172,'Sub-Acct VLookup'!$A$1:$B$44,2,0)</f>
        <v>Community Welfare</v>
      </c>
      <c r="I172" s="13">
        <v>3333</v>
      </c>
      <c r="J172" s="2" t="s">
        <v>1011</v>
      </c>
      <c r="K172" s="2"/>
      <c r="L172" t="str">
        <f>VLOOKUP(J172,'State V-Lookup'!$A$1:$B$19,2,0)</f>
        <v>KENTUCKY</v>
      </c>
      <c r="M172" t="str">
        <f>VLOOKUP(I172,'Cost Center VLookup'!$A$1:$C$99,2,0)</f>
        <v>3333 Mid St Div Public Affairs</v>
      </c>
      <c r="N172" t="str">
        <f>VLOOKUP(I172,'Cost Center VLookup'!$A$1:$C$89,3,0)</f>
        <v>Mark Martin</v>
      </c>
      <c r="O172" t="str">
        <f>VLOOKUP(I172,'Cost Center VLookup'!$A$1:$D$97,4,0)</f>
        <v>Administration</v>
      </c>
    </row>
    <row r="173" spans="1:15" hidden="1">
      <c r="A173" s="15">
        <v>40246</v>
      </c>
      <c r="B173" s="6" t="s">
        <v>1327</v>
      </c>
      <c r="C173" s="9" t="s">
        <v>148</v>
      </c>
      <c r="E173" t="s">
        <v>1342</v>
      </c>
      <c r="F173" s="24">
        <v>500</v>
      </c>
      <c r="G173">
        <v>30736</v>
      </c>
      <c r="H173" s="7" t="str">
        <f>VLOOKUP(G173,'Sub-Acct VLookup'!$A$1:$B$44,2,0)</f>
        <v>Community Welfare</v>
      </c>
      <c r="I173" s="13">
        <v>3333</v>
      </c>
      <c r="J173" s="2" t="s">
        <v>1011</v>
      </c>
      <c r="K173" s="2"/>
      <c r="L173" t="str">
        <f>VLOOKUP(J173,'State V-Lookup'!$A$1:$B$19,2,0)</f>
        <v>KENTUCKY</v>
      </c>
      <c r="M173" t="str">
        <f>VLOOKUP(I173,'Cost Center VLookup'!$A$1:$C$99,2,0)</f>
        <v>3333 Mid St Div Public Affairs</v>
      </c>
      <c r="N173" t="str">
        <f>VLOOKUP(I173,'Cost Center VLookup'!$A$1:$C$89,3,0)</f>
        <v>Mark Martin</v>
      </c>
      <c r="O173" t="str">
        <f>VLOOKUP(I173,'Cost Center VLookup'!$A$1:$D$97,4,0)</f>
        <v>Administration</v>
      </c>
    </row>
    <row r="174" spans="1:15" hidden="1">
      <c r="A174" s="15">
        <v>40247</v>
      </c>
      <c r="B174" s="6" t="s">
        <v>1327</v>
      </c>
      <c r="C174" s="9" t="s">
        <v>148</v>
      </c>
      <c r="E174" t="s">
        <v>1325</v>
      </c>
      <c r="F174" s="24">
        <v>250</v>
      </c>
      <c r="G174">
        <v>30702</v>
      </c>
      <c r="H174" s="7" t="str">
        <f>VLOOKUP(G174,'Sub-Acct VLookup'!$A$1:$B$44,2,0)</f>
        <v>Education</v>
      </c>
      <c r="I174" s="13">
        <v>2737</v>
      </c>
      <c r="J174" s="2" t="s">
        <v>1011</v>
      </c>
      <c r="K174" s="2"/>
      <c r="L174" t="str">
        <f>VLOOKUP(J174,'State V-Lookup'!$A$1:$B$19,2,0)</f>
        <v>KENTUCKY</v>
      </c>
      <c r="M174" t="str">
        <f>VLOOKUP(I174,'Cost Center VLookup'!$A$1:$C$99,2,0)</f>
        <v>2737 KY Div Danville C&amp;M/Service</v>
      </c>
      <c r="N174" t="str">
        <f>VLOOKUP(I174,'Cost Center VLookup'!$A$1:$C$89,3,0)</f>
        <v>Jimmy Dale Smith</v>
      </c>
      <c r="O174" t="str">
        <f>VLOOKUP(I174,'Cost Center VLookup'!$A$1:$D$97,4,0)</f>
        <v>Mike Close</v>
      </c>
    </row>
    <row r="175" spans="1:15" hidden="1">
      <c r="A175" s="15">
        <v>40247</v>
      </c>
      <c r="B175" s="6" t="s">
        <v>1327</v>
      </c>
      <c r="C175" s="9" t="s">
        <v>148</v>
      </c>
      <c r="E175" t="s">
        <v>1344</v>
      </c>
      <c r="F175" s="24">
        <v>300</v>
      </c>
      <c r="G175">
        <v>30736</v>
      </c>
      <c r="H175" s="7" t="str">
        <f>VLOOKUP(G175,'Sub-Acct VLookup'!$A$1:$B$44,2,0)</f>
        <v>Community Welfare</v>
      </c>
      <c r="I175" s="13">
        <v>3333</v>
      </c>
      <c r="J175" s="2" t="s">
        <v>1011</v>
      </c>
      <c r="K175" s="2"/>
      <c r="L175" t="str">
        <f>VLOOKUP(J175,'State V-Lookup'!$A$1:$B$19,2,0)</f>
        <v>KENTUCKY</v>
      </c>
      <c r="M175" t="str">
        <f>VLOOKUP(I175,'Cost Center VLookup'!$A$1:$C$99,2,0)</f>
        <v>3333 Mid St Div Public Affairs</v>
      </c>
      <c r="N175" t="str">
        <f>VLOOKUP(I175,'Cost Center VLookup'!$A$1:$C$89,3,0)</f>
        <v>Mark Martin</v>
      </c>
      <c r="O175" t="str">
        <f>VLOOKUP(I175,'Cost Center VLookup'!$A$1:$D$97,4,0)</f>
        <v>Administration</v>
      </c>
    </row>
    <row r="176" spans="1:15" hidden="1">
      <c r="A176" s="15">
        <v>40253</v>
      </c>
      <c r="B176" s="6" t="s">
        <v>1327</v>
      </c>
      <c r="C176" s="9" t="s">
        <v>148</v>
      </c>
      <c r="E176" t="s">
        <v>1337</v>
      </c>
      <c r="F176" s="24">
        <v>1000</v>
      </c>
      <c r="G176">
        <v>30710</v>
      </c>
      <c r="H176" s="7" t="str">
        <f>VLOOKUP(G176,'Sub-Acct VLookup'!$A$1:$B$44,2,0)</f>
        <v>Youth Clubs &amp; Centers</v>
      </c>
      <c r="I176" s="13">
        <v>3333</v>
      </c>
      <c r="J176" s="2" t="s">
        <v>1011</v>
      </c>
      <c r="K176" s="2"/>
      <c r="L176" t="str">
        <f>VLOOKUP(J176,'State V-Lookup'!$A$1:$B$19,2,0)</f>
        <v>KENTUCKY</v>
      </c>
      <c r="M176" t="str">
        <f>VLOOKUP(I176,'Cost Center VLookup'!$A$1:$C$99,2,0)</f>
        <v>3333 Mid St Div Public Affairs</v>
      </c>
      <c r="N176" t="str">
        <f>VLOOKUP(I176,'Cost Center VLookup'!$A$1:$C$89,3,0)</f>
        <v>Mark Martin</v>
      </c>
      <c r="O176" t="str">
        <f>VLOOKUP(I176,'Cost Center VLookup'!$A$1:$D$97,4,0)</f>
        <v>Administration</v>
      </c>
    </row>
    <row r="177" spans="1:15" hidden="1">
      <c r="A177" s="15">
        <v>40254</v>
      </c>
      <c r="B177" s="6" t="s">
        <v>1327</v>
      </c>
      <c r="C177" s="9" t="s">
        <v>148</v>
      </c>
      <c r="E177" t="s">
        <v>1345</v>
      </c>
      <c r="F177" s="24">
        <v>2000</v>
      </c>
      <c r="G177">
        <v>30736</v>
      </c>
      <c r="H177" s="7" t="str">
        <f>VLOOKUP(G177,'Sub-Acct VLookup'!$A$1:$B$44,2,0)</f>
        <v>Community Welfare</v>
      </c>
      <c r="I177" s="13">
        <v>3333</v>
      </c>
      <c r="J177" s="2" t="s">
        <v>1011</v>
      </c>
      <c r="K177" s="2"/>
      <c r="L177" t="str">
        <f>VLOOKUP(J177,'State V-Lookup'!$A$1:$B$19,2,0)</f>
        <v>KENTUCKY</v>
      </c>
      <c r="M177" t="str">
        <f>VLOOKUP(I177,'Cost Center VLookup'!$A$1:$C$99,2,0)</f>
        <v>3333 Mid St Div Public Affairs</v>
      </c>
      <c r="N177" t="str">
        <f>VLOOKUP(I177,'Cost Center VLookup'!$A$1:$C$89,3,0)</f>
        <v>Mark Martin</v>
      </c>
      <c r="O177" t="str">
        <f>VLOOKUP(I177,'Cost Center VLookup'!$A$1:$D$97,4,0)</f>
        <v>Administration</v>
      </c>
    </row>
    <row r="178" spans="1:15" hidden="1">
      <c r="A178" s="15">
        <v>40255</v>
      </c>
      <c r="B178" s="6" t="s">
        <v>1327</v>
      </c>
      <c r="C178" s="9" t="s">
        <v>148</v>
      </c>
      <c r="E178" t="s">
        <v>1307</v>
      </c>
      <c r="F178" s="24">
        <v>300</v>
      </c>
      <c r="G178">
        <v>30710</v>
      </c>
      <c r="H178" s="7" t="str">
        <f>VLOOKUP(G178,'Sub-Acct VLookup'!$A$1:$B$44,2,0)</f>
        <v>Youth Clubs &amp; Centers</v>
      </c>
      <c r="I178" s="13">
        <v>3333</v>
      </c>
      <c r="J178" s="2" t="s">
        <v>1011</v>
      </c>
      <c r="K178" s="2"/>
      <c r="L178" t="str">
        <f>VLOOKUP(J178,'State V-Lookup'!$A$1:$B$19,2,0)</f>
        <v>KENTUCKY</v>
      </c>
      <c r="M178" t="str">
        <f>VLOOKUP(I178,'Cost Center VLookup'!$A$1:$C$99,2,0)</f>
        <v>3333 Mid St Div Public Affairs</v>
      </c>
      <c r="N178" t="str">
        <f>VLOOKUP(I178,'Cost Center VLookup'!$A$1:$C$89,3,0)</f>
        <v>Mark Martin</v>
      </c>
      <c r="O178" t="str">
        <f>VLOOKUP(I178,'Cost Center VLookup'!$A$1:$D$97,4,0)</f>
        <v>Administration</v>
      </c>
    </row>
    <row r="179" spans="1:15" hidden="1">
      <c r="A179" s="15">
        <v>40259</v>
      </c>
      <c r="B179" s="6" t="s">
        <v>1327</v>
      </c>
      <c r="C179" s="9" t="s">
        <v>148</v>
      </c>
      <c r="E179" t="s">
        <v>1341</v>
      </c>
      <c r="F179" s="24">
        <v>1000</v>
      </c>
      <c r="G179">
        <v>30736</v>
      </c>
      <c r="H179" s="7" t="str">
        <f>VLOOKUP(G179,'Sub-Acct VLookup'!$A$1:$B$44,2,0)</f>
        <v>Community Welfare</v>
      </c>
      <c r="I179" s="13">
        <v>3333</v>
      </c>
      <c r="J179" s="2" t="s">
        <v>1011</v>
      </c>
      <c r="K179" s="2"/>
      <c r="L179" t="str">
        <f>VLOOKUP(J179,'State V-Lookup'!$A$1:$B$19,2,0)</f>
        <v>KENTUCKY</v>
      </c>
      <c r="M179" t="str">
        <f>VLOOKUP(I179,'Cost Center VLookup'!$A$1:$C$99,2,0)</f>
        <v>3333 Mid St Div Public Affairs</v>
      </c>
      <c r="N179" t="str">
        <f>VLOOKUP(I179,'Cost Center VLookup'!$A$1:$C$89,3,0)</f>
        <v>Mark Martin</v>
      </c>
      <c r="O179" t="str">
        <f>VLOOKUP(I179,'Cost Center VLookup'!$A$1:$D$97,4,0)</f>
        <v>Administration</v>
      </c>
    </row>
    <row r="180" spans="1:15" hidden="1">
      <c r="A180" s="15">
        <v>40260</v>
      </c>
      <c r="B180" s="6" t="s">
        <v>1327</v>
      </c>
      <c r="C180" s="9" t="s">
        <v>148</v>
      </c>
      <c r="E180" t="s">
        <v>1336</v>
      </c>
      <c r="F180" s="24">
        <v>348.74</v>
      </c>
      <c r="G180">
        <v>30705</v>
      </c>
      <c r="H180" s="7" t="str">
        <f>VLOOKUP(G180,'Sub-Acct VLookup'!$A$1:$B$44,2,0)</f>
        <v>Health</v>
      </c>
      <c r="I180" s="13">
        <v>2638</v>
      </c>
      <c r="J180" s="2" t="s">
        <v>1011</v>
      </c>
      <c r="K180" s="2"/>
      <c r="L180" t="str">
        <f>VLOOKUP(J180,'State V-Lookup'!$A$1:$B$19,2,0)</f>
        <v>KENTUCKY</v>
      </c>
      <c r="M180" t="str">
        <f>VLOOKUP(I180,'Cost Center VLookup'!$A$1:$C$99,2,0)</f>
        <v>2638 KY Div Mayfield C&amp;M/Service</v>
      </c>
      <c r="N180" t="str">
        <f>VLOOKUP(I180,'Cost Center VLookup'!$A$1:$C$89,3,0)</f>
        <v>Pat Mattingly / Sean Jones</v>
      </c>
      <c r="O180" t="str">
        <f>VLOOKUP(I180,'Cost Center VLookup'!$A$1:$D$97,4,0)</f>
        <v>Ryan Tolbert</v>
      </c>
    </row>
    <row r="181" spans="1:15" hidden="1">
      <c r="A181" s="15">
        <v>40262</v>
      </c>
      <c r="B181" s="6" t="s">
        <v>1327</v>
      </c>
      <c r="C181" s="9" t="s">
        <v>148</v>
      </c>
      <c r="E181" t="s">
        <v>1307</v>
      </c>
      <c r="F181" s="24">
        <v>250</v>
      </c>
      <c r="G181">
        <v>30702</v>
      </c>
      <c r="H181" s="7" t="str">
        <f>VLOOKUP(G181,'Sub-Acct VLookup'!$A$1:$B$44,2,0)</f>
        <v>Education</v>
      </c>
      <c r="I181" s="13">
        <v>2737</v>
      </c>
      <c r="J181" s="2" t="s">
        <v>1011</v>
      </c>
      <c r="K181" s="2"/>
      <c r="L181" t="str">
        <f>VLOOKUP(J181,'State V-Lookup'!$A$1:$B$19,2,0)</f>
        <v>KENTUCKY</v>
      </c>
      <c r="M181" t="str">
        <f>VLOOKUP(I181,'Cost Center VLookup'!$A$1:$C$99,2,0)</f>
        <v>2737 KY Div Danville C&amp;M/Service</v>
      </c>
      <c r="N181" t="str">
        <f>VLOOKUP(I181,'Cost Center VLookup'!$A$1:$C$89,3,0)</f>
        <v>Jimmy Dale Smith</v>
      </c>
      <c r="O181" t="str">
        <f>VLOOKUP(I181,'Cost Center VLookup'!$A$1:$D$97,4,0)</f>
        <v>Mike Close</v>
      </c>
    </row>
    <row r="182" spans="1:15" hidden="1">
      <c r="A182" s="15">
        <v>40266</v>
      </c>
      <c r="B182" s="6" t="s">
        <v>1327</v>
      </c>
      <c r="C182" s="9" t="s">
        <v>148</v>
      </c>
      <c r="E182" t="s">
        <v>1335</v>
      </c>
      <c r="F182" s="24">
        <v>3500</v>
      </c>
      <c r="G182">
        <v>30706</v>
      </c>
      <c r="H182" s="7" t="str">
        <f>VLOOKUP(G182,'Sub-Acct VLookup'!$A$1:$B$44,2,0)</f>
        <v>Museums &amp; Arts</v>
      </c>
      <c r="I182" s="13">
        <v>3333</v>
      </c>
      <c r="J182" s="2" t="s">
        <v>1011</v>
      </c>
      <c r="K182" s="2"/>
      <c r="L182" t="str">
        <f>VLOOKUP(J182,'State V-Lookup'!$A$1:$B$19,2,0)</f>
        <v>KENTUCKY</v>
      </c>
      <c r="M182" t="str">
        <f>VLOOKUP(I182,'Cost Center VLookup'!$A$1:$C$99,2,0)</f>
        <v>3333 Mid St Div Public Affairs</v>
      </c>
      <c r="N182" t="str">
        <f>VLOOKUP(I182,'Cost Center VLookup'!$A$1:$C$89,3,0)</f>
        <v>Mark Martin</v>
      </c>
      <c r="O182" t="str">
        <f>VLOOKUP(I182,'Cost Center VLookup'!$A$1:$D$97,4,0)</f>
        <v>Administration</v>
      </c>
    </row>
    <row r="183" spans="1:15" hidden="1">
      <c r="A183" s="15">
        <v>40267</v>
      </c>
      <c r="B183" s="6" t="s">
        <v>1327</v>
      </c>
      <c r="C183" s="9" t="s">
        <v>148</v>
      </c>
      <c r="E183" t="s">
        <v>1326</v>
      </c>
      <c r="F183" s="24">
        <v>100</v>
      </c>
      <c r="G183">
        <v>30702</v>
      </c>
      <c r="H183" s="7" t="str">
        <f>VLOOKUP(G183,'Sub-Acct VLookup'!$A$1:$B$44,2,0)</f>
        <v>Education</v>
      </c>
      <c r="I183" s="13">
        <v>3333</v>
      </c>
      <c r="J183" s="2" t="s">
        <v>1011</v>
      </c>
      <c r="K183" s="2"/>
      <c r="L183" t="str">
        <f>VLOOKUP(J183,'State V-Lookup'!$A$1:$B$19,2,0)</f>
        <v>KENTUCKY</v>
      </c>
      <c r="M183" t="str">
        <f>VLOOKUP(I183,'Cost Center VLookup'!$A$1:$C$99,2,0)</f>
        <v>3333 Mid St Div Public Affairs</v>
      </c>
      <c r="N183" t="str">
        <f>VLOOKUP(I183,'Cost Center VLookup'!$A$1:$C$89,3,0)</f>
        <v>Mark Martin</v>
      </c>
      <c r="O183" t="str">
        <f>VLOOKUP(I183,'Cost Center VLookup'!$A$1:$D$97,4,0)</f>
        <v>Administration</v>
      </c>
    </row>
    <row r="184" spans="1:15" hidden="1">
      <c r="A184" s="15">
        <v>40268</v>
      </c>
      <c r="B184" s="6" t="s">
        <v>1327</v>
      </c>
      <c r="C184" s="9" t="s">
        <v>148</v>
      </c>
      <c r="E184" t="s">
        <v>1340</v>
      </c>
      <c r="F184" s="24">
        <v>100</v>
      </c>
      <c r="G184">
        <v>30736</v>
      </c>
      <c r="H184" s="7" t="str">
        <f>VLOOKUP(G184,'Sub-Acct VLookup'!$A$1:$B$44,2,0)</f>
        <v>Community Welfare</v>
      </c>
      <c r="I184" s="13">
        <v>2735</v>
      </c>
      <c r="J184" s="2" t="s">
        <v>1011</v>
      </c>
      <c r="K184" s="2"/>
      <c r="L184" t="str">
        <f>VLOOKUP(J184,'State V-Lookup'!$A$1:$B$19,2,0)</f>
        <v>KENTUCKY</v>
      </c>
      <c r="M184" t="str">
        <f>VLOOKUP(I184,'Cost Center VLookup'!$A$1:$C$99,2,0)</f>
        <v>2735 KY Div Glasgow C&amp;M/Service</v>
      </c>
      <c r="N184" t="str">
        <f>VLOOKUP(I184,'Cost Center VLookup'!$A$1:$C$89,3,0)</f>
        <v>Brett Lowe</v>
      </c>
      <c r="O184" t="str">
        <f>VLOOKUP(I184,'Cost Center VLookup'!$A$1:$D$97,4,0)</f>
        <v>Mike Close</v>
      </c>
    </row>
    <row r="185" spans="1:15" hidden="1">
      <c r="A185" s="15">
        <v>40269</v>
      </c>
      <c r="B185" s="6" t="s">
        <v>1362</v>
      </c>
      <c r="C185" s="9" t="s">
        <v>148</v>
      </c>
      <c r="E185" t="s">
        <v>1010</v>
      </c>
      <c r="F185" s="24">
        <v>1192</v>
      </c>
      <c r="G185">
        <v>30703</v>
      </c>
      <c r="H185" s="7" t="str">
        <f>VLOOKUP(G185,'Sub-Acct VLookup'!$A$1:$B$44,2,0)</f>
        <v>United Way Agencies</v>
      </c>
      <c r="I185" s="13">
        <v>2631</v>
      </c>
      <c r="J185" s="2" t="s">
        <v>1011</v>
      </c>
      <c r="K185" s="2"/>
      <c r="L185" t="str">
        <f>VLOOKUP(J185,'State V-Lookup'!$A$1:$B$19,2,0)</f>
        <v>KENTUCKY</v>
      </c>
      <c r="M185" t="str">
        <f>VLOOKUP(I185,'Cost Center VLookup'!$A$1:$C$99,2,0)</f>
        <v>2631 KY Div Madisonville West Region Administration</v>
      </c>
      <c r="N185" t="str">
        <f>VLOOKUP(I185,'Cost Center VLookup'!$A$1:$C$89,3,0)</f>
        <v>Tim Owen</v>
      </c>
      <c r="O185" t="str">
        <f>VLOOKUP(I185,'Cost Center VLookup'!$A$1:$D$97,4,0)</f>
        <v>Administration</v>
      </c>
    </row>
    <row r="186" spans="1:15" hidden="1">
      <c r="A186" s="15">
        <v>40275</v>
      </c>
      <c r="B186" s="12" t="s">
        <v>1362</v>
      </c>
      <c r="C186" s="9" t="s">
        <v>148</v>
      </c>
      <c r="E186" t="s">
        <v>1231</v>
      </c>
      <c r="F186" s="24">
        <v>465.25</v>
      </c>
      <c r="G186">
        <v>30736</v>
      </c>
      <c r="H186" s="7" t="str">
        <f>VLOOKUP(G186,'Sub-Acct VLookup'!$A$1:$B$44,2,0)</f>
        <v>Community Welfare</v>
      </c>
      <c r="I186" s="13">
        <v>3333</v>
      </c>
      <c r="J186" s="2" t="s">
        <v>1011</v>
      </c>
      <c r="K186" s="2"/>
      <c r="L186" t="str">
        <f>VLOOKUP(J186,'State V-Lookup'!$A$1:$B$19,2,0)</f>
        <v>KENTUCKY</v>
      </c>
      <c r="M186" t="str">
        <f>VLOOKUP(I186,'Cost Center VLookup'!$A$1:$C$99,2,0)</f>
        <v>3333 Mid St Div Public Affairs</v>
      </c>
      <c r="N186" t="str">
        <f>VLOOKUP(I186,'Cost Center VLookup'!$A$1:$C$89,3,0)</f>
        <v>Mark Martin</v>
      </c>
      <c r="O186" t="str">
        <f>VLOOKUP(I186,'Cost Center VLookup'!$A$1:$D$97,4,0)</f>
        <v>Administration</v>
      </c>
    </row>
    <row r="187" spans="1:15" hidden="1">
      <c r="A187" s="15">
        <v>40277</v>
      </c>
      <c r="B187" s="12" t="s">
        <v>1362</v>
      </c>
      <c r="C187" s="9" t="s">
        <v>148</v>
      </c>
      <c r="E187" t="s">
        <v>1102</v>
      </c>
      <c r="F187" s="24">
        <v>300</v>
      </c>
      <c r="G187">
        <v>30736</v>
      </c>
      <c r="H187" s="7" t="str">
        <f>VLOOKUP(G187,'Sub-Acct VLookup'!$A$1:$B$44,2,0)</f>
        <v>Community Welfare</v>
      </c>
      <c r="I187" s="13">
        <v>3333</v>
      </c>
      <c r="J187" s="2" t="s">
        <v>1011</v>
      </c>
      <c r="K187" s="2"/>
      <c r="L187" t="str">
        <f>VLOOKUP(J187,'State V-Lookup'!$A$1:$B$19,2,0)</f>
        <v>KENTUCKY</v>
      </c>
      <c r="M187" t="str">
        <f>VLOOKUP(I187,'Cost Center VLookup'!$A$1:$C$99,2,0)</f>
        <v>3333 Mid St Div Public Affairs</v>
      </c>
      <c r="N187" t="str">
        <f>VLOOKUP(I187,'Cost Center VLookup'!$A$1:$C$89,3,0)</f>
        <v>Mark Martin</v>
      </c>
      <c r="O187" t="str">
        <f>VLOOKUP(I187,'Cost Center VLookup'!$A$1:$D$97,4,0)</f>
        <v>Administration</v>
      </c>
    </row>
    <row r="188" spans="1:15" hidden="1">
      <c r="A188" s="15">
        <v>40277</v>
      </c>
      <c r="B188" s="12" t="s">
        <v>1362</v>
      </c>
      <c r="C188" s="9" t="s">
        <v>148</v>
      </c>
      <c r="E188" t="s">
        <v>1301</v>
      </c>
      <c r="F188" s="24">
        <v>1000</v>
      </c>
      <c r="G188">
        <v>30736</v>
      </c>
      <c r="H188" s="7" t="str">
        <f>VLOOKUP(G188,'Sub-Acct VLookup'!$A$1:$B$44,2,0)</f>
        <v>Community Welfare</v>
      </c>
      <c r="I188" s="13">
        <v>3333</v>
      </c>
      <c r="J188" s="2" t="s">
        <v>1011</v>
      </c>
      <c r="K188" s="2"/>
      <c r="L188" t="str">
        <f>VLOOKUP(J188,'State V-Lookup'!$A$1:$B$19,2,0)</f>
        <v>KENTUCKY</v>
      </c>
      <c r="M188" t="str">
        <f>VLOOKUP(I188,'Cost Center VLookup'!$A$1:$C$99,2,0)</f>
        <v>3333 Mid St Div Public Affairs</v>
      </c>
      <c r="N188" t="str">
        <f>VLOOKUP(I188,'Cost Center VLookup'!$A$1:$C$89,3,0)</f>
        <v>Mark Martin</v>
      </c>
      <c r="O188" t="str">
        <f>VLOOKUP(I188,'Cost Center VLookup'!$A$1:$D$97,4,0)</f>
        <v>Administration</v>
      </c>
    </row>
    <row r="189" spans="1:15" hidden="1">
      <c r="A189" s="15">
        <v>40280</v>
      </c>
      <c r="B189" s="12" t="s">
        <v>1362</v>
      </c>
      <c r="C189" s="9" t="s">
        <v>148</v>
      </c>
      <c r="E189" t="s">
        <v>1370</v>
      </c>
      <c r="F189" s="24">
        <v>250</v>
      </c>
      <c r="G189">
        <v>30736</v>
      </c>
      <c r="H189" s="7" t="str">
        <f>VLOOKUP(G189,'Sub-Acct VLookup'!$A$1:$B$44,2,0)</f>
        <v>Community Welfare</v>
      </c>
      <c r="I189" s="13">
        <v>3333</v>
      </c>
      <c r="J189" s="2" t="s">
        <v>1011</v>
      </c>
      <c r="K189" s="2"/>
      <c r="L189" t="str">
        <f>VLOOKUP(J189,'State V-Lookup'!$A$1:$B$19,2,0)</f>
        <v>KENTUCKY</v>
      </c>
      <c r="M189" t="str">
        <f>VLOOKUP(I189,'Cost Center VLookup'!$A$1:$C$99,2,0)</f>
        <v>3333 Mid St Div Public Affairs</v>
      </c>
      <c r="N189" t="str">
        <f>VLOOKUP(I189,'Cost Center VLookup'!$A$1:$C$89,3,0)</f>
        <v>Mark Martin</v>
      </c>
      <c r="O189" t="str">
        <f>VLOOKUP(I189,'Cost Center VLookup'!$A$1:$D$97,4,0)</f>
        <v>Administration</v>
      </c>
    </row>
    <row r="190" spans="1:15" hidden="1">
      <c r="A190" s="15">
        <v>40281</v>
      </c>
      <c r="B190" s="12" t="s">
        <v>1362</v>
      </c>
      <c r="C190" s="9" t="s">
        <v>148</v>
      </c>
      <c r="E190" t="s">
        <v>1243</v>
      </c>
      <c r="F190" s="24">
        <v>100</v>
      </c>
      <c r="G190">
        <v>30736</v>
      </c>
      <c r="H190" s="7" t="str">
        <f>VLOOKUP(G190,'Sub-Acct VLookup'!$A$1:$B$44,2,0)</f>
        <v>Community Welfare</v>
      </c>
      <c r="I190" s="13">
        <v>3333</v>
      </c>
      <c r="J190" s="2" t="s">
        <v>1011</v>
      </c>
      <c r="K190" s="2"/>
      <c r="L190" t="str">
        <f>VLOOKUP(J190,'State V-Lookup'!$A$1:$B$19,2,0)</f>
        <v>KENTUCKY</v>
      </c>
      <c r="M190" t="str">
        <f>VLOOKUP(I190,'Cost Center VLookup'!$A$1:$C$99,2,0)</f>
        <v>3333 Mid St Div Public Affairs</v>
      </c>
      <c r="N190" t="str">
        <f>VLOOKUP(I190,'Cost Center VLookup'!$A$1:$C$89,3,0)</f>
        <v>Mark Martin</v>
      </c>
      <c r="O190" t="str">
        <f>VLOOKUP(I190,'Cost Center VLookup'!$A$1:$D$97,4,0)</f>
        <v>Administration</v>
      </c>
    </row>
    <row r="191" spans="1:15" hidden="1">
      <c r="A191" s="15">
        <v>40281</v>
      </c>
      <c r="B191" s="12" t="s">
        <v>1362</v>
      </c>
      <c r="C191" s="9" t="s">
        <v>148</v>
      </c>
      <c r="E191" t="s">
        <v>1032</v>
      </c>
      <c r="F191" s="24">
        <v>3000</v>
      </c>
      <c r="G191">
        <v>30736</v>
      </c>
      <c r="H191" s="7" t="str">
        <f>VLOOKUP(G191,'Sub-Acct VLookup'!$A$1:$B$44,2,0)</f>
        <v>Community Welfare</v>
      </c>
      <c r="I191" s="13">
        <v>3333</v>
      </c>
      <c r="J191" s="2" t="s">
        <v>1011</v>
      </c>
      <c r="K191" s="2"/>
      <c r="L191" t="str">
        <f>VLOOKUP(J191,'State V-Lookup'!$A$1:$B$19,2,0)</f>
        <v>KENTUCKY</v>
      </c>
      <c r="M191" t="str">
        <f>VLOOKUP(I191,'Cost Center VLookup'!$A$1:$C$99,2,0)</f>
        <v>3333 Mid St Div Public Affairs</v>
      </c>
      <c r="N191" t="str">
        <f>VLOOKUP(I191,'Cost Center VLookup'!$A$1:$C$89,3,0)</f>
        <v>Mark Martin</v>
      </c>
      <c r="O191" t="str">
        <f>VLOOKUP(I191,'Cost Center VLookup'!$A$1:$D$97,4,0)</f>
        <v>Administration</v>
      </c>
    </row>
    <row r="192" spans="1:15" hidden="1">
      <c r="A192" s="15">
        <v>40282</v>
      </c>
      <c r="B192" s="6" t="s">
        <v>1362</v>
      </c>
      <c r="C192" s="9" t="s">
        <v>148</v>
      </c>
      <c r="E192" t="s">
        <v>1255</v>
      </c>
      <c r="F192" s="24">
        <v>100</v>
      </c>
      <c r="G192">
        <v>30702</v>
      </c>
      <c r="H192" s="7" t="str">
        <f>VLOOKUP(G192,'Sub-Acct VLookup'!$A$1:$B$44,2,0)</f>
        <v>Education</v>
      </c>
      <c r="I192" s="13">
        <v>3333</v>
      </c>
      <c r="J192" s="2" t="s">
        <v>1011</v>
      </c>
      <c r="K192" s="2"/>
      <c r="L192" t="str">
        <f>VLOOKUP(J192,'State V-Lookup'!$A$1:$B$19,2,0)</f>
        <v>KENTUCKY</v>
      </c>
      <c r="M192" t="str">
        <f>VLOOKUP(I192,'Cost Center VLookup'!$A$1:$C$99,2,0)</f>
        <v>3333 Mid St Div Public Affairs</v>
      </c>
      <c r="N192" t="str">
        <f>VLOOKUP(I192,'Cost Center VLookup'!$A$1:$C$89,3,0)</f>
        <v>Mark Martin</v>
      </c>
      <c r="O192" t="str">
        <f>VLOOKUP(I192,'Cost Center VLookup'!$A$1:$D$97,4,0)</f>
        <v>Administration</v>
      </c>
    </row>
    <row r="193" spans="1:15" hidden="1">
      <c r="A193" s="15">
        <v>40283</v>
      </c>
      <c r="B193" s="12" t="s">
        <v>1362</v>
      </c>
      <c r="C193" s="9" t="s">
        <v>148</v>
      </c>
      <c r="E193" t="s">
        <v>1374</v>
      </c>
      <c r="F193" s="24">
        <v>100</v>
      </c>
      <c r="G193">
        <v>30736</v>
      </c>
      <c r="H193" s="7" t="str">
        <f>VLOOKUP(G193,'Sub-Acct VLookup'!$A$1:$B$44,2,0)</f>
        <v>Community Welfare</v>
      </c>
      <c r="I193" s="13">
        <v>3333</v>
      </c>
      <c r="J193" s="2" t="s">
        <v>1011</v>
      </c>
      <c r="K193" s="2"/>
      <c r="L193" t="str">
        <f>VLOOKUP(J193,'State V-Lookup'!$A$1:$B$19,2,0)</f>
        <v>KENTUCKY</v>
      </c>
      <c r="M193" t="str">
        <f>VLOOKUP(I193,'Cost Center VLookup'!$A$1:$C$99,2,0)</f>
        <v>3333 Mid St Div Public Affairs</v>
      </c>
      <c r="N193" t="str">
        <f>VLOOKUP(I193,'Cost Center VLookup'!$A$1:$C$89,3,0)</f>
        <v>Mark Martin</v>
      </c>
      <c r="O193" t="str">
        <f>VLOOKUP(I193,'Cost Center VLookup'!$A$1:$D$97,4,0)</f>
        <v>Administration</v>
      </c>
    </row>
    <row r="194" spans="1:15" hidden="1">
      <c r="A194" s="15">
        <v>40290</v>
      </c>
      <c r="B194" s="6" t="s">
        <v>1362</v>
      </c>
      <c r="C194" s="9" t="s">
        <v>148</v>
      </c>
      <c r="E194" t="s">
        <v>1358</v>
      </c>
      <c r="F194" s="24">
        <v>500</v>
      </c>
      <c r="G194">
        <v>30702</v>
      </c>
      <c r="H194" s="7" t="str">
        <f>VLOOKUP(G194,'Sub-Acct VLookup'!$A$1:$B$44,2,0)</f>
        <v>Education</v>
      </c>
      <c r="I194" s="13">
        <v>3333</v>
      </c>
      <c r="J194" s="2" t="s">
        <v>1011</v>
      </c>
      <c r="K194" s="2"/>
      <c r="L194" t="str">
        <f>VLOOKUP(J194,'State V-Lookup'!$A$1:$B$19,2,0)</f>
        <v>KENTUCKY</v>
      </c>
      <c r="M194" t="str">
        <f>VLOOKUP(I194,'Cost Center VLookup'!$A$1:$C$99,2,0)</f>
        <v>3333 Mid St Div Public Affairs</v>
      </c>
      <c r="N194" t="str">
        <f>VLOOKUP(I194,'Cost Center VLookup'!$A$1:$C$89,3,0)</f>
        <v>Mark Martin</v>
      </c>
      <c r="O194" t="str">
        <f>VLOOKUP(I194,'Cost Center VLookup'!$A$1:$D$97,4,0)</f>
        <v>Administration</v>
      </c>
    </row>
    <row r="195" spans="1:15" hidden="1">
      <c r="A195" s="15">
        <v>40291</v>
      </c>
      <c r="B195" s="6" t="s">
        <v>1362</v>
      </c>
      <c r="C195" s="9" t="s">
        <v>148</v>
      </c>
      <c r="E195" t="s">
        <v>1356</v>
      </c>
      <c r="F195" s="24">
        <v>500</v>
      </c>
      <c r="G195">
        <v>30702</v>
      </c>
      <c r="H195" s="7" t="str">
        <f>VLOOKUP(G195,'Sub-Acct VLookup'!$A$1:$B$44,2,0)</f>
        <v>Education</v>
      </c>
      <c r="I195" s="13">
        <v>3333</v>
      </c>
      <c r="J195" s="2" t="s">
        <v>1011</v>
      </c>
      <c r="K195" s="2"/>
      <c r="L195" t="str">
        <f>VLOOKUP(J195,'State V-Lookup'!$A$1:$B$19,2,0)</f>
        <v>KENTUCKY</v>
      </c>
      <c r="M195" t="str">
        <f>VLOOKUP(I195,'Cost Center VLookup'!$A$1:$C$99,2,0)</f>
        <v>3333 Mid St Div Public Affairs</v>
      </c>
      <c r="N195" t="str">
        <f>VLOOKUP(I195,'Cost Center VLookup'!$A$1:$C$89,3,0)</f>
        <v>Mark Martin</v>
      </c>
      <c r="O195" t="str">
        <f>VLOOKUP(I195,'Cost Center VLookup'!$A$1:$D$97,4,0)</f>
        <v>Administration</v>
      </c>
    </row>
    <row r="196" spans="1:15" hidden="1">
      <c r="A196" s="15">
        <v>40291</v>
      </c>
      <c r="B196" s="12" t="s">
        <v>1362</v>
      </c>
      <c r="C196" s="9" t="s">
        <v>148</v>
      </c>
      <c r="E196" t="s">
        <v>1371</v>
      </c>
      <c r="F196" s="24">
        <v>598.9</v>
      </c>
      <c r="G196">
        <v>30736</v>
      </c>
      <c r="H196" s="7" t="str">
        <f>VLOOKUP(G196,'Sub-Acct VLookup'!$A$1:$B$44,2,0)</f>
        <v>Community Welfare</v>
      </c>
      <c r="I196" s="13">
        <v>3333</v>
      </c>
      <c r="J196" s="2" t="s">
        <v>1011</v>
      </c>
      <c r="K196" s="2"/>
      <c r="L196" t="str">
        <f>VLOOKUP(J196,'State V-Lookup'!$A$1:$B$19,2,0)</f>
        <v>KENTUCKY</v>
      </c>
      <c r="M196" t="str">
        <f>VLOOKUP(I196,'Cost Center VLookup'!$A$1:$C$99,2,0)</f>
        <v>3333 Mid St Div Public Affairs</v>
      </c>
      <c r="N196" t="str">
        <f>VLOOKUP(I196,'Cost Center VLookup'!$A$1:$C$89,3,0)</f>
        <v>Mark Martin</v>
      </c>
      <c r="O196" t="str">
        <f>VLOOKUP(I196,'Cost Center VLookup'!$A$1:$D$97,4,0)</f>
        <v>Administration</v>
      </c>
    </row>
    <row r="197" spans="1:15" hidden="1">
      <c r="A197" s="15">
        <v>40291</v>
      </c>
      <c r="B197" s="12" t="s">
        <v>1362</v>
      </c>
      <c r="C197" s="9" t="s">
        <v>148</v>
      </c>
      <c r="E197" t="s">
        <v>1373</v>
      </c>
      <c r="F197" s="24">
        <v>300</v>
      </c>
      <c r="G197">
        <v>30736</v>
      </c>
      <c r="H197" s="7" t="str">
        <f>VLOOKUP(G197,'Sub-Acct VLookup'!$A$1:$B$44,2,0)</f>
        <v>Community Welfare</v>
      </c>
      <c r="I197" s="13">
        <v>3333</v>
      </c>
      <c r="J197" s="2" t="s">
        <v>1011</v>
      </c>
      <c r="K197" s="2"/>
      <c r="L197" t="str">
        <f>VLOOKUP(J197,'State V-Lookup'!$A$1:$B$19,2,0)</f>
        <v>KENTUCKY</v>
      </c>
      <c r="M197" t="str">
        <f>VLOOKUP(I197,'Cost Center VLookup'!$A$1:$C$99,2,0)</f>
        <v>3333 Mid St Div Public Affairs</v>
      </c>
      <c r="N197" t="str">
        <f>VLOOKUP(I197,'Cost Center VLookup'!$A$1:$C$89,3,0)</f>
        <v>Mark Martin</v>
      </c>
      <c r="O197" t="str">
        <f>VLOOKUP(I197,'Cost Center VLookup'!$A$1:$D$97,4,0)</f>
        <v>Administration</v>
      </c>
    </row>
    <row r="198" spans="1:15" hidden="1">
      <c r="A198" s="15">
        <v>40294</v>
      </c>
      <c r="B198" s="12" t="s">
        <v>1362</v>
      </c>
      <c r="C198" s="9" t="s">
        <v>148</v>
      </c>
      <c r="E198" t="s">
        <v>1372</v>
      </c>
      <c r="F198" s="24">
        <v>419.45</v>
      </c>
      <c r="G198">
        <v>30736</v>
      </c>
      <c r="H198" s="7" t="str">
        <f>VLOOKUP(G198,'Sub-Acct VLookup'!$A$1:$B$44,2,0)</f>
        <v>Community Welfare</v>
      </c>
      <c r="I198" s="13">
        <v>3333</v>
      </c>
      <c r="J198" s="2" t="s">
        <v>1011</v>
      </c>
      <c r="K198" s="2"/>
      <c r="L198" t="str">
        <f>VLOOKUP(J198,'State V-Lookup'!$A$1:$B$19,2,0)</f>
        <v>KENTUCKY</v>
      </c>
      <c r="M198" t="str">
        <f>VLOOKUP(I198,'Cost Center VLookup'!$A$1:$C$99,2,0)</f>
        <v>3333 Mid St Div Public Affairs</v>
      </c>
      <c r="N198" t="str">
        <f>VLOOKUP(I198,'Cost Center VLookup'!$A$1:$C$89,3,0)</f>
        <v>Mark Martin</v>
      </c>
      <c r="O198" t="str">
        <f>VLOOKUP(I198,'Cost Center VLookup'!$A$1:$D$97,4,0)</f>
        <v>Administration</v>
      </c>
    </row>
    <row r="199" spans="1:15" hidden="1">
      <c r="A199" s="15">
        <v>40296</v>
      </c>
      <c r="B199" s="12" t="s">
        <v>1362</v>
      </c>
      <c r="C199" s="9" t="s">
        <v>148</v>
      </c>
      <c r="E199" t="s">
        <v>1032</v>
      </c>
      <c r="F199" s="24">
        <v>3000</v>
      </c>
      <c r="G199">
        <v>30736</v>
      </c>
      <c r="H199" s="7" t="str">
        <f>VLOOKUP(G199,'Sub-Acct VLookup'!$A$1:$B$44,2,0)</f>
        <v>Community Welfare</v>
      </c>
      <c r="I199" s="13">
        <v>3333</v>
      </c>
      <c r="J199" s="2" t="s">
        <v>1011</v>
      </c>
      <c r="K199" s="2"/>
      <c r="L199" t="str">
        <f>VLOOKUP(J199,'State V-Lookup'!$A$1:$B$19,2,0)</f>
        <v>KENTUCKY</v>
      </c>
      <c r="M199" t="str">
        <f>VLOOKUP(I199,'Cost Center VLookup'!$A$1:$C$99,2,0)</f>
        <v>3333 Mid St Div Public Affairs</v>
      </c>
      <c r="N199" t="str">
        <f>VLOOKUP(I199,'Cost Center VLookup'!$A$1:$C$89,3,0)</f>
        <v>Mark Martin</v>
      </c>
      <c r="O199" t="str">
        <f>VLOOKUP(I199,'Cost Center VLookup'!$A$1:$D$97,4,0)</f>
        <v>Administration</v>
      </c>
    </row>
    <row r="200" spans="1:15" hidden="1">
      <c r="A200" s="15">
        <v>40298</v>
      </c>
      <c r="B200" s="6" t="s">
        <v>1362</v>
      </c>
      <c r="C200" s="9" t="s">
        <v>148</v>
      </c>
      <c r="E200" t="s">
        <v>1357</v>
      </c>
      <c r="F200" s="24">
        <v>500</v>
      </c>
      <c r="G200">
        <v>30702</v>
      </c>
      <c r="H200" s="7" t="str">
        <f>VLOOKUP(G200,'Sub-Acct VLookup'!$A$1:$B$44,2,0)</f>
        <v>Education</v>
      </c>
      <c r="I200" s="13">
        <v>3333</v>
      </c>
      <c r="J200" s="2" t="s">
        <v>1011</v>
      </c>
      <c r="K200" s="2"/>
      <c r="L200" t="str">
        <f>VLOOKUP(J200,'State V-Lookup'!$A$1:$B$19,2,0)</f>
        <v>KENTUCKY</v>
      </c>
      <c r="M200" t="str">
        <f>VLOOKUP(I200,'Cost Center VLookup'!$A$1:$C$99,2,0)</f>
        <v>3333 Mid St Div Public Affairs</v>
      </c>
      <c r="N200" t="str">
        <f>VLOOKUP(I200,'Cost Center VLookup'!$A$1:$C$89,3,0)</f>
        <v>Mark Martin</v>
      </c>
      <c r="O200" t="str">
        <f>VLOOKUP(I200,'Cost Center VLookup'!$A$1:$D$97,4,0)</f>
        <v>Administration</v>
      </c>
    </row>
    <row r="201" spans="1:15" hidden="1">
      <c r="A201" s="15">
        <v>40298</v>
      </c>
      <c r="B201" s="6" t="s">
        <v>1362</v>
      </c>
      <c r="C201" s="9" t="s">
        <v>148</v>
      </c>
      <c r="E201" t="s">
        <v>1249</v>
      </c>
      <c r="F201" s="24">
        <v>500</v>
      </c>
      <c r="G201">
        <v>30705</v>
      </c>
      <c r="H201" s="7" t="str">
        <f>VLOOKUP(G201,'Sub-Acct VLookup'!$A$1:$B$44,2,0)</f>
        <v>Health</v>
      </c>
      <c r="I201" s="13">
        <v>3333</v>
      </c>
      <c r="J201" s="2" t="s">
        <v>1011</v>
      </c>
      <c r="K201" s="2"/>
      <c r="L201" t="str">
        <f>VLOOKUP(J201,'State V-Lookup'!$A$1:$B$19,2,0)</f>
        <v>KENTUCKY</v>
      </c>
      <c r="M201" t="str">
        <f>VLOOKUP(I201,'Cost Center VLookup'!$A$1:$C$99,2,0)</f>
        <v>3333 Mid St Div Public Affairs</v>
      </c>
      <c r="N201" t="str">
        <f>VLOOKUP(I201,'Cost Center VLookup'!$A$1:$C$89,3,0)</f>
        <v>Mark Martin</v>
      </c>
      <c r="O201" t="str">
        <f>VLOOKUP(I201,'Cost Center VLookup'!$A$1:$D$97,4,0)</f>
        <v>Administration</v>
      </c>
    </row>
    <row r="202" spans="1:15" hidden="1">
      <c r="A202" s="15">
        <v>40298</v>
      </c>
      <c r="B202" s="12" t="s">
        <v>1362</v>
      </c>
      <c r="C202" s="9" t="s">
        <v>148</v>
      </c>
      <c r="E202" t="s">
        <v>1373</v>
      </c>
      <c r="F202" s="24">
        <v>250</v>
      </c>
      <c r="G202">
        <v>30736</v>
      </c>
      <c r="H202" s="7" t="str">
        <f>VLOOKUP(G202,'Sub-Acct VLookup'!$A$1:$B$44,2,0)</f>
        <v>Community Welfare</v>
      </c>
      <c r="I202" s="13">
        <v>3333</v>
      </c>
      <c r="J202" s="2" t="s">
        <v>1011</v>
      </c>
      <c r="K202" s="2"/>
      <c r="L202" t="str">
        <f>VLOOKUP(J202,'State V-Lookup'!$A$1:$B$19,2,0)</f>
        <v>KENTUCKY</v>
      </c>
      <c r="M202" t="str">
        <f>VLOOKUP(I202,'Cost Center VLookup'!$A$1:$C$99,2,0)</f>
        <v>3333 Mid St Div Public Affairs</v>
      </c>
      <c r="N202" t="str">
        <f>VLOOKUP(I202,'Cost Center VLookup'!$A$1:$C$89,3,0)</f>
        <v>Mark Martin</v>
      </c>
      <c r="O202" t="str">
        <f>VLOOKUP(I202,'Cost Center VLookup'!$A$1:$D$97,4,0)</f>
        <v>Administration</v>
      </c>
    </row>
    <row r="203" spans="1:15" hidden="1">
      <c r="A203" s="15">
        <v>40299</v>
      </c>
      <c r="B203" s="6" t="s">
        <v>2</v>
      </c>
      <c r="C203" s="9" t="s">
        <v>148</v>
      </c>
      <c r="E203" t="s">
        <v>1010</v>
      </c>
      <c r="F203" s="24">
        <v>1192</v>
      </c>
      <c r="G203">
        <v>30703</v>
      </c>
      <c r="H203" s="7" t="str">
        <f>VLOOKUP(G203,'Sub-Acct VLookup'!$A$1:$B$44,2,0)</f>
        <v>United Way Agencies</v>
      </c>
      <c r="I203" s="13">
        <v>2631</v>
      </c>
      <c r="J203" s="2" t="s">
        <v>1011</v>
      </c>
      <c r="K203" s="2"/>
      <c r="L203" t="str">
        <f>VLOOKUP(J203,'State V-Lookup'!$A$1:$B$19,2,0)</f>
        <v>KENTUCKY</v>
      </c>
      <c r="M203" t="str">
        <f>VLOOKUP(I203,'Cost Center VLookup'!$A$1:$C$99,2,0)</f>
        <v>2631 KY Div Madisonville West Region Administration</v>
      </c>
      <c r="N203" t="str">
        <f>VLOOKUP(I203,'Cost Center VLookup'!$A$1:$C$89,3,0)</f>
        <v>Tim Owen</v>
      </c>
      <c r="O203" t="str">
        <f>VLOOKUP(I203,'Cost Center VLookup'!$A$1:$D$97,4,0)</f>
        <v>Administration</v>
      </c>
    </row>
    <row r="204" spans="1:15" hidden="1">
      <c r="A204" s="15">
        <v>40315</v>
      </c>
      <c r="B204" s="6" t="s">
        <v>2</v>
      </c>
      <c r="C204" s="9" t="s">
        <v>148</v>
      </c>
      <c r="E204" t="s">
        <v>1022</v>
      </c>
      <c r="F204" s="24">
        <v>500</v>
      </c>
      <c r="G204">
        <v>30713</v>
      </c>
      <c r="H204" s="7" t="str">
        <f>VLOOKUP(G204,'Sub-Acct VLookup'!$A$1:$B$44,2,0)</f>
        <v>American Red Cross</v>
      </c>
      <c r="I204" s="13">
        <v>3333</v>
      </c>
      <c r="J204" s="2" t="s">
        <v>1011</v>
      </c>
      <c r="K204" s="2"/>
      <c r="L204" t="str">
        <f>VLOOKUP(J204,'State V-Lookup'!$A$1:$B$19,2,0)</f>
        <v>KENTUCKY</v>
      </c>
      <c r="M204" t="str">
        <f>VLOOKUP(I204,'Cost Center VLookup'!$A$1:$C$99,2,0)</f>
        <v>3333 Mid St Div Public Affairs</v>
      </c>
      <c r="N204" t="str">
        <f>VLOOKUP(I204,'Cost Center VLookup'!$A$1:$C$89,3,0)</f>
        <v>Mark Martin</v>
      </c>
      <c r="O204" t="str">
        <f>VLOOKUP(I204,'Cost Center VLookup'!$A$1:$D$97,4,0)</f>
        <v>Administration</v>
      </c>
    </row>
    <row r="205" spans="1:15" hidden="1">
      <c r="A205" s="15">
        <v>40315</v>
      </c>
      <c r="B205" s="6" t="s">
        <v>2</v>
      </c>
      <c r="C205" s="9" t="s">
        <v>148</v>
      </c>
      <c r="E205" t="s">
        <v>1231</v>
      </c>
      <c r="F205" s="24">
        <v>37.1</v>
      </c>
      <c r="G205">
        <v>30736</v>
      </c>
      <c r="H205" s="7" t="str">
        <f>VLOOKUP(G205,'Sub-Acct VLookup'!$A$1:$B$44,2,0)</f>
        <v>Community Welfare</v>
      </c>
      <c r="I205" s="13">
        <v>3333</v>
      </c>
      <c r="J205" s="2" t="s">
        <v>1011</v>
      </c>
      <c r="K205" s="2"/>
      <c r="L205" t="str">
        <f>VLOOKUP(J205,'State V-Lookup'!$A$1:$B$19,2,0)</f>
        <v>KENTUCKY</v>
      </c>
      <c r="M205" t="str">
        <f>VLOOKUP(I205,'Cost Center VLookup'!$A$1:$C$99,2,0)</f>
        <v>3333 Mid St Div Public Affairs</v>
      </c>
      <c r="N205" t="str">
        <f>VLOOKUP(I205,'Cost Center VLookup'!$A$1:$C$89,3,0)</f>
        <v>Mark Martin</v>
      </c>
      <c r="O205" t="str">
        <f>VLOOKUP(I205,'Cost Center VLookup'!$A$1:$D$97,4,0)</f>
        <v>Administration</v>
      </c>
    </row>
    <row r="206" spans="1:15" hidden="1">
      <c r="A206" s="15">
        <v>40315</v>
      </c>
      <c r="B206" s="6" t="s">
        <v>2</v>
      </c>
      <c r="C206" s="9" t="s">
        <v>148</v>
      </c>
      <c r="E206" t="s">
        <v>1231</v>
      </c>
      <c r="F206" s="24">
        <v>229</v>
      </c>
      <c r="G206">
        <v>30736</v>
      </c>
      <c r="H206" s="7" t="str">
        <f>VLOOKUP(G206,'Sub-Acct VLookup'!$A$1:$B$44,2,0)</f>
        <v>Community Welfare</v>
      </c>
      <c r="I206" s="13">
        <v>3333</v>
      </c>
      <c r="J206" s="2" t="s">
        <v>1011</v>
      </c>
      <c r="K206" s="2"/>
      <c r="L206" t="str">
        <f>VLOOKUP(J206,'State V-Lookup'!$A$1:$B$19,2,0)</f>
        <v>KENTUCKY</v>
      </c>
      <c r="M206" t="str">
        <f>VLOOKUP(I206,'Cost Center VLookup'!$A$1:$C$99,2,0)</f>
        <v>3333 Mid St Div Public Affairs</v>
      </c>
      <c r="N206" t="str">
        <f>VLOOKUP(I206,'Cost Center VLookup'!$A$1:$C$89,3,0)</f>
        <v>Mark Martin</v>
      </c>
      <c r="O206" t="str">
        <f>VLOOKUP(I206,'Cost Center VLookup'!$A$1:$D$97,4,0)</f>
        <v>Administration</v>
      </c>
    </row>
    <row r="207" spans="1:15" hidden="1">
      <c r="A207" s="15">
        <v>40315</v>
      </c>
      <c r="B207" s="6" t="s">
        <v>2</v>
      </c>
      <c r="C207" s="9" t="s">
        <v>148</v>
      </c>
      <c r="E207" t="s">
        <v>17</v>
      </c>
      <c r="F207" s="24">
        <v>250</v>
      </c>
      <c r="G207">
        <v>30736</v>
      </c>
      <c r="H207" s="7" t="str">
        <f>VLOOKUP(G207,'Sub-Acct VLookup'!$A$1:$B$44,2,0)</f>
        <v>Community Welfare</v>
      </c>
      <c r="I207" s="13">
        <v>3333</v>
      </c>
      <c r="J207" s="2" t="s">
        <v>1011</v>
      </c>
      <c r="K207" s="2"/>
      <c r="L207" t="str">
        <f>VLOOKUP(J207,'State V-Lookup'!$A$1:$B$19,2,0)</f>
        <v>KENTUCKY</v>
      </c>
      <c r="M207" t="str">
        <f>VLOOKUP(I207,'Cost Center VLookup'!$A$1:$C$99,2,0)</f>
        <v>3333 Mid St Div Public Affairs</v>
      </c>
      <c r="N207" t="str">
        <f>VLOOKUP(I207,'Cost Center VLookup'!$A$1:$C$89,3,0)</f>
        <v>Mark Martin</v>
      </c>
      <c r="O207" t="str">
        <f>VLOOKUP(I207,'Cost Center VLookup'!$A$1:$D$97,4,0)</f>
        <v>Administration</v>
      </c>
    </row>
    <row r="208" spans="1:15" hidden="1">
      <c r="A208" s="15">
        <v>40316</v>
      </c>
      <c r="B208" s="6" t="s">
        <v>2</v>
      </c>
      <c r="C208" s="9" t="s">
        <v>148</v>
      </c>
      <c r="E208" t="s">
        <v>1271</v>
      </c>
      <c r="F208" s="24">
        <v>600</v>
      </c>
      <c r="G208">
        <v>30706</v>
      </c>
      <c r="H208" s="7" t="str">
        <f>VLOOKUP(G208,'Sub-Acct VLookup'!$A$1:$B$44,2,0)</f>
        <v>Museums &amp; Arts</v>
      </c>
      <c r="I208" s="13">
        <v>3333</v>
      </c>
      <c r="J208" s="2" t="s">
        <v>1011</v>
      </c>
      <c r="K208" s="2"/>
      <c r="L208" t="str">
        <f>VLOOKUP(J208,'State V-Lookup'!$A$1:$B$19,2,0)</f>
        <v>KENTUCKY</v>
      </c>
      <c r="M208" t="str">
        <f>VLOOKUP(I208,'Cost Center VLookup'!$A$1:$C$99,2,0)</f>
        <v>3333 Mid St Div Public Affairs</v>
      </c>
      <c r="N208" t="str">
        <f>VLOOKUP(I208,'Cost Center VLookup'!$A$1:$C$89,3,0)</f>
        <v>Mark Martin</v>
      </c>
      <c r="O208" t="str">
        <f>VLOOKUP(I208,'Cost Center VLookup'!$A$1:$D$97,4,0)</f>
        <v>Administration</v>
      </c>
    </row>
    <row r="209" spans="1:15" hidden="1">
      <c r="A209" s="15">
        <v>40318</v>
      </c>
      <c r="B209" s="6" t="s">
        <v>2</v>
      </c>
      <c r="C209" s="9" t="s">
        <v>148</v>
      </c>
      <c r="E209" t="s">
        <v>16</v>
      </c>
      <c r="F209" s="24">
        <v>500</v>
      </c>
      <c r="G209">
        <v>30736</v>
      </c>
      <c r="H209" s="7" t="str">
        <f>VLOOKUP(G209,'Sub-Acct VLookup'!$A$1:$B$44,2,0)</f>
        <v>Community Welfare</v>
      </c>
      <c r="I209" s="13">
        <v>3333</v>
      </c>
      <c r="J209" s="2" t="s">
        <v>1011</v>
      </c>
      <c r="K209" s="2"/>
      <c r="L209" t="str">
        <f>VLOOKUP(J209,'State V-Lookup'!$A$1:$B$19,2,0)</f>
        <v>KENTUCKY</v>
      </c>
      <c r="M209" t="str">
        <f>VLOOKUP(I209,'Cost Center VLookup'!$A$1:$C$99,2,0)</f>
        <v>3333 Mid St Div Public Affairs</v>
      </c>
      <c r="N209" t="str">
        <f>VLOOKUP(I209,'Cost Center VLookup'!$A$1:$C$89,3,0)</f>
        <v>Mark Martin</v>
      </c>
      <c r="O209" t="str">
        <f>VLOOKUP(I209,'Cost Center VLookup'!$A$1:$D$97,4,0)</f>
        <v>Administration</v>
      </c>
    </row>
    <row r="210" spans="1:15" hidden="1">
      <c r="A210" s="15">
        <v>40318</v>
      </c>
      <c r="B210" s="6" t="s">
        <v>2</v>
      </c>
      <c r="C210" s="9" t="s">
        <v>148</v>
      </c>
      <c r="E210" t="s">
        <v>18</v>
      </c>
      <c r="F210" s="24">
        <v>500</v>
      </c>
      <c r="G210">
        <v>30736</v>
      </c>
      <c r="H210" s="7" t="str">
        <f>VLOOKUP(G210,'Sub-Acct VLookup'!$A$1:$B$44,2,0)</f>
        <v>Community Welfare</v>
      </c>
      <c r="I210" s="13">
        <v>3333</v>
      </c>
      <c r="J210" s="2" t="s">
        <v>1011</v>
      </c>
      <c r="K210" s="2"/>
      <c r="L210" t="str">
        <f>VLOOKUP(J210,'State V-Lookup'!$A$1:$B$19,2,0)</f>
        <v>KENTUCKY</v>
      </c>
      <c r="M210" t="str">
        <f>VLOOKUP(I210,'Cost Center VLookup'!$A$1:$C$99,2,0)</f>
        <v>3333 Mid St Div Public Affairs</v>
      </c>
      <c r="N210" t="str">
        <f>VLOOKUP(I210,'Cost Center VLookup'!$A$1:$C$89,3,0)</f>
        <v>Mark Martin</v>
      </c>
      <c r="O210" t="str">
        <f>VLOOKUP(I210,'Cost Center VLookup'!$A$1:$D$97,4,0)</f>
        <v>Administration</v>
      </c>
    </row>
    <row r="211" spans="1:15" hidden="1">
      <c r="A211" s="15">
        <v>40322</v>
      </c>
      <c r="B211" s="6" t="s">
        <v>2</v>
      </c>
      <c r="C211" s="9" t="s">
        <v>148</v>
      </c>
      <c r="E211" t="s">
        <v>3</v>
      </c>
      <c r="F211" s="24">
        <v>162.80000000000001</v>
      </c>
      <c r="G211">
        <v>30705</v>
      </c>
      <c r="H211" s="7" t="str">
        <f>VLOOKUP(G211,'Sub-Acct VLookup'!$A$1:$B$44,2,0)</f>
        <v>Health</v>
      </c>
      <c r="I211" s="13">
        <v>3333</v>
      </c>
      <c r="J211" s="2" t="s">
        <v>1011</v>
      </c>
      <c r="K211" s="2"/>
      <c r="L211" t="str">
        <f>VLOOKUP(J211,'State V-Lookup'!$A$1:$B$19,2,0)</f>
        <v>KENTUCKY</v>
      </c>
      <c r="M211" t="str">
        <f>VLOOKUP(I211,'Cost Center VLookup'!$A$1:$C$99,2,0)</f>
        <v>3333 Mid St Div Public Affairs</v>
      </c>
      <c r="N211" t="str">
        <f>VLOOKUP(I211,'Cost Center VLookup'!$A$1:$C$89,3,0)</f>
        <v>Mark Martin</v>
      </c>
      <c r="O211" t="str">
        <f>VLOOKUP(I211,'Cost Center VLookup'!$A$1:$D$97,4,0)</f>
        <v>Administration</v>
      </c>
    </row>
    <row r="212" spans="1:15" hidden="1">
      <c r="A212" s="15">
        <v>40322</v>
      </c>
      <c r="B212" s="6" t="s">
        <v>2</v>
      </c>
      <c r="C212" s="9" t="s">
        <v>148</v>
      </c>
      <c r="E212" t="s">
        <v>3</v>
      </c>
      <c r="F212" s="24">
        <v>36.47</v>
      </c>
      <c r="G212">
        <v>30705</v>
      </c>
      <c r="H212" s="7" t="str">
        <f>VLOOKUP(G212,'Sub-Acct VLookup'!$A$1:$B$44,2,0)</f>
        <v>Health</v>
      </c>
      <c r="I212" s="13">
        <v>3333</v>
      </c>
      <c r="J212" s="2" t="s">
        <v>1011</v>
      </c>
      <c r="K212" s="2"/>
      <c r="L212" t="str">
        <f>VLOOKUP(J212,'State V-Lookup'!$A$1:$B$19,2,0)</f>
        <v>KENTUCKY</v>
      </c>
      <c r="M212" t="str">
        <f>VLOOKUP(I212,'Cost Center VLookup'!$A$1:$C$99,2,0)</f>
        <v>3333 Mid St Div Public Affairs</v>
      </c>
      <c r="N212" t="str">
        <f>VLOOKUP(I212,'Cost Center VLookup'!$A$1:$C$89,3,0)</f>
        <v>Mark Martin</v>
      </c>
      <c r="O212" t="str">
        <f>VLOOKUP(I212,'Cost Center VLookup'!$A$1:$D$97,4,0)</f>
        <v>Administration</v>
      </c>
    </row>
    <row r="213" spans="1:15" hidden="1">
      <c r="A213" s="15">
        <v>40322</v>
      </c>
      <c r="B213" s="6" t="s">
        <v>2</v>
      </c>
      <c r="C213" s="9" t="s">
        <v>148</v>
      </c>
      <c r="E213" t="s">
        <v>3</v>
      </c>
      <c r="F213" s="24">
        <v>96.54</v>
      </c>
      <c r="G213">
        <v>30705</v>
      </c>
      <c r="H213" s="7" t="str">
        <f>VLOOKUP(G213,'Sub-Acct VLookup'!$A$1:$B$44,2,0)</f>
        <v>Health</v>
      </c>
      <c r="I213" s="13">
        <v>3333</v>
      </c>
      <c r="J213" s="2" t="s">
        <v>1011</v>
      </c>
      <c r="K213" s="2"/>
      <c r="L213" t="str">
        <f>VLOOKUP(J213,'State V-Lookup'!$A$1:$B$19,2,0)</f>
        <v>KENTUCKY</v>
      </c>
      <c r="M213" t="str">
        <f>VLOOKUP(I213,'Cost Center VLookup'!$A$1:$C$99,2,0)</f>
        <v>3333 Mid St Div Public Affairs</v>
      </c>
      <c r="N213" t="str">
        <f>VLOOKUP(I213,'Cost Center VLookup'!$A$1:$C$89,3,0)</f>
        <v>Mark Martin</v>
      </c>
      <c r="O213" t="str">
        <f>VLOOKUP(I213,'Cost Center VLookup'!$A$1:$D$97,4,0)</f>
        <v>Administration</v>
      </c>
    </row>
    <row r="214" spans="1:15" hidden="1">
      <c r="A214" s="15">
        <v>40322</v>
      </c>
      <c r="B214" s="6" t="s">
        <v>2</v>
      </c>
      <c r="C214" s="9" t="s">
        <v>148</v>
      </c>
      <c r="E214" t="s">
        <v>5</v>
      </c>
      <c r="F214" s="24">
        <v>212.93</v>
      </c>
      <c r="G214">
        <v>30702</v>
      </c>
      <c r="H214" s="7" t="str">
        <f>VLOOKUP(G214,'Sub-Acct VLookup'!$A$1:$B$44,2,0)</f>
        <v>Education</v>
      </c>
      <c r="I214" s="13">
        <v>3333</v>
      </c>
      <c r="J214" s="2" t="s">
        <v>1011</v>
      </c>
      <c r="K214" s="2"/>
      <c r="L214" t="str">
        <f>VLOOKUP(J214,'State V-Lookup'!$A$1:$B$19,2,0)</f>
        <v>KENTUCKY</v>
      </c>
      <c r="M214" t="str">
        <f>VLOOKUP(I214,'Cost Center VLookup'!$A$1:$C$99,2,0)</f>
        <v>3333 Mid St Div Public Affairs</v>
      </c>
      <c r="N214" t="str">
        <f>VLOOKUP(I214,'Cost Center VLookup'!$A$1:$C$89,3,0)</f>
        <v>Mark Martin</v>
      </c>
      <c r="O214" t="str">
        <f>VLOOKUP(I214,'Cost Center VLookup'!$A$1:$D$97,4,0)</f>
        <v>Administration</v>
      </c>
    </row>
    <row r="215" spans="1:15" hidden="1">
      <c r="A215" s="15">
        <v>40322</v>
      </c>
      <c r="B215" s="6" t="s">
        <v>2</v>
      </c>
      <c r="C215" s="9" t="s">
        <v>148</v>
      </c>
      <c r="E215" t="s">
        <v>12</v>
      </c>
      <c r="F215" s="24">
        <v>16.510000000000002</v>
      </c>
      <c r="G215">
        <v>30736</v>
      </c>
      <c r="H215" s="7" t="str">
        <f>VLOOKUP(G215,'Sub-Acct VLookup'!$A$1:$B$44,2,0)</f>
        <v>Community Welfare</v>
      </c>
      <c r="I215" s="13">
        <v>3333</v>
      </c>
      <c r="J215" s="2" t="s">
        <v>1011</v>
      </c>
      <c r="K215" s="2"/>
      <c r="L215" t="str">
        <f>VLOOKUP(J215,'State V-Lookup'!$A$1:$B$19,2,0)</f>
        <v>KENTUCKY</v>
      </c>
      <c r="M215" t="str">
        <f>VLOOKUP(I215,'Cost Center VLookup'!$A$1:$C$99,2,0)</f>
        <v>3333 Mid St Div Public Affairs</v>
      </c>
      <c r="N215" t="str">
        <f>VLOOKUP(I215,'Cost Center VLookup'!$A$1:$C$89,3,0)</f>
        <v>Mark Martin</v>
      </c>
      <c r="O215" t="str">
        <f>VLOOKUP(I215,'Cost Center VLookup'!$A$1:$D$97,4,0)</f>
        <v>Administration</v>
      </c>
    </row>
    <row r="216" spans="1:15" hidden="1">
      <c r="A216" s="15">
        <v>40322</v>
      </c>
      <c r="B216" s="6" t="s">
        <v>2</v>
      </c>
      <c r="C216" s="9" t="s">
        <v>148</v>
      </c>
      <c r="E216" t="s">
        <v>13</v>
      </c>
      <c r="F216" s="24">
        <v>63.08</v>
      </c>
      <c r="G216">
        <v>30736</v>
      </c>
      <c r="H216" s="7" t="str">
        <f>VLOOKUP(G216,'Sub-Acct VLookup'!$A$1:$B$44,2,0)</f>
        <v>Community Welfare</v>
      </c>
      <c r="I216" s="13">
        <v>3333</v>
      </c>
      <c r="J216" s="2" t="s">
        <v>1011</v>
      </c>
      <c r="K216" s="2"/>
      <c r="L216" t="str">
        <f>VLOOKUP(J216,'State V-Lookup'!$A$1:$B$19,2,0)</f>
        <v>KENTUCKY</v>
      </c>
      <c r="M216" t="str">
        <f>VLOOKUP(I216,'Cost Center VLookup'!$A$1:$C$99,2,0)</f>
        <v>3333 Mid St Div Public Affairs</v>
      </c>
      <c r="N216" t="str">
        <f>VLOOKUP(I216,'Cost Center VLookup'!$A$1:$C$89,3,0)</f>
        <v>Mark Martin</v>
      </c>
      <c r="O216" t="str">
        <f>VLOOKUP(I216,'Cost Center VLookup'!$A$1:$D$97,4,0)</f>
        <v>Administration</v>
      </c>
    </row>
    <row r="217" spans="1:15" hidden="1">
      <c r="A217" s="15">
        <v>40322</v>
      </c>
      <c r="B217" s="6" t="s">
        <v>2</v>
      </c>
      <c r="C217" s="9" t="s">
        <v>148</v>
      </c>
      <c r="E217" t="s">
        <v>14</v>
      </c>
      <c r="F217" s="24">
        <v>239.2</v>
      </c>
      <c r="G217">
        <v>30736</v>
      </c>
      <c r="H217" s="7" t="str">
        <f>VLOOKUP(G217,'Sub-Acct VLookup'!$A$1:$B$44,2,0)</f>
        <v>Community Welfare</v>
      </c>
      <c r="I217" s="13">
        <v>3333</v>
      </c>
      <c r="J217" s="2" t="s">
        <v>1011</v>
      </c>
      <c r="K217" s="2"/>
      <c r="L217" t="str">
        <f>VLOOKUP(J217,'State V-Lookup'!$A$1:$B$19,2,0)</f>
        <v>KENTUCKY</v>
      </c>
      <c r="M217" t="str">
        <f>VLOOKUP(I217,'Cost Center VLookup'!$A$1:$C$99,2,0)</f>
        <v>3333 Mid St Div Public Affairs</v>
      </c>
      <c r="N217" t="str">
        <f>VLOOKUP(I217,'Cost Center VLookup'!$A$1:$C$89,3,0)</f>
        <v>Mark Martin</v>
      </c>
      <c r="O217" t="str">
        <f>VLOOKUP(I217,'Cost Center VLookup'!$A$1:$D$97,4,0)</f>
        <v>Administration</v>
      </c>
    </row>
    <row r="218" spans="1:15" hidden="1">
      <c r="A218" s="15">
        <v>40322</v>
      </c>
      <c r="B218" s="6" t="s">
        <v>2</v>
      </c>
      <c r="C218" s="9" t="s">
        <v>148</v>
      </c>
      <c r="E218" t="s">
        <v>15</v>
      </c>
      <c r="F218" s="24">
        <v>189.83</v>
      </c>
      <c r="G218">
        <v>30736</v>
      </c>
      <c r="H218" s="7" t="str">
        <f>VLOOKUP(G218,'Sub-Acct VLookup'!$A$1:$B$44,2,0)</f>
        <v>Community Welfare</v>
      </c>
      <c r="I218" s="13">
        <v>3333</v>
      </c>
      <c r="J218" s="2" t="s">
        <v>1011</v>
      </c>
      <c r="K218" s="2"/>
      <c r="L218" t="str">
        <f>VLOOKUP(J218,'State V-Lookup'!$A$1:$B$19,2,0)</f>
        <v>KENTUCKY</v>
      </c>
      <c r="M218" t="str">
        <f>VLOOKUP(I218,'Cost Center VLookup'!$A$1:$C$99,2,0)</f>
        <v>3333 Mid St Div Public Affairs</v>
      </c>
      <c r="N218" t="str">
        <f>VLOOKUP(I218,'Cost Center VLookup'!$A$1:$C$89,3,0)</f>
        <v>Mark Martin</v>
      </c>
      <c r="O218" t="str">
        <f>VLOOKUP(I218,'Cost Center VLookup'!$A$1:$D$97,4,0)</f>
        <v>Administration</v>
      </c>
    </row>
    <row r="219" spans="1:15" hidden="1">
      <c r="A219" s="15">
        <v>40322</v>
      </c>
      <c r="B219" s="6" t="s">
        <v>2</v>
      </c>
      <c r="C219" s="9" t="s">
        <v>148</v>
      </c>
      <c r="E219" t="s">
        <v>1231</v>
      </c>
      <c r="F219" s="24">
        <v>21.47</v>
      </c>
      <c r="G219">
        <v>30736</v>
      </c>
      <c r="H219" s="7" t="str">
        <f>VLOOKUP(G219,'Sub-Acct VLookup'!$A$1:$B$44,2,0)</f>
        <v>Community Welfare</v>
      </c>
      <c r="I219" s="13">
        <v>3333</v>
      </c>
      <c r="J219" s="2" t="s">
        <v>1011</v>
      </c>
      <c r="K219" s="2"/>
      <c r="L219" t="str">
        <f>VLOOKUP(J219,'State V-Lookup'!$A$1:$B$19,2,0)</f>
        <v>KENTUCKY</v>
      </c>
      <c r="M219" t="str">
        <f>VLOOKUP(I219,'Cost Center VLookup'!$A$1:$C$99,2,0)</f>
        <v>3333 Mid St Div Public Affairs</v>
      </c>
      <c r="N219" t="str">
        <f>VLOOKUP(I219,'Cost Center VLookup'!$A$1:$C$89,3,0)</f>
        <v>Mark Martin</v>
      </c>
      <c r="O219" t="str">
        <f>VLOOKUP(I219,'Cost Center VLookup'!$A$1:$D$97,4,0)</f>
        <v>Administration</v>
      </c>
    </row>
    <row r="220" spans="1:15" hidden="1">
      <c r="A220" s="15">
        <v>40323</v>
      </c>
      <c r="B220" s="6" t="s">
        <v>2</v>
      </c>
      <c r="C220" s="9" t="s">
        <v>148</v>
      </c>
      <c r="E220" t="s">
        <v>4</v>
      </c>
      <c r="F220" s="24">
        <v>1000</v>
      </c>
      <c r="G220">
        <v>30702</v>
      </c>
      <c r="H220" s="7" t="str">
        <f>VLOOKUP(G220,'Sub-Acct VLookup'!$A$1:$B$44,2,0)</f>
        <v>Education</v>
      </c>
      <c r="I220" s="13">
        <v>3333</v>
      </c>
      <c r="J220" s="2" t="s">
        <v>1011</v>
      </c>
      <c r="K220" s="2"/>
      <c r="L220" t="str">
        <f>VLOOKUP(J220,'State V-Lookup'!$A$1:$B$19,2,0)</f>
        <v>KENTUCKY</v>
      </c>
      <c r="M220" t="str">
        <f>VLOOKUP(I220,'Cost Center VLookup'!$A$1:$C$99,2,0)</f>
        <v>3333 Mid St Div Public Affairs</v>
      </c>
      <c r="N220" t="str">
        <f>VLOOKUP(I220,'Cost Center VLookup'!$A$1:$C$89,3,0)</f>
        <v>Mark Martin</v>
      </c>
      <c r="O220" t="str">
        <f>VLOOKUP(I220,'Cost Center VLookup'!$A$1:$D$97,4,0)</f>
        <v>Administration</v>
      </c>
    </row>
    <row r="221" spans="1:15" hidden="1">
      <c r="A221" s="15">
        <v>40324</v>
      </c>
      <c r="B221" s="6" t="s">
        <v>2</v>
      </c>
      <c r="C221" s="9" t="s">
        <v>148</v>
      </c>
      <c r="E221" t="s">
        <v>1337</v>
      </c>
      <c r="F221" s="24">
        <v>500</v>
      </c>
      <c r="G221">
        <v>30710</v>
      </c>
      <c r="H221" s="7" t="str">
        <f>VLOOKUP(G221,'Sub-Acct VLookup'!$A$1:$B$44,2,0)</f>
        <v>Youth Clubs &amp; Centers</v>
      </c>
      <c r="I221" s="13">
        <v>3333</v>
      </c>
      <c r="J221" s="2" t="s">
        <v>1011</v>
      </c>
      <c r="K221" s="2"/>
      <c r="L221" t="str">
        <f>VLOOKUP(J221,'State V-Lookup'!$A$1:$B$19,2,0)</f>
        <v>KENTUCKY</v>
      </c>
      <c r="M221" t="str">
        <f>VLOOKUP(I221,'Cost Center VLookup'!$A$1:$C$99,2,0)</f>
        <v>3333 Mid St Div Public Affairs</v>
      </c>
      <c r="N221" t="str">
        <f>VLOOKUP(I221,'Cost Center VLookup'!$A$1:$C$89,3,0)</f>
        <v>Mark Martin</v>
      </c>
      <c r="O221" t="str">
        <f>VLOOKUP(I221,'Cost Center VLookup'!$A$1:$D$97,4,0)</f>
        <v>Administration</v>
      </c>
    </row>
    <row r="222" spans="1:15" hidden="1">
      <c r="A222" s="15">
        <v>40325</v>
      </c>
      <c r="B222" s="6" t="s">
        <v>2</v>
      </c>
      <c r="C222" s="9" t="s">
        <v>148</v>
      </c>
      <c r="E222" t="s">
        <v>1231</v>
      </c>
      <c r="F222" s="24">
        <v>147.5</v>
      </c>
      <c r="G222">
        <v>30736</v>
      </c>
      <c r="H222" s="7" t="str">
        <f>VLOOKUP(G222,'Sub-Acct VLookup'!$A$1:$B$44,2,0)</f>
        <v>Community Welfare</v>
      </c>
      <c r="I222" s="13">
        <v>3333</v>
      </c>
      <c r="J222" s="2" t="s">
        <v>1011</v>
      </c>
      <c r="K222" s="2"/>
      <c r="L222" t="str">
        <f>VLOOKUP(J222,'State V-Lookup'!$A$1:$B$19,2,0)</f>
        <v>KENTUCKY</v>
      </c>
      <c r="M222" t="str">
        <f>VLOOKUP(I222,'Cost Center VLookup'!$A$1:$C$99,2,0)</f>
        <v>3333 Mid St Div Public Affairs</v>
      </c>
      <c r="N222" t="str">
        <f>VLOOKUP(I222,'Cost Center VLookup'!$A$1:$C$89,3,0)</f>
        <v>Mark Martin</v>
      </c>
      <c r="O222" t="str">
        <f>VLOOKUP(I222,'Cost Center VLookup'!$A$1:$D$97,4,0)</f>
        <v>Administration</v>
      </c>
    </row>
    <row r="223" spans="1:15" hidden="1">
      <c r="A223" s="15">
        <v>40329</v>
      </c>
      <c r="B223" s="6" t="s">
        <v>2</v>
      </c>
      <c r="C223" s="9" t="s">
        <v>148</v>
      </c>
      <c r="E223" t="s">
        <v>19</v>
      </c>
      <c r="F223" s="24">
        <v>300</v>
      </c>
      <c r="G223">
        <v>30736</v>
      </c>
      <c r="H223" s="7" t="str">
        <f>VLOOKUP(G223,'Sub-Acct VLookup'!$A$1:$B$44,2,0)</f>
        <v>Community Welfare</v>
      </c>
      <c r="I223" s="13">
        <v>3333</v>
      </c>
      <c r="J223" s="2" t="s">
        <v>1011</v>
      </c>
      <c r="K223" s="2"/>
      <c r="L223" t="str">
        <f>VLOOKUP(J223,'State V-Lookup'!$A$1:$B$19,2,0)</f>
        <v>KENTUCKY</v>
      </c>
      <c r="M223" t="str">
        <f>VLOOKUP(I223,'Cost Center VLookup'!$A$1:$C$99,2,0)</f>
        <v>3333 Mid St Div Public Affairs</v>
      </c>
      <c r="N223" t="str">
        <f>VLOOKUP(I223,'Cost Center VLookup'!$A$1:$C$89,3,0)</f>
        <v>Mark Martin</v>
      </c>
      <c r="O223" t="str">
        <f>VLOOKUP(I223,'Cost Center VLookup'!$A$1:$D$97,4,0)</f>
        <v>Administration</v>
      </c>
    </row>
    <row r="224" spans="1:15" hidden="1">
      <c r="A224" s="15">
        <v>40330</v>
      </c>
      <c r="B224" s="6" t="s">
        <v>20</v>
      </c>
      <c r="C224" s="9" t="s">
        <v>148</v>
      </c>
      <c r="E224" t="s">
        <v>1010</v>
      </c>
      <c r="F224" s="24">
        <v>1192</v>
      </c>
      <c r="G224">
        <v>30703</v>
      </c>
      <c r="H224" s="7" t="str">
        <f>VLOOKUP(G224,'Sub-Acct VLookup'!$A$1:$B$44,2,0)</f>
        <v>United Way Agencies</v>
      </c>
      <c r="I224" s="13">
        <v>2631</v>
      </c>
      <c r="J224" s="2" t="s">
        <v>1011</v>
      </c>
      <c r="K224" s="2"/>
      <c r="L224" t="str">
        <f>VLOOKUP(J224,'State V-Lookup'!$A$1:$B$19,2,0)</f>
        <v>KENTUCKY</v>
      </c>
      <c r="M224" t="str">
        <f>VLOOKUP(I224,'Cost Center VLookup'!$A$1:$C$99,2,0)</f>
        <v>2631 KY Div Madisonville West Region Administration</v>
      </c>
      <c r="N224" t="str">
        <f>VLOOKUP(I224,'Cost Center VLookup'!$A$1:$C$89,3,0)</f>
        <v>Tim Owen</v>
      </c>
      <c r="O224" t="str">
        <f>VLOOKUP(I224,'Cost Center VLookup'!$A$1:$D$97,4,0)</f>
        <v>Administration</v>
      </c>
    </row>
    <row r="225" spans="1:15" hidden="1">
      <c r="A225" s="15">
        <v>40330</v>
      </c>
      <c r="B225" s="6" t="s">
        <v>20</v>
      </c>
      <c r="C225" s="9" t="s">
        <v>148</v>
      </c>
      <c r="E225" t="s">
        <v>56</v>
      </c>
      <c r="F225" s="24">
        <v>97.04</v>
      </c>
      <c r="G225">
        <v>30736</v>
      </c>
      <c r="H225" s="7" t="str">
        <f>VLOOKUP(G225,'Sub-Acct VLookup'!$A$1:$B$44,2,0)</f>
        <v>Community Welfare</v>
      </c>
      <c r="I225" s="13">
        <v>3333</v>
      </c>
      <c r="J225" s="2" t="s">
        <v>1011</v>
      </c>
      <c r="K225" s="2"/>
      <c r="L225" t="str">
        <f>VLOOKUP(J225,'State V-Lookup'!$A$1:$B$19,2,0)</f>
        <v>KENTUCKY</v>
      </c>
      <c r="M225" t="str">
        <f>VLOOKUP(I225,'Cost Center VLookup'!$A$1:$C$99,2,0)</f>
        <v>3333 Mid St Div Public Affairs</v>
      </c>
      <c r="N225" t="str">
        <f>VLOOKUP(I225,'Cost Center VLookup'!$A$1:$C$89,3,0)</f>
        <v>Mark Martin</v>
      </c>
      <c r="O225" t="str">
        <f>VLOOKUP(I225,'Cost Center VLookup'!$A$1:$D$97,4,0)</f>
        <v>Administration</v>
      </c>
    </row>
    <row r="226" spans="1:15" hidden="1">
      <c r="A226" s="15">
        <v>40333</v>
      </c>
      <c r="B226" s="6" t="s">
        <v>20</v>
      </c>
      <c r="C226" s="9" t="s">
        <v>148</v>
      </c>
      <c r="E226" t="s">
        <v>21</v>
      </c>
      <c r="F226" s="24">
        <v>75</v>
      </c>
      <c r="G226">
        <v>30702</v>
      </c>
      <c r="H226" s="7" t="str">
        <f>VLOOKUP(G226,'Sub-Acct VLookup'!$A$1:$B$44,2,0)</f>
        <v>Education</v>
      </c>
      <c r="I226" s="13">
        <v>2635</v>
      </c>
      <c r="J226" s="2" t="s">
        <v>1011</v>
      </c>
      <c r="K226" s="2"/>
      <c r="L226" t="str">
        <f>VLOOKUP(J226,'State V-Lookup'!$A$1:$B$19,2,0)</f>
        <v>KENTUCKY</v>
      </c>
      <c r="M226" t="str">
        <f>VLOOKUP(I226,'Cost Center VLookup'!$A$1:$C$99,2,0)</f>
        <v>2635 KY Div Princeton C&amp;M/Service</v>
      </c>
      <c r="N226" t="str">
        <f>VLOOKUP(I226,'Cost Center VLookup'!$A$1:$C$89,3,0)</f>
        <v>Rusty Honeycutt</v>
      </c>
      <c r="O226" t="str">
        <f>VLOOKUP(I226,'Cost Center VLookup'!$A$1:$D$97,4,0)</f>
        <v>Mariam Tucker</v>
      </c>
    </row>
    <row r="227" spans="1:15" hidden="1">
      <c r="A227" s="15">
        <v>40333</v>
      </c>
      <c r="B227" s="6" t="s">
        <v>20</v>
      </c>
      <c r="C227" s="9" t="s">
        <v>148</v>
      </c>
      <c r="E227" t="s">
        <v>22</v>
      </c>
      <c r="F227" s="24">
        <v>47.5</v>
      </c>
      <c r="G227">
        <v>30702</v>
      </c>
      <c r="H227" s="7" t="str">
        <f>VLOOKUP(G227,'Sub-Acct VLookup'!$A$1:$B$44,2,0)</f>
        <v>Education</v>
      </c>
      <c r="I227" s="13">
        <v>2635</v>
      </c>
      <c r="J227" s="2" t="s">
        <v>1011</v>
      </c>
      <c r="K227" s="2"/>
      <c r="L227" t="str">
        <f>VLOOKUP(J227,'State V-Lookup'!$A$1:$B$19,2,0)</f>
        <v>KENTUCKY</v>
      </c>
      <c r="M227" t="str">
        <f>VLOOKUP(I227,'Cost Center VLookup'!$A$1:$C$99,2,0)</f>
        <v>2635 KY Div Princeton C&amp;M/Service</v>
      </c>
      <c r="N227" t="str">
        <f>VLOOKUP(I227,'Cost Center VLookup'!$A$1:$C$89,3,0)</f>
        <v>Rusty Honeycutt</v>
      </c>
      <c r="O227" t="str">
        <f>VLOOKUP(I227,'Cost Center VLookup'!$A$1:$D$97,4,0)</f>
        <v>Mariam Tucker</v>
      </c>
    </row>
    <row r="228" spans="1:15" hidden="1">
      <c r="A228" s="15">
        <v>40333</v>
      </c>
      <c r="B228" s="6" t="s">
        <v>20</v>
      </c>
      <c r="C228" s="9" t="s">
        <v>148</v>
      </c>
      <c r="E228" t="s">
        <v>57</v>
      </c>
      <c r="F228" s="24">
        <v>150</v>
      </c>
      <c r="G228">
        <v>30736</v>
      </c>
      <c r="H228" s="7" t="str">
        <f>VLOOKUP(G228,'Sub-Acct VLookup'!$A$1:$B$44,2,0)</f>
        <v>Community Welfare</v>
      </c>
      <c r="I228" s="13">
        <v>3333</v>
      </c>
      <c r="J228" s="2" t="s">
        <v>1011</v>
      </c>
      <c r="K228" s="2"/>
      <c r="L228" t="str">
        <f>VLOOKUP(J228,'State V-Lookup'!$A$1:$B$19,2,0)</f>
        <v>KENTUCKY</v>
      </c>
      <c r="M228" t="str">
        <f>VLOOKUP(I228,'Cost Center VLookup'!$A$1:$C$99,2,0)</f>
        <v>3333 Mid St Div Public Affairs</v>
      </c>
      <c r="N228" t="str">
        <f>VLOOKUP(I228,'Cost Center VLookup'!$A$1:$C$89,3,0)</f>
        <v>Mark Martin</v>
      </c>
      <c r="O228" t="str">
        <f>VLOOKUP(I228,'Cost Center VLookup'!$A$1:$D$97,4,0)</f>
        <v>Administration</v>
      </c>
    </row>
    <row r="229" spans="1:15" hidden="1">
      <c r="A229" s="15">
        <v>40333</v>
      </c>
      <c r="B229" s="6" t="s">
        <v>20</v>
      </c>
      <c r="C229" s="9" t="s">
        <v>148</v>
      </c>
      <c r="E229" t="s">
        <v>29</v>
      </c>
      <c r="F229" s="24">
        <v>3.72</v>
      </c>
      <c r="G229">
        <v>30705</v>
      </c>
      <c r="H229" s="7" t="str">
        <f>VLOOKUP(G229,'Sub-Acct VLookup'!$A$1:$B$44,2,0)</f>
        <v>Health</v>
      </c>
      <c r="I229" s="13">
        <v>3345</v>
      </c>
      <c r="J229" s="2" t="s">
        <v>1011</v>
      </c>
      <c r="K229" s="2"/>
      <c r="L229" t="str">
        <f>VLOOKUP(J229,'State V-Lookup'!$A$1:$B$19,2,0)</f>
        <v>KENTUCKY</v>
      </c>
      <c r="M229" t="str">
        <f>VLOOKUP(I229,'Cost Center VLookup'!$A$1:$C$99,2,0)</f>
        <v>3345 Mid St Div ILWTN Metropolis Operations</v>
      </c>
      <c r="N229" t="str">
        <f>VLOOKUP(I229,'Cost Center VLookup'!$A$1:$C$89,3,0)</f>
        <v>Liberty Utilities</v>
      </c>
      <c r="O229" t="str">
        <f>VLOOKUP(I229,'Cost Center VLookup'!$A$1:$D$97,4,0)</f>
        <v>Liberty Utilities</v>
      </c>
    </row>
    <row r="230" spans="1:15" hidden="1">
      <c r="A230" s="15">
        <v>40333</v>
      </c>
      <c r="B230" s="6" t="s">
        <v>20</v>
      </c>
      <c r="C230" s="9" t="s">
        <v>148</v>
      </c>
      <c r="E230" t="s">
        <v>29</v>
      </c>
      <c r="F230" s="24">
        <v>15.13</v>
      </c>
      <c r="G230">
        <v>30705</v>
      </c>
      <c r="H230" s="7" t="str">
        <f>VLOOKUP(G230,'Sub-Acct VLookup'!$A$1:$B$44,2,0)</f>
        <v>Health</v>
      </c>
      <c r="I230" s="13">
        <v>3345</v>
      </c>
      <c r="J230" s="2" t="s">
        <v>1011</v>
      </c>
      <c r="K230" s="2"/>
      <c r="L230" t="str">
        <f>VLOOKUP(J230,'State V-Lookup'!$A$1:$B$19,2,0)</f>
        <v>KENTUCKY</v>
      </c>
      <c r="M230" t="str">
        <f>VLOOKUP(I230,'Cost Center VLookup'!$A$1:$C$99,2,0)</f>
        <v>3345 Mid St Div ILWTN Metropolis Operations</v>
      </c>
      <c r="N230" t="str">
        <f>VLOOKUP(I230,'Cost Center VLookup'!$A$1:$C$89,3,0)</f>
        <v>Liberty Utilities</v>
      </c>
      <c r="O230" t="str">
        <f>VLOOKUP(I230,'Cost Center VLookup'!$A$1:$D$97,4,0)</f>
        <v>Liberty Utilities</v>
      </c>
    </row>
    <row r="231" spans="1:15" hidden="1">
      <c r="A231" s="15">
        <v>40336</v>
      </c>
      <c r="B231" s="6" t="s">
        <v>20</v>
      </c>
      <c r="C231" s="9" t="s">
        <v>148</v>
      </c>
      <c r="E231" t="s">
        <v>1243</v>
      </c>
      <c r="F231" s="24">
        <v>50</v>
      </c>
      <c r="G231">
        <v>30705</v>
      </c>
      <c r="H231" s="7" t="str">
        <f>VLOOKUP(G231,'Sub-Acct VLookup'!$A$1:$B$44,2,0)</f>
        <v>Health</v>
      </c>
      <c r="I231" s="13">
        <v>3333</v>
      </c>
      <c r="J231" s="2" t="s">
        <v>1011</v>
      </c>
      <c r="K231" s="2"/>
      <c r="L231" t="str">
        <f>VLOOKUP(J231,'State V-Lookup'!$A$1:$B$19,2,0)</f>
        <v>KENTUCKY</v>
      </c>
      <c r="M231" t="str">
        <f>VLOOKUP(I231,'Cost Center VLookup'!$A$1:$C$99,2,0)</f>
        <v>3333 Mid St Div Public Affairs</v>
      </c>
      <c r="N231" t="str">
        <f>VLOOKUP(I231,'Cost Center VLookup'!$A$1:$C$89,3,0)</f>
        <v>Mark Martin</v>
      </c>
      <c r="O231" t="str">
        <f>VLOOKUP(I231,'Cost Center VLookup'!$A$1:$D$97,4,0)</f>
        <v>Administration</v>
      </c>
    </row>
    <row r="232" spans="1:15" hidden="1">
      <c r="A232" s="15">
        <v>40336</v>
      </c>
      <c r="B232" s="6" t="s">
        <v>20</v>
      </c>
      <c r="C232" s="9" t="s">
        <v>148</v>
      </c>
      <c r="E232" t="s">
        <v>64</v>
      </c>
      <c r="F232" s="24">
        <v>100</v>
      </c>
      <c r="G232">
        <v>30736</v>
      </c>
      <c r="H232" s="7" t="str">
        <f>VLOOKUP(G232,'Sub-Acct VLookup'!$A$1:$B$44,2,0)</f>
        <v>Community Welfare</v>
      </c>
      <c r="I232" s="13">
        <v>3333</v>
      </c>
      <c r="J232" s="2" t="s">
        <v>1011</v>
      </c>
      <c r="K232" s="2"/>
      <c r="L232" t="str">
        <f>VLOOKUP(J232,'State V-Lookup'!$A$1:$B$19,2,0)</f>
        <v>KENTUCKY</v>
      </c>
      <c r="M232" t="str">
        <f>VLOOKUP(I232,'Cost Center VLookup'!$A$1:$C$99,2,0)</f>
        <v>3333 Mid St Div Public Affairs</v>
      </c>
      <c r="N232" t="str">
        <f>VLOOKUP(I232,'Cost Center VLookup'!$A$1:$C$89,3,0)</f>
        <v>Mark Martin</v>
      </c>
      <c r="O232" t="str">
        <f>VLOOKUP(I232,'Cost Center VLookup'!$A$1:$D$97,4,0)</f>
        <v>Administration</v>
      </c>
    </row>
    <row r="233" spans="1:15" hidden="1">
      <c r="A233" s="15">
        <v>40336</v>
      </c>
      <c r="B233" s="6" t="s">
        <v>20</v>
      </c>
      <c r="C233" s="9" t="s">
        <v>148</v>
      </c>
      <c r="E233" t="s">
        <v>67</v>
      </c>
      <c r="F233" s="24">
        <v>500</v>
      </c>
      <c r="G233">
        <v>30736</v>
      </c>
      <c r="H233" s="7" t="str">
        <f>VLOOKUP(G233,'Sub-Acct VLookup'!$A$1:$B$44,2,0)</f>
        <v>Community Welfare</v>
      </c>
      <c r="I233" s="13">
        <v>3333</v>
      </c>
      <c r="J233" s="2" t="s">
        <v>1011</v>
      </c>
      <c r="K233" s="2"/>
      <c r="L233" t="str">
        <f>VLOOKUP(J233,'State V-Lookup'!$A$1:$B$19,2,0)</f>
        <v>KENTUCKY</v>
      </c>
      <c r="M233" t="str">
        <f>VLOOKUP(I233,'Cost Center VLookup'!$A$1:$C$99,2,0)</f>
        <v>3333 Mid St Div Public Affairs</v>
      </c>
      <c r="N233" t="str">
        <f>VLOOKUP(I233,'Cost Center VLookup'!$A$1:$C$89,3,0)</f>
        <v>Mark Martin</v>
      </c>
      <c r="O233" t="str">
        <f>VLOOKUP(I233,'Cost Center VLookup'!$A$1:$D$97,4,0)</f>
        <v>Administration</v>
      </c>
    </row>
    <row r="234" spans="1:15" hidden="1">
      <c r="A234" s="15">
        <v>40337</v>
      </c>
      <c r="B234" s="6" t="s">
        <v>20</v>
      </c>
      <c r="C234" s="9" t="s">
        <v>148</v>
      </c>
      <c r="E234" t="s">
        <v>59</v>
      </c>
      <c r="F234" s="24">
        <v>250</v>
      </c>
      <c r="G234">
        <v>30736</v>
      </c>
      <c r="H234" s="7" t="str">
        <f>VLOOKUP(G234,'Sub-Acct VLookup'!$A$1:$B$44,2,0)</f>
        <v>Community Welfare</v>
      </c>
      <c r="I234" s="13">
        <v>3333</v>
      </c>
      <c r="J234" s="2" t="s">
        <v>1011</v>
      </c>
      <c r="K234" s="2"/>
      <c r="L234" t="str">
        <f>VLOOKUP(J234,'State V-Lookup'!$A$1:$B$19,2,0)</f>
        <v>KENTUCKY</v>
      </c>
      <c r="M234" t="str">
        <f>VLOOKUP(I234,'Cost Center VLookup'!$A$1:$C$99,2,0)</f>
        <v>3333 Mid St Div Public Affairs</v>
      </c>
      <c r="N234" t="str">
        <f>VLOOKUP(I234,'Cost Center VLookup'!$A$1:$C$89,3,0)</f>
        <v>Mark Martin</v>
      </c>
      <c r="O234" t="str">
        <f>VLOOKUP(I234,'Cost Center VLookup'!$A$1:$D$97,4,0)</f>
        <v>Administration</v>
      </c>
    </row>
    <row r="235" spans="1:15" hidden="1">
      <c r="A235" s="15">
        <v>40337</v>
      </c>
      <c r="B235" s="6" t="s">
        <v>20</v>
      </c>
      <c r="C235" s="9" t="s">
        <v>148</v>
      </c>
      <c r="E235" t="s">
        <v>66</v>
      </c>
      <c r="F235" s="24">
        <v>20.010000000000002</v>
      </c>
      <c r="G235">
        <v>30736</v>
      </c>
      <c r="H235" s="7" t="str">
        <f>VLOOKUP(G235,'Sub-Acct VLookup'!$A$1:$B$44,2,0)</f>
        <v>Community Welfare</v>
      </c>
      <c r="I235" s="13">
        <v>3333</v>
      </c>
      <c r="J235" s="2" t="s">
        <v>1011</v>
      </c>
      <c r="K235" s="2"/>
      <c r="L235" t="str">
        <f>VLOOKUP(J235,'State V-Lookup'!$A$1:$B$19,2,0)</f>
        <v>KENTUCKY</v>
      </c>
      <c r="M235" t="str">
        <f>VLOOKUP(I235,'Cost Center VLookup'!$A$1:$C$99,2,0)</f>
        <v>3333 Mid St Div Public Affairs</v>
      </c>
      <c r="N235" t="str">
        <f>VLOOKUP(I235,'Cost Center VLookup'!$A$1:$C$89,3,0)</f>
        <v>Mark Martin</v>
      </c>
      <c r="O235" t="str">
        <f>VLOOKUP(I235,'Cost Center VLookup'!$A$1:$D$97,4,0)</f>
        <v>Administration</v>
      </c>
    </row>
    <row r="236" spans="1:15" hidden="1">
      <c r="A236" s="15">
        <v>40337</v>
      </c>
      <c r="B236" s="6" t="s">
        <v>20</v>
      </c>
      <c r="C236" s="9" t="s">
        <v>148</v>
      </c>
      <c r="E236" t="s">
        <v>68</v>
      </c>
      <c r="F236" s="24">
        <v>500</v>
      </c>
      <c r="G236">
        <v>30736</v>
      </c>
      <c r="H236" s="7" t="str">
        <f>VLOOKUP(G236,'Sub-Acct VLookup'!$A$1:$B$44,2,0)</f>
        <v>Community Welfare</v>
      </c>
      <c r="I236" s="13">
        <v>3333</v>
      </c>
      <c r="J236" s="2" t="s">
        <v>1011</v>
      </c>
      <c r="K236" s="2"/>
      <c r="L236" t="str">
        <f>VLOOKUP(J236,'State V-Lookup'!$A$1:$B$19,2,0)</f>
        <v>KENTUCKY</v>
      </c>
      <c r="M236" t="str">
        <f>VLOOKUP(I236,'Cost Center VLookup'!$A$1:$C$99,2,0)</f>
        <v>3333 Mid St Div Public Affairs</v>
      </c>
      <c r="N236" t="str">
        <f>VLOOKUP(I236,'Cost Center VLookup'!$A$1:$C$89,3,0)</f>
        <v>Mark Martin</v>
      </c>
      <c r="O236" t="str">
        <f>VLOOKUP(I236,'Cost Center VLookup'!$A$1:$D$97,4,0)</f>
        <v>Administration</v>
      </c>
    </row>
    <row r="237" spans="1:15" hidden="1">
      <c r="A237" s="15">
        <v>40337</v>
      </c>
      <c r="B237" s="6" t="s">
        <v>20</v>
      </c>
      <c r="C237" s="9" t="s">
        <v>148</v>
      </c>
      <c r="E237" t="s">
        <v>1370</v>
      </c>
      <c r="F237" s="24">
        <v>250</v>
      </c>
      <c r="G237">
        <v>30736</v>
      </c>
      <c r="H237" s="7" t="str">
        <f>VLOOKUP(G237,'Sub-Acct VLookup'!$A$1:$B$44,2,0)</f>
        <v>Community Welfare</v>
      </c>
      <c r="I237" s="13">
        <v>3333</v>
      </c>
      <c r="J237" s="2" t="s">
        <v>1011</v>
      </c>
      <c r="K237" s="2"/>
      <c r="L237" t="str">
        <f>VLOOKUP(J237,'State V-Lookup'!$A$1:$B$19,2,0)</f>
        <v>KENTUCKY</v>
      </c>
      <c r="M237" t="str">
        <f>VLOOKUP(I237,'Cost Center VLookup'!$A$1:$C$99,2,0)</f>
        <v>3333 Mid St Div Public Affairs</v>
      </c>
      <c r="N237" t="str">
        <f>VLOOKUP(I237,'Cost Center VLookup'!$A$1:$C$89,3,0)</f>
        <v>Mark Martin</v>
      </c>
      <c r="O237" t="str">
        <f>VLOOKUP(I237,'Cost Center VLookup'!$A$1:$D$97,4,0)</f>
        <v>Administration</v>
      </c>
    </row>
    <row r="238" spans="1:15" hidden="1">
      <c r="A238" s="15">
        <v>40339</v>
      </c>
      <c r="B238" s="6" t="s">
        <v>20</v>
      </c>
      <c r="C238" s="9" t="s">
        <v>148</v>
      </c>
      <c r="E238" t="s">
        <v>62</v>
      </c>
      <c r="F238" s="24">
        <v>381.21</v>
      </c>
      <c r="G238">
        <v>30736</v>
      </c>
      <c r="H238" s="7" t="str">
        <f>VLOOKUP(G238,'Sub-Acct VLookup'!$A$1:$B$44,2,0)</f>
        <v>Community Welfare</v>
      </c>
      <c r="I238" s="13">
        <v>3333</v>
      </c>
      <c r="J238" s="2" t="s">
        <v>1011</v>
      </c>
      <c r="K238" s="2"/>
      <c r="L238" t="str">
        <f>VLOOKUP(J238,'State V-Lookup'!$A$1:$B$19,2,0)</f>
        <v>KENTUCKY</v>
      </c>
      <c r="M238" t="str">
        <f>VLOOKUP(I238,'Cost Center VLookup'!$A$1:$C$99,2,0)</f>
        <v>3333 Mid St Div Public Affairs</v>
      </c>
      <c r="N238" t="str">
        <f>VLOOKUP(I238,'Cost Center VLookup'!$A$1:$C$89,3,0)</f>
        <v>Mark Martin</v>
      </c>
      <c r="O238" t="str">
        <f>VLOOKUP(I238,'Cost Center VLookup'!$A$1:$D$97,4,0)</f>
        <v>Administration</v>
      </c>
    </row>
    <row r="239" spans="1:15" hidden="1">
      <c r="A239" s="15">
        <v>40339</v>
      </c>
      <c r="B239" s="6" t="s">
        <v>20</v>
      </c>
      <c r="C239" s="9" t="s">
        <v>148</v>
      </c>
      <c r="E239" t="s">
        <v>69</v>
      </c>
      <c r="F239" s="24">
        <v>365.41</v>
      </c>
      <c r="G239">
        <v>30736</v>
      </c>
      <c r="H239" s="7" t="str">
        <f>VLOOKUP(G239,'Sub-Acct VLookup'!$A$1:$B$44,2,0)</f>
        <v>Community Welfare</v>
      </c>
      <c r="I239" s="13">
        <v>3333</v>
      </c>
      <c r="J239" s="2" t="s">
        <v>1011</v>
      </c>
      <c r="K239" s="2"/>
      <c r="L239" t="str">
        <f>VLOOKUP(J239,'State V-Lookup'!$A$1:$B$19,2,0)</f>
        <v>KENTUCKY</v>
      </c>
      <c r="M239" t="str">
        <f>VLOOKUP(I239,'Cost Center VLookup'!$A$1:$C$99,2,0)</f>
        <v>3333 Mid St Div Public Affairs</v>
      </c>
      <c r="N239" t="str">
        <f>VLOOKUP(I239,'Cost Center VLookup'!$A$1:$C$89,3,0)</f>
        <v>Mark Martin</v>
      </c>
      <c r="O239" t="str">
        <f>VLOOKUP(I239,'Cost Center VLookup'!$A$1:$D$97,4,0)</f>
        <v>Administration</v>
      </c>
    </row>
    <row r="240" spans="1:15" hidden="1">
      <c r="A240" s="15">
        <v>40339</v>
      </c>
      <c r="B240" s="6" t="s">
        <v>20</v>
      </c>
      <c r="C240" s="9" t="s">
        <v>148</v>
      </c>
      <c r="E240" t="s">
        <v>69</v>
      </c>
      <c r="F240" s="24">
        <v>249.04</v>
      </c>
      <c r="G240">
        <v>30736</v>
      </c>
      <c r="H240" s="7" t="str">
        <f>VLOOKUP(G240,'Sub-Acct VLookup'!$A$1:$B$44,2,0)</f>
        <v>Community Welfare</v>
      </c>
      <c r="I240" s="13">
        <v>3333</v>
      </c>
      <c r="J240" s="2" t="s">
        <v>1011</v>
      </c>
      <c r="K240" s="2"/>
      <c r="L240" t="str">
        <f>VLOOKUP(J240,'State V-Lookup'!$A$1:$B$19,2,0)</f>
        <v>KENTUCKY</v>
      </c>
      <c r="M240" t="str">
        <f>VLOOKUP(I240,'Cost Center VLookup'!$A$1:$C$99,2,0)</f>
        <v>3333 Mid St Div Public Affairs</v>
      </c>
      <c r="N240" t="str">
        <f>VLOOKUP(I240,'Cost Center VLookup'!$A$1:$C$89,3,0)</f>
        <v>Mark Martin</v>
      </c>
      <c r="O240" t="str">
        <f>VLOOKUP(I240,'Cost Center VLookup'!$A$1:$D$97,4,0)</f>
        <v>Administration</v>
      </c>
    </row>
    <row r="241" spans="1:15" hidden="1">
      <c r="A241" s="15">
        <v>40343</v>
      </c>
      <c r="B241" s="6" t="s">
        <v>20</v>
      </c>
      <c r="C241" s="9" t="s">
        <v>148</v>
      </c>
      <c r="E241" t="s">
        <v>60</v>
      </c>
      <c r="F241" s="24">
        <v>700</v>
      </c>
      <c r="G241">
        <v>30736</v>
      </c>
      <c r="H241" s="7" t="str">
        <f>VLOOKUP(G241,'Sub-Acct VLookup'!$A$1:$B$44,2,0)</f>
        <v>Community Welfare</v>
      </c>
      <c r="I241" s="13">
        <v>3333</v>
      </c>
      <c r="J241" s="2" t="s">
        <v>1011</v>
      </c>
      <c r="K241" s="2"/>
      <c r="L241" t="str">
        <f>VLOOKUP(J241,'State V-Lookup'!$A$1:$B$19,2,0)</f>
        <v>KENTUCKY</v>
      </c>
      <c r="M241" t="str">
        <f>VLOOKUP(I241,'Cost Center VLookup'!$A$1:$C$99,2,0)</f>
        <v>3333 Mid St Div Public Affairs</v>
      </c>
      <c r="N241" t="str">
        <f>VLOOKUP(I241,'Cost Center VLookup'!$A$1:$C$89,3,0)</f>
        <v>Mark Martin</v>
      </c>
      <c r="O241" t="str">
        <f>VLOOKUP(I241,'Cost Center VLookup'!$A$1:$D$97,4,0)</f>
        <v>Administration</v>
      </c>
    </row>
    <row r="242" spans="1:15" hidden="1">
      <c r="A242" s="15">
        <v>40343</v>
      </c>
      <c r="B242" s="6" t="s">
        <v>20</v>
      </c>
      <c r="C242" s="9" t="s">
        <v>148</v>
      </c>
      <c r="E242" t="s">
        <v>66</v>
      </c>
      <c r="F242" s="24">
        <v>46.11</v>
      </c>
      <c r="G242">
        <v>30736</v>
      </c>
      <c r="H242" s="7" t="str">
        <f>VLOOKUP(G242,'Sub-Acct VLookup'!$A$1:$B$44,2,0)</f>
        <v>Community Welfare</v>
      </c>
      <c r="I242" s="13">
        <v>3333</v>
      </c>
      <c r="J242" s="2" t="s">
        <v>1011</v>
      </c>
      <c r="K242" s="2"/>
      <c r="L242" t="str">
        <f>VLOOKUP(J242,'State V-Lookup'!$A$1:$B$19,2,0)</f>
        <v>KENTUCKY</v>
      </c>
      <c r="M242" t="str">
        <f>VLOOKUP(I242,'Cost Center VLookup'!$A$1:$C$99,2,0)</f>
        <v>3333 Mid St Div Public Affairs</v>
      </c>
      <c r="N242" t="str">
        <f>VLOOKUP(I242,'Cost Center VLookup'!$A$1:$C$89,3,0)</f>
        <v>Mark Martin</v>
      </c>
      <c r="O242" t="str">
        <f>VLOOKUP(I242,'Cost Center VLookup'!$A$1:$D$97,4,0)</f>
        <v>Administration</v>
      </c>
    </row>
    <row r="243" spans="1:15" hidden="1">
      <c r="A243" s="15">
        <v>40344</v>
      </c>
      <c r="B243" s="6" t="s">
        <v>20</v>
      </c>
      <c r="C243" s="9" t="s">
        <v>148</v>
      </c>
      <c r="E243" t="s">
        <v>1243</v>
      </c>
      <c r="F243" s="24">
        <v>500</v>
      </c>
      <c r="G243">
        <v>30705</v>
      </c>
      <c r="H243" s="7" t="str">
        <f>VLOOKUP(G243,'Sub-Acct VLookup'!$A$1:$B$44,2,0)</f>
        <v>Health</v>
      </c>
      <c r="I243" s="13">
        <v>3333</v>
      </c>
      <c r="J243" s="2" t="s">
        <v>1011</v>
      </c>
      <c r="K243" s="2"/>
      <c r="L243" t="str">
        <f>VLOOKUP(J243,'State V-Lookup'!$A$1:$B$19,2,0)</f>
        <v>KENTUCKY</v>
      </c>
      <c r="M243" t="str">
        <f>VLOOKUP(I243,'Cost Center VLookup'!$A$1:$C$99,2,0)</f>
        <v>3333 Mid St Div Public Affairs</v>
      </c>
      <c r="N243" t="str">
        <f>VLOOKUP(I243,'Cost Center VLookup'!$A$1:$C$89,3,0)</f>
        <v>Mark Martin</v>
      </c>
      <c r="O243" t="str">
        <f>VLOOKUP(I243,'Cost Center VLookup'!$A$1:$D$97,4,0)</f>
        <v>Administration</v>
      </c>
    </row>
    <row r="244" spans="1:15" hidden="1">
      <c r="A244" s="15">
        <v>40344</v>
      </c>
      <c r="B244" s="6" t="s">
        <v>20</v>
      </c>
      <c r="C244" s="9" t="s">
        <v>148</v>
      </c>
      <c r="E244" t="s">
        <v>63</v>
      </c>
      <c r="F244" s="24">
        <v>120</v>
      </c>
      <c r="G244">
        <v>30736</v>
      </c>
      <c r="H244" s="7" t="str">
        <f>VLOOKUP(G244,'Sub-Acct VLookup'!$A$1:$B$44,2,0)</f>
        <v>Community Welfare</v>
      </c>
      <c r="I244" s="13">
        <v>3333</v>
      </c>
      <c r="J244" s="2" t="s">
        <v>1011</v>
      </c>
      <c r="K244" s="2"/>
      <c r="L244" t="str">
        <f>VLOOKUP(J244,'State V-Lookup'!$A$1:$B$19,2,0)</f>
        <v>KENTUCKY</v>
      </c>
      <c r="M244" t="str">
        <f>VLOOKUP(I244,'Cost Center VLookup'!$A$1:$C$99,2,0)</f>
        <v>3333 Mid St Div Public Affairs</v>
      </c>
      <c r="N244" t="str">
        <f>VLOOKUP(I244,'Cost Center VLookup'!$A$1:$C$89,3,0)</f>
        <v>Mark Martin</v>
      </c>
      <c r="O244" t="str">
        <f>VLOOKUP(I244,'Cost Center VLookup'!$A$1:$D$97,4,0)</f>
        <v>Administration</v>
      </c>
    </row>
    <row r="245" spans="1:15" hidden="1">
      <c r="A245" s="15">
        <v>40345</v>
      </c>
      <c r="B245" s="6" t="s">
        <v>20</v>
      </c>
      <c r="C245" s="9" t="s">
        <v>148</v>
      </c>
      <c r="E245" t="s">
        <v>1276</v>
      </c>
      <c r="F245" s="24">
        <v>1557.6</v>
      </c>
      <c r="G245">
        <v>30736</v>
      </c>
      <c r="H245" s="7" t="str">
        <f>VLOOKUP(G245,'Sub-Acct VLookup'!$A$1:$B$44,2,0)</f>
        <v>Community Welfare</v>
      </c>
      <c r="I245" s="13">
        <v>2736</v>
      </c>
      <c r="J245" s="2" t="s">
        <v>1011</v>
      </c>
      <c r="K245" s="2"/>
      <c r="L245" t="str">
        <f>VLOOKUP(J245,'State V-Lookup'!$A$1:$B$19,2,0)</f>
        <v>KENTUCKY</v>
      </c>
      <c r="M245" t="str">
        <f>VLOOKUP(I245,'Cost Center VLookup'!$A$1:$C$99,2,0)</f>
        <v>2736 KY Div Hopkinsville C&amp;M/Service</v>
      </c>
      <c r="N245" t="str">
        <f>VLOOKUP(I245,'Cost Center VLookup'!$A$1:$C$89,3,0)</f>
        <v>Ryan Tolbert</v>
      </c>
      <c r="O245" t="str">
        <f>VLOOKUP(I245,'Cost Center VLookup'!$A$1:$D$97,4,0)</f>
        <v>Mariam Tucker</v>
      </c>
    </row>
    <row r="246" spans="1:15" hidden="1">
      <c r="A246" s="15">
        <v>40350</v>
      </c>
      <c r="B246" s="6" t="s">
        <v>20</v>
      </c>
      <c r="C246" s="9" t="s">
        <v>148</v>
      </c>
      <c r="E246" t="s">
        <v>25</v>
      </c>
      <c r="F246" s="24">
        <v>1500</v>
      </c>
      <c r="G246">
        <v>30705</v>
      </c>
      <c r="H246" s="7" t="str">
        <f>VLOOKUP(G246,'Sub-Acct VLookup'!$A$1:$B$44,2,0)</f>
        <v>Health</v>
      </c>
      <c r="I246" s="13">
        <v>3333</v>
      </c>
      <c r="J246" s="2" t="s">
        <v>1011</v>
      </c>
      <c r="K246" s="2"/>
      <c r="L246" t="str">
        <f>VLOOKUP(J246,'State V-Lookup'!$A$1:$B$19,2,0)</f>
        <v>KENTUCKY</v>
      </c>
      <c r="M246" t="str">
        <f>VLOOKUP(I246,'Cost Center VLookup'!$A$1:$C$99,2,0)</f>
        <v>3333 Mid St Div Public Affairs</v>
      </c>
      <c r="N246" t="str">
        <f>VLOOKUP(I246,'Cost Center VLookup'!$A$1:$C$89,3,0)</f>
        <v>Mark Martin</v>
      </c>
      <c r="O246" t="str">
        <f>VLOOKUP(I246,'Cost Center VLookup'!$A$1:$D$97,4,0)</f>
        <v>Administration</v>
      </c>
    </row>
    <row r="247" spans="1:15" hidden="1">
      <c r="A247" s="15">
        <v>40352</v>
      </c>
      <c r="B247" s="6" t="s">
        <v>20</v>
      </c>
      <c r="C247" s="9" t="s">
        <v>148</v>
      </c>
      <c r="E247" t="s">
        <v>55</v>
      </c>
      <c r="F247" s="24">
        <v>100</v>
      </c>
      <c r="G247">
        <v>30736</v>
      </c>
      <c r="H247" s="7" t="str">
        <f>VLOOKUP(G247,'Sub-Acct VLookup'!$A$1:$B$44,2,0)</f>
        <v>Community Welfare</v>
      </c>
      <c r="I247" s="13">
        <v>2637</v>
      </c>
      <c r="J247" s="2" t="s">
        <v>1011</v>
      </c>
      <c r="K247" s="2"/>
      <c r="L247" t="str">
        <f>VLOOKUP(J247,'State V-Lookup'!$A$1:$B$19,2,0)</f>
        <v>KENTUCKY</v>
      </c>
      <c r="M247" t="str">
        <f>VLOOKUP(I247,'Cost Center VLookup'!$A$1:$C$99,2,0)</f>
        <v>2637 KY Div Paducah C&amp;M/Service</v>
      </c>
      <c r="N247" t="str">
        <f>VLOOKUP(I247,'Cost Center VLookup'!$A$1:$C$89,3,0)</f>
        <v>Pat Mattingly / Sean Jones</v>
      </c>
      <c r="O247" t="str">
        <f>VLOOKUP(I247,'Cost Center VLookup'!$A$1:$D$97,4,0)</f>
        <v>Ryan Tolbert</v>
      </c>
    </row>
    <row r="248" spans="1:15" hidden="1">
      <c r="A248" s="15">
        <v>40352</v>
      </c>
      <c r="B248" s="6" t="s">
        <v>20</v>
      </c>
      <c r="C248" s="9" t="s">
        <v>148</v>
      </c>
      <c r="E248" t="s">
        <v>1231</v>
      </c>
      <c r="F248" s="24">
        <v>164.5</v>
      </c>
      <c r="G248">
        <v>30736</v>
      </c>
      <c r="H248" s="7" t="str">
        <f>VLOOKUP(G248,'Sub-Acct VLookup'!$A$1:$B$44,2,0)</f>
        <v>Community Welfare</v>
      </c>
      <c r="I248" s="13">
        <v>3333</v>
      </c>
      <c r="J248" s="2" t="s">
        <v>1011</v>
      </c>
      <c r="K248" s="2"/>
      <c r="L248" t="str">
        <f>VLOOKUP(J248,'State V-Lookup'!$A$1:$B$19,2,0)</f>
        <v>KENTUCKY</v>
      </c>
      <c r="M248" t="str">
        <f>VLOOKUP(I248,'Cost Center VLookup'!$A$1:$C$99,2,0)</f>
        <v>3333 Mid St Div Public Affairs</v>
      </c>
      <c r="N248" t="str">
        <f>VLOOKUP(I248,'Cost Center VLookup'!$A$1:$C$89,3,0)</f>
        <v>Mark Martin</v>
      </c>
      <c r="O248" t="str">
        <f>VLOOKUP(I248,'Cost Center VLookup'!$A$1:$D$97,4,0)</f>
        <v>Administration</v>
      </c>
    </row>
    <row r="249" spans="1:15" hidden="1">
      <c r="A249" s="15">
        <v>40352</v>
      </c>
      <c r="B249" s="6" t="s">
        <v>20</v>
      </c>
      <c r="C249" s="9" t="s">
        <v>148</v>
      </c>
      <c r="E249" t="s">
        <v>1231</v>
      </c>
      <c r="F249" s="24">
        <v>37.9</v>
      </c>
      <c r="G249">
        <v>30736</v>
      </c>
      <c r="H249" s="7" t="str">
        <f>VLOOKUP(G249,'Sub-Acct VLookup'!$A$1:$B$44,2,0)</f>
        <v>Community Welfare</v>
      </c>
      <c r="I249" s="13">
        <v>3333</v>
      </c>
      <c r="J249" s="2" t="s">
        <v>1011</v>
      </c>
      <c r="K249" s="2"/>
      <c r="L249" t="str">
        <f>VLOOKUP(J249,'State V-Lookup'!$A$1:$B$19,2,0)</f>
        <v>KENTUCKY</v>
      </c>
      <c r="M249" t="str">
        <f>VLOOKUP(I249,'Cost Center VLookup'!$A$1:$C$99,2,0)</f>
        <v>3333 Mid St Div Public Affairs</v>
      </c>
      <c r="N249" t="str">
        <f>VLOOKUP(I249,'Cost Center VLookup'!$A$1:$C$89,3,0)</f>
        <v>Mark Martin</v>
      </c>
      <c r="O249" t="str">
        <f>VLOOKUP(I249,'Cost Center VLookup'!$A$1:$D$97,4,0)</f>
        <v>Administration</v>
      </c>
    </row>
    <row r="250" spans="1:15" hidden="1">
      <c r="A250" s="15">
        <v>40353</v>
      </c>
      <c r="B250" s="6" t="s">
        <v>20</v>
      </c>
      <c r="C250" s="9" t="s">
        <v>148</v>
      </c>
      <c r="E250" t="s">
        <v>61</v>
      </c>
      <c r="F250" s="24">
        <v>350</v>
      </c>
      <c r="G250">
        <v>30736</v>
      </c>
      <c r="H250" s="7" t="str">
        <f>VLOOKUP(G250,'Sub-Acct VLookup'!$A$1:$B$44,2,0)</f>
        <v>Community Welfare</v>
      </c>
      <c r="I250" s="13">
        <v>3333</v>
      </c>
      <c r="J250" s="2" t="s">
        <v>1011</v>
      </c>
      <c r="K250" s="2"/>
      <c r="L250" t="str">
        <f>VLOOKUP(J250,'State V-Lookup'!$A$1:$B$19,2,0)</f>
        <v>KENTUCKY</v>
      </c>
      <c r="M250" t="str">
        <f>VLOOKUP(I250,'Cost Center VLookup'!$A$1:$C$99,2,0)</f>
        <v>3333 Mid St Div Public Affairs</v>
      </c>
      <c r="N250" t="str">
        <f>VLOOKUP(I250,'Cost Center VLookup'!$A$1:$C$89,3,0)</f>
        <v>Mark Martin</v>
      </c>
      <c r="O250" t="str">
        <f>VLOOKUP(I250,'Cost Center VLookup'!$A$1:$D$97,4,0)</f>
        <v>Administration</v>
      </c>
    </row>
    <row r="251" spans="1:15" hidden="1">
      <c r="A251" s="15">
        <v>40353</v>
      </c>
      <c r="B251" s="6" t="s">
        <v>20</v>
      </c>
      <c r="C251" s="9" t="s">
        <v>148</v>
      </c>
      <c r="E251" t="s">
        <v>65</v>
      </c>
      <c r="F251" s="24">
        <v>500</v>
      </c>
      <c r="G251">
        <v>30736</v>
      </c>
      <c r="H251" s="7" t="str">
        <f>VLOOKUP(G251,'Sub-Acct VLookup'!$A$1:$B$44,2,0)</f>
        <v>Community Welfare</v>
      </c>
      <c r="I251" s="13">
        <v>3333</v>
      </c>
      <c r="J251" s="2" t="s">
        <v>1011</v>
      </c>
      <c r="K251" s="2"/>
      <c r="L251" t="str">
        <f>VLOOKUP(J251,'State V-Lookup'!$A$1:$B$19,2,0)</f>
        <v>KENTUCKY</v>
      </c>
      <c r="M251" t="str">
        <f>VLOOKUP(I251,'Cost Center VLookup'!$A$1:$C$99,2,0)</f>
        <v>3333 Mid St Div Public Affairs</v>
      </c>
      <c r="N251" t="str">
        <f>VLOOKUP(I251,'Cost Center VLookup'!$A$1:$C$89,3,0)</f>
        <v>Mark Martin</v>
      </c>
      <c r="O251" t="str">
        <f>VLOOKUP(I251,'Cost Center VLookup'!$A$1:$D$97,4,0)</f>
        <v>Administration</v>
      </c>
    </row>
    <row r="252" spans="1:15" hidden="1">
      <c r="A252" s="15">
        <v>40359</v>
      </c>
      <c r="B252" s="6" t="s">
        <v>20</v>
      </c>
      <c r="C252" s="9" t="s">
        <v>148</v>
      </c>
      <c r="E252" t="s">
        <v>1231</v>
      </c>
      <c r="F252" s="24">
        <v>227.5</v>
      </c>
      <c r="G252">
        <v>30702</v>
      </c>
      <c r="H252" s="7" t="str">
        <f>VLOOKUP(G252,'Sub-Acct VLookup'!$A$1:$B$44,2,0)</f>
        <v>Education</v>
      </c>
      <c r="I252" s="13">
        <v>3333</v>
      </c>
      <c r="J252" s="2" t="s">
        <v>1011</v>
      </c>
      <c r="K252" s="2"/>
      <c r="L252" t="str">
        <f>VLOOKUP(J252,'State V-Lookup'!$A$1:$B$19,2,0)</f>
        <v>KENTUCKY</v>
      </c>
      <c r="M252" t="str">
        <f>VLOOKUP(I252,'Cost Center VLookup'!$A$1:$C$99,2,0)</f>
        <v>3333 Mid St Div Public Affairs</v>
      </c>
      <c r="N252" t="str">
        <f>VLOOKUP(I252,'Cost Center VLookup'!$A$1:$C$89,3,0)</f>
        <v>Mark Martin</v>
      </c>
      <c r="O252" t="str">
        <f>VLOOKUP(I252,'Cost Center VLookup'!$A$1:$D$97,4,0)</f>
        <v>Administration</v>
      </c>
    </row>
    <row r="253" spans="1:15" hidden="1">
      <c r="A253" s="15">
        <v>40359</v>
      </c>
      <c r="B253" s="6" t="s">
        <v>20</v>
      </c>
      <c r="C253" s="9" t="s">
        <v>148</v>
      </c>
      <c r="E253" t="s">
        <v>23</v>
      </c>
      <c r="F253" s="24">
        <v>10000</v>
      </c>
      <c r="G253">
        <v>30702</v>
      </c>
      <c r="H253" s="7" t="str">
        <f>VLOOKUP(G253,'Sub-Acct VLookup'!$A$1:$B$44,2,0)</f>
        <v>Education</v>
      </c>
      <c r="I253" s="13">
        <v>3333</v>
      </c>
      <c r="J253" s="2" t="s">
        <v>1011</v>
      </c>
      <c r="K253" s="2"/>
      <c r="L253" t="str">
        <f>VLOOKUP(J253,'State V-Lookup'!$A$1:$B$19,2,0)</f>
        <v>KENTUCKY</v>
      </c>
      <c r="M253" t="str">
        <f>VLOOKUP(I253,'Cost Center VLookup'!$A$1:$C$99,2,0)</f>
        <v>3333 Mid St Div Public Affairs</v>
      </c>
      <c r="N253" t="str">
        <f>VLOOKUP(I253,'Cost Center VLookup'!$A$1:$C$89,3,0)</f>
        <v>Mark Martin</v>
      </c>
      <c r="O253" t="str">
        <f>VLOOKUP(I253,'Cost Center VLookup'!$A$1:$D$97,4,0)</f>
        <v>Administration</v>
      </c>
    </row>
    <row r="254" spans="1:15" hidden="1">
      <c r="A254" s="15">
        <v>40359</v>
      </c>
      <c r="B254" s="6" t="s">
        <v>20</v>
      </c>
      <c r="C254" s="9" t="s">
        <v>148</v>
      </c>
      <c r="E254" t="s">
        <v>26</v>
      </c>
      <c r="F254" s="24">
        <v>600</v>
      </c>
      <c r="G254">
        <v>30705</v>
      </c>
      <c r="H254" s="7" t="str">
        <f>VLOOKUP(G254,'Sub-Acct VLookup'!$A$1:$B$44,2,0)</f>
        <v>Health</v>
      </c>
      <c r="I254" s="13">
        <v>3333</v>
      </c>
      <c r="J254" s="2" t="s">
        <v>1011</v>
      </c>
      <c r="K254" s="2"/>
      <c r="L254" t="str">
        <f>VLOOKUP(J254,'State V-Lookup'!$A$1:$B$19,2,0)</f>
        <v>KENTUCKY</v>
      </c>
      <c r="M254" t="str">
        <f>VLOOKUP(I254,'Cost Center VLookup'!$A$1:$C$99,2,0)</f>
        <v>3333 Mid St Div Public Affairs</v>
      </c>
      <c r="N254" t="str">
        <f>VLOOKUP(I254,'Cost Center VLookup'!$A$1:$C$89,3,0)</f>
        <v>Mark Martin</v>
      </c>
      <c r="O254" t="str">
        <f>VLOOKUP(I254,'Cost Center VLookup'!$A$1:$D$97,4,0)</f>
        <v>Administration</v>
      </c>
    </row>
    <row r="255" spans="1:15" hidden="1">
      <c r="A255" s="15">
        <v>40359</v>
      </c>
      <c r="B255" s="6" t="s">
        <v>20</v>
      </c>
      <c r="C255" s="9" t="s">
        <v>148</v>
      </c>
      <c r="E255" t="s">
        <v>58</v>
      </c>
      <c r="F255" s="24">
        <v>100</v>
      </c>
      <c r="G255">
        <v>30736</v>
      </c>
      <c r="H255" s="7" t="str">
        <f>VLOOKUP(G255,'Sub-Acct VLookup'!$A$1:$B$44,2,0)</f>
        <v>Community Welfare</v>
      </c>
      <c r="I255" s="13">
        <v>3333</v>
      </c>
      <c r="J255" s="2" t="s">
        <v>1011</v>
      </c>
      <c r="K255" s="2"/>
      <c r="L255" t="str">
        <f>VLOOKUP(J255,'State V-Lookup'!$A$1:$B$19,2,0)</f>
        <v>KENTUCKY</v>
      </c>
      <c r="M255" t="str">
        <f>VLOOKUP(I255,'Cost Center VLookup'!$A$1:$C$99,2,0)</f>
        <v>3333 Mid St Div Public Affairs</v>
      </c>
      <c r="N255" t="str">
        <f>VLOOKUP(I255,'Cost Center VLookup'!$A$1:$C$89,3,0)</f>
        <v>Mark Martin</v>
      </c>
      <c r="O255" t="str">
        <f>VLOOKUP(I255,'Cost Center VLookup'!$A$1:$D$97,4,0)</f>
        <v>Administration</v>
      </c>
    </row>
    <row r="256" spans="1:15" hidden="1">
      <c r="A256" s="15">
        <v>40360</v>
      </c>
      <c r="B256" s="6" t="s">
        <v>70</v>
      </c>
      <c r="C256" s="9" t="s">
        <v>148</v>
      </c>
      <c r="E256" t="s">
        <v>1010</v>
      </c>
      <c r="F256" s="24">
        <v>1192</v>
      </c>
      <c r="G256">
        <v>30703</v>
      </c>
      <c r="H256" s="7" t="str">
        <f>VLOOKUP(G256,'Sub-Acct VLookup'!$A$1:$B$44,2,0)</f>
        <v>United Way Agencies</v>
      </c>
      <c r="I256" s="13">
        <v>2631</v>
      </c>
      <c r="J256" s="2" t="s">
        <v>1011</v>
      </c>
      <c r="K256" s="2"/>
      <c r="L256" t="str">
        <f>VLOOKUP(J256,'State V-Lookup'!$A$1:$B$19,2,0)</f>
        <v>KENTUCKY</v>
      </c>
      <c r="M256" t="str">
        <f>VLOOKUP(I256,'Cost Center VLookup'!$A$1:$C$99,2,0)</f>
        <v>2631 KY Div Madisonville West Region Administration</v>
      </c>
      <c r="N256" t="str">
        <f>VLOOKUP(I256,'Cost Center VLookup'!$A$1:$C$89,3,0)</f>
        <v>Tim Owen</v>
      </c>
      <c r="O256" t="str">
        <f>VLOOKUP(I256,'Cost Center VLookup'!$A$1:$D$97,4,0)</f>
        <v>Administration</v>
      </c>
    </row>
    <row r="257" spans="1:15" hidden="1">
      <c r="A257" s="15">
        <v>40366</v>
      </c>
      <c r="B257" s="6" t="s">
        <v>70</v>
      </c>
      <c r="C257" s="9" t="s">
        <v>148</v>
      </c>
      <c r="E257" t="s">
        <v>72</v>
      </c>
      <c r="F257" s="24">
        <v>50</v>
      </c>
      <c r="G257">
        <v>30710</v>
      </c>
      <c r="H257" s="7" t="str">
        <f>VLOOKUP(G257,'Sub-Acct VLookup'!$A$1:$B$44,2,0)</f>
        <v>Youth Clubs &amp; Centers</v>
      </c>
      <c r="I257" s="13">
        <v>3333</v>
      </c>
      <c r="J257" s="2" t="s">
        <v>1011</v>
      </c>
      <c r="K257" s="2"/>
      <c r="L257" t="str">
        <f>VLOOKUP(J257,'State V-Lookup'!$A$1:$B$19,2,0)</f>
        <v>KENTUCKY</v>
      </c>
      <c r="M257" t="str">
        <f>VLOOKUP(I257,'Cost Center VLookup'!$A$1:$C$99,2,0)</f>
        <v>3333 Mid St Div Public Affairs</v>
      </c>
      <c r="N257" t="str">
        <f>VLOOKUP(I257,'Cost Center VLookup'!$A$1:$C$89,3,0)</f>
        <v>Mark Martin</v>
      </c>
      <c r="O257" t="str">
        <f>VLOOKUP(I257,'Cost Center VLookup'!$A$1:$D$97,4,0)</f>
        <v>Administration</v>
      </c>
    </row>
    <row r="258" spans="1:15" hidden="1">
      <c r="A258" s="15">
        <v>40366</v>
      </c>
      <c r="B258" s="6" t="s">
        <v>70</v>
      </c>
      <c r="C258" s="9" t="s">
        <v>148</v>
      </c>
      <c r="E258" t="s">
        <v>74</v>
      </c>
      <c r="F258" s="24">
        <v>5000</v>
      </c>
      <c r="G258">
        <v>30736</v>
      </c>
      <c r="H258" s="7" t="str">
        <f>VLOOKUP(G258,'Sub-Acct VLookup'!$A$1:$B$44,2,0)</f>
        <v>Community Welfare</v>
      </c>
      <c r="I258" s="13">
        <v>3333</v>
      </c>
      <c r="J258" s="2" t="s">
        <v>1011</v>
      </c>
      <c r="K258" s="2"/>
      <c r="L258" t="str">
        <f>VLOOKUP(J258,'State V-Lookup'!$A$1:$B$19,2,0)</f>
        <v>KENTUCKY</v>
      </c>
      <c r="M258" t="str">
        <f>VLOOKUP(I258,'Cost Center VLookup'!$A$1:$C$99,2,0)</f>
        <v>3333 Mid St Div Public Affairs</v>
      </c>
      <c r="N258" t="str">
        <f>VLOOKUP(I258,'Cost Center VLookup'!$A$1:$C$89,3,0)</f>
        <v>Mark Martin</v>
      </c>
      <c r="O258" t="str">
        <f>VLOOKUP(I258,'Cost Center VLookup'!$A$1:$D$97,4,0)</f>
        <v>Administration</v>
      </c>
    </row>
    <row r="259" spans="1:15" hidden="1">
      <c r="A259" s="15">
        <v>40366</v>
      </c>
      <c r="B259" s="6" t="s">
        <v>70</v>
      </c>
      <c r="C259" s="9" t="s">
        <v>148</v>
      </c>
      <c r="E259" t="s">
        <v>75</v>
      </c>
      <c r="F259" s="24">
        <v>80</v>
      </c>
      <c r="G259">
        <v>30736</v>
      </c>
      <c r="H259" s="7" t="str">
        <f>VLOOKUP(G259,'Sub-Acct VLookup'!$A$1:$B$44,2,0)</f>
        <v>Community Welfare</v>
      </c>
      <c r="I259" s="13">
        <v>3333</v>
      </c>
      <c r="J259" s="2" t="s">
        <v>1011</v>
      </c>
      <c r="K259" s="2"/>
      <c r="L259" t="str">
        <f>VLOOKUP(J259,'State V-Lookup'!$A$1:$B$19,2,0)</f>
        <v>KENTUCKY</v>
      </c>
      <c r="M259" t="str">
        <f>VLOOKUP(I259,'Cost Center VLookup'!$A$1:$C$99,2,0)</f>
        <v>3333 Mid St Div Public Affairs</v>
      </c>
      <c r="N259" t="str">
        <f>VLOOKUP(I259,'Cost Center VLookup'!$A$1:$C$89,3,0)</f>
        <v>Mark Martin</v>
      </c>
      <c r="O259" t="str">
        <f>VLOOKUP(I259,'Cost Center VLookup'!$A$1:$D$97,4,0)</f>
        <v>Administration</v>
      </c>
    </row>
    <row r="260" spans="1:15" hidden="1">
      <c r="A260" s="15">
        <v>40371</v>
      </c>
      <c r="B260" s="6" t="s">
        <v>70</v>
      </c>
      <c r="C260" s="9" t="s">
        <v>148</v>
      </c>
      <c r="E260" t="s">
        <v>71</v>
      </c>
      <c r="F260" s="24">
        <v>100</v>
      </c>
      <c r="G260">
        <v>30710</v>
      </c>
      <c r="H260" s="7" t="str">
        <f>VLOOKUP(G260,'Sub-Acct VLookup'!$A$1:$B$44,2,0)</f>
        <v>Youth Clubs &amp; Centers</v>
      </c>
      <c r="I260" s="13">
        <v>3333</v>
      </c>
      <c r="J260" s="2" t="s">
        <v>1011</v>
      </c>
      <c r="K260" s="2"/>
      <c r="L260" t="str">
        <f>VLOOKUP(J260,'State V-Lookup'!$A$1:$B$19,2,0)</f>
        <v>KENTUCKY</v>
      </c>
      <c r="M260" t="str">
        <f>VLOOKUP(I260,'Cost Center VLookup'!$A$1:$C$99,2,0)</f>
        <v>3333 Mid St Div Public Affairs</v>
      </c>
      <c r="N260" t="str">
        <f>VLOOKUP(I260,'Cost Center VLookup'!$A$1:$C$89,3,0)</f>
        <v>Mark Martin</v>
      </c>
      <c r="O260" t="str">
        <f>VLOOKUP(I260,'Cost Center VLookup'!$A$1:$D$97,4,0)</f>
        <v>Administration</v>
      </c>
    </row>
    <row r="261" spans="1:15" hidden="1">
      <c r="A261" s="15">
        <v>40372</v>
      </c>
      <c r="B261" s="6" t="s">
        <v>70</v>
      </c>
      <c r="C261" s="9" t="s">
        <v>148</v>
      </c>
      <c r="E261" t="s">
        <v>76</v>
      </c>
      <c r="F261" s="24">
        <v>50</v>
      </c>
      <c r="G261">
        <v>30736</v>
      </c>
      <c r="H261" s="7" t="str">
        <f>VLOOKUP(G261,'Sub-Acct VLookup'!$A$1:$B$44,2,0)</f>
        <v>Community Welfare</v>
      </c>
      <c r="I261" s="13">
        <v>3333</v>
      </c>
      <c r="J261" s="2" t="s">
        <v>1011</v>
      </c>
      <c r="K261" s="2"/>
      <c r="L261" t="str">
        <f>VLOOKUP(J261,'State V-Lookup'!$A$1:$B$19,2,0)</f>
        <v>KENTUCKY</v>
      </c>
      <c r="M261" t="str">
        <f>VLOOKUP(I261,'Cost Center VLookup'!$A$1:$C$99,2,0)</f>
        <v>3333 Mid St Div Public Affairs</v>
      </c>
      <c r="N261" t="str">
        <f>VLOOKUP(I261,'Cost Center VLookup'!$A$1:$C$89,3,0)</f>
        <v>Mark Martin</v>
      </c>
      <c r="O261" t="str">
        <f>VLOOKUP(I261,'Cost Center VLookup'!$A$1:$D$97,4,0)</f>
        <v>Administration</v>
      </c>
    </row>
    <row r="262" spans="1:15" hidden="1">
      <c r="A262" s="15">
        <v>40380</v>
      </c>
      <c r="B262" s="6" t="s">
        <v>70</v>
      </c>
      <c r="C262" s="9" t="s">
        <v>148</v>
      </c>
      <c r="E262" t="s">
        <v>69</v>
      </c>
      <c r="F262" s="24">
        <v>245.79</v>
      </c>
      <c r="G262">
        <v>30736</v>
      </c>
      <c r="H262" s="7" t="str">
        <f>VLOOKUP(G262,'Sub-Acct VLookup'!$A$1:$B$44,2,0)</f>
        <v>Community Welfare</v>
      </c>
      <c r="I262" s="13">
        <v>3333</v>
      </c>
      <c r="J262" s="2" t="s">
        <v>1011</v>
      </c>
      <c r="K262" s="2"/>
      <c r="L262" t="str">
        <f>VLOOKUP(J262,'State V-Lookup'!$A$1:$B$19,2,0)</f>
        <v>KENTUCKY</v>
      </c>
      <c r="M262" t="str">
        <f>VLOOKUP(I262,'Cost Center VLookup'!$A$1:$C$99,2,0)</f>
        <v>3333 Mid St Div Public Affairs</v>
      </c>
      <c r="N262" t="str">
        <f>VLOOKUP(I262,'Cost Center VLookup'!$A$1:$C$89,3,0)</f>
        <v>Mark Martin</v>
      </c>
      <c r="O262" t="str">
        <f>VLOOKUP(I262,'Cost Center VLookup'!$A$1:$D$97,4,0)</f>
        <v>Administration</v>
      </c>
    </row>
    <row r="263" spans="1:15" hidden="1">
      <c r="A263" s="15">
        <v>40380</v>
      </c>
      <c r="B263" s="6" t="s">
        <v>70</v>
      </c>
      <c r="C263" s="9" t="s">
        <v>148</v>
      </c>
      <c r="E263" t="s">
        <v>69</v>
      </c>
      <c r="F263" s="24">
        <v>211.93</v>
      </c>
      <c r="G263">
        <v>30736</v>
      </c>
      <c r="H263" s="7" t="str">
        <f>VLOOKUP(G263,'Sub-Acct VLookup'!$A$1:$B$44,2,0)</f>
        <v>Community Welfare</v>
      </c>
      <c r="I263" s="13">
        <v>3333</v>
      </c>
      <c r="J263" s="2" t="s">
        <v>1011</v>
      </c>
      <c r="K263" s="2"/>
      <c r="L263" t="str">
        <f>VLOOKUP(J263,'State V-Lookup'!$A$1:$B$19,2,0)</f>
        <v>KENTUCKY</v>
      </c>
      <c r="M263" t="str">
        <f>VLOOKUP(I263,'Cost Center VLookup'!$A$1:$C$99,2,0)</f>
        <v>3333 Mid St Div Public Affairs</v>
      </c>
      <c r="N263" t="str">
        <f>VLOOKUP(I263,'Cost Center VLookup'!$A$1:$C$89,3,0)</f>
        <v>Mark Martin</v>
      </c>
      <c r="O263" t="str">
        <f>VLOOKUP(I263,'Cost Center VLookup'!$A$1:$D$97,4,0)</f>
        <v>Administration</v>
      </c>
    </row>
    <row r="264" spans="1:15" hidden="1">
      <c r="A264" s="15"/>
      <c r="B264" s="6" t="s">
        <v>1327</v>
      </c>
      <c r="C264" s="9" t="s">
        <v>148</v>
      </c>
      <c r="E264" t="s">
        <v>1021</v>
      </c>
      <c r="F264" s="23">
        <v>-25000</v>
      </c>
      <c r="G264">
        <v>30709</v>
      </c>
      <c r="H264" s="7" t="str">
        <f>VLOOKUP(G264,'Sub-Acct VLookup'!$A$1:$B$44,2,0)</f>
        <v>Salvation Army</v>
      </c>
      <c r="I264" s="13">
        <v>3333</v>
      </c>
      <c r="J264" s="2" t="s">
        <v>1011</v>
      </c>
      <c r="K264" s="2"/>
      <c r="L264" t="str">
        <f>VLOOKUP(J264,'State V-Lookup'!$A$1:$B$19,2,0)</f>
        <v>KENTUCKY</v>
      </c>
      <c r="M264" t="str">
        <f>VLOOKUP(I264,'Cost Center VLookup'!$A$1:$C$99,2,0)</f>
        <v>3333 Mid St Div Public Affairs</v>
      </c>
      <c r="N264" t="str">
        <f>VLOOKUP(I264,'Cost Center VLookup'!$A$1:$C$89,3,0)</f>
        <v>Mark Martin</v>
      </c>
      <c r="O264" t="str">
        <f>VLOOKUP(I264,'Cost Center VLookup'!$A$1:$D$97,4,0)</f>
        <v>Administration</v>
      </c>
    </row>
    <row r="265" spans="1:15" hidden="1">
      <c r="A265" s="15">
        <v>40117</v>
      </c>
      <c r="B265" s="6" t="s">
        <v>1023</v>
      </c>
      <c r="C265" s="9" t="s">
        <v>148</v>
      </c>
      <c r="E265" t="s">
        <v>1010</v>
      </c>
      <c r="F265" s="23">
        <v>750</v>
      </c>
      <c r="G265">
        <v>30703</v>
      </c>
      <c r="H265" s="7" t="str">
        <f>VLOOKUP(G265,'Sub-Acct VLookup'!$A$1:$B$44,2,0)</f>
        <v>United Way Agencies</v>
      </c>
      <c r="I265" s="13">
        <v>3370</v>
      </c>
      <c r="J265" s="2" t="s">
        <v>1220</v>
      </c>
      <c r="K265" s="2"/>
      <c r="L265" t="str">
        <f>VLOOKUP(J265,'State V-Lookup'!$A$1:$B$19,2,0)</f>
        <v>NEMO</v>
      </c>
      <c r="M265" t="str">
        <f>VLOOKUP(I265,'Cost Center VLookup'!$A$1:$C$99,2,0)</f>
        <v>3370 Mid St Div Kirksville Operations</v>
      </c>
      <c r="N265" t="str">
        <f>VLOOKUP(I265,'Cost Center VLookup'!$A$1:$C$89,3,0)</f>
        <v>Liberty Utilities</v>
      </c>
      <c r="O265" t="str">
        <f>VLOOKUP(I265,'Cost Center VLookup'!$A$1:$D$97,4,0)</f>
        <v>Liberty Utilities</v>
      </c>
    </row>
    <row r="266" spans="1:15" hidden="1">
      <c r="A266" s="15">
        <v>40156</v>
      </c>
      <c r="B266" s="6" t="s">
        <v>1264</v>
      </c>
      <c r="C266" s="9" t="s">
        <v>148</v>
      </c>
      <c r="E266" t="s">
        <v>1010</v>
      </c>
      <c r="F266" s="23">
        <v>525</v>
      </c>
      <c r="G266">
        <v>30703</v>
      </c>
      <c r="H266" s="7" t="str">
        <f>VLOOKUP(G266,'Sub-Acct VLookup'!$A$1:$B$44,2,0)</f>
        <v>United Way Agencies</v>
      </c>
      <c r="I266" s="13">
        <v>3336</v>
      </c>
      <c r="J266" s="2" t="s">
        <v>1220</v>
      </c>
      <c r="K266" s="2"/>
      <c r="L266" t="str">
        <f>VLOOKUP(J266,'State V-Lookup'!$A$1:$B$19,2,0)</f>
        <v>NEMO</v>
      </c>
      <c r="M266" t="str">
        <f>VLOOKUP(I266,'Cost Center VLookup'!$A$1:$C$99,2,0)</f>
        <v>3336 Mid St Div Hannibal Operations</v>
      </c>
      <c r="N266" t="str">
        <f>VLOOKUP(I266,'Cost Center VLookup'!$A$1:$C$89,3,0)</f>
        <v>Liberty Utilities</v>
      </c>
      <c r="O266" t="str">
        <f>VLOOKUP(I266,'Cost Center VLookup'!$A$1:$D$97,4,0)</f>
        <v>Liberty Utilities</v>
      </c>
    </row>
    <row r="267" spans="1:15" hidden="1">
      <c r="A267" s="15">
        <v>40156</v>
      </c>
      <c r="B267" s="6" t="s">
        <v>1264</v>
      </c>
      <c r="C267" s="9" t="s">
        <v>148</v>
      </c>
      <c r="E267" t="s">
        <v>1022</v>
      </c>
      <c r="F267" s="23">
        <v>200</v>
      </c>
      <c r="G267">
        <v>30705</v>
      </c>
      <c r="H267" s="7" t="str">
        <f>VLOOKUP(G267,'Sub-Acct VLookup'!$A$1:$B$44,2,0)</f>
        <v>Health</v>
      </c>
      <c r="I267" s="13">
        <v>3370</v>
      </c>
      <c r="J267" s="2" t="s">
        <v>1220</v>
      </c>
      <c r="K267" s="2"/>
      <c r="L267" t="str">
        <f>VLOOKUP(J267,'State V-Lookup'!$A$1:$B$19,2,0)</f>
        <v>NEMO</v>
      </c>
      <c r="M267" t="str">
        <f>VLOOKUP(I267,'Cost Center VLookup'!$A$1:$C$99,2,0)</f>
        <v>3370 Mid St Div Kirksville Operations</v>
      </c>
      <c r="N267" t="str">
        <f>VLOOKUP(I267,'Cost Center VLookup'!$A$1:$C$89,3,0)</f>
        <v>Liberty Utilities</v>
      </c>
      <c r="O267" t="str">
        <f>VLOOKUP(I267,'Cost Center VLookup'!$A$1:$D$97,4,0)</f>
        <v>Liberty Utilities</v>
      </c>
    </row>
    <row r="268" spans="1:15" hidden="1">
      <c r="A268" s="15">
        <v>40156</v>
      </c>
      <c r="B268" s="6" t="s">
        <v>1264</v>
      </c>
      <c r="C268" s="9" t="s">
        <v>148</v>
      </c>
      <c r="E268" t="s">
        <v>1273</v>
      </c>
      <c r="F268" s="23">
        <v>125</v>
      </c>
      <c r="G268">
        <v>30710</v>
      </c>
      <c r="H268" s="7" t="str">
        <f>VLOOKUP(G268,'Sub-Acct VLookup'!$A$1:$B$44,2,0)</f>
        <v>Youth Clubs &amp; Centers</v>
      </c>
      <c r="I268" s="13">
        <v>3370</v>
      </c>
      <c r="J268" s="2" t="s">
        <v>1220</v>
      </c>
      <c r="K268" s="2"/>
      <c r="L268" t="str">
        <f>VLOOKUP(J268,'State V-Lookup'!$A$1:$B$19,2,0)</f>
        <v>NEMO</v>
      </c>
      <c r="M268" t="str">
        <f>VLOOKUP(I268,'Cost Center VLookup'!$A$1:$C$99,2,0)</f>
        <v>3370 Mid St Div Kirksville Operations</v>
      </c>
      <c r="N268" t="str">
        <f>VLOOKUP(I268,'Cost Center VLookup'!$A$1:$C$89,3,0)</f>
        <v>Liberty Utilities</v>
      </c>
      <c r="O268" t="str">
        <f>VLOOKUP(I268,'Cost Center VLookup'!$A$1:$D$97,4,0)</f>
        <v>Liberty Utilities</v>
      </c>
    </row>
    <row r="269" spans="1:15" hidden="1">
      <c r="A269" s="15">
        <v>40161</v>
      </c>
      <c r="B269" s="6" t="s">
        <v>1264</v>
      </c>
      <c r="C269" s="9" t="s">
        <v>148</v>
      </c>
      <c r="E269" t="s">
        <v>1282</v>
      </c>
      <c r="F269" s="23">
        <v>1000</v>
      </c>
      <c r="G269">
        <v>30736</v>
      </c>
      <c r="H269" s="7" t="str">
        <f>VLOOKUP(G269,'Sub-Acct VLookup'!$A$1:$B$44,2,0)</f>
        <v>Community Welfare</v>
      </c>
      <c r="I269" s="13">
        <v>3370</v>
      </c>
      <c r="J269" s="2" t="s">
        <v>1220</v>
      </c>
      <c r="K269" s="2"/>
      <c r="L269" t="str">
        <f>VLOOKUP(J269,'State V-Lookup'!$A$1:$B$19,2,0)</f>
        <v>NEMO</v>
      </c>
      <c r="M269" t="str">
        <f>VLOOKUP(I269,'Cost Center VLookup'!$A$1:$C$99,2,0)</f>
        <v>3370 Mid St Div Kirksville Operations</v>
      </c>
      <c r="N269" t="str">
        <f>VLOOKUP(I269,'Cost Center VLookup'!$A$1:$C$89,3,0)</f>
        <v>Liberty Utilities</v>
      </c>
      <c r="O269" t="str">
        <f>VLOOKUP(I269,'Cost Center VLookup'!$A$1:$D$97,4,0)</f>
        <v>Liberty Utilities</v>
      </c>
    </row>
    <row r="270" spans="1:15" hidden="1">
      <c r="A270" s="15">
        <v>40168</v>
      </c>
      <c r="B270" s="6" t="s">
        <v>1264</v>
      </c>
      <c r="C270" s="9" t="s">
        <v>148</v>
      </c>
      <c r="E270" t="s">
        <v>1279</v>
      </c>
      <c r="F270" s="23">
        <v>50</v>
      </c>
      <c r="G270">
        <v>30736</v>
      </c>
      <c r="H270" s="7" t="str">
        <f>VLOOKUP(G270,'Sub-Acct VLookup'!$A$1:$B$44,2,0)</f>
        <v>Community Welfare</v>
      </c>
      <c r="I270" s="13">
        <v>3335</v>
      </c>
      <c r="J270" s="2" t="s">
        <v>1220</v>
      </c>
      <c r="K270" s="2"/>
      <c r="L270" t="str">
        <f>VLOOKUP(J270,'State V-Lookup'!$A$1:$B$19,2,0)</f>
        <v>NEMO</v>
      </c>
      <c r="M270" t="str">
        <f>VLOOKUP(I270,'Cost Center VLookup'!$A$1:$C$99,2,0)</f>
        <v>3335 Mid St Div Canton Operations</v>
      </c>
      <c r="N270" t="str">
        <f>VLOOKUP(I270,'Cost Center VLookup'!$A$1:$C$89,3,0)</f>
        <v>Liberty Utilities</v>
      </c>
      <c r="O270" t="str">
        <f>VLOOKUP(I270,'Cost Center VLookup'!$A$1:$D$97,4,0)</f>
        <v>Liberty Utilities</v>
      </c>
    </row>
    <row r="271" spans="1:15" hidden="1">
      <c r="A271" s="15">
        <v>40198</v>
      </c>
      <c r="B271" s="6" t="s">
        <v>1288</v>
      </c>
      <c r="C271" s="9" t="s">
        <v>148</v>
      </c>
      <c r="E271" t="s">
        <v>1286</v>
      </c>
      <c r="F271" s="24">
        <v>50</v>
      </c>
      <c r="G271">
        <v>30702</v>
      </c>
      <c r="H271" s="7" t="str">
        <f>VLOOKUP(G271,'Sub-Acct VLookup'!$A$1:$B$44,2,0)</f>
        <v>Education</v>
      </c>
      <c r="I271" s="13">
        <v>3370</v>
      </c>
      <c r="J271" s="2" t="s">
        <v>1220</v>
      </c>
      <c r="K271" s="2"/>
      <c r="L271" t="str">
        <f>VLOOKUP(J271,'State V-Lookup'!$A$1:$B$19,2,0)</f>
        <v>NEMO</v>
      </c>
      <c r="M271" t="str">
        <f>VLOOKUP(I271,'Cost Center VLookup'!$A$1:$C$99,2,0)</f>
        <v>3370 Mid St Div Kirksville Operations</v>
      </c>
      <c r="N271" t="str">
        <f>VLOOKUP(I271,'Cost Center VLookup'!$A$1:$C$89,3,0)</f>
        <v>Liberty Utilities</v>
      </c>
      <c r="O271" t="str">
        <f>VLOOKUP(I271,'Cost Center VLookup'!$A$1:$D$97,4,0)</f>
        <v>Liberty Utilities</v>
      </c>
    </row>
    <row r="272" spans="1:15" hidden="1">
      <c r="A272" s="15">
        <v>40198</v>
      </c>
      <c r="B272" s="6" t="s">
        <v>1288</v>
      </c>
      <c r="C272" s="9" t="s">
        <v>148</v>
      </c>
      <c r="E272" t="s">
        <v>1287</v>
      </c>
      <c r="F272" s="24">
        <v>50</v>
      </c>
      <c r="G272">
        <v>30702</v>
      </c>
      <c r="H272" s="7" t="str">
        <f>VLOOKUP(G272,'Sub-Acct VLookup'!$A$1:$B$44,2,0)</f>
        <v>Education</v>
      </c>
      <c r="I272" s="13">
        <v>3370</v>
      </c>
      <c r="J272" s="2" t="s">
        <v>1220</v>
      </c>
      <c r="K272" s="2"/>
      <c r="L272" t="str">
        <f>VLOOKUP(J272,'State V-Lookup'!$A$1:$B$19,2,0)</f>
        <v>NEMO</v>
      </c>
      <c r="M272" t="str">
        <f>VLOOKUP(I272,'Cost Center VLookup'!$A$1:$C$99,2,0)</f>
        <v>3370 Mid St Div Kirksville Operations</v>
      </c>
      <c r="N272" t="str">
        <f>VLOOKUP(I272,'Cost Center VLookup'!$A$1:$C$89,3,0)</f>
        <v>Liberty Utilities</v>
      </c>
      <c r="O272" t="str">
        <f>VLOOKUP(I272,'Cost Center VLookup'!$A$1:$D$97,4,0)</f>
        <v>Liberty Utilities</v>
      </c>
    </row>
    <row r="273" spans="1:15" hidden="1">
      <c r="A273" s="15">
        <v>40198</v>
      </c>
      <c r="B273" s="6" t="s">
        <v>1288</v>
      </c>
      <c r="C273" s="9" t="s">
        <v>148</v>
      </c>
      <c r="E273" t="s">
        <v>1290</v>
      </c>
      <c r="F273" s="24">
        <v>90</v>
      </c>
      <c r="G273">
        <v>30736</v>
      </c>
      <c r="H273" s="7" t="str">
        <f>VLOOKUP(G273,'Sub-Acct VLookup'!$A$1:$B$44,2,0)</f>
        <v>Community Welfare</v>
      </c>
      <c r="I273" s="13">
        <v>3370</v>
      </c>
      <c r="J273" s="2" t="s">
        <v>1220</v>
      </c>
      <c r="K273" s="2"/>
      <c r="L273" t="str">
        <f>VLOOKUP(J273,'State V-Lookup'!$A$1:$B$19,2,0)</f>
        <v>NEMO</v>
      </c>
      <c r="M273" t="str">
        <f>VLOOKUP(I273,'Cost Center VLookup'!$A$1:$C$99,2,0)</f>
        <v>3370 Mid St Div Kirksville Operations</v>
      </c>
      <c r="N273" t="str">
        <f>VLOOKUP(I273,'Cost Center VLookup'!$A$1:$C$89,3,0)</f>
        <v>Liberty Utilities</v>
      </c>
      <c r="O273" t="str">
        <f>VLOOKUP(I273,'Cost Center VLookup'!$A$1:$D$97,4,0)</f>
        <v>Liberty Utilities</v>
      </c>
    </row>
    <row r="274" spans="1:15" hidden="1">
      <c r="A274" s="15">
        <v>40210</v>
      </c>
      <c r="B274" s="6" t="s">
        <v>1304</v>
      </c>
      <c r="C274" s="9" t="s">
        <v>148</v>
      </c>
      <c r="E274" t="s">
        <v>1309</v>
      </c>
      <c r="F274" s="24">
        <v>50</v>
      </c>
      <c r="G274">
        <v>30710</v>
      </c>
      <c r="H274" s="7" t="str">
        <f>VLOOKUP(G274,'Sub-Acct VLookup'!$A$1:$B$44,2,0)</f>
        <v>Youth Clubs &amp; Centers</v>
      </c>
      <c r="I274" s="13">
        <v>3335</v>
      </c>
      <c r="J274" s="2" t="s">
        <v>1220</v>
      </c>
      <c r="K274" s="2"/>
      <c r="L274" t="str">
        <f>VLOOKUP(J274,'State V-Lookup'!$A$1:$B$19,2,0)</f>
        <v>NEMO</v>
      </c>
      <c r="M274" t="str">
        <f>VLOOKUP(I274,'Cost Center VLookup'!$A$1:$C$99,2,0)</f>
        <v>3335 Mid St Div Canton Operations</v>
      </c>
      <c r="N274" t="str">
        <f>VLOOKUP(I274,'Cost Center VLookup'!$A$1:$C$89,3,0)</f>
        <v>Liberty Utilities</v>
      </c>
      <c r="O274" t="str">
        <f>VLOOKUP(I274,'Cost Center VLookup'!$A$1:$D$97,4,0)</f>
        <v>Liberty Utilities</v>
      </c>
    </row>
    <row r="275" spans="1:15" hidden="1">
      <c r="A275" s="15">
        <v>40210</v>
      </c>
      <c r="B275" s="6" t="s">
        <v>1304</v>
      </c>
      <c r="C275" s="9" t="s">
        <v>148</v>
      </c>
      <c r="E275" t="s">
        <v>1322</v>
      </c>
      <c r="F275" s="24">
        <v>50</v>
      </c>
      <c r="G275">
        <v>30736</v>
      </c>
      <c r="H275" s="7" t="str">
        <f>VLOOKUP(G275,'Sub-Acct VLookup'!$A$1:$B$44,2,0)</f>
        <v>Community Welfare</v>
      </c>
      <c r="I275" s="13">
        <v>3335</v>
      </c>
      <c r="J275" s="2" t="s">
        <v>1220</v>
      </c>
      <c r="K275" s="2"/>
      <c r="L275" t="str">
        <f>VLOOKUP(J275,'State V-Lookup'!$A$1:$B$19,2,0)</f>
        <v>NEMO</v>
      </c>
      <c r="M275" t="str">
        <f>VLOOKUP(I275,'Cost Center VLookup'!$A$1:$C$99,2,0)</f>
        <v>3335 Mid St Div Canton Operations</v>
      </c>
      <c r="N275" t="str">
        <f>VLOOKUP(I275,'Cost Center VLookup'!$A$1:$C$89,3,0)</f>
        <v>Liberty Utilities</v>
      </c>
      <c r="O275" t="str">
        <f>VLOOKUP(I275,'Cost Center VLookup'!$A$1:$D$97,4,0)</f>
        <v>Liberty Utilities</v>
      </c>
    </row>
    <row r="276" spans="1:15" hidden="1">
      <c r="A276" s="15">
        <v>40225</v>
      </c>
      <c r="B276" s="6" t="s">
        <v>1304</v>
      </c>
      <c r="C276" s="9" t="s">
        <v>148</v>
      </c>
      <c r="E276" t="s">
        <v>1290</v>
      </c>
      <c r="F276" s="24">
        <v>150</v>
      </c>
      <c r="G276">
        <v>30702</v>
      </c>
      <c r="H276" s="7" t="str">
        <f>VLOOKUP(G276,'Sub-Acct VLookup'!$A$1:$B$44,2,0)</f>
        <v>Education</v>
      </c>
      <c r="I276" s="13">
        <v>3336</v>
      </c>
      <c r="J276" s="2" t="s">
        <v>1220</v>
      </c>
      <c r="K276" s="2"/>
      <c r="L276" t="str">
        <f>VLOOKUP(J276,'State V-Lookup'!$A$1:$B$19,2,0)</f>
        <v>NEMO</v>
      </c>
      <c r="M276" t="str">
        <f>VLOOKUP(I276,'Cost Center VLookup'!$A$1:$C$99,2,0)</f>
        <v>3336 Mid St Div Hannibal Operations</v>
      </c>
      <c r="N276" t="str">
        <f>VLOOKUP(I276,'Cost Center VLookup'!$A$1:$C$89,3,0)</f>
        <v>Liberty Utilities</v>
      </c>
      <c r="O276" t="str">
        <f>VLOOKUP(I276,'Cost Center VLookup'!$A$1:$D$97,4,0)</f>
        <v>Liberty Utilities</v>
      </c>
    </row>
    <row r="277" spans="1:15" hidden="1">
      <c r="A277" s="15">
        <v>40225</v>
      </c>
      <c r="B277" s="6" t="s">
        <v>1304</v>
      </c>
      <c r="C277" s="9" t="s">
        <v>148</v>
      </c>
      <c r="E277" t="s">
        <v>1305</v>
      </c>
      <c r="F277" s="24">
        <v>50</v>
      </c>
      <c r="G277">
        <v>30702</v>
      </c>
      <c r="H277" s="7" t="str">
        <f>VLOOKUP(G277,'Sub-Acct VLookup'!$A$1:$B$44,2,0)</f>
        <v>Education</v>
      </c>
      <c r="I277" s="13">
        <v>3370</v>
      </c>
      <c r="J277" s="2" t="s">
        <v>1220</v>
      </c>
      <c r="K277" s="2"/>
      <c r="L277" t="str">
        <f>VLOOKUP(J277,'State V-Lookup'!$A$1:$B$19,2,0)</f>
        <v>NEMO</v>
      </c>
      <c r="M277" t="str">
        <f>VLOOKUP(I277,'Cost Center VLookup'!$A$1:$C$99,2,0)</f>
        <v>3370 Mid St Div Kirksville Operations</v>
      </c>
      <c r="N277" t="str">
        <f>VLOOKUP(I277,'Cost Center VLookup'!$A$1:$C$89,3,0)</f>
        <v>Liberty Utilities</v>
      </c>
      <c r="O277" t="str">
        <f>VLOOKUP(I277,'Cost Center VLookup'!$A$1:$D$97,4,0)</f>
        <v>Liberty Utilities</v>
      </c>
    </row>
    <row r="278" spans="1:15" hidden="1">
      <c r="A278" s="15">
        <v>40225</v>
      </c>
      <c r="B278" s="6" t="s">
        <v>1304</v>
      </c>
      <c r="C278" s="9" t="s">
        <v>148</v>
      </c>
      <c r="E278" t="s">
        <v>1323</v>
      </c>
      <c r="F278" s="24">
        <v>250</v>
      </c>
      <c r="G278">
        <v>30736</v>
      </c>
      <c r="H278" s="7" t="str">
        <f>VLOOKUP(G278,'Sub-Acct VLookup'!$A$1:$B$44,2,0)</f>
        <v>Community Welfare</v>
      </c>
      <c r="I278" s="13">
        <v>3336</v>
      </c>
      <c r="J278" s="2" t="s">
        <v>1220</v>
      </c>
      <c r="K278" s="2"/>
      <c r="L278" t="str">
        <f>VLOOKUP(J278,'State V-Lookup'!$A$1:$B$19,2,0)</f>
        <v>NEMO</v>
      </c>
      <c r="M278" t="str">
        <f>VLOOKUP(I278,'Cost Center VLookup'!$A$1:$C$99,2,0)</f>
        <v>3336 Mid St Div Hannibal Operations</v>
      </c>
      <c r="N278" t="str">
        <f>VLOOKUP(I278,'Cost Center VLookup'!$A$1:$C$89,3,0)</f>
        <v>Liberty Utilities</v>
      </c>
      <c r="O278" t="str">
        <f>VLOOKUP(I278,'Cost Center VLookup'!$A$1:$D$97,4,0)</f>
        <v>Liberty Utilities</v>
      </c>
    </row>
    <row r="279" spans="1:15" hidden="1">
      <c r="A279" s="15">
        <v>40246</v>
      </c>
      <c r="B279" s="6" t="s">
        <v>1327</v>
      </c>
      <c r="C279" s="9" t="s">
        <v>148</v>
      </c>
      <c r="E279" t="s">
        <v>1328</v>
      </c>
      <c r="F279" s="24">
        <v>3000</v>
      </c>
      <c r="G279">
        <v>30702</v>
      </c>
      <c r="H279" s="7" t="str">
        <f>VLOOKUP(G279,'Sub-Acct VLookup'!$A$1:$B$44,2,0)</f>
        <v>Education</v>
      </c>
      <c r="I279" s="13">
        <v>3335</v>
      </c>
      <c r="J279" s="2" t="s">
        <v>1220</v>
      </c>
      <c r="K279" s="2"/>
      <c r="L279" t="str">
        <f>VLOOKUP(J279,'State V-Lookup'!$A$1:$B$19,2,0)</f>
        <v>NEMO</v>
      </c>
      <c r="M279" t="str">
        <f>VLOOKUP(I279,'Cost Center VLookup'!$A$1:$C$99,2,0)</f>
        <v>3335 Mid St Div Canton Operations</v>
      </c>
      <c r="N279" t="str">
        <f>VLOOKUP(I279,'Cost Center VLookup'!$A$1:$C$89,3,0)</f>
        <v>Liberty Utilities</v>
      </c>
      <c r="O279" t="str">
        <f>VLOOKUP(I279,'Cost Center VLookup'!$A$1:$D$97,4,0)</f>
        <v>Liberty Utilities</v>
      </c>
    </row>
    <row r="280" spans="1:15" hidden="1">
      <c r="A280" s="15">
        <v>40253</v>
      </c>
      <c r="B280" s="6" t="s">
        <v>1327</v>
      </c>
      <c r="C280" s="9" t="s">
        <v>148</v>
      </c>
      <c r="E280" t="s">
        <v>1338</v>
      </c>
      <c r="F280" s="24">
        <v>250</v>
      </c>
      <c r="G280">
        <v>30710</v>
      </c>
      <c r="H280" s="7" t="str">
        <f>VLOOKUP(G280,'Sub-Acct VLookup'!$A$1:$B$44,2,0)</f>
        <v>Youth Clubs &amp; Centers</v>
      </c>
      <c r="I280" s="13">
        <v>3370</v>
      </c>
      <c r="J280" s="2" t="s">
        <v>1220</v>
      </c>
      <c r="K280" s="2"/>
      <c r="L280" t="str">
        <f>VLOOKUP(J280,'State V-Lookup'!$A$1:$B$19,2,0)</f>
        <v>NEMO</v>
      </c>
      <c r="M280" t="str">
        <f>VLOOKUP(I280,'Cost Center VLookup'!$A$1:$C$99,2,0)</f>
        <v>3370 Mid St Div Kirksville Operations</v>
      </c>
      <c r="N280" t="str">
        <f>VLOOKUP(I280,'Cost Center VLookup'!$A$1:$C$89,3,0)</f>
        <v>Liberty Utilities</v>
      </c>
      <c r="O280" t="str">
        <f>VLOOKUP(I280,'Cost Center VLookup'!$A$1:$D$97,4,0)</f>
        <v>Liberty Utilities</v>
      </c>
    </row>
    <row r="281" spans="1:15" hidden="1">
      <c r="A281" s="15">
        <v>40309</v>
      </c>
      <c r="B281" s="6" t="s">
        <v>2</v>
      </c>
      <c r="C281" s="9" t="s">
        <v>148</v>
      </c>
      <c r="E281" t="s">
        <v>1022</v>
      </c>
      <c r="F281" s="24">
        <v>150</v>
      </c>
      <c r="G281">
        <v>30713</v>
      </c>
      <c r="H281" s="7" t="str">
        <f>VLOOKUP(G281,'Sub-Acct VLookup'!$A$1:$B$44,2,0)</f>
        <v>American Red Cross</v>
      </c>
      <c r="I281" s="13">
        <v>3335</v>
      </c>
      <c r="J281" s="2" t="s">
        <v>1220</v>
      </c>
      <c r="K281" s="2"/>
      <c r="L281" t="str">
        <f>VLOOKUP(J281,'State V-Lookup'!$A$1:$B$19,2,0)</f>
        <v>NEMO</v>
      </c>
      <c r="M281" t="str">
        <f>VLOOKUP(I281,'Cost Center VLookup'!$A$1:$C$99,2,0)</f>
        <v>3335 Mid St Div Canton Operations</v>
      </c>
      <c r="N281" t="str">
        <f>VLOOKUP(I281,'Cost Center VLookup'!$A$1:$C$89,3,0)</f>
        <v>Liberty Utilities</v>
      </c>
      <c r="O281" t="str">
        <f>VLOOKUP(I281,'Cost Center VLookup'!$A$1:$D$97,4,0)</f>
        <v>Liberty Utilities</v>
      </c>
    </row>
    <row r="282" spans="1:15" hidden="1">
      <c r="A282" s="15">
        <v>40317</v>
      </c>
      <c r="B282" s="6" t="s">
        <v>2</v>
      </c>
      <c r="C282" s="9" t="s">
        <v>148</v>
      </c>
      <c r="E282" t="s">
        <v>8</v>
      </c>
      <c r="F282" s="24">
        <v>100</v>
      </c>
      <c r="G282">
        <v>30702</v>
      </c>
      <c r="H282" s="7" t="str">
        <f>VLOOKUP(G282,'Sub-Acct VLookup'!$A$1:$B$44,2,0)</f>
        <v>Education</v>
      </c>
      <c r="I282" s="13">
        <v>3336</v>
      </c>
      <c r="J282" s="2" t="s">
        <v>1220</v>
      </c>
      <c r="K282" s="2"/>
      <c r="L282" t="str">
        <f>VLOOKUP(J282,'State V-Lookup'!$A$1:$B$19,2,0)</f>
        <v>NEMO</v>
      </c>
      <c r="M282" t="str">
        <f>VLOOKUP(I282,'Cost Center VLookup'!$A$1:$C$99,2,0)</f>
        <v>3336 Mid St Div Hannibal Operations</v>
      </c>
      <c r="N282" t="str">
        <f>VLOOKUP(I282,'Cost Center VLookup'!$A$1:$C$89,3,0)</f>
        <v>Liberty Utilities</v>
      </c>
      <c r="O282" t="str">
        <f>VLOOKUP(I282,'Cost Center VLookup'!$A$1:$D$97,4,0)</f>
        <v>Liberty Utilities</v>
      </c>
    </row>
    <row r="283" spans="1:15" hidden="1">
      <c r="A283" s="15">
        <v>40322</v>
      </c>
      <c r="B283" s="6" t="s">
        <v>2</v>
      </c>
      <c r="C283" s="9" t="s">
        <v>148</v>
      </c>
      <c r="E283" t="s">
        <v>1307</v>
      </c>
      <c r="F283" s="24">
        <v>50</v>
      </c>
      <c r="G283">
        <v>30710</v>
      </c>
      <c r="H283" s="7" t="str">
        <f>VLOOKUP(G283,'Sub-Acct VLookup'!$A$1:$B$44,2,0)</f>
        <v>Youth Clubs &amp; Centers</v>
      </c>
      <c r="I283" s="13">
        <v>3335</v>
      </c>
      <c r="J283" s="2" t="s">
        <v>1220</v>
      </c>
      <c r="K283" s="2"/>
      <c r="L283" t="str">
        <f>VLOOKUP(J283,'State V-Lookup'!$A$1:$B$19,2,0)</f>
        <v>NEMO</v>
      </c>
      <c r="M283" t="str">
        <f>VLOOKUP(I283,'Cost Center VLookup'!$A$1:$C$99,2,0)</f>
        <v>3335 Mid St Div Canton Operations</v>
      </c>
      <c r="N283" t="str">
        <f>VLOOKUP(I283,'Cost Center VLookup'!$A$1:$C$89,3,0)</f>
        <v>Liberty Utilities</v>
      </c>
      <c r="O283" t="str">
        <f>VLOOKUP(I283,'Cost Center VLookup'!$A$1:$D$97,4,0)</f>
        <v>Liberty Utilities</v>
      </c>
    </row>
    <row r="284" spans="1:15" hidden="1">
      <c r="A284" s="15">
        <v>40323</v>
      </c>
      <c r="B284" s="6" t="s">
        <v>2</v>
      </c>
      <c r="C284" s="9" t="s">
        <v>148</v>
      </c>
      <c r="E284" t="s">
        <v>1255</v>
      </c>
      <c r="F284" s="24">
        <v>300</v>
      </c>
      <c r="G284">
        <v>30736</v>
      </c>
      <c r="H284" s="7" t="str">
        <f>VLOOKUP(G284,'Sub-Acct VLookup'!$A$1:$B$44,2,0)</f>
        <v>Community Welfare</v>
      </c>
      <c r="I284" s="13">
        <v>3336</v>
      </c>
      <c r="J284" s="2" t="s">
        <v>1220</v>
      </c>
      <c r="K284" s="2"/>
      <c r="L284" t="str">
        <f>VLOOKUP(J284,'State V-Lookup'!$A$1:$B$19,2,0)</f>
        <v>NEMO</v>
      </c>
      <c r="M284" t="str">
        <f>VLOOKUP(I284,'Cost Center VLookup'!$A$1:$C$99,2,0)</f>
        <v>3336 Mid St Div Hannibal Operations</v>
      </c>
      <c r="N284" t="str">
        <f>VLOOKUP(I284,'Cost Center VLookup'!$A$1:$C$89,3,0)</f>
        <v>Liberty Utilities</v>
      </c>
      <c r="O284" t="str">
        <f>VLOOKUP(I284,'Cost Center VLookup'!$A$1:$D$97,4,0)</f>
        <v>Liberty Utilities</v>
      </c>
    </row>
    <row r="285" spans="1:15" hidden="1">
      <c r="A285" s="15">
        <v>40148</v>
      </c>
      <c r="B285" s="6" t="s">
        <v>1264</v>
      </c>
      <c r="C285" s="9" t="s">
        <v>148</v>
      </c>
      <c r="E285" t="s">
        <v>1281</v>
      </c>
      <c r="F285" s="23">
        <v>105.38</v>
      </c>
      <c r="G285">
        <v>30736</v>
      </c>
      <c r="H285" s="7" t="str">
        <f>VLOOKUP(G285,'Sub-Acct VLookup'!$A$1:$B$44,2,0)</f>
        <v>Community Welfare</v>
      </c>
      <c r="I285" s="13">
        <v>3375</v>
      </c>
      <c r="J285" s="2" t="s">
        <v>1222</v>
      </c>
      <c r="K285" s="2"/>
      <c r="L285" t="str">
        <f>VLOOKUP(J285,'State V-Lookup'!$A$1:$B$19,2,0)</f>
        <v>SEMO</v>
      </c>
      <c r="M285" t="str">
        <f>VLOOKUP(I285,'Cost Center VLookup'!$A$1:$C$99,2,0)</f>
        <v>3375 Mid St Div Jackson Operations</v>
      </c>
      <c r="N285" t="str">
        <f>VLOOKUP(I285,'Cost Center VLookup'!$A$1:$C$89,3,0)</f>
        <v>Liberty Utilities</v>
      </c>
      <c r="O285" t="str">
        <f>VLOOKUP(I285,'Cost Center VLookup'!$A$1:$D$97,4,0)</f>
        <v>Liberty Utilities</v>
      </c>
    </row>
    <row r="286" spans="1:15" hidden="1">
      <c r="A286" s="15">
        <v>40188</v>
      </c>
      <c r="B286" s="6" t="s">
        <v>1288</v>
      </c>
      <c r="C286" s="9" t="s">
        <v>148</v>
      </c>
      <c r="E286" t="s">
        <v>1291</v>
      </c>
      <c r="F286" s="24">
        <v>25</v>
      </c>
      <c r="G286">
        <v>30736</v>
      </c>
      <c r="H286" s="7" t="str">
        <f>VLOOKUP(G286,'Sub-Acct VLookup'!$A$1:$B$44,2,0)</f>
        <v>Community Welfare</v>
      </c>
      <c r="I286" s="13">
        <v>3373</v>
      </c>
      <c r="J286" s="2" t="s">
        <v>1222</v>
      </c>
      <c r="K286" s="2"/>
      <c r="L286" t="str">
        <f>VLOOKUP(J286,'State V-Lookup'!$A$1:$B$19,2,0)</f>
        <v>SEMO</v>
      </c>
      <c r="M286" t="str">
        <f>VLOOKUP(I286,'Cost Center VLookup'!$A$1:$C$99,2,0)</f>
        <v>3373 Mid St Div Caruthersville Operations</v>
      </c>
      <c r="N286" t="str">
        <f>VLOOKUP(I286,'Cost Center VLookup'!$A$1:$C$89,3,0)</f>
        <v>Liberty Utilities</v>
      </c>
      <c r="O286" t="str">
        <f>VLOOKUP(I286,'Cost Center VLookup'!$A$1:$D$97,4,0)</f>
        <v>Liberty Utilities</v>
      </c>
    </row>
    <row r="287" spans="1:15" hidden="1">
      <c r="A287" s="15">
        <v>40217</v>
      </c>
      <c r="B287" s="6" t="s">
        <v>1304</v>
      </c>
      <c r="C287" s="9" t="s">
        <v>148</v>
      </c>
      <c r="E287" t="s">
        <v>1320</v>
      </c>
      <c r="F287" s="24">
        <v>10</v>
      </c>
      <c r="G287">
        <v>30736</v>
      </c>
      <c r="H287" s="7" t="str">
        <f>VLOOKUP(G287,'Sub-Acct VLookup'!$A$1:$B$44,2,0)</f>
        <v>Community Welfare</v>
      </c>
      <c r="I287" s="13">
        <v>3373</v>
      </c>
      <c r="J287" s="2" t="s">
        <v>1222</v>
      </c>
      <c r="K287" s="2"/>
      <c r="L287" t="str">
        <f>VLOOKUP(J287,'State V-Lookup'!$A$1:$B$19,2,0)</f>
        <v>SEMO</v>
      </c>
      <c r="M287" t="str">
        <f>VLOOKUP(I287,'Cost Center VLookup'!$A$1:$C$99,2,0)</f>
        <v>3373 Mid St Div Caruthersville Operations</v>
      </c>
      <c r="N287" t="str">
        <f>VLOOKUP(I287,'Cost Center VLookup'!$A$1:$C$89,3,0)</f>
        <v>Liberty Utilities</v>
      </c>
      <c r="O287" t="str">
        <f>VLOOKUP(I287,'Cost Center VLookup'!$A$1:$D$97,4,0)</f>
        <v>Liberty Utilities</v>
      </c>
    </row>
    <row r="288" spans="1:15" hidden="1">
      <c r="A288" s="15">
        <v>40233</v>
      </c>
      <c r="B288" s="6" t="s">
        <v>1304</v>
      </c>
      <c r="C288" s="9" t="s">
        <v>148</v>
      </c>
      <c r="E288" t="s">
        <v>1321</v>
      </c>
      <c r="F288" s="24">
        <v>225</v>
      </c>
      <c r="G288">
        <v>30736</v>
      </c>
      <c r="H288" s="7" t="str">
        <f>VLOOKUP(G288,'Sub-Acct VLookup'!$A$1:$B$44,2,0)</f>
        <v>Community Welfare</v>
      </c>
      <c r="I288" s="13">
        <v>3374</v>
      </c>
      <c r="J288" s="2" t="s">
        <v>1222</v>
      </c>
      <c r="K288" s="2"/>
      <c r="L288" t="str">
        <f>VLOOKUP(J288,'State V-Lookup'!$A$1:$B$19,2,0)</f>
        <v>SEMO</v>
      </c>
      <c r="M288" t="str">
        <f>VLOOKUP(I288,'Cost Center VLookup'!$A$1:$C$99,2,0)</f>
        <v>3374 Mid St Div Sikeston Operations</v>
      </c>
      <c r="N288" t="str">
        <f>VLOOKUP(I288,'Cost Center VLookup'!$A$1:$C$89,3,0)</f>
        <v>Liberty Utilities</v>
      </c>
      <c r="O288" t="str">
        <f>VLOOKUP(I288,'Cost Center VLookup'!$A$1:$D$97,4,0)</f>
        <v>Liberty Utilities</v>
      </c>
    </row>
    <row r="289" spans="1:15" hidden="1">
      <c r="A289" s="15">
        <v>40255</v>
      </c>
      <c r="B289" s="6" t="s">
        <v>1327</v>
      </c>
      <c r="C289" s="9" t="s">
        <v>148</v>
      </c>
      <c r="E289" t="s">
        <v>1333</v>
      </c>
      <c r="F289" s="24">
        <v>50</v>
      </c>
      <c r="G289">
        <v>30702</v>
      </c>
      <c r="H289" s="7" t="str">
        <f>VLOOKUP(G289,'Sub-Acct VLookup'!$A$1:$B$44,2,0)</f>
        <v>Education</v>
      </c>
      <c r="I289" s="13">
        <v>3373</v>
      </c>
      <c r="J289" s="2" t="s">
        <v>1222</v>
      </c>
      <c r="K289" s="2"/>
      <c r="L289" t="str">
        <f>VLOOKUP(J289,'State V-Lookup'!$A$1:$B$19,2,0)</f>
        <v>SEMO</v>
      </c>
      <c r="M289" t="str">
        <f>VLOOKUP(I289,'Cost Center VLookup'!$A$1:$C$99,2,0)</f>
        <v>3373 Mid St Div Caruthersville Operations</v>
      </c>
      <c r="N289" t="str">
        <f>VLOOKUP(I289,'Cost Center VLookup'!$A$1:$C$89,3,0)</f>
        <v>Liberty Utilities</v>
      </c>
      <c r="O289" t="str">
        <f>VLOOKUP(I289,'Cost Center VLookup'!$A$1:$D$97,4,0)</f>
        <v>Liberty Utilities</v>
      </c>
    </row>
    <row r="290" spans="1:15" hidden="1">
      <c r="A290" s="15">
        <v>40274</v>
      </c>
      <c r="B290" s="12" t="s">
        <v>1362</v>
      </c>
      <c r="C290" s="9" t="s">
        <v>148</v>
      </c>
      <c r="E290" t="s">
        <v>1366</v>
      </c>
      <c r="F290" s="24">
        <v>100</v>
      </c>
      <c r="G290">
        <v>30736</v>
      </c>
      <c r="H290" s="7" t="str">
        <f>VLOOKUP(G290,'Sub-Acct VLookup'!$A$1:$B$44,2,0)</f>
        <v>Community Welfare</v>
      </c>
      <c r="I290" s="13">
        <v>3373</v>
      </c>
      <c r="J290" s="2" t="s">
        <v>1222</v>
      </c>
      <c r="K290" s="2"/>
      <c r="L290" t="str">
        <f>VLOOKUP(J290,'State V-Lookup'!$A$1:$B$19,2,0)</f>
        <v>SEMO</v>
      </c>
      <c r="M290" t="str">
        <f>VLOOKUP(I290,'Cost Center VLookup'!$A$1:$C$99,2,0)</f>
        <v>3373 Mid St Div Caruthersville Operations</v>
      </c>
      <c r="N290" t="str">
        <f>VLOOKUP(I290,'Cost Center VLookup'!$A$1:$C$89,3,0)</f>
        <v>Liberty Utilities</v>
      </c>
      <c r="O290" t="str">
        <f>VLOOKUP(I290,'Cost Center VLookup'!$A$1:$D$97,4,0)</f>
        <v>Liberty Utilities</v>
      </c>
    </row>
    <row r="291" spans="1:15" hidden="1">
      <c r="A291" s="15">
        <v>40288</v>
      </c>
      <c r="B291" s="12" t="s">
        <v>1362</v>
      </c>
      <c r="C291" s="9" t="s">
        <v>148</v>
      </c>
      <c r="E291" t="s">
        <v>1033</v>
      </c>
      <c r="F291" s="24">
        <v>100</v>
      </c>
      <c r="G291" s="8" t="s">
        <v>1376</v>
      </c>
      <c r="H291" s="7" t="str">
        <f>VLOOKUP(G291,'Sub-Acct VLookup'!$A$1:$B$44,2,0)</f>
        <v>Club Dues - Deductible</v>
      </c>
      <c r="I291" s="13">
        <v>3374</v>
      </c>
      <c r="J291" s="2" t="s">
        <v>1222</v>
      </c>
      <c r="K291" s="2"/>
      <c r="L291" t="str">
        <f>VLOOKUP(J291,'State V-Lookup'!$A$1:$B$19,2,0)</f>
        <v>SEMO</v>
      </c>
      <c r="M291" t="str">
        <f>VLOOKUP(I291,'Cost Center VLookup'!$A$1:$C$99,2,0)</f>
        <v>3374 Mid St Div Sikeston Operations</v>
      </c>
      <c r="N291" t="str">
        <f>VLOOKUP(I291,'Cost Center VLookup'!$A$1:$C$89,3,0)</f>
        <v>Liberty Utilities</v>
      </c>
      <c r="O291" t="str">
        <f>VLOOKUP(I291,'Cost Center VLookup'!$A$1:$D$97,4,0)</f>
        <v>Liberty Utilities</v>
      </c>
    </row>
    <row r="292" spans="1:15" hidden="1">
      <c r="A292" s="15">
        <v>40289</v>
      </c>
      <c r="B292" s="6" t="s">
        <v>1362</v>
      </c>
      <c r="C292" s="9" t="s">
        <v>148</v>
      </c>
      <c r="E292" t="s">
        <v>1255</v>
      </c>
      <c r="F292" s="24">
        <v>100</v>
      </c>
      <c r="G292">
        <v>30702</v>
      </c>
      <c r="H292" s="7" t="str">
        <f>VLOOKUP(G292,'Sub-Acct VLookup'!$A$1:$B$44,2,0)</f>
        <v>Education</v>
      </c>
      <c r="I292" s="13">
        <v>3373</v>
      </c>
      <c r="J292" s="2" t="s">
        <v>1222</v>
      </c>
      <c r="K292" s="2"/>
      <c r="L292" t="str">
        <f>VLOOKUP(J292,'State V-Lookup'!$A$1:$B$19,2,0)</f>
        <v>SEMO</v>
      </c>
      <c r="M292" t="str">
        <f>VLOOKUP(I292,'Cost Center VLookup'!$A$1:$C$99,2,0)</f>
        <v>3373 Mid St Div Caruthersville Operations</v>
      </c>
      <c r="N292" t="str">
        <f>VLOOKUP(I292,'Cost Center VLookup'!$A$1:$C$89,3,0)</f>
        <v>Liberty Utilities</v>
      </c>
      <c r="O292" t="str">
        <f>VLOOKUP(I292,'Cost Center VLookup'!$A$1:$D$97,4,0)</f>
        <v>Liberty Utilities</v>
      </c>
    </row>
    <row r="293" spans="1:15" hidden="1">
      <c r="A293" s="15">
        <v>40322</v>
      </c>
      <c r="B293" s="6" t="s">
        <v>2</v>
      </c>
      <c r="C293" s="9" t="s">
        <v>148</v>
      </c>
      <c r="E293" t="s">
        <v>7</v>
      </c>
      <c r="F293" s="24">
        <v>1000</v>
      </c>
      <c r="G293">
        <v>30702</v>
      </c>
      <c r="H293" s="7" t="str">
        <f>VLOOKUP(G293,'Sub-Acct VLookup'!$A$1:$B$44,2,0)</f>
        <v>Education</v>
      </c>
      <c r="I293" s="13">
        <v>3373</v>
      </c>
      <c r="J293" s="2" t="s">
        <v>1222</v>
      </c>
      <c r="K293" s="2"/>
      <c r="L293" t="str">
        <f>VLOOKUP(J293,'State V-Lookup'!$A$1:$B$19,2,0)</f>
        <v>SEMO</v>
      </c>
      <c r="M293" t="str">
        <f>VLOOKUP(I293,'Cost Center VLookup'!$A$1:$C$99,2,0)</f>
        <v>3373 Mid St Div Caruthersville Operations</v>
      </c>
      <c r="N293" t="str">
        <f>VLOOKUP(I293,'Cost Center VLookup'!$A$1:$C$89,3,0)</f>
        <v>Liberty Utilities</v>
      </c>
      <c r="O293" t="str">
        <f>VLOOKUP(I293,'Cost Center VLookup'!$A$1:$D$97,4,0)</f>
        <v>Liberty Utilities</v>
      </c>
    </row>
    <row r="294" spans="1:15" hidden="1">
      <c r="A294" s="15">
        <v>40339</v>
      </c>
      <c r="B294" s="6" t="s">
        <v>20</v>
      </c>
      <c r="C294" s="9" t="s">
        <v>148</v>
      </c>
      <c r="E294" t="s">
        <v>24</v>
      </c>
      <c r="F294" s="24">
        <v>200</v>
      </c>
      <c r="G294">
        <v>30702</v>
      </c>
      <c r="H294" s="7" t="str">
        <f>VLOOKUP(G294,'Sub-Acct VLookup'!$A$1:$B$44,2,0)</f>
        <v>Education</v>
      </c>
      <c r="I294" s="13">
        <v>3376</v>
      </c>
      <c r="J294" s="2" t="s">
        <v>1222</v>
      </c>
      <c r="K294" s="2"/>
      <c r="L294" t="str">
        <f>VLOOKUP(J294,'State V-Lookup'!$A$1:$B$19,2,0)</f>
        <v>SEMO</v>
      </c>
      <c r="M294" t="str">
        <f>VLOOKUP(I294,'Cost Center VLookup'!$A$1:$C$99,2,0)</f>
        <v>3376 Mid St Div Malden Operations</v>
      </c>
      <c r="N294" t="str">
        <f>VLOOKUP(I294,'Cost Center VLookup'!$A$1:$C$89,3,0)</f>
        <v>Liberty Utilities</v>
      </c>
      <c r="O294" t="str">
        <f>VLOOKUP(I294,'Cost Center VLookup'!$A$1:$D$97,4,0)</f>
        <v>Liberty Utilities</v>
      </c>
    </row>
    <row r="295" spans="1:15" hidden="1">
      <c r="A295" s="15">
        <v>40091</v>
      </c>
      <c r="B295" s="6" t="s">
        <v>1023</v>
      </c>
      <c r="C295" s="9" t="s">
        <v>148</v>
      </c>
      <c r="E295" t="s">
        <v>1010</v>
      </c>
      <c r="F295" s="23">
        <v>350</v>
      </c>
      <c r="G295">
        <v>30703</v>
      </c>
      <c r="H295" s="7" t="str">
        <f>VLOOKUP(G295,'Sub-Acct VLookup'!$A$1:$B$44,2,0)</f>
        <v>United Way Agencies</v>
      </c>
      <c r="I295" s="13">
        <v>3435</v>
      </c>
      <c r="J295" s="2" t="s">
        <v>1026</v>
      </c>
      <c r="K295" s="2"/>
      <c r="L295" t="str">
        <f>VLOOKUP(J295,'State V-Lookup'!$A$1:$B$19,2,0)</f>
        <v>TENNESSEE</v>
      </c>
      <c r="M295" t="str">
        <f>VLOOKUP(I295,'Cost Center VLookup'!$A$1:$C$99,2,0)</f>
        <v>3435 Mid St Div Greenville/Morristown Operations</v>
      </c>
      <c r="N295" t="str">
        <f>VLOOKUP(I295,'Cost Center VLookup'!$A$1:$C$89,3,0)</f>
        <v>Jonathan Barnett</v>
      </c>
      <c r="O295" t="str">
        <f>VLOOKUP(I295,'Cost Center VLookup'!$A$1:$D$97,4,0)</f>
        <v>Bernie Anderson</v>
      </c>
    </row>
    <row r="296" spans="1:15" hidden="1">
      <c r="A296" s="15">
        <v>40092</v>
      </c>
      <c r="B296" s="6" t="s">
        <v>1023</v>
      </c>
      <c r="C296" s="9" t="s">
        <v>148</v>
      </c>
      <c r="E296" t="s">
        <v>1033</v>
      </c>
      <c r="F296" s="23">
        <v>30</v>
      </c>
      <c r="G296">
        <v>30733</v>
      </c>
      <c r="H296" s="7" t="str">
        <f>VLOOKUP(G296,'Sub-Acct VLookup'!$A$1:$B$44,2,0)</f>
        <v>Civic Clubs</v>
      </c>
      <c r="I296" s="13">
        <v>3333</v>
      </c>
      <c r="J296" s="2" t="s">
        <v>1026</v>
      </c>
      <c r="K296" s="2"/>
      <c r="L296" t="str">
        <f>VLOOKUP(J296,'State V-Lookup'!$A$1:$B$19,2,0)</f>
        <v>TENNESSEE</v>
      </c>
      <c r="M296" t="str">
        <f>VLOOKUP(I296,'Cost Center VLookup'!$A$1:$C$99,2,0)</f>
        <v>3333 Mid St Div Public Affairs</v>
      </c>
      <c r="N296" t="str">
        <f>VLOOKUP(I296,'Cost Center VLookup'!$A$1:$C$89,3,0)</f>
        <v>Mark Martin</v>
      </c>
      <c r="O296" t="str">
        <f>VLOOKUP(I296,'Cost Center VLookup'!$A$1:$D$97,4,0)</f>
        <v>Administration</v>
      </c>
    </row>
    <row r="297" spans="1:15" hidden="1">
      <c r="A297" s="15">
        <v>40093</v>
      </c>
      <c r="B297" s="6" t="s">
        <v>1023</v>
      </c>
      <c r="C297" s="9" t="s">
        <v>148</v>
      </c>
      <c r="E297" t="s">
        <v>1024</v>
      </c>
      <c r="F297" s="23">
        <v>5000</v>
      </c>
      <c r="G297">
        <v>30702</v>
      </c>
      <c r="H297" s="7" t="str">
        <f>VLOOKUP(G297,'Sub-Acct VLookup'!$A$1:$B$44,2,0)</f>
        <v>Education</v>
      </c>
      <c r="I297" s="13">
        <v>3333</v>
      </c>
      <c r="J297" s="2" t="s">
        <v>1026</v>
      </c>
      <c r="K297" s="2"/>
      <c r="L297" t="str">
        <f>VLOOKUP(J297,'State V-Lookup'!$A$1:$B$19,2,0)</f>
        <v>TENNESSEE</v>
      </c>
      <c r="M297" t="str">
        <f>VLOOKUP(I297,'Cost Center VLookup'!$A$1:$C$99,2,0)</f>
        <v>3333 Mid St Div Public Affairs</v>
      </c>
      <c r="N297" t="str">
        <f>VLOOKUP(I297,'Cost Center VLookup'!$A$1:$C$89,3,0)</f>
        <v>Mark Martin</v>
      </c>
      <c r="O297" t="str">
        <f>VLOOKUP(I297,'Cost Center VLookup'!$A$1:$D$97,4,0)</f>
        <v>Administration</v>
      </c>
    </row>
    <row r="298" spans="1:15" hidden="1">
      <c r="A298" s="15">
        <v>40100</v>
      </c>
      <c r="B298" s="6" t="s">
        <v>1023</v>
      </c>
      <c r="C298" s="9" t="s">
        <v>148</v>
      </c>
      <c r="E298" t="s">
        <v>1100</v>
      </c>
      <c r="F298" s="23">
        <v>125</v>
      </c>
      <c r="G298">
        <v>30721</v>
      </c>
      <c r="H298" s="7" t="str">
        <f>VLOOKUP(G298,'Sub-Acct VLookup'!$A$1:$B$44,2,0)</f>
        <v>Community Welfare</v>
      </c>
      <c r="I298" s="13">
        <v>3338</v>
      </c>
      <c r="J298" s="2" t="s">
        <v>1026</v>
      </c>
      <c r="K298" s="2"/>
      <c r="L298" t="str">
        <f>VLOOKUP(J298,'State V-Lookup'!$A$1:$B$19,2,0)</f>
        <v>TENNESSEE</v>
      </c>
      <c r="M298" t="str">
        <f>VLOOKUP(I298,'Cost Center VLookup'!$A$1:$C$99,2,0)</f>
        <v>3338 Mid St Div ILWTN Union City Operations</v>
      </c>
      <c r="N298" t="str">
        <f>VLOOKUP(I298,'Cost Center VLookup'!$A$1:$C$89,3,0)</f>
        <v>Pat Mattingly / Sean Jones</v>
      </c>
      <c r="O298" t="str">
        <f>VLOOKUP(I298,'Cost Center VLookup'!$A$1:$D$97,4,0)</f>
        <v>Ryan Tolbert</v>
      </c>
    </row>
    <row r="299" spans="1:15" hidden="1">
      <c r="A299" s="15">
        <v>40105</v>
      </c>
      <c r="B299" s="6" t="s">
        <v>1023</v>
      </c>
      <c r="C299" s="9" t="s">
        <v>148</v>
      </c>
      <c r="E299" t="s">
        <v>1102</v>
      </c>
      <c r="F299" s="23">
        <v>500</v>
      </c>
      <c r="G299">
        <v>30736</v>
      </c>
      <c r="H299" s="7" t="str">
        <f>VLOOKUP(G299,'Sub-Acct VLookup'!$A$1:$B$44,2,0)</f>
        <v>Community Welfare</v>
      </c>
      <c r="I299" s="13">
        <v>3344</v>
      </c>
      <c r="J299" s="2" t="s">
        <v>1026</v>
      </c>
      <c r="K299" s="2"/>
      <c r="L299" t="str">
        <f>VLOOKUP(J299,'State V-Lookup'!$A$1:$B$19,2,0)</f>
        <v>TENNESSEE</v>
      </c>
      <c r="M299" t="str">
        <f>VLOOKUP(I299,'Cost Center VLookup'!$A$1:$C$99,2,0)</f>
        <v>3344 Mid St Div Shelbyville Operations</v>
      </c>
      <c r="N299" t="str">
        <f>VLOOKUP(I299,'Cost Center VLookup'!$A$1:$C$89,3,0)</f>
        <v>James Robbins / Jason Griffin</v>
      </c>
      <c r="O299" t="str">
        <f>VLOOKUP(I299,'Cost Center VLookup'!$A$1:$D$97,4,0)</f>
        <v>Brett Lowe</v>
      </c>
    </row>
    <row r="300" spans="1:15" hidden="1">
      <c r="A300" s="15">
        <v>40106</v>
      </c>
      <c r="B300" s="6" t="s">
        <v>1023</v>
      </c>
      <c r="C300" s="9" t="s">
        <v>148</v>
      </c>
      <c r="E300" t="s">
        <v>1229</v>
      </c>
      <c r="F300" s="23">
        <v>177.5</v>
      </c>
      <c r="G300" s="8" t="s">
        <v>1228</v>
      </c>
      <c r="H300" s="7" t="str">
        <f>VLOOKUP(G300,'Sub-Acct VLookup'!$A$1:$B$44,2,0)</f>
        <v>Meals &amp; Entertainment</v>
      </c>
      <c r="I300" s="13">
        <v>3333</v>
      </c>
      <c r="J300" s="2" t="s">
        <v>1026</v>
      </c>
      <c r="K300" s="2"/>
      <c r="L300" t="str">
        <f>VLOOKUP(J300,'State V-Lookup'!$A$1:$B$19,2,0)</f>
        <v>TENNESSEE</v>
      </c>
      <c r="M300" t="str">
        <f>VLOOKUP(I300,'Cost Center VLookup'!$A$1:$C$99,2,0)</f>
        <v>3333 Mid St Div Public Affairs</v>
      </c>
      <c r="N300" t="str">
        <f>VLOOKUP(I300,'Cost Center VLookup'!$A$1:$C$89,3,0)</f>
        <v>Mark Martin</v>
      </c>
      <c r="O300" t="str">
        <f>VLOOKUP(I300,'Cost Center VLookup'!$A$1:$D$97,4,0)</f>
        <v>Administration</v>
      </c>
    </row>
    <row r="301" spans="1:15" hidden="1">
      <c r="A301" s="15">
        <v>40109</v>
      </c>
      <c r="B301" s="6" t="s">
        <v>1023</v>
      </c>
      <c r="C301" s="9" t="s">
        <v>148</v>
      </c>
      <c r="E301" t="s">
        <v>1071</v>
      </c>
      <c r="F301" s="23">
        <v>19.34</v>
      </c>
      <c r="G301">
        <v>30736</v>
      </c>
      <c r="H301" s="7" t="str">
        <f>VLOOKUP(G301,'Sub-Acct VLookup'!$A$1:$B$44,2,0)</f>
        <v>Community Welfare</v>
      </c>
      <c r="I301" s="13">
        <v>3333</v>
      </c>
      <c r="J301" s="2" t="s">
        <v>1026</v>
      </c>
      <c r="K301" s="2"/>
      <c r="L301" t="str">
        <f>VLOOKUP(J301,'State V-Lookup'!$A$1:$B$19,2,0)</f>
        <v>TENNESSEE</v>
      </c>
      <c r="M301" t="str">
        <f>VLOOKUP(I301,'Cost Center VLookup'!$A$1:$C$99,2,0)</f>
        <v>3333 Mid St Div Public Affairs</v>
      </c>
      <c r="N301" t="str">
        <f>VLOOKUP(I301,'Cost Center VLookup'!$A$1:$C$89,3,0)</f>
        <v>Mark Martin</v>
      </c>
      <c r="O301" t="str">
        <f>VLOOKUP(I301,'Cost Center VLookup'!$A$1:$D$97,4,0)</f>
        <v>Administration</v>
      </c>
    </row>
    <row r="302" spans="1:15" hidden="1">
      <c r="A302" s="15">
        <v>40109</v>
      </c>
      <c r="B302" s="6" t="s">
        <v>1023</v>
      </c>
      <c r="C302" s="9" t="s">
        <v>148</v>
      </c>
      <c r="E302" t="s">
        <v>1071</v>
      </c>
      <c r="F302" s="23">
        <v>32.6</v>
      </c>
      <c r="G302">
        <v>30736</v>
      </c>
      <c r="H302" s="7" t="str">
        <f>VLOOKUP(G302,'Sub-Acct VLookup'!$A$1:$B$44,2,0)</f>
        <v>Community Welfare</v>
      </c>
      <c r="I302" s="13">
        <v>3333</v>
      </c>
      <c r="J302" s="2" t="s">
        <v>1026</v>
      </c>
      <c r="K302" s="2"/>
      <c r="L302" t="str">
        <f>VLOOKUP(J302,'State V-Lookup'!$A$1:$B$19,2,0)</f>
        <v>TENNESSEE</v>
      </c>
      <c r="M302" t="str">
        <f>VLOOKUP(I302,'Cost Center VLookup'!$A$1:$C$99,2,0)</f>
        <v>3333 Mid St Div Public Affairs</v>
      </c>
      <c r="N302" t="str">
        <f>VLOOKUP(I302,'Cost Center VLookup'!$A$1:$C$89,3,0)</f>
        <v>Mark Martin</v>
      </c>
      <c r="O302" t="str">
        <f>VLOOKUP(I302,'Cost Center VLookup'!$A$1:$D$97,4,0)</f>
        <v>Administration</v>
      </c>
    </row>
    <row r="303" spans="1:15" hidden="1">
      <c r="A303" s="15">
        <v>40109</v>
      </c>
      <c r="B303" s="6" t="s">
        <v>1023</v>
      </c>
      <c r="C303" s="9" t="s">
        <v>148</v>
      </c>
      <c r="E303" t="s">
        <v>1071</v>
      </c>
      <c r="F303" s="23">
        <v>201.04</v>
      </c>
      <c r="G303">
        <v>30736</v>
      </c>
      <c r="H303" s="7" t="str">
        <f>VLOOKUP(G303,'Sub-Acct VLookup'!$A$1:$B$44,2,0)</f>
        <v>Community Welfare</v>
      </c>
      <c r="I303" s="13">
        <v>3333</v>
      </c>
      <c r="J303" s="2" t="s">
        <v>1026</v>
      </c>
      <c r="K303" s="2"/>
      <c r="L303" t="str">
        <f>VLOOKUP(J303,'State V-Lookup'!$A$1:$B$19,2,0)</f>
        <v>TENNESSEE</v>
      </c>
      <c r="M303" t="str">
        <f>VLOOKUP(I303,'Cost Center VLookup'!$A$1:$C$99,2,0)</f>
        <v>3333 Mid St Div Public Affairs</v>
      </c>
      <c r="N303" t="str">
        <f>VLOOKUP(I303,'Cost Center VLookup'!$A$1:$C$89,3,0)</f>
        <v>Mark Martin</v>
      </c>
      <c r="O303" t="str">
        <f>VLOOKUP(I303,'Cost Center VLookup'!$A$1:$D$97,4,0)</f>
        <v>Administration</v>
      </c>
    </row>
    <row r="304" spans="1:15" hidden="1">
      <c r="A304" s="15">
        <v>40109</v>
      </c>
      <c r="B304" s="6" t="s">
        <v>1023</v>
      </c>
      <c r="C304" s="9" t="s">
        <v>148</v>
      </c>
      <c r="E304" t="s">
        <v>1071</v>
      </c>
      <c r="F304" s="23">
        <v>44.74</v>
      </c>
      <c r="G304">
        <v>30736</v>
      </c>
      <c r="H304" s="7" t="str">
        <f>VLOOKUP(G304,'Sub-Acct VLookup'!$A$1:$B$44,2,0)</f>
        <v>Community Welfare</v>
      </c>
      <c r="I304" s="13">
        <v>3333</v>
      </c>
      <c r="J304" s="2" t="s">
        <v>1026</v>
      </c>
      <c r="K304" s="2"/>
      <c r="L304" t="str">
        <f>VLOOKUP(J304,'State V-Lookup'!$A$1:$B$19,2,0)</f>
        <v>TENNESSEE</v>
      </c>
      <c r="M304" t="str">
        <f>VLOOKUP(I304,'Cost Center VLookup'!$A$1:$C$99,2,0)</f>
        <v>3333 Mid St Div Public Affairs</v>
      </c>
      <c r="N304" t="str">
        <f>VLOOKUP(I304,'Cost Center VLookup'!$A$1:$C$89,3,0)</f>
        <v>Mark Martin</v>
      </c>
      <c r="O304" t="str">
        <f>VLOOKUP(I304,'Cost Center VLookup'!$A$1:$D$97,4,0)</f>
        <v>Administration</v>
      </c>
    </row>
    <row r="305" spans="1:15" hidden="1">
      <c r="A305" s="15">
        <v>40109</v>
      </c>
      <c r="B305" s="6" t="s">
        <v>1023</v>
      </c>
      <c r="C305" s="9" t="s">
        <v>148</v>
      </c>
      <c r="E305" t="s">
        <v>1072</v>
      </c>
      <c r="F305" s="23">
        <v>94.73</v>
      </c>
      <c r="G305">
        <v>30736</v>
      </c>
      <c r="H305" s="7" t="str">
        <f>VLOOKUP(G305,'Sub-Acct VLookup'!$A$1:$B$44,2,0)</f>
        <v>Community Welfare</v>
      </c>
      <c r="I305" s="13">
        <v>3333</v>
      </c>
      <c r="J305" s="2" t="s">
        <v>1026</v>
      </c>
      <c r="K305" s="2"/>
      <c r="L305" t="str">
        <f>VLOOKUP(J305,'State V-Lookup'!$A$1:$B$19,2,0)</f>
        <v>TENNESSEE</v>
      </c>
      <c r="M305" t="str">
        <f>VLOOKUP(I305,'Cost Center VLookup'!$A$1:$C$99,2,0)</f>
        <v>3333 Mid St Div Public Affairs</v>
      </c>
      <c r="N305" t="str">
        <f>VLOOKUP(I305,'Cost Center VLookup'!$A$1:$C$89,3,0)</f>
        <v>Mark Martin</v>
      </c>
      <c r="O305" t="str">
        <f>VLOOKUP(I305,'Cost Center VLookup'!$A$1:$D$97,4,0)</f>
        <v>Administration</v>
      </c>
    </row>
    <row r="306" spans="1:15" hidden="1">
      <c r="A306" s="15">
        <v>40109</v>
      </c>
      <c r="B306" s="6" t="s">
        <v>1023</v>
      </c>
      <c r="C306" s="9" t="s">
        <v>148</v>
      </c>
      <c r="E306" t="s">
        <v>1098</v>
      </c>
      <c r="F306" s="23">
        <v>44.95</v>
      </c>
      <c r="G306">
        <v>30736</v>
      </c>
      <c r="H306" s="7" t="str">
        <f>VLOOKUP(G306,'Sub-Acct VLookup'!$A$1:$B$44,2,0)</f>
        <v>Community Welfare</v>
      </c>
      <c r="I306" s="13">
        <v>3333</v>
      </c>
      <c r="J306" s="2" t="s">
        <v>1026</v>
      </c>
      <c r="K306" s="2"/>
      <c r="L306" t="str">
        <f>VLOOKUP(J306,'State V-Lookup'!$A$1:$B$19,2,0)</f>
        <v>TENNESSEE</v>
      </c>
      <c r="M306" t="str">
        <f>VLOOKUP(I306,'Cost Center VLookup'!$A$1:$C$99,2,0)</f>
        <v>3333 Mid St Div Public Affairs</v>
      </c>
      <c r="N306" t="str">
        <f>VLOOKUP(I306,'Cost Center VLookup'!$A$1:$C$89,3,0)</f>
        <v>Mark Martin</v>
      </c>
      <c r="O306" t="str">
        <f>VLOOKUP(I306,'Cost Center VLookup'!$A$1:$D$97,4,0)</f>
        <v>Administration</v>
      </c>
    </row>
    <row r="307" spans="1:15" hidden="1">
      <c r="A307" s="15">
        <v>40109</v>
      </c>
      <c r="B307" s="6" t="s">
        <v>1023</v>
      </c>
      <c r="C307" s="9" t="s">
        <v>148</v>
      </c>
      <c r="E307" t="s">
        <v>1072</v>
      </c>
      <c r="F307" s="23">
        <v>58.85</v>
      </c>
      <c r="G307">
        <v>30736</v>
      </c>
      <c r="H307" s="7" t="str">
        <f>VLOOKUP(G307,'Sub-Acct VLookup'!$A$1:$B$44,2,0)</f>
        <v>Community Welfare</v>
      </c>
      <c r="I307" s="13">
        <v>3333</v>
      </c>
      <c r="J307" s="2" t="s">
        <v>1026</v>
      </c>
      <c r="K307" s="2"/>
      <c r="L307" t="str">
        <f>VLOOKUP(J307,'State V-Lookup'!$A$1:$B$19,2,0)</f>
        <v>TENNESSEE</v>
      </c>
      <c r="M307" t="str">
        <f>VLOOKUP(I307,'Cost Center VLookup'!$A$1:$C$99,2,0)</f>
        <v>3333 Mid St Div Public Affairs</v>
      </c>
      <c r="N307" t="str">
        <f>VLOOKUP(I307,'Cost Center VLookup'!$A$1:$C$89,3,0)</f>
        <v>Mark Martin</v>
      </c>
      <c r="O307" t="str">
        <f>VLOOKUP(I307,'Cost Center VLookup'!$A$1:$D$97,4,0)</f>
        <v>Administration</v>
      </c>
    </row>
    <row r="308" spans="1:15" hidden="1">
      <c r="A308" s="15">
        <v>40109</v>
      </c>
      <c r="B308" s="6" t="s">
        <v>1023</v>
      </c>
      <c r="C308" s="9" t="s">
        <v>148</v>
      </c>
      <c r="E308" t="s">
        <v>1101</v>
      </c>
      <c r="F308" s="23">
        <v>21.66</v>
      </c>
      <c r="G308">
        <v>30736</v>
      </c>
      <c r="H308" s="7" t="str">
        <f>VLOOKUP(G308,'Sub-Acct VLookup'!$A$1:$B$44,2,0)</f>
        <v>Community Welfare</v>
      </c>
      <c r="I308" s="13">
        <v>3341</v>
      </c>
      <c r="J308" s="2" t="s">
        <v>1026</v>
      </c>
      <c r="K308" s="2"/>
      <c r="L308" t="str">
        <f>VLOOKUP(J308,'State V-Lookup'!$A$1:$B$19,2,0)</f>
        <v>TENNESSEE</v>
      </c>
      <c r="M308" t="str">
        <f>VLOOKUP(I308,'Cost Center VLookup'!$A$1:$C$99,2,0)</f>
        <v>3341 Mid St Div Columbia Operations</v>
      </c>
      <c r="N308" t="str">
        <f>VLOOKUP(I308,'Cost Center VLookup'!$A$1:$C$89,3,0)</f>
        <v>Kenny Hay / Steve Steiger</v>
      </c>
      <c r="O308" t="str">
        <f>VLOOKUP(I308,'Cost Center VLookup'!$A$1:$D$97,4,0)</f>
        <v>Brett Lowe</v>
      </c>
    </row>
    <row r="309" spans="1:15" hidden="1">
      <c r="A309" s="15">
        <v>40109</v>
      </c>
      <c r="B309" s="6" t="s">
        <v>1023</v>
      </c>
      <c r="C309" s="9" t="s">
        <v>148</v>
      </c>
      <c r="E309" t="s">
        <v>1101</v>
      </c>
      <c r="F309" s="23">
        <v>21.65</v>
      </c>
      <c r="G309">
        <v>30736</v>
      </c>
      <c r="H309" s="7" t="str">
        <f>VLOOKUP(G309,'Sub-Acct VLookup'!$A$1:$B$44,2,0)</f>
        <v>Community Welfare</v>
      </c>
      <c r="I309" s="13">
        <v>3342</v>
      </c>
      <c r="J309" s="2" t="s">
        <v>1026</v>
      </c>
      <c r="K309" s="2"/>
      <c r="L309" t="str">
        <f>VLOOKUP(J309,'State V-Lookup'!$A$1:$B$19,2,0)</f>
        <v>TENNESSEE</v>
      </c>
      <c r="M309" t="str">
        <f>VLOOKUP(I309,'Cost Center VLookup'!$A$1:$C$99,2,0)</f>
        <v>3342 Mid St Div Franklin Operations</v>
      </c>
      <c r="N309" t="str">
        <f>VLOOKUP(I309,'Cost Center VLookup'!$A$1:$C$89,3,0)</f>
        <v>Kenny Hay / Steve Steiger</v>
      </c>
      <c r="O309" t="str">
        <f>VLOOKUP(I309,'Cost Center VLookup'!$A$1:$D$97,4,0)</f>
        <v>Brett Lowe</v>
      </c>
    </row>
    <row r="310" spans="1:15" hidden="1">
      <c r="A310" s="15">
        <v>40109</v>
      </c>
      <c r="B310" s="6" t="s">
        <v>1023</v>
      </c>
      <c r="C310" s="9" t="s">
        <v>148</v>
      </c>
      <c r="E310" t="s">
        <v>1101</v>
      </c>
      <c r="F310" s="23">
        <v>21.66</v>
      </c>
      <c r="G310">
        <v>30736</v>
      </c>
      <c r="H310" s="7" t="str">
        <f>VLOOKUP(G310,'Sub-Acct VLookup'!$A$1:$B$44,2,0)</f>
        <v>Community Welfare</v>
      </c>
      <c r="I310" s="13">
        <v>3343</v>
      </c>
      <c r="J310" s="2" t="s">
        <v>1026</v>
      </c>
      <c r="K310" s="2"/>
      <c r="L310" t="str">
        <f>VLOOKUP(J310,'State V-Lookup'!$A$1:$B$19,2,0)</f>
        <v>TENNESSEE</v>
      </c>
      <c r="M310" t="str">
        <f>VLOOKUP(I310,'Cost Center VLookup'!$A$1:$C$99,2,0)</f>
        <v>3343 Mid St Div Murfreesboro Operations</v>
      </c>
      <c r="N310" t="str">
        <f>VLOOKUP(I310,'Cost Center VLookup'!$A$1:$C$89,3,0)</f>
        <v>James Robbins / Jason Griffin</v>
      </c>
      <c r="O310" t="str">
        <f>VLOOKUP(I310,'Cost Center VLookup'!$A$1:$D$97,4,0)</f>
        <v>Brett Lowe</v>
      </c>
    </row>
    <row r="311" spans="1:15" hidden="1">
      <c r="A311" s="15">
        <v>40109</v>
      </c>
      <c r="B311" s="6" t="s">
        <v>1023</v>
      </c>
      <c r="C311" s="9" t="s">
        <v>148</v>
      </c>
      <c r="E311" t="s">
        <v>1101</v>
      </c>
      <c r="F311" s="23">
        <v>21.66</v>
      </c>
      <c r="G311">
        <v>30736</v>
      </c>
      <c r="H311" s="7" t="str">
        <f>VLOOKUP(G311,'Sub-Acct VLookup'!$A$1:$B$44,2,0)</f>
        <v>Community Welfare</v>
      </c>
      <c r="I311" s="13">
        <v>3344</v>
      </c>
      <c r="J311" s="2" t="s">
        <v>1026</v>
      </c>
      <c r="K311" s="2"/>
      <c r="L311" t="str">
        <f>VLOOKUP(J311,'State V-Lookup'!$A$1:$B$19,2,0)</f>
        <v>TENNESSEE</v>
      </c>
      <c r="M311" t="str">
        <f>VLOOKUP(I311,'Cost Center VLookup'!$A$1:$C$99,2,0)</f>
        <v>3344 Mid St Div Shelbyville Operations</v>
      </c>
      <c r="N311" t="str">
        <f>VLOOKUP(I311,'Cost Center VLookup'!$A$1:$C$89,3,0)</f>
        <v>James Robbins / Jason Griffin</v>
      </c>
      <c r="O311" t="str">
        <f>VLOOKUP(I311,'Cost Center VLookup'!$A$1:$D$97,4,0)</f>
        <v>Brett Lowe</v>
      </c>
    </row>
    <row r="312" spans="1:15" hidden="1">
      <c r="A312" s="15">
        <v>40109</v>
      </c>
      <c r="B312" s="6" t="s">
        <v>1023</v>
      </c>
      <c r="C312" s="9" t="s">
        <v>148</v>
      </c>
      <c r="E312" t="s">
        <v>1101</v>
      </c>
      <c r="F312" s="23">
        <v>21.65</v>
      </c>
      <c r="G312">
        <v>30736</v>
      </c>
      <c r="H312" s="7" t="str">
        <f>VLOOKUP(G312,'Sub-Acct VLookup'!$A$1:$B$44,2,0)</f>
        <v>Community Welfare</v>
      </c>
      <c r="I312" s="13">
        <v>3352</v>
      </c>
      <c r="J312" s="2" t="s">
        <v>1026</v>
      </c>
      <c r="K312" s="2"/>
      <c r="L312" t="str">
        <f>VLOOKUP(J312,'State V-Lookup'!$A$1:$B$19,2,0)</f>
        <v>TENNESSEE</v>
      </c>
      <c r="M312" t="str">
        <f>VLOOKUP(I312,'Cost Center VLookup'!$A$1:$C$99,2,0)</f>
        <v>3352 Mid St Div Central Region South Compliance</v>
      </c>
      <c r="N312" t="str">
        <f>VLOOKUP(I312,'Cost Center VLookup'!$A$1:$C$89,3,0)</f>
        <v>Wayne Turner</v>
      </c>
      <c r="O312" t="str">
        <f>VLOOKUP(I312,'Cost Center VLookup'!$A$1:$D$97,4,0)</f>
        <v>Brett Lowe</v>
      </c>
    </row>
    <row r="313" spans="1:15" hidden="1">
      <c r="A313" s="15">
        <v>40114</v>
      </c>
      <c r="B313" s="6" t="s">
        <v>1023</v>
      </c>
      <c r="C313" s="9" t="s">
        <v>148</v>
      </c>
      <c r="E313" t="s">
        <v>1010</v>
      </c>
      <c r="F313" s="23">
        <v>-350</v>
      </c>
      <c r="G313">
        <v>30703</v>
      </c>
      <c r="H313" s="7" t="str">
        <f>VLOOKUP(G313,'Sub-Acct VLookup'!$A$1:$B$44,2,0)</f>
        <v>United Way Agencies</v>
      </c>
      <c r="I313" s="13">
        <v>3435</v>
      </c>
      <c r="J313" s="2" t="s">
        <v>1026</v>
      </c>
      <c r="K313" s="2"/>
      <c r="L313" t="str">
        <f>VLOOKUP(J313,'State V-Lookup'!$A$1:$B$19,2,0)</f>
        <v>TENNESSEE</v>
      </c>
      <c r="M313" t="str">
        <f>VLOOKUP(I313,'Cost Center VLookup'!$A$1:$C$99,2,0)</f>
        <v>3435 Mid St Div Greenville/Morristown Operations</v>
      </c>
      <c r="N313" t="str">
        <f>VLOOKUP(I313,'Cost Center VLookup'!$A$1:$C$89,3,0)</f>
        <v>Jonathan Barnett</v>
      </c>
      <c r="O313" t="str">
        <f>VLOOKUP(I313,'Cost Center VLookup'!$A$1:$D$97,4,0)</f>
        <v>Bernie Anderson</v>
      </c>
    </row>
    <row r="314" spans="1:15" hidden="1">
      <c r="A314" s="15">
        <v>40115</v>
      </c>
      <c r="B314" s="6" t="s">
        <v>1023</v>
      </c>
      <c r="C314" s="9" t="s">
        <v>148</v>
      </c>
      <c r="E314" t="s">
        <v>1099</v>
      </c>
      <c r="F314" s="23">
        <v>30.99</v>
      </c>
      <c r="G314">
        <v>30736</v>
      </c>
      <c r="H314" s="7" t="str">
        <f>VLOOKUP(G314,'Sub-Acct VLookup'!$A$1:$B$44,2,0)</f>
        <v>Community Welfare</v>
      </c>
      <c r="I314" s="13">
        <v>3333</v>
      </c>
      <c r="J314" s="2" t="s">
        <v>1026</v>
      </c>
      <c r="K314" s="2"/>
      <c r="L314" t="str">
        <f>VLOOKUP(J314,'State V-Lookup'!$A$1:$B$19,2,0)</f>
        <v>TENNESSEE</v>
      </c>
      <c r="M314" t="str">
        <f>VLOOKUP(I314,'Cost Center VLookup'!$A$1:$C$99,2,0)</f>
        <v>3333 Mid St Div Public Affairs</v>
      </c>
      <c r="N314" t="str">
        <f>VLOOKUP(I314,'Cost Center VLookup'!$A$1:$C$89,3,0)</f>
        <v>Mark Martin</v>
      </c>
      <c r="O314" t="str">
        <f>VLOOKUP(I314,'Cost Center VLookup'!$A$1:$D$97,4,0)</f>
        <v>Administration</v>
      </c>
    </row>
    <row r="315" spans="1:15" hidden="1">
      <c r="A315" s="15">
        <v>40118</v>
      </c>
      <c r="B315" s="6" t="s">
        <v>1236</v>
      </c>
      <c r="C315" s="9" t="s">
        <v>148</v>
      </c>
      <c r="E315" t="s">
        <v>1258</v>
      </c>
      <c r="F315" s="23">
        <v>64.58</v>
      </c>
      <c r="G315">
        <v>30736</v>
      </c>
      <c r="H315" s="7" t="str">
        <f>VLOOKUP(G315,'Sub-Acct VLookup'!$A$1:$B$44,2,0)</f>
        <v>Community Welfare</v>
      </c>
      <c r="I315" s="13">
        <v>3333</v>
      </c>
      <c r="J315" s="2" t="s">
        <v>1026</v>
      </c>
      <c r="K315" s="2"/>
      <c r="L315" t="str">
        <f>VLOOKUP(J315,'State V-Lookup'!$A$1:$B$19,2,0)</f>
        <v>TENNESSEE</v>
      </c>
      <c r="M315" t="str">
        <f>VLOOKUP(I315,'Cost Center VLookup'!$A$1:$C$99,2,0)</f>
        <v>3333 Mid St Div Public Affairs</v>
      </c>
      <c r="N315" t="str">
        <f>VLOOKUP(I315,'Cost Center VLookup'!$A$1:$C$89,3,0)</f>
        <v>Mark Martin</v>
      </c>
      <c r="O315" t="str">
        <f>VLOOKUP(I315,'Cost Center VLookup'!$A$1:$D$97,4,0)</f>
        <v>Administration</v>
      </c>
    </row>
    <row r="316" spans="1:15" hidden="1">
      <c r="A316" s="15">
        <v>40118</v>
      </c>
      <c r="B316" s="6" t="s">
        <v>1236</v>
      </c>
      <c r="C316" s="9" t="s">
        <v>148</v>
      </c>
      <c r="E316" t="s">
        <v>1258</v>
      </c>
      <c r="F316" s="23">
        <v>27.29</v>
      </c>
      <c r="G316">
        <v>30736</v>
      </c>
      <c r="H316" s="7" t="str">
        <f>VLOOKUP(G316,'Sub-Acct VLookup'!$A$1:$B$44,2,0)</f>
        <v>Community Welfare</v>
      </c>
      <c r="I316" s="13">
        <v>3333</v>
      </c>
      <c r="J316" s="2" t="s">
        <v>1026</v>
      </c>
      <c r="K316" s="2"/>
      <c r="L316" t="str">
        <f>VLOOKUP(J316,'State V-Lookup'!$A$1:$B$19,2,0)</f>
        <v>TENNESSEE</v>
      </c>
      <c r="M316" t="str">
        <f>VLOOKUP(I316,'Cost Center VLookup'!$A$1:$C$99,2,0)</f>
        <v>3333 Mid St Div Public Affairs</v>
      </c>
      <c r="N316" t="str">
        <f>VLOOKUP(I316,'Cost Center VLookup'!$A$1:$C$89,3,0)</f>
        <v>Mark Martin</v>
      </c>
      <c r="O316" t="str">
        <f>VLOOKUP(I316,'Cost Center VLookup'!$A$1:$D$97,4,0)</f>
        <v>Administration</v>
      </c>
    </row>
    <row r="317" spans="1:15" hidden="1">
      <c r="A317" s="15">
        <v>40118</v>
      </c>
      <c r="B317" s="6" t="s">
        <v>1236</v>
      </c>
      <c r="C317" s="9" t="s">
        <v>148</v>
      </c>
      <c r="E317" t="s">
        <v>1259</v>
      </c>
      <c r="F317" s="23">
        <v>65.55</v>
      </c>
      <c r="G317">
        <v>30736</v>
      </c>
      <c r="H317" s="7" t="str">
        <f>VLOOKUP(G317,'Sub-Acct VLookup'!$A$1:$B$44,2,0)</f>
        <v>Community Welfare</v>
      </c>
      <c r="I317" s="13">
        <v>3333</v>
      </c>
      <c r="J317" s="2" t="s">
        <v>1026</v>
      </c>
      <c r="K317" s="2"/>
      <c r="L317" t="str">
        <f>VLOOKUP(J317,'State V-Lookup'!$A$1:$B$19,2,0)</f>
        <v>TENNESSEE</v>
      </c>
      <c r="M317" t="str">
        <f>VLOOKUP(I317,'Cost Center VLookup'!$A$1:$C$99,2,0)</f>
        <v>3333 Mid St Div Public Affairs</v>
      </c>
      <c r="N317" t="str">
        <f>VLOOKUP(I317,'Cost Center VLookup'!$A$1:$C$89,3,0)</f>
        <v>Mark Martin</v>
      </c>
      <c r="O317" t="str">
        <f>VLOOKUP(I317,'Cost Center VLookup'!$A$1:$D$97,4,0)</f>
        <v>Administration</v>
      </c>
    </row>
    <row r="318" spans="1:15" hidden="1">
      <c r="A318" s="15">
        <v>40118</v>
      </c>
      <c r="B318" s="6" t="s">
        <v>1236</v>
      </c>
      <c r="C318" s="9" t="s">
        <v>148</v>
      </c>
      <c r="E318" t="s">
        <v>1259</v>
      </c>
      <c r="F318" s="23">
        <v>93.22</v>
      </c>
      <c r="G318">
        <v>30736</v>
      </c>
      <c r="H318" s="7" t="str">
        <f>VLOOKUP(G318,'Sub-Acct VLookup'!$A$1:$B$44,2,0)</f>
        <v>Community Welfare</v>
      </c>
      <c r="I318" s="13">
        <v>3333</v>
      </c>
      <c r="J318" s="2" t="s">
        <v>1026</v>
      </c>
      <c r="K318" s="2"/>
      <c r="L318" t="str">
        <f>VLOOKUP(J318,'State V-Lookup'!$A$1:$B$19,2,0)</f>
        <v>TENNESSEE</v>
      </c>
      <c r="M318" t="str">
        <f>VLOOKUP(I318,'Cost Center VLookup'!$A$1:$C$99,2,0)</f>
        <v>3333 Mid St Div Public Affairs</v>
      </c>
      <c r="N318" t="str">
        <f>VLOOKUP(I318,'Cost Center VLookup'!$A$1:$C$89,3,0)</f>
        <v>Mark Martin</v>
      </c>
      <c r="O318" t="str">
        <f>VLOOKUP(I318,'Cost Center VLookup'!$A$1:$D$97,4,0)</f>
        <v>Administration</v>
      </c>
    </row>
    <row r="319" spans="1:15" hidden="1">
      <c r="A319" s="15">
        <v>40118</v>
      </c>
      <c r="B319" s="6" t="s">
        <v>1236</v>
      </c>
      <c r="C319" s="9" t="s">
        <v>148</v>
      </c>
      <c r="E319" t="s">
        <v>1259</v>
      </c>
      <c r="F319" s="23">
        <v>50</v>
      </c>
      <c r="G319">
        <v>30736</v>
      </c>
      <c r="H319" s="7" t="str">
        <f>VLOOKUP(G319,'Sub-Acct VLookup'!$A$1:$B$44,2,0)</f>
        <v>Community Welfare</v>
      </c>
      <c r="I319" s="13">
        <v>3333</v>
      </c>
      <c r="J319" s="2" t="s">
        <v>1026</v>
      </c>
      <c r="K319" s="2"/>
      <c r="L319" t="str">
        <f>VLOOKUP(J319,'State V-Lookup'!$A$1:$B$19,2,0)</f>
        <v>TENNESSEE</v>
      </c>
      <c r="M319" t="str">
        <f>VLOOKUP(I319,'Cost Center VLookup'!$A$1:$C$99,2,0)</f>
        <v>3333 Mid St Div Public Affairs</v>
      </c>
      <c r="N319" t="str">
        <f>VLOOKUP(I319,'Cost Center VLookup'!$A$1:$C$89,3,0)</f>
        <v>Mark Martin</v>
      </c>
      <c r="O319" t="str">
        <f>VLOOKUP(I319,'Cost Center VLookup'!$A$1:$D$97,4,0)</f>
        <v>Administration</v>
      </c>
    </row>
    <row r="320" spans="1:15" hidden="1">
      <c r="A320" s="15">
        <v>40118</v>
      </c>
      <c r="B320" s="6" t="s">
        <v>1236</v>
      </c>
      <c r="C320" s="9" t="s">
        <v>148</v>
      </c>
      <c r="E320" t="s">
        <v>1259</v>
      </c>
      <c r="F320" s="23">
        <v>101.56</v>
      </c>
      <c r="G320">
        <v>30736</v>
      </c>
      <c r="H320" s="7" t="str">
        <f>VLOOKUP(G320,'Sub-Acct VLookup'!$A$1:$B$44,2,0)</f>
        <v>Community Welfare</v>
      </c>
      <c r="I320" s="13">
        <v>3333</v>
      </c>
      <c r="J320" s="2" t="s">
        <v>1026</v>
      </c>
      <c r="K320" s="2"/>
      <c r="L320" t="str">
        <f>VLOOKUP(J320,'State V-Lookup'!$A$1:$B$19,2,0)</f>
        <v>TENNESSEE</v>
      </c>
      <c r="M320" t="str">
        <f>VLOOKUP(I320,'Cost Center VLookup'!$A$1:$C$99,2,0)</f>
        <v>3333 Mid St Div Public Affairs</v>
      </c>
      <c r="N320" t="str">
        <f>VLOOKUP(I320,'Cost Center VLookup'!$A$1:$C$89,3,0)</f>
        <v>Mark Martin</v>
      </c>
      <c r="O320" t="str">
        <f>VLOOKUP(I320,'Cost Center VLookup'!$A$1:$D$97,4,0)</f>
        <v>Administration</v>
      </c>
    </row>
    <row r="321" spans="1:15" hidden="1">
      <c r="A321" s="15">
        <v>40118</v>
      </c>
      <c r="B321" s="6" t="s">
        <v>1236</v>
      </c>
      <c r="C321" s="9" t="s">
        <v>148</v>
      </c>
      <c r="E321" t="s">
        <v>1254</v>
      </c>
      <c r="F321" s="23">
        <v>500</v>
      </c>
      <c r="G321">
        <v>30736</v>
      </c>
      <c r="H321" s="7" t="str">
        <f>VLOOKUP(G321,'Sub-Acct VLookup'!$A$1:$B$44,2,0)</f>
        <v>Community Welfare</v>
      </c>
      <c r="I321" s="13">
        <v>3333</v>
      </c>
      <c r="J321" s="2" t="s">
        <v>1026</v>
      </c>
      <c r="K321" s="2"/>
      <c r="L321" t="str">
        <f>VLOOKUP(J321,'State V-Lookup'!$A$1:$B$19,2,0)</f>
        <v>TENNESSEE</v>
      </c>
      <c r="M321" t="str">
        <f>VLOOKUP(I321,'Cost Center VLookup'!$A$1:$C$99,2,0)</f>
        <v>3333 Mid St Div Public Affairs</v>
      </c>
      <c r="N321" t="str">
        <f>VLOOKUP(I321,'Cost Center VLookup'!$A$1:$C$89,3,0)</f>
        <v>Mark Martin</v>
      </c>
      <c r="O321" t="str">
        <f>VLOOKUP(I321,'Cost Center VLookup'!$A$1:$D$97,4,0)</f>
        <v>Administration</v>
      </c>
    </row>
    <row r="322" spans="1:15" hidden="1">
      <c r="A322" s="15">
        <v>40118</v>
      </c>
      <c r="B322" s="6" t="s">
        <v>1236</v>
      </c>
      <c r="C322" s="9" t="s">
        <v>148</v>
      </c>
      <c r="E322" t="s">
        <v>1256</v>
      </c>
      <c r="F322" s="23">
        <v>25.25</v>
      </c>
      <c r="G322">
        <v>30736</v>
      </c>
      <c r="H322" s="7" t="str">
        <f>VLOOKUP(G322,'Sub-Acct VLookup'!$A$1:$B$44,2,0)</f>
        <v>Community Welfare</v>
      </c>
      <c r="I322" s="13">
        <v>3333</v>
      </c>
      <c r="J322" s="2" t="s">
        <v>1026</v>
      </c>
      <c r="K322" s="2"/>
      <c r="L322" t="str">
        <f>VLOOKUP(J322,'State V-Lookup'!$A$1:$B$19,2,0)</f>
        <v>TENNESSEE</v>
      </c>
      <c r="M322" t="str">
        <f>VLOOKUP(I322,'Cost Center VLookup'!$A$1:$C$99,2,0)</f>
        <v>3333 Mid St Div Public Affairs</v>
      </c>
      <c r="N322" t="str">
        <f>VLOOKUP(I322,'Cost Center VLookup'!$A$1:$C$89,3,0)</f>
        <v>Mark Martin</v>
      </c>
      <c r="O322" t="str">
        <f>VLOOKUP(I322,'Cost Center VLookup'!$A$1:$D$97,4,0)</f>
        <v>Administration</v>
      </c>
    </row>
    <row r="323" spans="1:15" hidden="1">
      <c r="A323" s="15">
        <v>40118</v>
      </c>
      <c r="B323" s="6" t="s">
        <v>1236</v>
      </c>
      <c r="C323" s="9" t="s">
        <v>148</v>
      </c>
      <c r="E323" t="s">
        <v>1259</v>
      </c>
      <c r="F323" s="23">
        <v>97.34</v>
      </c>
      <c r="G323" s="8" t="s">
        <v>1228</v>
      </c>
      <c r="H323" s="7" t="str">
        <f>VLOOKUP(G323,'Sub-Acct VLookup'!$A$1:$B$44,2,0)</f>
        <v>Meals &amp; Entertainment</v>
      </c>
      <c r="I323" s="13">
        <v>3333</v>
      </c>
      <c r="J323" s="2" t="s">
        <v>1026</v>
      </c>
      <c r="K323" s="2"/>
      <c r="L323" t="str">
        <f>VLOOKUP(J323,'State V-Lookup'!$A$1:$B$19,2,0)</f>
        <v>TENNESSEE</v>
      </c>
      <c r="M323" t="str">
        <f>VLOOKUP(I323,'Cost Center VLookup'!$A$1:$C$99,2,0)</f>
        <v>3333 Mid St Div Public Affairs</v>
      </c>
      <c r="N323" t="str">
        <f>VLOOKUP(I323,'Cost Center VLookup'!$A$1:$C$89,3,0)</f>
        <v>Mark Martin</v>
      </c>
      <c r="O323" t="str">
        <f>VLOOKUP(I323,'Cost Center VLookup'!$A$1:$D$97,4,0)</f>
        <v>Administration</v>
      </c>
    </row>
    <row r="324" spans="1:15" hidden="1">
      <c r="A324" s="15">
        <v>40118</v>
      </c>
      <c r="B324" s="6" t="s">
        <v>1236</v>
      </c>
      <c r="C324" s="9" t="s">
        <v>148</v>
      </c>
      <c r="E324" t="s">
        <v>1256</v>
      </c>
      <c r="F324" s="23">
        <v>54.25</v>
      </c>
      <c r="G324" s="8" t="s">
        <v>1228</v>
      </c>
      <c r="H324" s="7" t="str">
        <f>VLOOKUP(G324,'Sub-Acct VLookup'!$A$1:$B$44,2,0)</f>
        <v>Meals &amp; Entertainment</v>
      </c>
      <c r="I324" s="13">
        <v>3333</v>
      </c>
      <c r="J324" s="2" t="s">
        <v>1026</v>
      </c>
      <c r="K324" s="2"/>
      <c r="L324" t="str">
        <f>VLOOKUP(J324,'State V-Lookup'!$A$1:$B$19,2,0)</f>
        <v>TENNESSEE</v>
      </c>
      <c r="M324" t="str">
        <f>VLOOKUP(I324,'Cost Center VLookup'!$A$1:$C$99,2,0)</f>
        <v>3333 Mid St Div Public Affairs</v>
      </c>
      <c r="N324" t="str">
        <f>VLOOKUP(I324,'Cost Center VLookup'!$A$1:$C$89,3,0)</f>
        <v>Mark Martin</v>
      </c>
      <c r="O324" t="str">
        <f>VLOOKUP(I324,'Cost Center VLookup'!$A$1:$D$97,4,0)</f>
        <v>Administration</v>
      </c>
    </row>
    <row r="325" spans="1:15" hidden="1">
      <c r="A325" s="15">
        <v>40118</v>
      </c>
      <c r="B325" s="6" t="s">
        <v>1236</v>
      </c>
      <c r="C325" s="9" t="s">
        <v>148</v>
      </c>
      <c r="E325" t="s">
        <v>1256</v>
      </c>
      <c r="F325" s="23">
        <v>426.08</v>
      </c>
      <c r="G325" s="8" t="s">
        <v>1228</v>
      </c>
      <c r="H325" s="7" t="str">
        <f>VLOOKUP(G325,'Sub-Acct VLookup'!$A$1:$B$44,2,0)</f>
        <v>Meals &amp; Entertainment</v>
      </c>
      <c r="I325" s="13">
        <v>3333</v>
      </c>
      <c r="J325" s="2" t="s">
        <v>1026</v>
      </c>
      <c r="K325" s="2"/>
      <c r="L325" t="str">
        <f>VLOOKUP(J325,'State V-Lookup'!$A$1:$B$19,2,0)</f>
        <v>TENNESSEE</v>
      </c>
      <c r="M325" t="str">
        <f>VLOOKUP(I325,'Cost Center VLookup'!$A$1:$C$99,2,0)</f>
        <v>3333 Mid St Div Public Affairs</v>
      </c>
      <c r="N325" t="str">
        <f>VLOOKUP(I325,'Cost Center VLookup'!$A$1:$C$89,3,0)</f>
        <v>Mark Martin</v>
      </c>
      <c r="O325" t="str">
        <f>VLOOKUP(I325,'Cost Center VLookup'!$A$1:$D$97,4,0)</f>
        <v>Administration</v>
      </c>
    </row>
    <row r="326" spans="1:15" hidden="1">
      <c r="A326" s="15">
        <v>40123</v>
      </c>
      <c r="B326" s="6" t="s">
        <v>1236</v>
      </c>
      <c r="C326" s="9" t="s">
        <v>148</v>
      </c>
      <c r="E326" t="s">
        <v>1255</v>
      </c>
      <c r="F326" s="23">
        <v>200</v>
      </c>
      <c r="G326">
        <v>30736</v>
      </c>
      <c r="H326" s="7" t="str">
        <f>VLOOKUP(G326,'Sub-Acct VLookup'!$A$1:$B$44,2,0)</f>
        <v>Community Welfare</v>
      </c>
      <c r="I326" s="13">
        <v>3333</v>
      </c>
      <c r="J326" s="2" t="s">
        <v>1026</v>
      </c>
      <c r="K326" s="2"/>
      <c r="L326" t="str">
        <f>VLOOKUP(J326,'State V-Lookup'!$A$1:$B$19,2,0)</f>
        <v>TENNESSEE</v>
      </c>
      <c r="M326" t="str">
        <f>VLOOKUP(I326,'Cost Center VLookup'!$A$1:$C$99,2,0)</f>
        <v>3333 Mid St Div Public Affairs</v>
      </c>
      <c r="N326" t="str">
        <f>VLOOKUP(I326,'Cost Center VLookup'!$A$1:$C$89,3,0)</f>
        <v>Mark Martin</v>
      </c>
      <c r="O326" t="str">
        <f>VLOOKUP(I326,'Cost Center VLookup'!$A$1:$D$97,4,0)</f>
        <v>Administration</v>
      </c>
    </row>
    <row r="327" spans="1:15" hidden="1">
      <c r="A327" s="15">
        <v>40129</v>
      </c>
      <c r="B327" s="6" t="s">
        <v>1236</v>
      </c>
      <c r="C327" s="9" t="s">
        <v>148</v>
      </c>
      <c r="E327" t="s">
        <v>1260</v>
      </c>
      <c r="F327" s="23">
        <v>320</v>
      </c>
      <c r="G327">
        <v>30736</v>
      </c>
      <c r="H327" s="7" t="str">
        <f>VLOOKUP(G327,'Sub-Acct VLookup'!$A$1:$B$44,2,0)</f>
        <v>Community Welfare</v>
      </c>
      <c r="I327" s="13">
        <v>3342</v>
      </c>
      <c r="J327" s="2" t="s">
        <v>1026</v>
      </c>
      <c r="K327" s="2"/>
      <c r="L327" t="str">
        <f>VLOOKUP(J327,'State V-Lookup'!$A$1:$B$19,2,0)</f>
        <v>TENNESSEE</v>
      </c>
      <c r="M327" t="str">
        <f>VLOOKUP(I327,'Cost Center VLookup'!$A$1:$C$99,2,0)</f>
        <v>3342 Mid St Div Franklin Operations</v>
      </c>
      <c r="N327" t="str">
        <f>VLOOKUP(I327,'Cost Center VLookup'!$A$1:$C$89,3,0)</f>
        <v>Kenny Hay / Steve Steiger</v>
      </c>
      <c r="O327" t="str">
        <f>VLOOKUP(I327,'Cost Center VLookup'!$A$1:$D$97,4,0)</f>
        <v>Brett Lowe</v>
      </c>
    </row>
    <row r="328" spans="1:15" hidden="1">
      <c r="A328" s="15">
        <v>40130</v>
      </c>
      <c r="B328" s="6" t="s">
        <v>1236</v>
      </c>
      <c r="C328" s="9" t="s">
        <v>148</v>
      </c>
      <c r="E328" t="s">
        <v>1261</v>
      </c>
      <c r="F328" s="23">
        <v>195.21</v>
      </c>
      <c r="G328">
        <v>30736</v>
      </c>
      <c r="H328" s="7" t="str">
        <f>VLOOKUP(G328,'Sub-Acct VLookup'!$A$1:$B$44,2,0)</f>
        <v>Community Welfare</v>
      </c>
      <c r="I328" s="13">
        <v>3342</v>
      </c>
      <c r="J328" s="2" t="s">
        <v>1026</v>
      </c>
      <c r="K328" s="2"/>
      <c r="L328" t="str">
        <f>VLOOKUP(J328,'State V-Lookup'!$A$1:$B$19,2,0)</f>
        <v>TENNESSEE</v>
      </c>
      <c r="M328" t="str">
        <f>VLOOKUP(I328,'Cost Center VLookup'!$A$1:$C$99,2,0)</f>
        <v>3342 Mid St Div Franklin Operations</v>
      </c>
      <c r="N328" t="str">
        <f>VLOOKUP(I328,'Cost Center VLookup'!$A$1:$C$89,3,0)</f>
        <v>Kenny Hay / Steve Steiger</v>
      </c>
      <c r="O328" t="str">
        <f>VLOOKUP(I328,'Cost Center VLookup'!$A$1:$D$97,4,0)</f>
        <v>Brett Lowe</v>
      </c>
    </row>
    <row r="329" spans="1:15" hidden="1">
      <c r="A329" s="15">
        <v>40130</v>
      </c>
      <c r="B329" s="6" t="s">
        <v>1236</v>
      </c>
      <c r="C329" s="9" t="s">
        <v>148</v>
      </c>
      <c r="E329" t="s">
        <v>1261</v>
      </c>
      <c r="F329" s="23">
        <v>106.96</v>
      </c>
      <c r="G329">
        <v>30736</v>
      </c>
      <c r="H329" s="7" t="str">
        <f>VLOOKUP(G329,'Sub-Acct VLookup'!$A$1:$B$44,2,0)</f>
        <v>Community Welfare</v>
      </c>
      <c r="I329" s="13">
        <v>3450</v>
      </c>
      <c r="J329" s="2" t="s">
        <v>1026</v>
      </c>
      <c r="K329" s="2"/>
      <c r="L329" t="str">
        <f>VLOOKUP(J329,'State V-Lookup'!$A$1:$B$19,2,0)</f>
        <v>TENNESSEE</v>
      </c>
      <c r="M329" t="str">
        <f>VLOOKUP(I329,'Cost Center VLookup'!$A$1:$C$99,2,0)</f>
        <v>3450 Mid St Div Maryville/Morristown Subregion Administration</v>
      </c>
      <c r="N329" t="str">
        <f>VLOOKUP(I329,'Cost Center VLookup'!$A$1:$C$89,3,0)</f>
        <v>Wayne Turner</v>
      </c>
      <c r="O329" t="str">
        <f>VLOOKUP(I329,'Cost Center VLookup'!$A$1:$D$97,4,0)</f>
        <v>Brett Lowe</v>
      </c>
    </row>
    <row r="330" spans="1:15" hidden="1">
      <c r="A330" s="15">
        <v>40141</v>
      </c>
      <c r="B330" s="6" t="s">
        <v>1236</v>
      </c>
      <c r="C330" s="9" t="s">
        <v>148</v>
      </c>
      <c r="E330" t="s">
        <v>1257</v>
      </c>
      <c r="F330" s="23">
        <v>2500</v>
      </c>
      <c r="G330">
        <v>30736</v>
      </c>
      <c r="H330" s="7" t="str">
        <f>VLOOKUP(G330,'Sub-Acct VLookup'!$A$1:$B$44,2,0)</f>
        <v>Community Welfare</v>
      </c>
      <c r="I330" s="13">
        <v>3333</v>
      </c>
      <c r="J330" s="2" t="s">
        <v>1026</v>
      </c>
      <c r="K330" s="2"/>
      <c r="L330" t="str">
        <f>VLOOKUP(J330,'State V-Lookup'!$A$1:$B$19,2,0)</f>
        <v>TENNESSEE</v>
      </c>
      <c r="M330" t="str">
        <f>VLOOKUP(I330,'Cost Center VLookup'!$A$1:$C$99,2,0)</f>
        <v>3333 Mid St Div Public Affairs</v>
      </c>
      <c r="N330" t="str">
        <f>VLOOKUP(I330,'Cost Center VLookup'!$A$1:$C$89,3,0)</f>
        <v>Mark Martin</v>
      </c>
      <c r="O330" t="str">
        <f>VLOOKUP(I330,'Cost Center VLookup'!$A$1:$D$97,4,0)</f>
        <v>Administration</v>
      </c>
    </row>
    <row r="331" spans="1:15" hidden="1">
      <c r="A331" s="15">
        <v>40148</v>
      </c>
      <c r="B331" s="6" t="s">
        <v>1264</v>
      </c>
      <c r="C331" s="9" t="s">
        <v>148</v>
      </c>
      <c r="E331" t="s">
        <v>1010</v>
      </c>
      <c r="F331" s="23">
        <v>8783.16</v>
      </c>
      <c r="G331">
        <v>30703</v>
      </c>
      <c r="H331" s="7" t="str">
        <f>VLOOKUP(G331,'Sub-Acct VLookup'!$A$1:$B$44,2,0)</f>
        <v>United Way Agencies</v>
      </c>
      <c r="I331" s="13">
        <v>3333</v>
      </c>
      <c r="J331" s="2" t="s">
        <v>1026</v>
      </c>
      <c r="K331" s="2"/>
      <c r="L331" t="str">
        <f>VLOOKUP(J331,'State V-Lookup'!$A$1:$B$19,2,0)</f>
        <v>TENNESSEE</v>
      </c>
      <c r="M331" t="str">
        <f>VLOOKUP(I331,'Cost Center VLookup'!$A$1:$C$99,2,0)</f>
        <v>3333 Mid St Div Public Affairs</v>
      </c>
      <c r="N331" t="str">
        <f>VLOOKUP(I331,'Cost Center VLookup'!$A$1:$C$89,3,0)</f>
        <v>Mark Martin</v>
      </c>
      <c r="O331" t="str">
        <f>VLOOKUP(I331,'Cost Center VLookup'!$A$1:$D$97,4,0)</f>
        <v>Administration</v>
      </c>
    </row>
    <row r="332" spans="1:15" hidden="1">
      <c r="A332" s="15">
        <v>40148</v>
      </c>
      <c r="B332" s="6" t="s">
        <v>1264</v>
      </c>
      <c r="C332" s="9" t="s">
        <v>148</v>
      </c>
      <c r="E332" t="s">
        <v>1072</v>
      </c>
      <c r="F332" s="23">
        <v>14.21</v>
      </c>
      <c r="G332">
        <v>30736</v>
      </c>
      <c r="H332" s="7" t="str">
        <f>VLOOKUP(G332,'Sub-Acct VLookup'!$A$1:$B$44,2,0)</f>
        <v>Community Welfare</v>
      </c>
      <c r="I332" s="13">
        <v>3333</v>
      </c>
      <c r="J332" s="2" t="s">
        <v>1026</v>
      </c>
      <c r="K332" s="2"/>
      <c r="L332" t="str">
        <f>VLOOKUP(J332,'State V-Lookup'!$A$1:$B$19,2,0)</f>
        <v>TENNESSEE</v>
      </c>
      <c r="M332" t="str">
        <f>VLOOKUP(I332,'Cost Center VLookup'!$A$1:$C$99,2,0)</f>
        <v>3333 Mid St Div Public Affairs</v>
      </c>
      <c r="N332" t="str">
        <f>VLOOKUP(I332,'Cost Center VLookup'!$A$1:$C$89,3,0)</f>
        <v>Mark Martin</v>
      </c>
      <c r="O332" t="str">
        <f>VLOOKUP(I332,'Cost Center VLookup'!$A$1:$D$97,4,0)</f>
        <v>Administration</v>
      </c>
    </row>
    <row r="333" spans="1:15" hidden="1">
      <c r="A333" s="15">
        <v>40148</v>
      </c>
      <c r="B333" s="6" t="s">
        <v>1264</v>
      </c>
      <c r="C333" s="9" t="s">
        <v>148</v>
      </c>
      <c r="E333" t="s">
        <v>1072</v>
      </c>
      <c r="F333" s="23">
        <v>24.69</v>
      </c>
      <c r="G333">
        <v>30736</v>
      </c>
      <c r="H333" s="7" t="str">
        <f>VLOOKUP(G333,'Sub-Acct VLookup'!$A$1:$B$44,2,0)</f>
        <v>Community Welfare</v>
      </c>
      <c r="I333" s="13">
        <v>3333</v>
      </c>
      <c r="J333" s="2" t="s">
        <v>1026</v>
      </c>
      <c r="K333" s="2"/>
      <c r="L333" t="str">
        <f>VLOOKUP(J333,'State V-Lookup'!$A$1:$B$19,2,0)</f>
        <v>TENNESSEE</v>
      </c>
      <c r="M333" t="str">
        <f>VLOOKUP(I333,'Cost Center VLookup'!$A$1:$C$99,2,0)</f>
        <v>3333 Mid St Div Public Affairs</v>
      </c>
      <c r="N333" t="str">
        <f>VLOOKUP(I333,'Cost Center VLookup'!$A$1:$C$89,3,0)</f>
        <v>Mark Martin</v>
      </c>
      <c r="O333" t="str">
        <f>VLOOKUP(I333,'Cost Center VLookup'!$A$1:$D$97,4,0)</f>
        <v>Administration</v>
      </c>
    </row>
    <row r="334" spans="1:15" hidden="1">
      <c r="A334" s="15">
        <v>40148</v>
      </c>
      <c r="B334" s="6" t="s">
        <v>1264</v>
      </c>
      <c r="C334" s="9" t="s">
        <v>148</v>
      </c>
      <c r="E334" t="s">
        <v>1071</v>
      </c>
      <c r="F334" s="23">
        <v>103.11</v>
      </c>
      <c r="G334">
        <v>30736</v>
      </c>
      <c r="H334" s="7" t="str">
        <f>VLOOKUP(G334,'Sub-Acct VLookup'!$A$1:$B$44,2,0)</f>
        <v>Community Welfare</v>
      </c>
      <c r="I334" s="13">
        <v>3333</v>
      </c>
      <c r="J334" s="2" t="s">
        <v>1026</v>
      </c>
      <c r="K334" s="2"/>
      <c r="L334" t="str">
        <f>VLOOKUP(J334,'State V-Lookup'!$A$1:$B$19,2,0)</f>
        <v>TENNESSEE</v>
      </c>
      <c r="M334" t="str">
        <f>VLOOKUP(I334,'Cost Center VLookup'!$A$1:$C$99,2,0)</f>
        <v>3333 Mid St Div Public Affairs</v>
      </c>
      <c r="N334" t="str">
        <f>VLOOKUP(I334,'Cost Center VLookup'!$A$1:$C$89,3,0)</f>
        <v>Mark Martin</v>
      </c>
      <c r="O334" t="str">
        <f>VLOOKUP(I334,'Cost Center VLookup'!$A$1:$D$97,4,0)</f>
        <v>Administration</v>
      </c>
    </row>
    <row r="335" spans="1:15" hidden="1">
      <c r="A335" s="15">
        <v>40148</v>
      </c>
      <c r="B335" s="6" t="s">
        <v>1264</v>
      </c>
      <c r="C335" s="9" t="s">
        <v>148</v>
      </c>
      <c r="E335" t="s">
        <v>1071</v>
      </c>
      <c r="F335" s="23">
        <v>166.36</v>
      </c>
      <c r="G335">
        <v>30736</v>
      </c>
      <c r="H335" s="7" t="str">
        <f>VLOOKUP(G335,'Sub-Acct VLookup'!$A$1:$B$44,2,0)</f>
        <v>Community Welfare</v>
      </c>
      <c r="I335" s="13">
        <v>3333</v>
      </c>
      <c r="J335" s="2" t="s">
        <v>1026</v>
      </c>
      <c r="K335" s="2"/>
      <c r="L335" t="str">
        <f>VLOOKUP(J335,'State V-Lookup'!$A$1:$B$19,2,0)</f>
        <v>TENNESSEE</v>
      </c>
      <c r="M335" t="str">
        <f>VLOOKUP(I335,'Cost Center VLookup'!$A$1:$C$99,2,0)</f>
        <v>3333 Mid St Div Public Affairs</v>
      </c>
      <c r="N335" t="str">
        <f>VLOOKUP(I335,'Cost Center VLookup'!$A$1:$C$89,3,0)</f>
        <v>Mark Martin</v>
      </c>
      <c r="O335" t="str">
        <f>VLOOKUP(I335,'Cost Center VLookup'!$A$1:$D$97,4,0)</f>
        <v>Administration</v>
      </c>
    </row>
    <row r="336" spans="1:15" hidden="1">
      <c r="A336" s="15">
        <v>40148</v>
      </c>
      <c r="B336" s="6" t="s">
        <v>1264</v>
      </c>
      <c r="C336" s="9" t="s">
        <v>148</v>
      </c>
      <c r="E336" t="s">
        <v>1258</v>
      </c>
      <c r="F336" s="23">
        <v>79.989999999999995</v>
      </c>
      <c r="G336">
        <v>30736</v>
      </c>
      <c r="H336" s="7" t="str">
        <f>VLOOKUP(G336,'Sub-Acct VLookup'!$A$1:$B$44,2,0)</f>
        <v>Community Welfare</v>
      </c>
      <c r="I336" s="13">
        <v>3333</v>
      </c>
      <c r="J336" s="2" t="s">
        <v>1026</v>
      </c>
      <c r="K336" s="2"/>
      <c r="L336" t="str">
        <f>VLOOKUP(J336,'State V-Lookup'!$A$1:$B$19,2,0)</f>
        <v>TENNESSEE</v>
      </c>
      <c r="M336" t="str">
        <f>VLOOKUP(I336,'Cost Center VLookup'!$A$1:$C$99,2,0)</f>
        <v>3333 Mid St Div Public Affairs</v>
      </c>
      <c r="N336" t="str">
        <f>VLOOKUP(I336,'Cost Center VLookup'!$A$1:$C$89,3,0)</f>
        <v>Mark Martin</v>
      </c>
      <c r="O336" t="str">
        <f>VLOOKUP(I336,'Cost Center VLookup'!$A$1:$D$97,4,0)</f>
        <v>Administration</v>
      </c>
    </row>
    <row r="337" spans="1:15" hidden="1">
      <c r="A337" s="15">
        <v>40148</v>
      </c>
      <c r="B337" s="6" t="s">
        <v>1264</v>
      </c>
      <c r="C337" s="9" t="s">
        <v>148</v>
      </c>
      <c r="E337" t="s">
        <v>1258</v>
      </c>
      <c r="F337" s="23">
        <v>424.24</v>
      </c>
      <c r="G337">
        <v>30736</v>
      </c>
      <c r="H337" s="7" t="str">
        <f>VLOOKUP(G337,'Sub-Acct VLookup'!$A$1:$B$44,2,0)</f>
        <v>Community Welfare</v>
      </c>
      <c r="I337" s="13">
        <v>3333</v>
      </c>
      <c r="J337" s="2" t="s">
        <v>1026</v>
      </c>
      <c r="K337" s="2"/>
      <c r="L337" t="str">
        <f>VLOOKUP(J337,'State V-Lookup'!$A$1:$B$19,2,0)</f>
        <v>TENNESSEE</v>
      </c>
      <c r="M337" t="str">
        <f>VLOOKUP(I337,'Cost Center VLookup'!$A$1:$C$99,2,0)</f>
        <v>3333 Mid St Div Public Affairs</v>
      </c>
      <c r="N337" t="str">
        <f>VLOOKUP(I337,'Cost Center VLookup'!$A$1:$C$89,3,0)</f>
        <v>Mark Martin</v>
      </c>
      <c r="O337" t="str">
        <f>VLOOKUP(I337,'Cost Center VLookup'!$A$1:$D$97,4,0)</f>
        <v>Administration</v>
      </c>
    </row>
    <row r="338" spans="1:15" hidden="1">
      <c r="A338" s="15">
        <v>40156</v>
      </c>
      <c r="B338" s="6" t="s">
        <v>1264</v>
      </c>
      <c r="C338" s="9" t="s">
        <v>148</v>
      </c>
      <c r="E338" t="s">
        <v>1033</v>
      </c>
      <c r="F338" s="23">
        <v>50</v>
      </c>
      <c r="G338">
        <v>30703</v>
      </c>
      <c r="H338" s="7" t="str">
        <f>VLOOKUP(G338,'Sub-Acct VLookup'!$A$1:$B$44,2,0)</f>
        <v>United Way Agencies</v>
      </c>
      <c r="I338" s="13">
        <v>3333</v>
      </c>
      <c r="J338" s="2" t="s">
        <v>1026</v>
      </c>
      <c r="K338" s="2"/>
      <c r="L338" t="str">
        <f>VLOOKUP(J338,'State V-Lookup'!$A$1:$B$19,2,0)</f>
        <v>TENNESSEE</v>
      </c>
      <c r="M338" t="str">
        <f>VLOOKUP(I338,'Cost Center VLookup'!$A$1:$C$99,2,0)</f>
        <v>3333 Mid St Div Public Affairs</v>
      </c>
      <c r="N338" t="str">
        <f>VLOOKUP(I338,'Cost Center VLookup'!$A$1:$C$89,3,0)</f>
        <v>Mark Martin</v>
      </c>
      <c r="O338" t="str">
        <f>VLOOKUP(I338,'Cost Center VLookup'!$A$1:$D$97,4,0)</f>
        <v>Administration</v>
      </c>
    </row>
    <row r="339" spans="1:15" hidden="1">
      <c r="A339" s="15">
        <v>40156</v>
      </c>
      <c r="B339" s="6" t="s">
        <v>1264</v>
      </c>
      <c r="C339" s="9" t="s">
        <v>148</v>
      </c>
      <c r="E339" t="s">
        <v>1284</v>
      </c>
      <c r="F339" s="23">
        <v>844.53</v>
      </c>
      <c r="G339">
        <v>30736</v>
      </c>
      <c r="H339" s="7" t="str">
        <f>VLOOKUP(G339,'Sub-Acct VLookup'!$A$1:$B$44,2,0)</f>
        <v>Community Welfare</v>
      </c>
      <c r="I339" s="13">
        <v>3333</v>
      </c>
      <c r="J339" s="2" t="s">
        <v>1026</v>
      </c>
      <c r="K339" s="2"/>
      <c r="L339" t="str">
        <f>VLOOKUP(J339,'State V-Lookup'!$A$1:$B$19,2,0)</f>
        <v>TENNESSEE</v>
      </c>
      <c r="M339" t="str">
        <f>VLOOKUP(I339,'Cost Center VLookup'!$A$1:$C$99,2,0)</f>
        <v>3333 Mid St Div Public Affairs</v>
      </c>
      <c r="N339" t="str">
        <f>VLOOKUP(I339,'Cost Center VLookup'!$A$1:$C$89,3,0)</f>
        <v>Mark Martin</v>
      </c>
      <c r="O339" t="str">
        <f>VLOOKUP(I339,'Cost Center VLookup'!$A$1:$D$97,4,0)</f>
        <v>Administration</v>
      </c>
    </row>
    <row r="340" spans="1:15" hidden="1">
      <c r="A340" s="15">
        <v>40157</v>
      </c>
      <c r="B340" s="6" t="s">
        <v>1264</v>
      </c>
      <c r="C340" s="9" t="s">
        <v>148</v>
      </c>
      <c r="E340" t="s">
        <v>1265</v>
      </c>
      <c r="F340" s="23">
        <v>25</v>
      </c>
      <c r="G340">
        <v>30703</v>
      </c>
      <c r="H340" s="7" t="str">
        <f>VLOOKUP(G340,'Sub-Acct VLookup'!$A$1:$B$44,2,0)</f>
        <v>United Way Agencies</v>
      </c>
      <c r="I340" s="13">
        <v>3333</v>
      </c>
      <c r="J340" s="2" t="s">
        <v>1026</v>
      </c>
      <c r="K340" s="2"/>
      <c r="L340" t="str">
        <f>VLOOKUP(J340,'State V-Lookup'!$A$1:$B$19,2,0)</f>
        <v>TENNESSEE</v>
      </c>
      <c r="M340" t="str">
        <f>VLOOKUP(I340,'Cost Center VLookup'!$A$1:$C$99,2,0)</f>
        <v>3333 Mid St Div Public Affairs</v>
      </c>
      <c r="N340" t="str">
        <f>VLOOKUP(I340,'Cost Center VLookup'!$A$1:$C$89,3,0)</f>
        <v>Mark Martin</v>
      </c>
      <c r="O340" t="str">
        <f>VLOOKUP(I340,'Cost Center VLookup'!$A$1:$D$97,4,0)</f>
        <v>Administration</v>
      </c>
    </row>
    <row r="341" spans="1:15" hidden="1">
      <c r="A341" s="15">
        <v>40157</v>
      </c>
      <c r="B341" s="6" t="s">
        <v>1264</v>
      </c>
      <c r="C341" s="9" t="s">
        <v>148</v>
      </c>
      <c r="E341" t="s">
        <v>1265</v>
      </c>
      <c r="F341" s="23">
        <v>29.95</v>
      </c>
      <c r="G341">
        <v>30703</v>
      </c>
      <c r="H341" s="7" t="str">
        <f>VLOOKUP(G341,'Sub-Acct VLookup'!$A$1:$B$44,2,0)</f>
        <v>United Way Agencies</v>
      </c>
      <c r="I341" s="13">
        <v>3333</v>
      </c>
      <c r="J341" s="2" t="s">
        <v>1026</v>
      </c>
      <c r="K341" s="2"/>
      <c r="L341" t="str">
        <f>VLOOKUP(J341,'State V-Lookup'!$A$1:$B$19,2,0)</f>
        <v>TENNESSEE</v>
      </c>
      <c r="M341" t="str">
        <f>VLOOKUP(I341,'Cost Center VLookup'!$A$1:$C$99,2,0)</f>
        <v>3333 Mid St Div Public Affairs</v>
      </c>
      <c r="N341" t="str">
        <f>VLOOKUP(I341,'Cost Center VLookup'!$A$1:$C$89,3,0)</f>
        <v>Mark Martin</v>
      </c>
      <c r="O341" t="str">
        <f>VLOOKUP(I341,'Cost Center VLookup'!$A$1:$D$97,4,0)</f>
        <v>Administration</v>
      </c>
    </row>
    <row r="342" spans="1:15" hidden="1">
      <c r="A342" s="15">
        <v>40161</v>
      </c>
      <c r="B342" s="6" t="s">
        <v>1264</v>
      </c>
      <c r="C342" s="9" t="s">
        <v>148</v>
      </c>
      <c r="E342" t="s">
        <v>1283</v>
      </c>
      <c r="F342" s="23">
        <v>300</v>
      </c>
      <c r="G342">
        <v>30736</v>
      </c>
      <c r="H342" s="7" t="str">
        <f>VLOOKUP(G342,'Sub-Acct VLookup'!$A$1:$B$44,2,0)</f>
        <v>Community Welfare</v>
      </c>
      <c r="I342" s="13">
        <v>3333</v>
      </c>
      <c r="J342" s="2" t="s">
        <v>1026</v>
      </c>
      <c r="K342" s="2"/>
      <c r="L342" t="str">
        <f>VLOOKUP(J342,'State V-Lookup'!$A$1:$B$19,2,0)</f>
        <v>TENNESSEE</v>
      </c>
      <c r="M342" t="str">
        <f>VLOOKUP(I342,'Cost Center VLookup'!$A$1:$C$99,2,0)</f>
        <v>3333 Mid St Div Public Affairs</v>
      </c>
      <c r="N342" t="str">
        <f>VLOOKUP(I342,'Cost Center VLookup'!$A$1:$C$89,3,0)</f>
        <v>Mark Martin</v>
      </c>
      <c r="O342" t="str">
        <f>VLOOKUP(I342,'Cost Center VLookup'!$A$1:$D$97,4,0)</f>
        <v>Administration</v>
      </c>
    </row>
    <row r="343" spans="1:15" hidden="1">
      <c r="A343" s="15">
        <v>40170</v>
      </c>
      <c r="B343" s="6" t="s">
        <v>1264</v>
      </c>
      <c r="C343" s="9" t="s">
        <v>148</v>
      </c>
      <c r="E343" t="s">
        <v>1072</v>
      </c>
      <c r="F343" s="23">
        <v>134.99</v>
      </c>
      <c r="G343">
        <v>30736</v>
      </c>
      <c r="H343" s="7" t="str">
        <f>VLOOKUP(G343,'Sub-Acct VLookup'!$A$1:$B$44,2,0)</f>
        <v>Community Welfare</v>
      </c>
      <c r="I343" s="13">
        <v>3333</v>
      </c>
      <c r="J343" s="2" t="s">
        <v>1026</v>
      </c>
      <c r="K343" s="2"/>
      <c r="L343" t="str">
        <f>VLOOKUP(J343,'State V-Lookup'!$A$1:$B$19,2,0)</f>
        <v>TENNESSEE</v>
      </c>
      <c r="M343" t="str">
        <f>VLOOKUP(I343,'Cost Center VLookup'!$A$1:$C$99,2,0)</f>
        <v>3333 Mid St Div Public Affairs</v>
      </c>
      <c r="N343" t="str">
        <f>VLOOKUP(I343,'Cost Center VLookup'!$A$1:$C$89,3,0)</f>
        <v>Mark Martin</v>
      </c>
      <c r="O343" t="str">
        <f>VLOOKUP(I343,'Cost Center VLookup'!$A$1:$D$97,4,0)</f>
        <v>Administration</v>
      </c>
    </row>
    <row r="344" spans="1:15" hidden="1">
      <c r="A344" s="15">
        <v>40170</v>
      </c>
      <c r="B344" s="6" t="s">
        <v>1264</v>
      </c>
      <c r="C344" s="9" t="s">
        <v>148</v>
      </c>
      <c r="E344" t="s">
        <v>1072</v>
      </c>
      <c r="F344" s="23">
        <v>4.58</v>
      </c>
      <c r="G344">
        <v>30736</v>
      </c>
      <c r="H344" s="7" t="str">
        <f>VLOOKUP(G344,'Sub-Acct VLookup'!$A$1:$B$44,2,0)</f>
        <v>Community Welfare</v>
      </c>
      <c r="I344" s="13">
        <v>3333</v>
      </c>
      <c r="J344" s="2" t="s">
        <v>1026</v>
      </c>
      <c r="K344" s="2"/>
      <c r="L344" t="str">
        <f>VLOOKUP(J344,'State V-Lookup'!$A$1:$B$19,2,0)</f>
        <v>TENNESSEE</v>
      </c>
      <c r="M344" t="str">
        <f>VLOOKUP(I344,'Cost Center VLookup'!$A$1:$C$99,2,0)</f>
        <v>3333 Mid St Div Public Affairs</v>
      </c>
      <c r="N344" t="str">
        <f>VLOOKUP(I344,'Cost Center VLookup'!$A$1:$C$89,3,0)</f>
        <v>Mark Martin</v>
      </c>
      <c r="O344" t="str">
        <f>VLOOKUP(I344,'Cost Center VLookup'!$A$1:$D$97,4,0)</f>
        <v>Administration</v>
      </c>
    </row>
    <row r="345" spans="1:15" hidden="1">
      <c r="A345" s="15">
        <v>40176</v>
      </c>
      <c r="B345" s="6" t="s">
        <v>1264</v>
      </c>
      <c r="C345" s="9" t="s">
        <v>148</v>
      </c>
      <c r="E345" t="s">
        <v>1099</v>
      </c>
      <c r="F345" s="23">
        <v>60.5</v>
      </c>
      <c r="G345">
        <v>30736</v>
      </c>
      <c r="H345" s="7" t="str">
        <f>VLOOKUP(G345,'Sub-Acct VLookup'!$A$1:$B$44,2,0)</f>
        <v>Community Welfare</v>
      </c>
      <c r="I345" s="13">
        <v>3333</v>
      </c>
      <c r="J345" s="2" t="s">
        <v>1026</v>
      </c>
      <c r="K345" s="2"/>
      <c r="L345" t="str">
        <f>VLOOKUP(J345,'State V-Lookup'!$A$1:$B$19,2,0)</f>
        <v>TENNESSEE</v>
      </c>
      <c r="M345" t="str">
        <f>VLOOKUP(I345,'Cost Center VLookup'!$A$1:$C$99,2,0)</f>
        <v>3333 Mid St Div Public Affairs</v>
      </c>
      <c r="N345" t="str">
        <f>VLOOKUP(I345,'Cost Center VLookup'!$A$1:$C$89,3,0)</f>
        <v>Mark Martin</v>
      </c>
      <c r="O345" t="str">
        <f>VLOOKUP(I345,'Cost Center VLookup'!$A$1:$D$97,4,0)</f>
        <v>Administration</v>
      </c>
    </row>
    <row r="346" spans="1:15" hidden="1">
      <c r="A346" s="15">
        <v>40178</v>
      </c>
      <c r="B346" s="6" t="s">
        <v>1264</v>
      </c>
      <c r="C346" s="9" t="s">
        <v>148</v>
      </c>
      <c r="E346" t="s">
        <v>1285</v>
      </c>
      <c r="F346" s="23">
        <v>5000</v>
      </c>
      <c r="G346">
        <v>30736</v>
      </c>
      <c r="H346" s="7" t="str">
        <f>VLOOKUP(G346,'Sub-Acct VLookup'!$A$1:$B$44,2,0)</f>
        <v>Community Welfare</v>
      </c>
      <c r="I346" s="13">
        <v>3333</v>
      </c>
      <c r="J346" s="2" t="s">
        <v>1026</v>
      </c>
      <c r="K346" s="2"/>
      <c r="L346" t="str">
        <f>VLOOKUP(J346,'State V-Lookup'!$A$1:$B$19,2,0)</f>
        <v>TENNESSEE</v>
      </c>
      <c r="M346" t="str">
        <f>VLOOKUP(I346,'Cost Center VLookup'!$A$1:$C$99,2,0)</f>
        <v>3333 Mid St Div Public Affairs</v>
      </c>
      <c r="N346" t="str">
        <f>VLOOKUP(I346,'Cost Center VLookup'!$A$1:$C$89,3,0)</f>
        <v>Mark Martin</v>
      </c>
      <c r="O346" t="str">
        <f>VLOOKUP(I346,'Cost Center VLookup'!$A$1:$D$97,4,0)</f>
        <v>Administration</v>
      </c>
    </row>
    <row r="347" spans="1:15" hidden="1">
      <c r="A347" s="15">
        <v>40179</v>
      </c>
      <c r="B347" s="6" t="s">
        <v>1288</v>
      </c>
      <c r="C347" s="9" t="s">
        <v>148</v>
      </c>
      <c r="E347" t="s">
        <v>1254</v>
      </c>
      <c r="F347" s="24">
        <v>2275</v>
      </c>
      <c r="G347">
        <v>30736</v>
      </c>
      <c r="H347" s="7" t="str">
        <f>VLOOKUP(G347,'Sub-Acct VLookup'!$A$1:$B$44,2,0)</f>
        <v>Community Welfare</v>
      </c>
      <c r="I347" s="13">
        <v>3333</v>
      </c>
      <c r="J347" s="2" t="s">
        <v>1026</v>
      </c>
      <c r="K347" s="2"/>
      <c r="L347" t="str">
        <f>VLOOKUP(J347,'State V-Lookup'!$A$1:$B$19,2,0)</f>
        <v>TENNESSEE</v>
      </c>
      <c r="M347" t="str">
        <f>VLOOKUP(I347,'Cost Center VLookup'!$A$1:$C$99,2,0)</f>
        <v>3333 Mid St Div Public Affairs</v>
      </c>
      <c r="N347" t="str">
        <f>VLOOKUP(I347,'Cost Center VLookup'!$A$1:$C$89,3,0)</f>
        <v>Mark Martin</v>
      </c>
      <c r="O347" t="str">
        <f>VLOOKUP(I347,'Cost Center VLookup'!$A$1:$D$97,4,0)</f>
        <v>Administration</v>
      </c>
    </row>
    <row r="348" spans="1:15" hidden="1">
      <c r="A348" s="15">
        <v>40185</v>
      </c>
      <c r="B348" s="6" t="s">
        <v>1288</v>
      </c>
      <c r="C348" s="9" t="s">
        <v>148</v>
      </c>
      <c r="E348" t="s">
        <v>1285</v>
      </c>
      <c r="F348" s="24">
        <v>5000</v>
      </c>
      <c r="G348">
        <v>30736</v>
      </c>
      <c r="H348" s="7" t="str">
        <f>VLOOKUP(G348,'Sub-Acct VLookup'!$A$1:$B$44,2,0)</f>
        <v>Community Welfare</v>
      </c>
      <c r="I348" s="13">
        <v>3333</v>
      </c>
      <c r="J348" s="2" t="s">
        <v>1026</v>
      </c>
      <c r="K348" s="2"/>
      <c r="L348" t="str">
        <f>VLOOKUP(J348,'State V-Lookup'!$A$1:$B$19,2,0)</f>
        <v>TENNESSEE</v>
      </c>
      <c r="M348" t="str">
        <f>VLOOKUP(I348,'Cost Center VLookup'!$A$1:$C$99,2,0)</f>
        <v>3333 Mid St Div Public Affairs</v>
      </c>
      <c r="N348" t="str">
        <f>VLOOKUP(I348,'Cost Center VLookup'!$A$1:$C$89,3,0)</f>
        <v>Mark Martin</v>
      </c>
      <c r="O348" t="str">
        <f>VLOOKUP(I348,'Cost Center VLookup'!$A$1:$D$97,4,0)</f>
        <v>Administration</v>
      </c>
    </row>
    <row r="349" spans="1:15" hidden="1">
      <c r="A349" s="15">
        <v>40186</v>
      </c>
      <c r="B349" s="6" t="s">
        <v>1288</v>
      </c>
      <c r="C349" s="9" t="s">
        <v>148</v>
      </c>
      <c r="E349" t="s">
        <v>1010</v>
      </c>
      <c r="F349" s="24">
        <v>450</v>
      </c>
      <c r="G349">
        <v>30703</v>
      </c>
      <c r="H349" s="7" t="str">
        <f>VLOOKUP(G349,'Sub-Acct VLookup'!$A$1:$B$44,2,0)</f>
        <v>United Way Agencies</v>
      </c>
      <c r="I349" s="13">
        <v>3435</v>
      </c>
      <c r="J349" s="2" t="s">
        <v>1026</v>
      </c>
      <c r="K349" s="2"/>
      <c r="L349" t="str">
        <f>VLOOKUP(J349,'State V-Lookup'!$A$1:$B$19,2,0)</f>
        <v>TENNESSEE</v>
      </c>
      <c r="M349" t="str">
        <f>VLOOKUP(I349,'Cost Center VLookup'!$A$1:$C$99,2,0)</f>
        <v>3435 Mid St Div Greenville/Morristown Operations</v>
      </c>
      <c r="N349" t="str">
        <f>VLOOKUP(I349,'Cost Center VLookup'!$A$1:$C$89,3,0)</f>
        <v>Jonathan Barnett</v>
      </c>
      <c r="O349" t="str">
        <f>VLOOKUP(I349,'Cost Center VLookup'!$A$1:$D$97,4,0)</f>
        <v>Bernie Anderson</v>
      </c>
    </row>
    <row r="350" spans="1:15" hidden="1">
      <c r="A350" s="15">
        <v>40186</v>
      </c>
      <c r="B350" s="6" t="s">
        <v>1288</v>
      </c>
      <c r="C350" s="9" t="s">
        <v>148</v>
      </c>
      <c r="E350" t="s">
        <v>1296</v>
      </c>
      <c r="F350" s="24">
        <v>60</v>
      </c>
      <c r="G350">
        <v>30736</v>
      </c>
      <c r="H350" s="7" t="str">
        <f>VLOOKUP(G350,'Sub-Acct VLookup'!$A$1:$B$44,2,0)</f>
        <v>Community Welfare</v>
      </c>
      <c r="I350" s="13">
        <v>3338</v>
      </c>
      <c r="J350" s="2" t="s">
        <v>1026</v>
      </c>
      <c r="K350" s="2"/>
      <c r="L350" t="str">
        <f>VLOOKUP(J350,'State V-Lookup'!$A$1:$B$19,2,0)</f>
        <v>TENNESSEE</v>
      </c>
      <c r="M350" t="str">
        <f>VLOOKUP(I350,'Cost Center VLookup'!$A$1:$C$99,2,0)</f>
        <v>3338 Mid St Div ILWTN Union City Operations</v>
      </c>
      <c r="N350" t="str">
        <f>VLOOKUP(I350,'Cost Center VLookup'!$A$1:$C$89,3,0)</f>
        <v>Pat Mattingly / Sean Jones</v>
      </c>
      <c r="O350" t="str">
        <f>VLOOKUP(I350,'Cost Center VLookup'!$A$1:$D$97,4,0)</f>
        <v>Ryan Tolbert</v>
      </c>
    </row>
    <row r="351" spans="1:15" hidden="1">
      <c r="A351" s="15">
        <v>40186</v>
      </c>
      <c r="B351" s="6" t="s">
        <v>1288</v>
      </c>
      <c r="C351" s="9" t="s">
        <v>148</v>
      </c>
      <c r="E351" t="s">
        <v>1296</v>
      </c>
      <c r="F351" s="24">
        <v>60.67</v>
      </c>
      <c r="G351">
        <v>30736</v>
      </c>
      <c r="H351" s="7" t="str">
        <f>VLOOKUP(G351,'Sub-Acct VLookup'!$A$1:$B$44,2,0)</f>
        <v>Community Welfare</v>
      </c>
      <c r="I351" s="13">
        <v>3338</v>
      </c>
      <c r="J351" s="2" t="s">
        <v>1026</v>
      </c>
      <c r="K351" s="2"/>
      <c r="L351" t="str">
        <f>VLOOKUP(J351,'State V-Lookup'!$A$1:$B$19,2,0)</f>
        <v>TENNESSEE</v>
      </c>
      <c r="M351" t="str">
        <f>VLOOKUP(I351,'Cost Center VLookup'!$A$1:$C$99,2,0)</f>
        <v>3338 Mid St Div ILWTN Union City Operations</v>
      </c>
      <c r="N351" t="str">
        <f>VLOOKUP(I351,'Cost Center VLookup'!$A$1:$C$89,3,0)</f>
        <v>Pat Mattingly / Sean Jones</v>
      </c>
      <c r="O351" t="str">
        <f>VLOOKUP(I351,'Cost Center VLookup'!$A$1:$D$97,4,0)</f>
        <v>Ryan Tolbert</v>
      </c>
    </row>
    <row r="352" spans="1:15" hidden="1">
      <c r="A352" s="15">
        <v>40204</v>
      </c>
      <c r="B352" s="6" t="s">
        <v>1288</v>
      </c>
      <c r="C352" s="9" t="s">
        <v>148</v>
      </c>
      <c r="E352" t="s">
        <v>1295</v>
      </c>
      <c r="F352" s="24">
        <v>100</v>
      </c>
      <c r="G352">
        <v>30736</v>
      </c>
      <c r="H352" s="7" t="str">
        <f>VLOOKUP(G352,'Sub-Acct VLookup'!$A$1:$B$44,2,0)</f>
        <v>Community Welfare</v>
      </c>
      <c r="I352" s="13">
        <v>3333</v>
      </c>
      <c r="J352" s="2" t="s">
        <v>1026</v>
      </c>
      <c r="K352" s="2"/>
      <c r="L352" t="str">
        <f>VLOOKUP(J352,'State V-Lookup'!$A$1:$B$19,2,0)</f>
        <v>TENNESSEE</v>
      </c>
      <c r="M352" t="str">
        <f>VLOOKUP(I352,'Cost Center VLookup'!$A$1:$C$99,2,0)</f>
        <v>3333 Mid St Div Public Affairs</v>
      </c>
      <c r="N352" t="str">
        <f>VLOOKUP(I352,'Cost Center VLookup'!$A$1:$C$89,3,0)</f>
        <v>Mark Martin</v>
      </c>
      <c r="O352" t="str">
        <f>VLOOKUP(I352,'Cost Center VLookup'!$A$1:$D$97,4,0)</f>
        <v>Administration</v>
      </c>
    </row>
    <row r="353" spans="1:15" hidden="1">
      <c r="A353" s="15">
        <v>40209</v>
      </c>
      <c r="B353" s="6" t="s">
        <v>1288</v>
      </c>
      <c r="C353" s="9" t="s">
        <v>148</v>
      </c>
      <c r="E353" t="s">
        <v>1299</v>
      </c>
      <c r="F353" s="24">
        <v>-5000</v>
      </c>
      <c r="G353">
        <v>30736</v>
      </c>
      <c r="H353" s="7" t="str">
        <f>VLOOKUP(G353,'Sub-Acct VLookup'!$A$1:$B$44,2,0)</f>
        <v>Community Welfare</v>
      </c>
      <c r="I353" s="13">
        <v>3333</v>
      </c>
      <c r="J353" s="2" t="s">
        <v>1026</v>
      </c>
      <c r="K353" s="2"/>
      <c r="L353" t="str">
        <f>VLOOKUP(J353,'State V-Lookup'!$A$1:$B$19,2,0)</f>
        <v>TENNESSEE</v>
      </c>
      <c r="M353" t="str">
        <f>VLOOKUP(I353,'Cost Center VLookup'!$A$1:$C$99,2,0)</f>
        <v>3333 Mid St Div Public Affairs</v>
      </c>
      <c r="N353" t="str">
        <f>VLOOKUP(I353,'Cost Center VLookup'!$A$1:$C$89,3,0)</f>
        <v>Mark Martin</v>
      </c>
      <c r="O353" t="str">
        <f>VLOOKUP(I353,'Cost Center VLookup'!$A$1:$D$97,4,0)</f>
        <v>Administration</v>
      </c>
    </row>
    <row r="354" spans="1:15" hidden="1">
      <c r="A354" s="15">
        <v>40210</v>
      </c>
      <c r="B354" s="6" t="s">
        <v>1304</v>
      </c>
      <c r="C354" s="9" t="s">
        <v>148</v>
      </c>
      <c r="E354" t="s">
        <v>1314</v>
      </c>
      <c r="F354" s="24">
        <v>3000</v>
      </c>
      <c r="G354">
        <v>30736</v>
      </c>
      <c r="H354" s="7" t="str">
        <f>VLOOKUP(G354,'Sub-Acct VLookup'!$A$1:$B$44,2,0)</f>
        <v>Community Welfare</v>
      </c>
      <c r="I354" s="13">
        <v>3301</v>
      </c>
      <c r="J354" s="2" t="s">
        <v>1026</v>
      </c>
      <c r="K354" s="2"/>
      <c r="L354" t="str">
        <f>VLOOKUP(J354,'State V-Lookup'!$A$1:$B$19,2,0)</f>
        <v>TENNESSEE</v>
      </c>
      <c r="M354" t="str">
        <f>VLOOKUP(I354,'Cost Center VLookup'!$A$1:$C$99,2,0)</f>
        <v>3301 Mid St Div Franklin Administration</v>
      </c>
      <c r="N354" t="str">
        <f>VLOOKUP(I354,'Cost Center VLookup'!$A$1:$C$89,3,0)</f>
        <v>Kevin Dobbs</v>
      </c>
      <c r="O354" t="str">
        <f>VLOOKUP(I354,'Cost Center VLookup'!$A$1:$D$97,4,0)</f>
        <v>Administration</v>
      </c>
    </row>
    <row r="355" spans="1:15" hidden="1">
      <c r="A355" s="15">
        <v>40218</v>
      </c>
      <c r="B355" s="6" t="s">
        <v>1304</v>
      </c>
      <c r="C355" s="9" t="s">
        <v>148</v>
      </c>
      <c r="E355" t="s">
        <v>1290</v>
      </c>
      <c r="F355" s="24">
        <v>250</v>
      </c>
      <c r="G355">
        <v>30703</v>
      </c>
      <c r="H355" s="7" t="str">
        <f>VLOOKUP(G355,'Sub-Acct VLookup'!$A$1:$B$44,2,0)</f>
        <v>United Way Agencies</v>
      </c>
      <c r="I355" s="13">
        <v>3333</v>
      </c>
      <c r="J355" s="2" t="s">
        <v>1026</v>
      </c>
      <c r="K355" s="2"/>
      <c r="L355" t="str">
        <f>VLOOKUP(J355,'State V-Lookup'!$A$1:$B$19,2,0)</f>
        <v>TENNESSEE</v>
      </c>
      <c r="M355" t="str">
        <f>VLOOKUP(I355,'Cost Center VLookup'!$A$1:$C$99,2,0)</f>
        <v>3333 Mid St Div Public Affairs</v>
      </c>
      <c r="N355" t="str">
        <f>VLOOKUP(I355,'Cost Center VLookup'!$A$1:$C$89,3,0)</f>
        <v>Mark Martin</v>
      </c>
      <c r="O355" t="str">
        <f>VLOOKUP(I355,'Cost Center VLookup'!$A$1:$D$97,4,0)</f>
        <v>Administration</v>
      </c>
    </row>
    <row r="356" spans="1:15" hidden="1">
      <c r="A356" s="15">
        <v>40220</v>
      </c>
      <c r="B356" s="6" t="s">
        <v>1304</v>
      </c>
      <c r="C356" s="9" t="s">
        <v>148</v>
      </c>
      <c r="E356" t="s">
        <v>1306</v>
      </c>
      <c r="F356" s="24">
        <v>250</v>
      </c>
      <c r="G356">
        <v>30710</v>
      </c>
      <c r="H356" s="7" t="str">
        <f>VLOOKUP(G356,'Sub-Acct VLookup'!$A$1:$B$44,2,0)</f>
        <v>Youth Clubs &amp; Centers</v>
      </c>
      <c r="I356" s="13">
        <v>3338</v>
      </c>
      <c r="J356" s="2" t="s">
        <v>1026</v>
      </c>
      <c r="K356" s="2"/>
      <c r="L356" t="str">
        <f>VLOOKUP(J356,'State V-Lookup'!$A$1:$B$19,2,0)</f>
        <v>TENNESSEE</v>
      </c>
      <c r="M356" t="str">
        <f>VLOOKUP(I356,'Cost Center VLookup'!$A$1:$C$99,2,0)</f>
        <v>3338 Mid St Div ILWTN Union City Operations</v>
      </c>
      <c r="N356" t="str">
        <f>VLOOKUP(I356,'Cost Center VLookup'!$A$1:$C$89,3,0)</f>
        <v>Pat Mattingly / Sean Jones</v>
      </c>
      <c r="O356" t="str">
        <f>VLOOKUP(I356,'Cost Center VLookup'!$A$1:$D$97,4,0)</f>
        <v>Ryan Tolbert</v>
      </c>
    </row>
    <row r="357" spans="1:15" hidden="1">
      <c r="A357" s="15">
        <v>40224</v>
      </c>
      <c r="B357" s="6" t="s">
        <v>1304</v>
      </c>
      <c r="C357" s="9" t="s">
        <v>148</v>
      </c>
      <c r="E357" t="s">
        <v>1315</v>
      </c>
      <c r="F357" s="24">
        <v>1500</v>
      </c>
      <c r="G357">
        <v>30736</v>
      </c>
      <c r="H357" s="7" t="str">
        <f>VLOOKUP(G357,'Sub-Acct VLookup'!$A$1:$B$44,2,0)</f>
        <v>Community Welfare</v>
      </c>
      <c r="I357" s="13">
        <v>3333</v>
      </c>
      <c r="J357" s="2" t="s">
        <v>1026</v>
      </c>
      <c r="K357" s="2"/>
      <c r="L357" t="str">
        <f>VLOOKUP(J357,'State V-Lookup'!$A$1:$B$19,2,0)</f>
        <v>TENNESSEE</v>
      </c>
      <c r="M357" t="str">
        <f>VLOOKUP(I357,'Cost Center VLookup'!$A$1:$C$99,2,0)</f>
        <v>3333 Mid St Div Public Affairs</v>
      </c>
      <c r="N357" t="str">
        <f>VLOOKUP(I357,'Cost Center VLookup'!$A$1:$C$89,3,0)</f>
        <v>Mark Martin</v>
      </c>
      <c r="O357" t="str">
        <f>VLOOKUP(I357,'Cost Center VLookup'!$A$1:$D$97,4,0)</f>
        <v>Administration</v>
      </c>
    </row>
    <row r="358" spans="1:15" hidden="1">
      <c r="A358" s="15">
        <v>40241</v>
      </c>
      <c r="B358" s="6" t="s">
        <v>1327</v>
      </c>
      <c r="C358" s="9" t="s">
        <v>148</v>
      </c>
      <c r="E358" t="s">
        <v>1010</v>
      </c>
      <c r="F358" s="24">
        <v>100</v>
      </c>
      <c r="G358">
        <v>30703</v>
      </c>
      <c r="H358" s="7" t="str">
        <f>VLOOKUP(G358,'Sub-Acct VLookup'!$A$1:$B$44,2,0)</f>
        <v>United Way Agencies</v>
      </c>
      <c r="I358" s="13">
        <v>3343</v>
      </c>
      <c r="J358" s="2" t="s">
        <v>1026</v>
      </c>
      <c r="K358" s="2"/>
      <c r="L358" t="str">
        <f>VLOOKUP(J358,'State V-Lookup'!$A$1:$B$19,2,0)</f>
        <v>TENNESSEE</v>
      </c>
      <c r="M358" t="str">
        <f>VLOOKUP(I358,'Cost Center VLookup'!$A$1:$C$99,2,0)</f>
        <v>3343 Mid St Div Murfreesboro Operations</v>
      </c>
      <c r="N358" t="str">
        <f>VLOOKUP(I358,'Cost Center VLookup'!$A$1:$C$89,3,0)</f>
        <v>James Robbins / Jason Griffin</v>
      </c>
      <c r="O358" t="str">
        <f>VLOOKUP(I358,'Cost Center VLookup'!$A$1:$D$97,4,0)</f>
        <v>Brett Lowe</v>
      </c>
    </row>
    <row r="359" spans="1:15" hidden="1">
      <c r="A359" s="15">
        <v>40246</v>
      </c>
      <c r="B359" s="6" t="s">
        <v>1327</v>
      </c>
      <c r="C359" s="9" t="s">
        <v>148</v>
      </c>
      <c r="E359" t="s">
        <v>1347</v>
      </c>
      <c r="F359" s="24">
        <v>2000</v>
      </c>
      <c r="G359">
        <v>30736</v>
      </c>
      <c r="H359" s="7" t="str">
        <f>VLOOKUP(G359,'Sub-Acct VLookup'!$A$1:$B$44,2,0)</f>
        <v>Community Welfare</v>
      </c>
      <c r="I359" s="13">
        <v>3301</v>
      </c>
      <c r="J359" s="2" t="s">
        <v>1026</v>
      </c>
      <c r="K359" s="2"/>
      <c r="L359" t="str">
        <f>VLOOKUP(J359,'State V-Lookup'!$A$1:$B$19,2,0)</f>
        <v>TENNESSEE</v>
      </c>
      <c r="M359" t="str">
        <f>VLOOKUP(I359,'Cost Center VLookup'!$A$1:$C$99,2,0)</f>
        <v>3301 Mid St Div Franklin Administration</v>
      </c>
      <c r="N359" t="str">
        <f>VLOOKUP(I359,'Cost Center VLookup'!$A$1:$C$89,3,0)</f>
        <v>Kevin Dobbs</v>
      </c>
      <c r="O359" t="str">
        <f>VLOOKUP(I359,'Cost Center VLookup'!$A$1:$D$97,4,0)</f>
        <v>Administration</v>
      </c>
    </row>
    <row r="360" spans="1:15" hidden="1">
      <c r="A360" s="15">
        <v>40254</v>
      </c>
      <c r="B360" s="6" t="s">
        <v>1327</v>
      </c>
      <c r="C360" s="9" t="s">
        <v>148</v>
      </c>
      <c r="E360" t="s">
        <v>1010</v>
      </c>
      <c r="F360" s="24">
        <v>5491.03</v>
      </c>
      <c r="G360">
        <v>30703</v>
      </c>
      <c r="H360" s="7" t="str">
        <f>VLOOKUP(G360,'Sub-Acct VLookup'!$A$1:$B$44,2,0)</f>
        <v>United Way Agencies</v>
      </c>
      <c r="I360" s="13">
        <v>3333</v>
      </c>
      <c r="J360" s="2" t="s">
        <v>1026</v>
      </c>
      <c r="K360" s="2"/>
      <c r="L360" t="str">
        <f>VLOOKUP(J360,'State V-Lookup'!$A$1:$B$19,2,0)</f>
        <v>TENNESSEE</v>
      </c>
      <c r="M360" t="str">
        <f>VLOOKUP(I360,'Cost Center VLookup'!$A$1:$C$99,2,0)</f>
        <v>3333 Mid St Div Public Affairs</v>
      </c>
      <c r="N360" t="str">
        <f>VLOOKUP(I360,'Cost Center VLookup'!$A$1:$C$89,3,0)</f>
        <v>Mark Martin</v>
      </c>
      <c r="O360" t="str">
        <f>VLOOKUP(I360,'Cost Center VLookup'!$A$1:$D$97,4,0)</f>
        <v>Administration</v>
      </c>
    </row>
    <row r="361" spans="1:15" hidden="1">
      <c r="A361" s="15">
        <v>40255</v>
      </c>
      <c r="B361" s="6" t="s">
        <v>1327</v>
      </c>
      <c r="C361" s="9" t="s">
        <v>148</v>
      </c>
      <c r="E361" t="s">
        <v>1349</v>
      </c>
      <c r="F361" s="24">
        <v>2500</v>
      </c>
      <c r="G361">
        <v>30736</v>
      </c>
      <c r="H361" s="7" t="str">
        <f>VLOOKUP(G361,'Sub-Acct VLookup'!$A$1:$B$44,2,0)</f>
        <v>Community Welfare</v>
      </c>
      <c r="I361" s="13">
        <v>3333</v>
      </c>
      <c r="J361" s="2" t="s">
        <v>1026</v>
      </c>
      <c r="K361" s="2"/>
      <c r="L361" t="str">
        <f>VLOOKUP(J361,'State V-Lookup'!$A$1:$B$19,2,0)</f>
        <v>TENNESSEE</v>
      </c>
      <c r="M361" t="str">
        <f>VLOOKUP(I361,'Cost Center VLookup'!$A$1:$C$99,2,0)</f>
        <v>3333 Mid St Div Public Affairs</v>
      </c>
      <c r="N361" t="str">
        <f>VLOOKUP(I361,'Cost Center VLookup'!$A$1:$C$89,3,0)</f>
        <v>Mark Martin</v>
      </c>
      <c r="O361" t="str">
        <f>VLOOKUP(I361,'Cost Center VLookup'!$A$1:$D$97,4,0)</f>
        <v>Administration</v>
      </c>
    </row>
    <row r="362" spans="1:15" hidden="1">
      <c r="A362" s="15">
        <v>40259</v>
      </c>
      <c r="B362" s="6" t="s">
        <v>1327</v>
      </c>
      <c r="C362" s="9" t="s">
        <v>148</v>
      </c>
      <c r="E362" t="s">
        <v>1350</v>
      </c>
      <c r="F362" s="24">
        <v>150</v>
      </c>
      <c r="G362">
        <v>30736</v>
      </c>
      <c r="H362" s="7" t="str">
        <f>VLOOKUP(G362,'Sub-Acct VLookup'!$A$1:$B$44,2,0)</f>
        <v>Community Welfare</v>
      </c>
      <c r="I362" s="13">
        <v>3338</v>
      </c>
      <c r="J362" s="2" t="s">
        <v>1026</v>
      </c>
      <c r="K362" s="2"/>
      <c r="L362" t="str">
        <f>VLOOKUP(J362,'State V-Lookup'!$A$1:$B$19,2,0)</f>
        <v>TENNESSEE</v>
      </c>
      <c r="M362" t="str">
        <f>VLOOKUP(I362,'Cost Center VLookup'!$A$1:$C$99,2,0)</f>
        <v>3338 Mid St Div ILWTN Union City Operations</v>
      </c>
      <c r="N362" t="str">
        <f>VLOOKUP(I362,'Cost Center VLookup'!$A$1:$C$89,3,0)</f>
        <v>Pat Mattingly / Sean Jones</v>
      </c>
      <c r="O362" t="str">
        <f>VLOOKUP(I362,'Cost Center VLookup'!$A$1:$D$97,4,0)</f>
        <v>Ryan Tolbert</v>
      </c>
    </row>
    <row r="363" spans="1:15" hidden="1">
      <c r="A363" s="15">
        <v>40260</v>
      </c>
      <c r="B363" s="6" t="s">
        <v>1327</v>
      </c>
      <c r="C363" s="9" t="s">
        <v>148</v>
      </c>
      <c r="E363" t="s">
        <v>1320</v>
      </c>
      <c r="F363" s="24">
        <v>1449</v>
      </c>
      <c r="G363">
        <v>30736</v>
      </c>
      <c r="H363" s="7" t="str">
        <f>VLOOKUP(G363,'Sub-Acct VLookup'!$A$1:$B$44,2,0)</f>
        <v>Community Welfare</v>
      </c>
      <c r="I363" s="13">
        <v>3333</v>
      </c>
      <c r="J363" s="2" t="s">
        <v>1026</v>
      </c>
      <c r="K363" s="2"/>
      <c r="L363" t="str">
        <f>VLOOKUP(J363,'State V-Lookup'!$A$1:$B$19,2,0)</f>
        <v>TENNESSEE</v>
      </c>
      <c r="M363" t="str">
        <f>VLOOKUP(I363,'Cost Center VLookup'!$A$1:$C$99,2,0)</f>
        <v>3333 Mid St Div Public Affairs</v>
      </c>
      <c r="N363" t="str">
        <f>VLOOKUP(I363,'Cost Center VLookup'!$A$1:$C$89,3,0)</f>
        <v>Mark Martin</v>
      </c>
      <c r="O363" t="str">
        <f>VLOOKUP(I363,'Cost Center VLookup'!$A$1:$D$97,4,0)</f>
        <v>Administration</v>
      </c>
    </row>
    <row r="364" spans="1:15" hidden="1">
      <c r="A364" s="15">
        <v>40268</v>
      </c>
      <c r="B364" s="6" t="s">
        <v>1327</v>
      </c>
      <c r="C364" s="9" t="s">
        <v>148</v>
      </c>
      <c r="E364" t="s">
        <v>1348</v>
      </c>
      <c r="F364" s="24">
        <v>250</v>
      </c>
      <c r="G364">
        <v>30736</v>
      </c>
      <c r="H364" s="7" t="str">
        <f>VLOOKUP(G364,'Sub-Acct VLookup'!$A$1:$B$44,2,0)</f>
        <v>Community Welfare</v>
      </c>
      <c r="I364" s="13">
        <v>3333</v>
      </c>
      <c r="J364" s="2" t="s">
        <v>1026</v>
      </c>
      <c r="K364" s="2"/>
      <c r="L364" t="str">
        <f>VLOOKUP(J364,'State V-Lookup'!$A$1:$B$19,2,0)</f>
        <v>TENNESSEE</v>
      </c>
      <c r="M364" t="str">
        <f>VLOOKUP(I364,'Cost Center VLookup'!$A$1:$C$99,2,0)</f>
        <v>3333 Mid St Div Public Affairs</v>
      </c>
      <c r="N364" t="str">
        <f>VLOOKUP(I364,'Cost Center VLookup'!$A$1:$C$89,3,0)</f>
        <v>Mark Martin</v>
      </c>
      <c r="O364" t="str">
        <f>VLOOKUP(I364,'Cost Center VLookup'!$A$1:$D$97,4,0)</f>
        <v>Administration</v>
      </c>
    </row>
    <row r="365" spans="1:15" hidden="1">
      <c r="A365" s="15">
        <v>40268</v>
      </c>
      <c r="B365" s="6" t="s">
        <v>1327</v>
      </c>
      <c r="C365" s="9" t="s">
        <v>148</v>
      </c>
      <c r="E365" t="s">
        <v>1351</v>
      </c>
      <c r="F365" s="24">
        <v>1500</v>
      </c>
      <c r="G365">
        <v>30736</v>
      </c>
      <c r="H365" s="7" t="str">
        <f>VLOOKUP(G365,'Sub-Acct VLookup'!$A$1:$B$44,2,0)</f>
        <v>Community Welfare</v>
      </c>
      <c r="I365" s="13">
        <v>3338</v>
      </c>
      <c r="J365" s="2" t="s">
        <v>1026</v>
      </c>
      <c r="K365" s="2"/>
      <c r="L365" t="str">
        <f>VLOOKUP(J365,'State V-Lookup'!$A$1:$B$19,2,0)</f>
        <v>TENNESSEE</v>
      </c>
      <c r="M365" t="str">
        <f>VLOOKUP(I365,'Cost Center VLookup'!$A$1:$C$99,2,0)</f>
        <v>3338 Mid St Div ILWTN Union City Operations</v>
      </c>
      <c r="N365" t="str">
        <f>VLOOKUP(I365,'Cost Center VLookup'!$A$1:$C$89,3,0)</f>
        <v>Pat Mattingly / Sean Jones</v>
      </c>
      <c r="O365" t="str">
        <f>VLOOKUP(I365,'Cost Center VLookup'!$A$1:$D$97,4,0)</f>
        <v>Ryan Tolbert</v>
      </c>
    </row>
    <row r="366" spans="1:15" hidden="1">
      <c r="A366" s="15">
        <v>40278</v>
      </c>
      <c r="B366" s="12" t="s">
        <v>1362</v>
      </c>
      <c r="C366" s="9" t="s">
        <v>148</v>
      </c>
      <c r="E366" t="s">
        <v>1375</v>
      </c>
      <c r="F366" s="24">
        <v>500</v>
      </c>
      <c r="G366" s="8" t="s">
        <v>1013</v>
      </c>
      <c r="H366" s="7" t="str">
        <f>VLOOKUP(G366,'Sub-Acct VLookup'!$A$1:$B$44,2,0)</f>
        <v>Community Relations &amp; Trade Shows</v>
      </c>
      <c r="I366" s="13">
        <v>3343</v>
      </c>
      <c r="J366" s="2" t="s">
        <v>1026</v>
      </c>
      <c r="K366" s="2"/>
      <c r="L366" t="str">
        <f>VLOOKUP(J366,'State V-Lookup'!$A$1:$B$19,2,0)</f>
        <v>TENNESSEE</v>
      </c>
      <c r="M366" t="str">
        <f>VLOOKUP(I366,'Cost Center VLookup'!$A$1:$C$99,2,0)</f>
        <v>3343 Mid St Div Murfreesboro Operations</v>
      </c>
      <c r="N366" t="str">
        <f>VLOOKUP(I366,'Cost Center VLookup'!$A$1:$C$89,3,0)</f>
        <v>James Robbins / Jason Griffin</v>
      </c>
      <c r="O366" t="str">
        <f>VLOOKUP(I366,'Cost Center VLookup'!$A$1:$D$97,4,0)</f>
        <v>Brett Lowe</v>
      </c>
    </row>
    <row r="367" spans="1:15" hidden="1">
      <c r="A367" s="15">
        <v>40282</v>
      </c>
      <c r="B367" s="6" t="s">
        <v>1362</v>
      </c>
      <c r="C367" s="9" t="s">
        <v>148</v>
      </c>
      <c r="E367" t="s">
        <v>1010</v>
      </c>
      <c r="F367" s="24">
        <v>1830.33</v>
      </c>
      <c r="G367">
        <v>30703</v>
      </c>
      <c r="H367" s="7" t="str">
        <f>VLOOKUP(G367,'Sub-Acct VLookup'!$A$1:$B$44,2,0)</f>
        <v>United Way Agencies</v>
      </c>
      <c r="I367" s="13">
        <v>3333</v>
      </c>
      <c r="J367" s="2" t="s">
        <v>1026</v>
      </c>
      <c r="K367" s="2"/>
      <c r="L367" t="str">
        <f>VLOOKUP(J367,'State V-Lookup'!$A$1:$B$19,2,0)</f>
        <v>TENNESSEE</v>
      </c>
      <c r="M367" t="str">
        <f>VLOOKUP(I367,'Cost Center VLookup'!$A$1:$C$99,2,0)</f>
        <v>3333 Mid St Div Public Affairs</v>
      </c>
      <c r="N367" t="str">
        <f>VLOOKUP(I367,'Cost Center VLookup'!$A$1:$C$89,3,0)</f>
        <v>Mark Martin</v>
      </c>
      <c r="O367" t="str">
        <f>VLOOKUP(I367,'Cost Center VLookup'!$A$1:$D$97,4,0)</f>
        <v>Administration</v>
      </c>
    </row>
    <row r="368" spans="1:15" hidden="1">
      <c r="A368" s="15">
        <v>40283</v>
      </c>
      <c r="B368" s="6" t="s">
        <v>1362</v>
      </c>
      <c r="C368" s="9" t="s">
        <v>148</v>
      </c>
      <c r="E368" t="s">
        <v>1010</v>
      </c>
      <c r="F368" s="24">
        <v>5075.88</v>
      </c>
      <c r="G368">
        <v>30703</v>
      </c>
      <c r="H368" s="7" t="str">
        <f>VLOOKUP(G368,'Sub-Acct VLookup'!$A$1:$B$44,2,0)</f>
        <v>United Way Agencies</v>
      </c>
      <c r="I368" s="13">
        <v>3333</v>
      </c>
      <c r="J368" s="2" t="s">
        <v>1026</v>
      </c>
      <c r="K368" s="2"/>
      <c r="L368" t="str">
        <f>VLOOKUP(J368,'State V-Lookup'!$A$1:$B$19,2,0)</f>
        <v>TENNESSEE</v>
      </c>
      <c r="M368" t="str">
        <f>VLOOKUP(I368,'Cost Center VLookup'!$A$1:$C$99,2,0)</f>
        <v>3333 Mid St Div Public Affairs</v>
      </c>
      <c r="N368" t="str">
        <f>VLOOKUP(I368,'Cost Center VLookup'!$A$1:$C$89,3,0)</f>
        <v>Mark Martin</v>
      </c>
      <c r="O368" t="str">
        <f>VLOOKUP(I368,'Cost Center VLookup'!$A$1:$D$97,4,0)</f>
        <v>Administration</v>
      </c>
    </row>
    <row r="369" spans="1:15" hidden="1">
      <c r="A369" s="15">
        <v>40291</v>
      </c>
      <c r="B369" s="6" t="s">
        <v>1362</v>
      </c>
      <c r="C369" s="9" t="s">
        <v>148</v>
      </c>
      <c r="E369" t="s">
        <v>1363</v>
      </c>
      <c r="F369" s="24">
        <v>199.93</v>
      </c>
      <c r="G369">
        <v>30705</v>
      </c>
      <c r="H369" s="7" t="str">
        <f>VLOOKUP(G369,'Sub-Acct VLookup'!$A$1:$B$44,2,0)</f>
        <v>Health</v>
      </c>
      <c r="I369" s="13">
        <v>3343</v>
      </c>
      <c r="J369" s="2" t="s">
        <v>1026</v>
      </c>
      <c r="K369" s="2"/>
      <c r="L369" t="str">
        <f>VLOOKUP(J369,'State V-Lookup'!$A$1:$B$19,2,0)</f>
        <v>TENNESSEE</v>
      </c>
      <c r="M369" t="str">
        <f>VLOOKUP(I369,'Cost Center VLookup'!$A$1:$C$99,2,0)</f>
        <v>3343 Mid St Div Murfreesboro Operations</v>
      </c>
      <c r="N369" t="str">
        <f>VLOOKUP(I369,'Cost Center VLookup'!$A$1:$C$89,3,0)</f>
        <v>James Robbins / Jason Griffin</v>
      </c>
      <c r="O369" t="str">
        <f>VLOOKUP(I369,'Cost Center VLookup'!$A$1:$D$97,4,0)</f>
        <v>Brett Lowe</v>
      </c>
    </row>
    <row r="370" spans="1:15" hidden="1">
      <c r="A370" s="15">
        <v>40291</v>
      </c>
      <c r="B370" s="6" t="s">
        <v>1362</v>
      </c>
      <c r="C370" s="9" t="s">
        <v>148</v>
      </c>
      <c r="E370" t="s">
        <v>1363</v>
      </c>
      <c r="F370" s="24">
        <v>74.760000000000005</v>
      </c>
      <c r="G370">
        <v>30705</v>
      </c>
      <c r="H370" s="7" t="str">
        <f>VLOOKUP(G370,'Sub-Acct VLookup'!$A$1:$B$44,2,0)</f>
        <v>Health</v>
      </c>
      <c r="I370" s="13">
        <v>3343</v>
      </c>
      <c r="J370" s="2" t="s">
        <v>1026</v>
      </c>
      <c r="K370" s="2"/>
      <c r="L370" t="str">
        <f>VLOOKUP(J370,'State V-Lookup'!$A$1:$B$19,2,0)</f>
        <v>TENNESSEE</v>
      </c>
      <c r="M370" t="str">
        <f>VLOOKUP(I370,'Cost Center VLookup'!$A$1:$C$99,2,0)</f>
        <v>3343 Mid St Div Murfreesboro Operations</v>
      </c>
      <c r="N370" t="str">
        <f>VLOOKUP(I370,'Cost Center VLookup'!$A$1:$C$89,3,0)</f>
        <v>James Robbins / Jason Griffin</v>
      </c>
      <c r="O370" t="str">
        <f>VLOOKUP(I370,'Cost Center VLookup'!$A$1:$D$97,4,0)</f>
        <v>Brett Lowe</v>
      </c>
    </row>
    <row r="371" spans="1:15" hidden="1">
      <c r="A371" s="15">
        <v>40291</v>
      </c>
      <c r="B371" s="12" t="s">
        <v>1362</v>
      </c>
      <c r="C371" s="9" t="s">
        <v>148</v>
      </c>
      <c r="E371" t="s">
        <v>1368</v>
      </c>
      <c r="F371" s="24">
        <v>23.36</v>
      </c>
      <c r="G371">
        <v>30736</v>
      </c>
      <c r="H371" s="7" t="str">
        <f>VLOOKUP(G371,'Sub-Acct VLookup'!$A$1:$B$44,2,0)</f>
        <v>Community Welfare</v>
      </c>
      <c r="I371" s="13">
        <v>3333</v>
      </c>
      <c r="J371" s="2" t="s">
        <v>1026</v>
      </c>
      <c r="K371" s="2"/>
      <c r="L371" t="str">
        <f>VLOOKUP(J371,'State V-Lookup'!$A$1:$B$19,2,0)</f>
        <v>TENNESSEE</v>
      </c>
      <c r="M371" t="str">
        <f>VLOOKUP(I371,'Cost Center VLookup'!$A$1:$C$99,2,0)</f>
        <v>3333 Mid St Div Public Affairs</v>
      </c>
      <c r="N371" t="str">
        <f>VLOOKUP(I371,'Cost Center VLookup'!$A$1:$C$89,3,0)</f>
        <v>Mark Martin</v>
      </c>
      <c r="O371" t="str">
        <f>VLOOKUP(I371,'Cost Center VLookup'!$A$1:$D$97,4,0)</f>
        <v>Administration</v>
      </c>
    </row>
    <row r="372" spans="1:15" hidden="1">
      <c r="A372" s="15">
        <v>40296</v>
      </c>
      <c r="B372" s="6" t="s">
        <v>1362</v>
      </c>
      <c r="C372" s="9" t="s">
        <v>148</v>
      </c>
      <c r="E372" t="s">
        <v>1355</v>
      </c>
      <c r="F372" s="24">
        <v>319</v>
      </c>
      <c r="G372">
        <v>30703</v>
      </c>
      <c r="H372" s="7" t="str">
        <f>VLOOKUP(G372,'Sub-Acct VLookup'!$A$1:$B$44,2,0)</f>
        <v>United Way Agencies</v>
      </c>
      <c r="I372" s="13">
        <v>3308</v>
      </c>
      <c r="J372" s="2" t="s">
        <v>1026</v>
      </c>
      <c r="K372" s="2"/>
      <c r="L372" t="str">
        <f>VLOOKUP(J372,'State V-Lookup'!$A$1:$B$19,2,0)</f>
        <v>TENNESSEE</v>
      </c>
      <c r="M372" t="str">
        <f>VLOOKUP(I372,'Cost Center VLookup'!$A$1:$C$99,2,0)</f>
        <v>3308 Mid St Div Franklin Marketing</v>
      </c>
      <c r="N372" t="str">
        <f>VLOOKUP(I372,'Cost Center VLookup'!$A$1:$C$89,3,0)</f>
        <v>Danny Bertotti</v>
      </c>
      <c r="O372" t="str">
        <f>VLOOKUP(I372,'Cost Center VLookup'!$A$1:$D$97,4,0)</f>
        <v>Marketing</v>
      </c>
    </row>
    <row r="373" spans="1:15" hidden="1">
      <c r="A373" s="15">
        <v>40296</v>
      </c>
      <c r="B373" s="12" t="s">
        <v>1362</v>
      </c>
      <c r="C373" s="9" t="s">
        <v>148</v>
      </c>
      <c r="E373" t="s">
        <v>1100</v>
      </c>
      <c r="F373" s="24">
        <v>125</v>
      </c>
      <c r="G373">
        <v>30736</v>
      </c>
      <c r="H373" s="7" t="str">
        <f>VLOOKUP(G373,'Sub-Acct VLookup'!$A$1:$B$44,2,0)</f>
        <v>Community Welfare</v>
      </c>
      <c r="I373" s="13">
        <v>3338</v>
      </c>
      <c r="J373" s="2" t="s">
        <v>1026</v>
      </c>
      <c r="K373" s="2"/>
      <c r="L373" t="str">
        <f>VLOOKUP(J373,'State V-Lookup'!$A$1:$B$19,2,0)</f>
        <v>TENNESSEE</v>
      </c>
      <c r="M373" t="str">
        <f>VLOOKUP(I373,'Cost Center VLookup'!$A$1:$C$99,2,0)</f>
        <v>3338 Mid St Div ILWTN Union City Operations</v>
      </c>
      <c r="N373" t="str">
        <f>VLOOKUP(I373,'Cost Center VLookup'!$A$1:$C$89,3,0)</f>
        <v>Pat Mattingly / Sean Jones</v>
      </c>
      <c r="O373" t="str">
        <f>VLOOKUP(I373,'Cost Center VLookup'!$A$1:$D$97,4,0)</f>
        <v>Ryan Tolbert</v>
      </c>
    </row>
    <row r="374" spans="1:15" hidden="1">
      <c r="A374" s="15">
        <v>40297</v>
      </c>
      <c r="B374" s="6" t="s">
        <v>1362</v>
      </c>
      <c r="C374" s="9" t="s">
        <v>148</v>
      </c>
      <c r="E374" t="s">
        <v>1365</v>
      </c>
      <c r="F374" s="24">
        <v>210</v>
      </c>
      <c r="G374">
        <v>30710</v>
      </c>
      <c r="H374" s="7" t="str">
        <f>VLOOKUP(G374,'Sub-Acct VLookup'!$A$1:$B$44,2,0)</f>
        <v>Youth Clubs &amp; Centers</v>
      </c>
      <c r="I374" s="13">
        <v>3308</v>
      </c>
      <c r="J374" s="2" t="s">
        <v>1026</v>
      </c>
      <c r="K374" s="2"/>
      <c r="L374" t="str">
        <f>VLOOKUP(J374,'State V-Lookup'!$A$1:$B$19,2,0)</f>
        <v>TENNESSEE</v>
      </c>
      <c r="M374" t="str">
        <f>VLOOKUP(I374,'Cost Center VLookup'!$A$1:$C$99,2,0)</f>
        <v>3308 Mid St Div Franklin Marketing</v>
      </c>
      <c r="N374" t="str">
        <f>VLOOKUP(I374,'Cost Center VLookup'!$A$1:$C$89,3,0)</f>
        <v>Danny Bertotti</v>
      </c>
      <c r="O374" t="str">
        <f>VLOOKUP(I374,'Cost Center VLookup'!$A$1:$D$97,4,0)</f>
        <v>Marketing</v>
      </c>
    </row>
    <row r="375" spans="1:15" hidden="1">
      <c r="A375" s="15">
        <v>40299</v>
      </c>
      <c r="B375" s="6" t="s">
        <v>2</v>
      </c>
      <c r="C375" s="9" t="s">
        <v>148</v>
      </c>
      <c r="E375" t="s">
        <v>1283</v>
      </c>
      <c r="F375" s="24">
        <v>450</v>
      </c>
      <c r="G375">
        <v>30736</v>
      </c>
      <c r="H375" s="7" t="str">
        <f>VLOOKUP(G375,'Sub-Acct VLookup'!$A$1:$B$44,2,0)</f>
        <v>Community Welfare</v>
      </c>
      <c r="I375" s="13">
        <v>3303</v>
      </c>
      <c r="J375" s="2" t="s">
        <v>1026</v>
      </c>
      <c r="K375" s="2"/>
      <c r="L375" t="str">
        <f>VLOOKUP(J375,'State V-Lookup'!$A$1:$B$19,2,0)</f>
        <v>TENNESSEE</v>
      </c>
      <c r="M375" t="str">
        <f>VLOOKUP(I375,'Cost Center VLookup'!$A$1:$C$99,2,0)</f>
        <v>3303 Mid St Div Franklin Human Resources</v>
      </c>
      <c r="N375" t="str">
        <f>VLOOKUP(I375,'Cost Center VLookup'!$A$1:$C$89,3,0)</f>
        <v>Julie Duff</v>
      </c>
      <c r="O375" t="str">
        <f>VLOOKUP(I375,'Cost Center VLookup'!$A$1:$D$97,4,0)</f>
        <v>Administration</v>
      </c>
    </row>
    <row r="376" spans="1:15" hidden="1">
      <c r="A376" s="15">
        <v>40299</v>
      </c>
      <c r="B376" s="6" t="s">
        <v>2</v>
      </c>
      <c r="C376" s="9" t="s">
        <v>148</v>
      </c>
      <c r="E376" t="s">
        <v>1283</v>
      </c>
      <c r="F376" s="24">
        <v>-450</v>
      </c>
      <c r="G376">
        <v>30736</v>
      </c>
      <c r="H376" s="7" t="str">
        <f>VLOOKUP(G376,'Sub-Acct VLookup'!$A$1:$B$44,2,0)</f>
        <v>Community Welfare</v>
      </c>
      <c r="I376" s="13">
        <v>3303</v>
      </c>
      <c r="J376" s="2" t="s">
        <v>1026</v>
      </c>
      <c r="K376" s="2"/>
      <c r="L376" t="str">
        <f>VLOOKUP(J376,'State V-Lookup'!$A$1:$B$19,2,0)</f>
        <v>TENNESSEE</v>
      </c>
      <c r="M376" t="str">
        <f>VLOOKUP(I376,'Cost Center VLookup'!$A$1:$C$99,2,0)</f>
        <v>3303 Mid St Div Franklin Human Resources</v>
      </c>
      <c r="N376" t="str">
        <f>VLOOKUP(I376,'Cost Center VLookup'!$A$1:$C$89,3,0)</f>
        <v>Julie Duff</v>
      </c>
      <c r="O376" t="str">
        <f>VLOOKUP(I376,'Cost Center VLookup'!$A$1:$D$97,4,0)</f>
        <v>Administration</v>
      </c>
    </row>
    <row r="377" spans="1:15" hidden="1">
      <c r="A377" s="15">
        <v>40299</v>
      </c>
      <c r="B377" s="6" t="s">
        <v>2</v>
      </c>
      <c r="C377" s="9" t="s">
        <v>148</v>
      </c>
      <c r="E377" t="s">
        <v>1283</v>
      </c>
      <c r="F377" s="24">
        <v>40</v>
      </c>
      <c r="G377">
        <v>30736</v>
      </c>
      <c r="H377" s="7" t="str">
        <f>VLOOKUP(G377,'Sub-Acct VLookup'!$A$1:$B$44,2,0)</f>
        <v>Community Welfare</v>
      </c>
      <c r="I377" s="13">
        <v>3303</v>
      </c>
      <c r="J377" s="2" t="s">
        <v>1026</v>
      </c>
      <c r="K377" s="2"/>
      <c r="L377" t="str">
        <f>VLOOKUP(J377,'State V-Lookup'!$A$1:$B$19,2,0)</f>
        <v>TENNESSEE</v>
      </c>
      <c r="M377" t="str">
        <f>VLOOKUP(I377,'Cost Center VLookup'!$A$1:$C$99,2,0)</f>
        <v>3303 Mid St Div Franklin Human Resources</v>
      </c>
      <c r="N377" t="str">
        <f>VLOOKUP(I377,'Cost Center VLookup'!$A$1:$C$89,3,0)</f>
        <v>Julie Duff</v>
      </c>
      <c r="O377" t="str">
        <f>VLOOKUP(I377,'Cost Center VLookup'!$A$1:$D$97,4,0)</f>
        <v>Administration</v>
      </c>
    </row>
    <row r="378" spans="1:15" hidden="1">
      <c r="A378" s="15">
        <v>40299</v>
      </c>
      <c r="B378" s="6" t="s">
        <v>2</v>
      </c>
      <c r="C378" s="9" t="s">
        <v>148</v>
      </c>
      <c r="E378" t="s">
        <v>1283</v>
      </c>
      <c r="F378" s="24">
        <v>300</v>
      </c>
      <c r="G378">
        <v>30736</v>
      </c>
      <c r="H378" s="7" t="str">
        <f>VLOOKUP(G378,'Sub-Acct VLookup'!$A$1:$B$44,2,0)</f>
        <v>Community Welfare</v>
      </c>
      <c r="I378" s="13">
        <v>3303</v>
      </c>
      <c r="J378" s="2" t="s">
        <v>1026</v>
      </c>
      <c r="K378" s="2"/>
      <c r="L378" t="str">
        <f>VLOOKUP(J378,'State V-Lookup'!$A$1:$B$19,2,0)</f>
        <v>TENNESSEE</v>
      </c>
      <c r="M378" t="str">
        <f>VLOOKUP(I378,'Cost Center VLookup'!$A$1:$C$99,2,0)</f>
        <v>3303 Mid St Div Franklin Human Resources</v>
      </c>
      <c r="N378" t="str">
        <f>VLOOKUP(I378,'Cost Center VLookup'!$A$1:$C$89,3,0)</f>
        <v>Julie Duff</v>
      </c>
      <c r="O378" t="str">
        <f>VLOOKUP(I378,'Cost Center VLookup'!$A$1:$D$97,4,0)</f>
        <v>Administration</v>
      </c>
    </row>
    <row r="379" spans="1:15" hidden="1">
      <c r="A379" s="15">
        <v>40310</v>
      </c>
      <c r="B379" s="6" t="s">
        <v>2</v>
      </c>
      <c r="C379" s="9" t="s">
        <v>148</v>
      </c>
      <c r="E379" t="s">
        <v>11</v>
      </c>
      <c r="F379" s="24">
        <v>250</v>
      </c>
      <c r="G379">
        <v>30736</v>
      </c>
      <c r="H379" s="7" t="str">
        <f>VLOOKUP(G379,'Sub-Acct VLookup'!$A$1:$B$44,2,0)</f>
        <v>Community Welfare</v>
      </c>
      <c r="I379" s="13">
        <v>3303</v>
      </c>
      <c r="J379" s="2" t="s">
        <v>1026</v>
      </c>
      <c r="K379" s="2"/>
      <c r="L379" t="str">
        <f>VLOOKUP(J379,'State V-Lookup'!$A$1:$B$19,2,0)</f>
        <v>TENNESSEE</v>
      </c>
      <c r="M379" t="str">
        <f>VLOOKUP(I379,'Cost Center VLookup'!$A$1:$C$99,2,0)</f>
        <v>3303 Mid St Div Franklin Human Resources</v>
      </c>
      <c r="N379" t="str">
        <f>VLOOKUP(I379,'Cost Center VLookup'!$A$1:$C$89,3,0)</f>
        <v>Julie Duff</v>
      </c>
      <c r="O379" t="str">
        <f>VLOOKUP(I379,'Cost Center VLookup'!$A$1:$D$97,4,0)</f>
        <v>Administration</v>
      </c>
    </row>
    <row r="380" spans="1:15" hidden="1">
      <c r="A380" s="15">
        <v>40311</v>
      </c>
      <c r="B380" s="6" t="s">
        <v>2</v>
      </c>
      <c r="C380" s="9" t="s">
        <v>148</v>
      </c>
      <c r="E380" t="s">
        <v>6</v>
      </c>
      <c r="F380" s="24">
        <v>300</v>
      </c>
      <c r="G380">
        <v>30702</v>
      </c>
      <c r="H380" s="7" t="str">
        <f>VLOOKUP(G380,'Sub-Acct VLookup'!$A$1:$B$44,2,0)</f>
        <v>Education</v>
      </c>
      <c r="I380" s="13">
        <v>3333</v>
      </c>
      <c r="J380" s="2" t="s">
        <v>1026</v>
      </c>
      <c r="K380" s="2"/>
      <c r="L380" t="str">
        <f>VLOOKUP(J380,'State V-Lookup'!$A$1:$B$19,2,0)</f>
        <v>TENNESSEE</v>
      </c>
      <c r="M380" t="str">
        <f>VLOOKUP(I380,'Cost Center VLookup'!$A$1:$C$99,2,0)</f>
        <v>3333 Mid St Div Public Affairs</v>
      </c>
      <c r="N380" t="str">
        <f>VLOOKUP(I380,'Cost Center VLookup'!$A$1:$C$89,3,0)</f>
        <v>Mark Martin</v>
      </c>
      <c r="O380" t="str">
        <f>VLOOKUP(I380,'Cost Center VLookup'!$A$1:$D$97,4,0)</f>
        <v>Administration</v>
      </c>
    </row>
    <row r="381" spans="1:15" hidden="1">
      <c r="A381" s="15">
        <v>40312</v>
      </c>
      <c r="B381" s="6" t="s">
        <v>2</v>
      </c>
      <c r="C381" s="9" t="s">
        <v>148</v>
      </c>
      <c r="E381" t="s">
        <v>1010</v>
      </c>
      <c r="F381" s="24">
        <v>1830.33</v>
      </c>
      <c r="G381">
        <v>30703</v>
      </c>
      <c r="H381" s="7" t="str">
        <f>VLOOKUP(G381,'Sub-Acct VLookup'!$A$1:$B$44,2,0)</f>
        <v>United Way Agencies</v>
      </c>
      <c r="I381" s="13">
        <v>3333</v>
      </c>
      <c r="J381" s="2" t="s">
        <v>1026</v>
      </c>
      <c r="K381" s="2"/>
      <c r="L381" t="str">
        <f>VLOOKUP(J381,'State V-Lookup'!$A$1:$B$19,2,0)</f>
        <v>TENNESSEE</v>
      </c>
      <c r="M381" t="str">
        <f>VLOOKUP(I381,'Cost Center VLookup'!$A$1:$C$99,2,0)</f>
        <v>3333 Mid St Div Public Affairs</v>
      </c>
      <c r="N381" t="str">
        <f>VLOOKUP(I381,'Cost Center VLookup'!$A$1:$C$89,3,0)</f>
        <v>Mark Martin</v>
      </c>
      <c r="O381" t="str">
        <f>VLOOKUP(I381,'Cost Center VLookup'!$A$1:$D$97,4,0)</f>
        <v>Administration</v>
      </c>
    </row>
    <row r="382" spans="1:15" hidden="1">
      <c r="A382" s="15">
        <v>40318</v>
      </c>
      <c r="B382" s="6" t="s">
        <v>2</v>
      </c>
      <c r="C382" s="9" t="s">
        <v>148</v>
      </c>
      <c r="E382" t="s">
        <v>1320</v>
      </c>
      <c r="F382" s="24">
        <v>100</v>
      </c>
      <c r="G382">
        <v>30710</v>
      </c>
      <c r="H382" s="7" t="str">
        <f>VLOOKUP(G382,'Sub-Acct VLookup'!$A$1:$B$44,2,0)</f>
        <v>Youth Clubs &amp; Centers</v>
      </c>
      <c r="I382" s="13">
        <v>3338</v>
      </c>
      <c r="J382" s="2" t="s">
        <v>1026</v>
      </c>
      <c r="K382" s="2"/>
      <c r="L382" t="str">
        <f>VLOOKUP(J382,'State V-Lookup'!$A$1:$B$19,2,0)</f>
        <v>TENNESSEE</v>
      </c>
      <c r="M382" t="str">
        <f>VLOOKUP(I382,'Cost Center VLookup'!$A$1:$C$99,2,0)</f>
        <v>3338 Mid St Div ILWTN Union City Operations</v>
      </c>
      <c r="N382" t="str">
        <f>VLOOKUP(I382,'Cost Center VLookup'!$A$1:$C$89,3,0)</f>
        <v>Pat Mattingly / Sean Jones</v>
      </c>
      <c r="O382" t="str">
        <f>VLOOKUP(I382,'Cost Center VLookup'!$A$1:$D$97,4,0)</f>
        <v>Ryan Tolbert</v>
      </c>
    </row>
    <row r="383" spans="1:15" hidden="1">
      <c r="A383" s="15">
        <v>40338</v>
      </c>
      <c r="B383" s="6" t="s">
        <v>20</v>
      </c>
      <c r="C383" s="9" t="s">
        <v>148</v>
      </c>
      <c r="E383" t="s">
        <v>1347</v>
      </c>
      <c r="F383" s="24">
        <v>450</v>
      </c>
      <c r="G383">
        <v>30736</v>
      </c>
      <c r="H383" s="7" t="str">
        <f>VLOOKUP(G383,'Sub-Acct VLookup'!$A$1:$B$44,2,0)</f>
        <v>Community Welfare</v>
      </c>
      <c r="I383" s="13">
        <v>3301</v>
      </c>
      <c r="J383" s="2" t="s">
        <v>1026</v>
      </c>
      <c r="K383" s="2"/>
      <c r="L383" t="str">
        <f>VLOOKUP(J383,'State V-Lookup'!$A$1:$B$19,2,0)</f>
        <v>TENNESSEE</v>
      </c>
      <c r="M383" t="str">
        <f>VLOOKUP(I383,'Cost Center VLookup'!$A$1:$C$99,2,0)</f>
        <v>3301 Mid St Div Franklin Administration</v>
      </c>
      <c r="N383" t="str">
        <f>VLOOKUP(I383,'Cost Center VLookup'!$A$1:$C$89,3,0)</f>
        <v>Kevin Dobbs</v>
      </c>
      <c r="O383" t="str">
        <f>VLOOKUP(I383,'Cost Center VLookup'!$A$1:$D$97,4,0)</f>
        <v>Administration</v>
      </c>
    </row>
    <row r="384" spans="1:15" hidden="1">
      <c r="A384" s="15">
        <v>40338</v>
      </c>
      <c r="B384" s="6" t="s">
        <v>20</v>
      </c>
      <c r="C384" s="9" t="s">
        <v>148</v>
      </c>
      <c r="E384" t="s">
        <v>1296</v>
      </c>
      <c r="F384" s="24">
        <v>65.17</v>
      </c>
      <c r="G384">
        <v>30736</v>
      </c>
      <c r="H384" s="7" t="str">
        <f>VLOOKUP(G384,'Sub-Acct VLookup'!$A$1:$B$44,2,0)</f>
        <v>Community Welfare</v>
      </c>
      <c r="I384" s="13">
        <v>3338</v>
      </c>
      <c r="J384" s="2" t="s">
        <v>1026</v>
      </c>
      <c r="K384" s="2"/>
      <c r="L384" t="str">
        <f>VLOOKUP(J384,'State V-Lookup'!$A$1:$B$19,2,0)</f>
        <v>TENNESSEE</v>
      </c>
      <c r="M384" t="str">
        <f>VLOOKUP(I384,'Cost Center VLookup'!$A$1:$C$99,2,0)</f>
        <v>3338 Mid St Div ILWTN Union City Operations</v>
      </c>
      <c r="N384" t="str">
        <f>VLOOKUP(I384,'Cost Center VLookup'!$A$1:$C$89,3,0)</f>
        <v>Pat Mattingly / Sean Jones</v>
      </c>
      <c r="O384" t="str">
        <f>VLOOKUP(I384,'Cost Center VLookup'!$A$1:$D$97,4,0)</f>
        <v>Ryan Tolbert</v>
      </c>
    </row>
    <row r="385" spans="1:15" hidden="1">
      <c r="A385" s="15">
        <v>40338</v>
      </c>
      <c r="B385" s="6" t="s">
        <v>20</v>
      </c>
      <c r="C385" s="9" t="s">
        <v>148</v>
      </c>
      <c r="E385" t="s">
        <v>1296</v>
      </c>
      <c r="F385" s="24">
        <v>64.5</v>
      </c>
      <c r="G385">
        <v>30736</v>
      </c>
      <c r="H385" s="7" t="str">
        <f>VLOOKUP(G385,'Sub-Acct VLookup'!$A$1:$B$44,2,0)</f>
        <v>Community Welfare</v>
      </c>
      <c r="I385" s="13">
        <v>3338</v>
      </c>
      <c r="J385" s="2" t="s">
        <v>1026</v>
      </c>
      <c r="K385" s="2"/>
      <c r="L385" t="str">
        <f>VLOOKUP(J385,'State V-Lookup'!$A$1:$B$19,2,0)</f>
        <v>TENNESSEE</v>
      </c>
      <c r="M385" t="str">
        <f>VLOOKUP(I385,'Cost Center VLookup'!$A$1:$C$99,2,0)</f>
        <v>3338 Mid St Div ILWTN Union City Operations</v>
      </c>
      <c r="N385" t="str">
        <f>VLOOKUP(I385,'Cost Center VLookup'!$A$1:$C$89,3,0)</f>
        <v>Pat Mattingly / Sean Jones</v>
      </c>
      <c r="O385" t="str">
        <f>VLOOKUP(I385,'Cost Center VLookup'!$A$1:$D$97,4,0)</f>
        <v>Ryan Tolbert</v>
      </c>
    </row>
    <row r="386" spans="1:15" hidden="1">
      <c r="A386" s="15">
        <v>40339</v>
      </c>
      <c r="B386" s="6" t="s">
        <v>20</v>
      </c>
      <c r="C386" s="9" t="s">
        <v>148</v>
      </c>
      <c r="E386" t="s">
        <v>33</v>
      </c>
      <c r="F386" s="24">
        <v>500</v>
      </c>
      <c r="G386">
        <v>30736</v>
      </c>
      <c r="H386" s="7" t="str">
        <f>VLOOKUP(G386,'Sub-Acct VLookup'!$A$1:$B$44,2,0)</f>
        <v>Community Welfare</v>
      </c>
      <c r="I386" s="13">
        <v>3301</v>
      </c>
      <c r="J386" s="2" t="s">
        <v>1026</v>
      </c>
      <c r="K386" s="2"/>
      <c r="L386" t="str">
        <f>VLOOKUP(J386,'State V-Lookup'!$A$1:$B$19,2,0)</f>
        <v>TENNESSEE</v>
      </c>
      <c r="M386" t="str">
        <f>VLOOKUP(I386,'Cost Center VLookup'!$A$1:$C$99,2,0)</f>
        <v>3301 Mid St Div Franklin Administration</v>
      </c>
      <c r="N386" t="str">
        <f>VLOOKUP(I386,'Cost Center VLookup'!$A$1:$C$89,3,0)</f>
        <v>Kevin Dobbs</v>
      </c>
      <c r="O386" t="str">
        <f>VLOOKUP(I386,'Cost Center VLookup'!$A$1:$D$97,4,0)</f>
        <v>Administration</v>
      </c>
    </row>
    <row r="387" spans="1:15" hidden="1">
      <c r="A387" s="15">
        <v>40344</v>
      </c>
      <c r="B387" s="6" t="s">
        <v>20</v>
      </c>
      <c r="C387" s="9" t="s">
        <v>148</v>
      </c>
      <c r="E387" t="s">
        <v>1010</v>
      </c>
      <c r="F387" s="24">
        <v>500</v>
      </c>
      <c r="G387">
        <v>30703</v>
      </c>
      <c r="H387" s="7" t="str">
        <f>VLOOKUP(G387,'Sub-Acct VLookup'!$A$1:$B$44,2,0)</f>
        <v>United Way Agencies</v>
      </c>
      <c r="I387" s="13">
        <v>3333</v>
      </c>
      <c r="J387" s="2" t="s">
        <v>1026</v>
      </c>
      <c r="K387" s="2"/>
      <c r="L387" t="str">
        <f>VLOOKUP(J387,'State V-Lookup'!$A$1:$B$19,2,0)</f>
        <v>TENNESSEE</v>
      </c>
      <c r="M387" t="str">
        <f>VLOOKUP(I387,'Cost Center VLookup'!$A$1:$C$99,2,0)</f>
        <v>3333 Mid St Div Public Affairs</v>
      </c>
      <c r="N387" t="str">
        <f>VLOOKUP(I387,'Cost Center VLookup'!$A$1:$C$89,3,0)</f>
        <v>Mark Martin</v>
      </c>
      <c r="O387" t="str">
        <f>VLOOKUP(I387,'Cost Center VLookup'!$A$1:$D$97,4,0)</f>
        <v>Administration</v>
      </c>
    </row>
    <row r="388" spans="1:15" hidden="1">
      <c r="A388" s="15">
        <v>40344</v>
      </c>
      <c r="B388" s="6" t="s">
        <v>20</v>
      </c>
      <c r="C388" s="9" t="s">
        <v>148</v>
      </c>
      <c r="E388" t="s">
        <v>35</v>
      </c>
      <c r="F388" s="24">
        <v>250</v>
      </c>
      <c r="G388">
        <v>30736</v>
      </c>
      <c r="H388" s="7" t="str">
        <f>VLOOKUP(G388,'Sub-Acct VLookup'!$A$1:$B$44,2,0)</f>
        <v>Community Welfare</v>
      </c>
      <c r="I388" s="13">
        <v>3333</v>
      </c>
      <c r="J388" s="2" t="s">
        <v>1026</v>
      </c>
      <c r="K388" s="2"/>
      <c r="L388" t="str">
        <f>VLOOKUP(J388,'State V-Lookup'!$A$1:$B$19,2,0)</f>
        <v>TENNESSEE</v>
      </c>
      <c r="M388" t="str">
        <f>VLOOKUP(I388,'Cost Center VLookup'!$A$1:$C$99,2,0)</f>
        <v>3333 Mid St Div Public Affairs</v>
      </c>
      <c r="N388" t="str">
        <f>VLOOKUP(I388,'Cost Center VLookup'!$A$1:$C$89,3,0)</f>
        <v>Mark Martin</v>
      </c>
      <c r="O388" t="str">
        <f>VLOOKUP(I388,'Cost Center VLookup'!$A$1:$D$97,4,0)</f>
        <v>Administration</v>
      </c>
    </row>
    <row r="389" spans="1:15" hidden="1">
      <c r="A389" s="15">
        <v>40345</v>
      </c>
      <c r="B389" s="6" t="s">
        <v>20</v>
      </c>
      <c r="C389" s="9" t="s">
        <v>148</v>
      </c>
      <c r="E389" t="s">
        <v>1010</v>
      </c>
      <c r="F389" s="24">
        <v>1830.33</v>
      </c>
      <c r="G389">
        <v>30703</v>
      </c>
      <c r="H389" s="7" t="str">
        <f>VLOOKUP(G389,'Sub-Acct VLookup'!$A$1:$B$44,2,0)</f>
        <v>United Way Agencies</v>
      </c>
      <c r="I389" s="13">
        <v>3333</v>
      </c>
      <c r="J389" s="2" t="s">
        <v>1026</v>
      </c>
      <c r="K389" s="2"/>
      <c r="L389" t="str">
        <f>VLOOKUP(J389,'State V-Lookup'!$A$1:$B$19,2,0)</f>
        <v>TENNESSEE</v>
      </c>
      <c r="M389" t="str">
        <f>VLOOKUP(I389,'Cost Center VLookup'!$A$1:$C$99,2,0)</f>
        <v>3333 Mid St Div Public Affairs</v>
      </c>
      <c r="N389" t="str">
        <f>VLOOKUP(I389,'Cost Center VLookup'!$A$1:$C$89,3,0)</f>
        <v>Mark Martin</v>
      </c>
      <c r="O389" t="str">
        <f>VLOOKUP(I389,'Cost Center VLookup'!$A$1:$D$97,4,0)</f>
        <v>Administration</v>
      </c>
    </row>
    <row r="390" spans="1:15" hidden="1">
      <c r="A390" s="15">
        <v>40352</v>
      </c>
      <c r="B390" s="6" t="s">
        <v>20</v>
      </c>
      <c r="C390" s="9" t="s">
        <v>148</v>
      </c>
      <c r="E390" t="s">
        <v>53</v>
      </c>
      <c r="F390" s="24">
        <v>146.75</v>
      </c>
      <c r="G390">
        <v>30736</v>
      </c>
      <c r="H390" s="7" t="str">
        <f>VLOOKUP(G390,'Sub-Acct VLookup'!$A$1:$B$44,2,0)</f>
        <v>Community Welfare</v>
      </c>
      <c r="I390" s="13">
        <v>3333</v>
      </c>
      <c r="J390" s="2" t="s">
        <v>1026</v>
      </c>
      <c r="K390" s="2"/>
      <c r="L390" t="str">
        <f>VLOOKUP(J390,'State V-Lookup'!$A$1:$B$19,2,0)</f>
        <v>TENNESSEE</v>
      </c>
      <c r="M390" t="str">
        <f>VLOOKUP(I390,'Cost Center VLookup'!$A$1:$C$99,2,0)</f>
        <v>3333 Mid St Div Public Affairs</v>
      </c>
      <c r="N390" t="str">
        <f>VLOOKUP(I390,'Cost Center VLookup'!$A$1:$C$89,3,0)</f>
        <v>Mark Martin</v>
      </c>
      <c r="O390" t="str">
        <f>VLOOKUP(I390,'Cost Center VLookup'!$A$1:$D$97,4,0)</f>
        <v>Administration</v>
      </c>
    </row>
    <row r="391" spans="1:15" hidden="1">
      <c r="A391" s="15">
        <v>40353</v>
      </c>
      <c r="B391" s="6" t="s">
        <v>20</v>
      </c>
      <c r="C391" s="9" t="s">
        <v>148</v>
      </c>
      <c r="E391" t="s">
        <v>34</v>
      </c>
      <c r="F391" s="24">
        <v>500</v>
      </c>
      <c r="G391">
        <v>30736</v>
      </c>
      <c r="H391" s="7" t="str">
        <f>VLOOKUP(G391,'Sub-Acct VLookup'!$A$1:$B$44,2,0)</f>
        <v>Community Welfare</v>
      </c>
      <c r="I391" s="13">
        <v>3333</v>
      </c>
      <c r="J391" s="2" t="s">
        <v>1026</v>
      </c>
      <c r="K391" s="2"/>
      <c r="L391" t="str">
        <f>VLOOKUP(J391,'State V-Lookup'!$A$1:$B$19,2,0)</f>
        <v>TENNESSEE</v>
      </c>
      <c r="M391" t="str">
        <f>VLOOKUP(I391,'Cost Center VLookup'!$A$1:$C$99,2,0)</f>
        <v>3333 Mid St Div Public Affairs</v>
      </c>
      <c r="N391" t="str">
        <f>VLOOKUP(I391,'Cost Center VLookup'!$A$1:$C$89,3,0)</f>
        <v>Mark Martin</v>
      </c>
      <c r="O391" t="str">
        <f>VLOOKUP(I391,'Cost Center VLookup'!$A$1:$D$97,4,0)</f>
        <v>Administration</v>
      </c>
    </row>
    <row r="392" spans="1:15" hidden="1">
      <c r="A392" s="15">
        <v>40353</v>
      </c>
      <c r="B392" s="6" t="s">
        <v>20</v>
      </c>
      <c r="C392" s="9" t="s">
        <v>148</v>
      </c>
      <c r="E392" t="s">
        <v>54</v>
      </c>
      <c r="F392" s="24">
        <v>500</v>
      </c>
      <c r="G392">
        <v>30736</v>
      </c>
      <c r="H392" s="7" t="str">
        <f>VLOOKUP(G392,'Sub-Acct VLookup'!$A$1:$B$44,2,0)</f>
        <v>Community Welfare</v>
      </c>
      <c r="I392" s="13">
        <v>3338</v>
      </c>
      <c r="J392" s="2" t="s">
        <v>1026</v>
      </c>
      <c r="K392" s="2"/>
      <c r="L392" t="str">
        <f>VLOOKUP(J392,'State V-Lookup'!$A$1:$B$19,2,0)</f>
        <v>TENNESSEE</v>
      </c>
      <c r="M392" t="str">
        <f>VLOOKUP(I392,'Cost Center VLookup'!$A$1:$C$99,2,0)</f>
        <v>3338 Mid St Div ILWTN Union City Operations</v>
      </c>
      <c r="N392" t="str">
        <f>VLOOKUP(I392,'Cost Center VLookup'!$A$1:$C$89,3,0)</f>
        <v>Pat Mattingly / Sean Jones</v>
      </c>
      <c r="O392" t="str">
        <f>VLOOKUP(I392,'Cost Center VLookup'!$A$1:$D$97,4,0)</f>
        <v>Ryan Tolbert</v>
      </c>
    </row>
    <row r="393" spans="1:15" hidden="1">
      <c r="A393" s="15">
        <v>40360</v>
      </c>
      <c r="B393" s="6" t="s">
        <v>70</v>
      </c>
      <c r="C393" s="9" t="s">
        <v>148</v>
      </c>
      <c r="E393" t="s">
        <v>1102</v>
      </c>
      <c r="F393" s="24">
        <v>150</v>
      </c>
      <c r="G393">
        <v>30736</v>
      </c>
      <c r="H393" s="7" t="str">
        <f>VLOOKUP(G393,'Sub-Acct VLookup'!$A$1:$B$44,2,0)</f>
        <v>Community Welfare</v>
      </c>
      <c r="I393" s="13">
        <v>3333</v>
      </c>
      <c r="J393" s="2" t="s">
        <v>1026</v>
      </c>
      <c r="K393" s="2"/>
      <c r="L393" t="str">
        <f>VLOOKUP(J393,'State V-Lookup'!$A$1:$B$19,2,0)</f>
        <v>TENNESSEE</v>
      </c>
      <c r="M393" t="str">
        <f>VLOOKUP(I393,'Cost Center VLookup'!$A$1:$C$99,2,0)</f>
        <v>3333 Mid St Div Public Affairs</v>
      </c>
      <c r="N393" t="str">
        <f>VLOOKUP(I393,'Cost Center VLookup'!$A$1:$C$89,3,0)</f>
        <v>Mark Martin</v>
      </c>
      <c r="O393" t="str">
        <f>VLOOKUP(I393,'Cost Center VLookup'!$A$1:$D$97,4,0)</f>
        <v>Administration</v>
      </c>
    </row>
    <row r="394" spans="1:15" hidden="1">
      <c r="A394" s="15">
        <v>40367</v>
      </c>
      <c r="B394" s="6" t="s">
        <v>70</v>
      </c>
      <c r="C394" s="9" t="s">
        <v>148</v>
      </c>
      <c r="E394" t="s">
        <v>82</v>
      </c>
      <c r="F394" s="24">
        <v>3000</v>
      </c>
      <c r="G394">
        <v>30736</v>
      </c>
      <c r="H394" s="7" t="str">
        <f>VLOOKUP(G394,'Sub-Acct VLookup'!$A$1:$B$44,2,0)</f>
        <v>Community Welfare</v>
      </c>
      <c r="I394" s="13">
        <v>3333</v>
      </c>
      <c r="J394" s="2" t="s">
        <v>1026</v>
      </c>
      <c r="K394" s="2"/>
      <c r="L394" t="str">
        <f>VLOOKUP(J394,'State V-Lookup'!$A$1:$B$19,2,0)</f>
        <v>TENNESSEE</v>
      </c>
      <c r="M394" t="str">
        <f>VLOOKUP(I394,'Cost Center VLookup'!$A$1:$C$99,2,0)</f>
        <v>3333 Mid St Div Public Affairs</v>
      </c>
      <c r="N394" t="str">
        <f>VLOOKUP(I394,'Cost Center VLookup'!$A$1:$C$89,3,0)</f>
        <v>Mark Martin</v>
      </c>
      <c r="O394" t="str">
        <f>VLOOKUP(I394,'Cost Center VLookup'!$A$1:$D$97,4,0)</f>
        <v>Administration</v>
      </c>
    </row>
    <row r="395" spans="1:15" hidden="1">
      <c r="A395" s="15">
        <v>40371</v>
      </c>
      <c r="B395" s="6" t="s">
        <v>70</v>
      </c>
      <c r="C395" s="9" t="s">
        <v>148</v>
      </c>
      <c r="E395" t="s">
        <v>81</v>
      </c>
      <c r="F395" s="24">
        <v>2500</v>
      </c>
      <c r="G395">
        <v>30736</v>
      </c>
      <c r="H395" s="7" t="str">
        <f>VLOOKUP(G395,'Sub-Acct VLookup'!$A$1:$B$44,2,0)</f>
        <v>Community Welfare</v>
      </c>
      <c r="I395" s="13">
        <v>3333</v>
      </c>
      <c r="J395" s="2" t="s">
        <v>1026</v>
      </c>
      <c r="K395" s="2"/>
      <c r="L395" t="str">
        <f>VLOOKUP(J395,'State V-Lookup'!$A$1:$B$19,2,0)</f>
        <v>TENNESSEE</v>
      </c>
      <c r="M395" t="str">
        <f>VLOOKUP(I395,'Cost Center VLookup'!$A$1:$C$99,2,0)</f>
        <v>3333 Mid St Div Public Affairs</v>
      </c>
      <c r="N395" t="str">
        <f>VLOOKUP(I395,'Cost Center VLookup'!$A$1:$C$89,3,0)</f>
        <v>Mark Martin</v>
      </c>
      <c r="O395" t="str">
        <f>VLOOKUP(I395,'Cost Center VLookup'!$A$1:$D$97,4,0)</f>
        <v>Administration</v>
      </c>
    </row>
    <row r="396" spans="1:15" hidden="1">
      <c r="A396" s="15">
        <v>40374</v>
      </c>
      <c r="B396" s="6" t="s">
        <v>70</v>
      </c>
      <c r="C396" s="9" t="s">
        <v>148</v>
      </c>
      <c r="E396" t="s">
        <v>1010</v>
      </c>
      <c r="F396" s="24">
        <v>1830.33</v>
      </c>
      <c r="G396">
        <v>30703</v>
      </c>
      <c r="H396" s="7" t="str">
        <f>VLOOKUP(G396,'Sub-Acct VLookup'!$A$1:$B$44,2,0)</f>
        <v>United Way Agencies</v>
      </c>
      <c r="I396" s="13">
        <v>3333</v>
      </c>
      <c r="J396" s="2" t="s">
        <v>1026</v>
      </c>
      <c r="K396" s="2"/>
      <c r="L396" t="str">
        <f>VLOOKUP(J396,'State V-Lookup'!$A$1:$B$19,2,0)</f>
        <v>TENNESSEE</v>
      </c>
      <c r="M396" t="str">
        <f>VLOOKUP(I396,'Cost Center VLookup'!$A$1:$C$99,2,0)</f>
        <v>3333 Mid St Div Public Affairs</v>
      </c>
      <c r="N396" t="str">
        <f>VLOOKUP(I396,'Cost Center VLookup'!$A$1:$C$89,3,0)</f>
        <v>Mark Martin</v>
      </c>
      <c r="O396" t="str">
        <f>VLOOKUP(I396,'Cost Center VLookup'!$A$1:$D$97,4,0)</f>
        <v>Administration</v>
      </c>
    </row>
    <row r="397" spans="1:15" hidden="1">
      <c r="A397" s="15">
        <v>40379</v>
      </c>
      <c r="B397" s="6" t="s">
        <v>70</v>
      </c>
      <c r="C397" s="9" t="s">
        <v>148</v>
      </c>
      <c r="E397" t="s">
        <v>1261</v>
      </c>
      <c r="F397" s="24">
        <v>64.48</v>
      </c>
      <c r="G397">
        <v>30736</v>
      </c>
      <c r="H397" s="7" t="str">
        <f>VLOOKUP(G397,'Sub-Acct VLookup'!$A$1:$B$44,2,0)</f>
        <v>Community Welfare</v>
      </c>
      <c r="I397" s="13">
        <v>3342</v>
      </c>
      <c r="J397" s="2" t="s">
        <v>1026</v>
      </c>
      <c r="K397" s="2"/>
      <c r="L397" t="str">
        <f>VLOOKUP(J397,'State V-Lookup'!$A$1:$B$19,2,0)</f>
        <v>TENNESSEE</v>
      </c>
      <c r="M397" t="str">
        <f>VLOOKUP(I397,'Cost Center VLookup'!$A$1:$C$99,2,0)</f>
        <v>3342 Mid St Div Franklin Operations</v>
      </c>
      <c r="N397" t="str">
        <f>VLOOKUP(I397,'Cost Center VLookup'!$A$1:$C$89,3,0)</f>
        <v>Kenny Hay / Steve Steiger</v>
      </c>
      <c r="O397" t="str">
        <f>VLOOKUP(I397,'Cost Center VLookup'!$A$1:$D$97,4,0)</f>
        <v>Brett Lowe</v>
      </c>
    </row>
    <row r="398" spans="1:15" hidden="1">
      <c r="A398" s="15">
        <v>40382</v>
      </c>
      <c r="B398" s="6" t="s">
        <v>70</v>
      </c>
      <c r="C398" s="9" t="s">
        <v>148</v>
      </c>
      <c r="E398" t="s">
        <v>77</v>
      </c>
      <c r="F398" s="24">
        <v>258.45999999999998</v>
      </c>
      <c r="G398">
        <v>30736</v>
      </c>
      <c r="H398" s="7" t="str">
        <f>VLOOKUP(G398,'Sub-Acct VLookup'!$A$1:$B$44,2,0)</f>
        <v>Community Welfare</v>
      </c>
      <c r="I398" s="13">
        <v>3333</v>
      </c>
      <c r="J398" s="2" t="s">
        <v>1026</v>
      </c>
      <c r="K398" s="2"/>
      <c r="L398" t="str">
        <f>VLOOKUP(J398,'State V-Lookup'!$A$1:$B$19,2,0)</f>
        <v>TENNESSEE</v>
      </c>
      <c r="M398" t="str">
        <f>VLOOKUP(I398,'Cost Center VLookup'!$A$1:$C$99,2,0)</f>
        <v>3333 Mid St Div Public Affairs</v>
      </c>
      <c r="N398" t="str">
        <f>VLOOKUP(I398,'Cost Center VLookup'!$A$1:$C$89,3,0)</f>
        <v>Mark Martin</v>
      </c>
      <c r="O398" t="str">
        <f>VLOOKUP(I398,'Cost Center VLookup'!$A$1:$D$97,4,0)</f>
        <v>Administration</v>
      </c>
    </row>
    <row r="399" spans="1:15" hidden="1">
      <c r="A399" s="15">
        <v>40382</v>
      </c>
      <c r="B399" s="6" t="s">
        <v>70</v>
      </c>
      <c r="C399" s="9" t="s">
        <v>148</v>
      </c>
      <c r="E399" t="s">
        <v>78</v>
      </c>
      <c r="F399" s="24">
        <v>30.69</v>
      </c>
      <c r="G399">
        <v>30736</v>
      </c>
      <c r="H399" s="7" t="str">
        <f>VLOOKUP(G399,'Sub-Acct VLookup'!$A$1:$B$44,2,0)</f>
        <v>Community Welfare</v>
      </c>
      <c r="I399" s="13">
        <v>3333</v>
      </c>
      <c r="J399" s="2" t="s">
        <v>1026</v>
      </c>
      <c r="K399" s="2"/>
      <c r="L399" t="str">
        <f>VLOOKUP(J399,'State V-Lookup'!$A$1:$B$19,2,0)</f>
        <v>TENNESSEE</v>
      </c>
      <c r="M399" t="str">
        <f>VLOOKUP(I399,'Cost Center VLookup'!$A$1:$C$99,2,0)</f>
        <v>3333 Mid St Div Public Affairs</v>
      </c>
      <c r="N399" t="str">
        <f>VLOOKUP(I399,'Cost Center VLookup'!$A$1:$C$89,3,0)</f>
        <v>Mark Martin</v>
      </c>
      <c r="O399" t="str">
        <f>VLOOKUP(I399,'Cost Center VLookup'!$A$1:$D$97,4,0)</f>
        <v>Administration</v>
      </c>
    </row>
    <row r="400" spans="1:15" hidden="1">
      <c r="A400" s="15">
        <v>40382</v>
      </c>
      <c r="B400" s="6" t="s">
        <v>70</v>
      </c>
      <c r="C400" s="9" t="s">
        <v>148</v>
      </c>
      <c r="E400" t="s">
        <v>79</v>
      </c>
      <c r="F400" s="24">
        <v>59.91</v>
      </c>
      <c r="G400">
        <v>30736</v>
      </c>
      <c r="H400" s="7" t="str">
        <f>VLOOKUP(G400,'Sub-Acct VLookup'!$A$1:$B$44,2,0)</f>
        <v>Community Welfare</v>
      </c>
      <c r="I400" s="13">
        <v>3333</v>
      </c>
      <c r="J400" s="2" t="s">
        <v>1026</v>
      </c>
      <c r="K400" s="2"/>
      <c r="L400" t="str">
        <f>VLOOKUP(J400,'State V-Lookup'!$A$1:$B$19,2,0)</f>
        <v>TENNESSEE</v>
      </c>
      <c r="M400" t="str">
        <f>VLOOKUP(I400,'Cost Center VLookup'!$A$1:$C$99,2,0)</f>
        <v>3333 Mid St Div Public Affairs</v>
      </c>
      <c r="N400" t="str">
        <f>VLOOKUP(I400,'Cost Center VLookup'!$A$1:$C$89,3,0)</f>
        <v>Mark Martin</v>
      </c>
      <c r="O400" t="str">
        <f>VLOOKUP(I400,'Cost Center VLookup'!$A$1:$D$97,4,0)</f>
        <v>Administration</v>
      </c>
    </row>
    <row r="401" spans="1:15" hidden="1">
      <c r="A401" s="15">
        <v>40382</v>
      </c>
      <c r="B401" s="6" t="s">
        <v>70</v>
      </c>
      <c r="C401" s="9" t="s">
        <v>148</v>
      </c>
      <c r="E401" t="s">
        <v>80</v>
      </c>
      <c r="F401" s="24">
        <v>17.579999999999998</v>
      </c>
      <c r="G401">
        <v>30736</v>
      </c>
      <c r="H401" s="7" t="str">
        <f>VLOOKUP(G401,'Sub-Acct VLookup'!$A$1:$B$44,2,0)</f>
        <v>Community Welfare</v>
      </c>
      <c r="I401" s="13">
        <v>3333</v>
      </c>
      <c r="J401" s="2" t="s">
        <v>1026</v>
      </c>
      <c r="K401" s="2"/>
      <c r="L401" t="str">
        <f>VLOOKUP(J401,'State V-Lookup'!$A$1:$B$19,2,0)</f>
        <v>TENNESSEE</v>
      </c>
      <c r="M401" t="str">
        <f>VLOOKUP(I401,'Cost Center VLookup'!$A$1:$C$99,2,0)</f>
        <v>3333 Mid St Div Public Affairs</v>
      </c>
      <c r="N401" t="str">
        <f>VLOOKUP(I401,'Cost Center VLookup'!$A$1:$C$89,3,0)</f>
        <v>Mark Martin</v>
      </c>
      <c r="O401" t="str">
        <f>VLOOKUP(I401,'Cost Center VLookup'!$A$1:$D$97,4,0)</f>
        <v>Administration</v>
      </c>
    </row>
    <row r="402" spans="1:15" hidden="1">
      <c r="A402" s="15">
        <v>40107</v>
      </c>
      <c r="B402" s="6" t="s">
        <v>1023</v>
      </c>
      <c r="C402" s="9" t="s">
        <v>148</v>
      </c>
      <c r="E402" t="s">
        <v>1036</v>
      </c>
      <c r="F402" s="23">
        <v>62.02</v>
      </c>
      <c r="G402">
        <v>30705</v>
      </c>
      <c r="H402" s="7" t="str">
        <f>VLOOKUP(G402,'Sub-Acct VLookup'!$A$1:$B$44,2,0)</f>
        <v>Health</v>
      </c>
      <c r="I402" s="13">
        <v>3333</v>
      </c>
      <c r="J402" s="2" t="s">
        <v>1035</v>
      </c>
      <c r="K402" s="2"/>
      <c r="L402" t="str">
        <f>VLOOKUP(J402,'State V-Lookup'!$A$1:$B$19,2,0)</f>
        <v>VIRGINIA</v>
      </c>
      <c r="M402" t="str">
        <f>VLOOKUP(I402,'Cost Center VLookup'!$A$1:$C$99,2,0)</f>
        <v>3333 Mid St Div Public Affairs</v>
      </c>
      <c r="N402" t="str">
        <f>VLOOKUP(I402,'Cost Center VLookup'!$A$1:$C$89,3,0)</f>
        <v>Mark Martin</v>
      </c>
      <c r="O402" t="str">
        <f>VLOOKUP(I402,'Cost Center VLookup'!$A$1:$D$97,4,0)</f>
        <v>Administration</v>
      </c>
    </row>
    <row r="403" spans="1:15" hidden="1">
      <c r="A403" s="15">
        <v>40107</v>
      </c>
      <c r="B403" s="6" t="s">
        <v>1023</v>
      </c>
      <c r="C403" s="9" t="s">
        <v>148</v>
      </c>
      <c r="E403" t="s">
        <v>1036</v>
      </c>
      <c r="F403" s="23">
        <v>393.16</v>
      </c>
      <c r="G403">
        <v>30705</v>
      </c>
      <c r="H403" s="7" t="str">
        <f>VLOOKUP(G403,'Sub-Acct VLookup'!$A$1:$B$44,2,0)</f>
        <v>Health</v>
      </c>
      <c r="I403" s="13">
        <v>3333</v>
      </c>
      <c r="J403" s="2" t="s">
        <v>1035</v>
      </c>
      <c r="K403" s="2"/>
      <c r="L403" t="str">
        <f>VLOOKUP(J403,'State V-Lookup'!$A$1:$B$19,2,0)</f>
        <v>VIRGINIA</v>
      </c>
      <c r="M403" t="str">
        <f>VLOOKUP(I403,'Cost Center VLookup'!$A$1:$C$99,2,0)</f>
        <v>3333 Mid St Div Public Affairs</v>
      </c>
      <c r="N403" t="str">
        <f>VLOOKUP(I403,'Cost Center VLookup'!$A$1:$C$89,3,0)</f>
        <v>Mark Martin</v>
      </c>
      <c r="O403" t="str">
        <f>VLOOKUP(I403,'Cost Center VLookup'!$A$1:$D$97,4,0)</f>
        <v>Administration</v>
      </c>
    </row>
    <row r="404" spans="1:15" hidden="1">
      <c r="A404" s="15">
        <v>40107</v>
      </c>
      <c r="B404" s="6" t="s">
        <v>1023</v>
      </c>
      <c r="C404" s="9" t="s">
        <v>148</v>
      </c>
      <c r="E404" t="s">
        <v>1037</v>
      </c>
      <c r="F404" s="23">
        <v>45.51</v>
      </c>
      <c r="G404">
        <v>30736</v>
      </c>
      <c r="H404" s="7" t="str">
        <f>VLOOKUP(G404,'Sub-Acct VLookup'!$A$1:$B$44,2,0)</f>
        <v>Community Welfare</v>
      </c>
      <c r="I404" s="13">
        <v>3333</v>
      </c>
      <c r="J404" s="2" t="s">
        <v>1035</v>
      </c>
      <c r="K404" s="2"/>
      <c r="L404" t="str">
        <f>VLOOKUP(J404,'State V-Lookup'!$A$1:$B$19,2,0)</f>
        <v>VIRGINIA</v>
      </c>
      <c r="M404" t="str">
        <f>VLOOKUP(I404,'Cost Center VLookup'!$A$1:$C$99,2,0)</f>
        <v>3333 Mid St Div Public Affairs</v>
      </c>
      <c r="N404" t="str">
        <f>VLOOKUP(I404,'Cost Center VLookup'!$A$1:$C$89,3,0)</f>
        <v>Mark Martin</v>
      </c>
      <c r="O404" t="str">
        <f>VLOOKUP(I404,'Cost Center VLookup'!$A$1:$D$97,4,0)</f>
        <v>Administration</v>
      </c>
    </row>
    <row r="405" spans="1:15" hidden="1">
      <c r="A405" s="15">
        <v>40107</v>
      </c>
      <c r="B405" s="6" t="s">
        <v>1023</v>
      </c>
      <c r="C405" s="9" t="s">
        <v>148</v>
      </c>
      <c r="E405" t="s">
        <v>1037</v>
      </c>
      <c r="F405" s="23">
        <v>45.51</v>
      </c>
      <c r="G405">
        <v>30736</v>
      </c>
      <c r="H405" s="7" t="str">
        <f>VLOOKUP(G405,'Sub-Acct VLookup'!$A$1:$B$44,2,0)</f>
        <v>Community Welfare</v>
      </c>
      <c r="I405" s="13">
        <v>3333</v>
      </c>
      <c r="J405" s="2" t="s">
        <v>1035</v>
      </c>
      <c r="K405" s="2"/>
      <c r="L405" t="str">
        <f>VLOOKUP(J405,'State V-Lookup'!$A$1:$B$19,2,0)</f>
        <v>VIRGINIA</v>
      </c>
      <c r="M405" t="str">
        <f>VLOOKUP(I405,'Cost Center VLookup'!$A$1:$C$99,2,0)</f>
        <v>3333 Mid St Div Public Affairs</v>
      </c>
      <c r="N405" t="str">
        <f>VLOOKUP(I405,'Cost Center VLookup'!$A$1:$C$89,3,0)</f>
        <v>Mark Martin</v>
      </c>
      <c r="O405" t="str">
        <f>VLOOKUP(I405,'Cost Center VLookup'!$A$1:$D$97,4,0)</f>
        <v>Administration</v>
      </c>
    </row>
    <row r="406" spans="1:15" hidden="1">
      <c r="A406" s="15">
        <v>40109</v>
      </c>
      <c r="B406" s="6" t="s">
        <v>1023</v>
      </c>
      <c r="C406" s="9" t="s">
        <v>148</v>
      </c>
      <c r="E406" t="s">
        <v>1034</v>
      </c>
      <c r="F406" s="23">
        <v>81.02</v>
      </c>
      <c r="G406">
        <v>30705</v>
      </c>
      <c r="H406" s="7" t="str">
        <f>VLOOKUP(G406,'Sub-Acct VLookup'!$A$1:$B$44,2,0)</f>
        <v>Health</v>
      </c>
      <c r="I406" s="13">
        <v>3333</v>
      </c>
      <c r="J406" s="2" t="s">
        <v>1035</v>
      </c>
      <c r="K406" s="2"/>
      <c r="L406" t="str">
        <f>VLOOKUP(J406,'State V-Lookup'!$A$1:$B$19,2,0)</f>
        <v>VIRGINIA</v>
      </c>
      <c r="M406" t="str">
        <f>VLOOKUP(I406,'Cost Center VLookup'!$A$1:$C$99,2,0)</f>
        <v>3333 Mid St Div Public Affairs</v>
      </c>
      <c r="N406" t="str">
        <f>VLOOKUP(I406,'Cost Center VLookup'!$A$1:$C$89,3,0)</f>
        <v>Mark Martin</v>
      </c>
      <c r="O406" t="str">
        <f>VLOOKUP(I406,'Cost Center VLookup'!$A$1:$D$97,4,0)</f>
        <v>Administration</v>
      </c>
    </row>
    <row r="407" spans="1:15" hidden="1">
      <c r="A407" s="15">
        <v>40118</v>
      </c>
      <c r="B407" s="6" t="s">
        <v>1236</v>
      </c>
      <c r="C407" s="9" t="s">
        <v>148</v>
      </c>
      <c r="E407" t="s">
        <v>1263</v>
      </c>
      <c r="F407" s="23">
        <v>86.69</v>
      </c>
      <c r="G407">
        <v>30736</v>
      </c>
      <c r="H407" s="7" t="str">
        <f>VLOOKUP(G407,'Sub-Acct VLookup'!$A$1:$B$44,2,0)</f>
        <v>Community Welfare</v>
      </c>
      <c r="I407" s="13">
        <v>3333</v>
      </c>
      <c r="J407" s="2" t="s">
        <v>1035</v>
      </c>
      <c r="K407" s="2"/>
      <c r="L407" t="str">
        <f>VLOOKUP(J407,'State V-Lookup'!$A$1:$B$19,2,0)</f>
        <v>VIRGINIA</v>
      </c>
      <c r="M407" t="str">
        <f>VLOOKUP(I407,'Cost Center VLookup'!$A$1:$C$99,2,0)</f>
        <v>3333 Mid St Div Public Affairs</v>
      </c>
      <c r="N407" t="str">
        <f>VLOOKUP(I407,'Cost Center VLookup'!$A$1:$C$89,3,0)</f>
        <v>Mark Martin</v>
      </c>
      <c r="O407" t="str">
        <f>VLOOKUP(I407,'Cost Center VLookup'!$A$1:$D$97,4,0)</f>
        <v>Administration</v>
      </c>
    </row>
    <row r="408" spans="1:15" hidden="1">
      <c r="A408" s="15">
        <v>40135</v>
      </c>
      <c r="B408" s="6" t="s">
        <v>1236</v>
      </c>
      <c r="C408" s="9" t="s">
        <v>148</v>
      </c>
      <c r="E408" t="s">
        <v>1262</v>
      </c>
      <c r="F408" s="23">
        <v>100</v>
      </c>
      <c r="G408">
        <v>30736</v>
      </c>
      <c r="H408" s="7" t="str">
        <f>VLOOKUP(G408,'Sub-Acct VLookup'!$A$1:$B$44,2,0)</f>
        <v>Community Welfare</v>
      </c>
      <c r="I408" s="13">
        <v>3333</v>
      </c>
      <c r="J408" s="2" t="s">
        <v>1035</v>
      </c>
      <c r="K408" s="2"/>
      <c r="L408" t="str">
        <f>VLOOKUP(J408,'State V-Lookup'!$A$1:$B$19,2,0)</f>
        <v>VIRGINIA</v>
      </c>
      <c r="M408" t="str">
        <f>VLOOKUP(I408,'Cost Center VLookup'!$A$1:$C$99,2,0)</f>
        <v>3333 Mid St Div Public Affairs</v>
      </c>
      <c r="N408" t="str">
        <f>VLOOKUP(I408,'Cost Center VLookup'!$A$1:$C$89,3,0)</f>
        <v>Mark Martin</v>
      </c>
      <c r="O408" t="str">
        <f>VLOOKUP(I408,'Cost Center VLookup'!$A$1:$D$97,4,0)</f>
        <v>Administration</v>
      </c>
    </row>
    <row r="409" spans="1:15" hidden="1">
      <c r="A409" s="15">
        <v>40206</v>
      </c>
      <c r="B409" s="6" t="s">
        <v>1288</v>
      </c>
      <c r="C409" s="9" t="s">
        <v>148</v>
      </c>
      <c r="E409" t="s">
        <v>1294</v>
      </c>
      <c r="F409" s="24">
        <v>500</v>
      </c>
      <c r="G409">
        <v>30736</v>
      </c>
      <c r="H409" s="7" t="str">
        <f>VLOOKUP(G409,'Sub-Acct VLookup'!$A$1:$B$44,2,0)</f>
        <v>Community Welfare</v>
      </c>
      <c r="I409" s="13">
        <v>3333</v>
      </c>
      <c r="J409" s="2" t="s">
        <v>1035</v>
      </c>
      <c r="K409" s="2"/>
      <c r="L409" t="str">
        <f>VLOOKUP(J409,'State V-Lookup'!$A$1:$B$19,2,0)</f>
        <v>VIRGINIA</v>
      </c>
      <c r="M409" t="str">
        <f>VLOOKUP(I409,'Cost Center VLookup'!$A$1:$C$99,2,0)</f>
        <v>3333 Mid St Div Public Affairs</v>
      </c>
      <c r="N409" t="str">
        <f>VLOOKUP(I409,'Cost Center VLookup'!$A$1:$C$89,3,0)</f>
        <v>Mark Martin</v>
      </c>
      <c r="O409" t="str">
        <f>VLOOKUP(I409,'Cost Center VLookup'!$A$1:$D$97,4,0)</f>
        <v>Administration</v>
      </c>
    </row>
    <row r="410" spans="1:15" hidden="1">
      <c r="A410" s="15">
        <v>40374</v>
      </c>
      <c r="B410" s="6" t="s">
        <v>70</v>
      </c>
      <c r="C410" s="9" t="s">
        <v>148</v>
      </c>
      <c r="E410" t="s">
        <v>112</v>
      </c>
      <c r="F410" s="24">
        <v>825</v>
      </c>
      <c r="G410">
        <v>30736</v>
      </c>
      <c r="H410" s="7" t="str">
        <f>VLOOKUP(G410,'Sub-Acct VLookup'!$A$1:$B$44,2,0)</f>
        <v>Community Welfare</v>
      </c>
      <c r="I410" s="13">
        <v>3333</v>
      </c>
      <c r="J410" s="2" t="s">
        <v>1035</v>
      </c>
      <c r="K410" s="2"/>
      <c r="L410" t="str">
        <f>VLOOKUP(J410,'State V-Lookup'!$A$1:$B$19,2,0)</f>
        <v>VIRGINIA</v>
      </c>
      <c r="M410" t="str">
        <f>VLOOKUP(I410,'Cost Center VLookup'!$A$1:$C$99,2,0)</f>
        <v>3333 Mid St Div Public Affairs</v>
      </c>
      <c r="N410" t="str">
        <f>VLOOKUP(I410,'Cost Center VLookup'!$A$1:$C$89,3,0)</f>
        <v>Mark Martin</v>
      </c>
      <c r="O410" t="str">
        <f>VLOOKUP(I410,'Cost Center VLookup'!$A$1:$D$97,4,0)</f>
        <v>Administration</v>
      </c>
    </row>
    <row r="411" spans="1:15" hidden="1">
      <c r="A411" s="15">
        <v>40375</v>
      </c>
      <c r="B411" s="6" t="s">
        <v>70</v>
      </c>
      <c r="C411" s="9" t="s">
        <v>148</v>
      </c>
      <c r="E411" t="s">
        <v>111</v>
      </c>
      <c r="F411" s="24">
        <v>1000</v>
      </c>
      <c r="G411">
        <v>30736</v>
      </c>
      <c r="H411" s="7" t="str">
        <f>VLOOKUP(G411,'Sub-Acct VLookup'!$A$1:$B$44,2,0)</f>
        <v>Community Welfare</v>
      </c>
      <c r="I411" s="13">
        <v>3333</v>
      </c>
      <c r="J411" s="2" t="s">
        <v>1035</v>
      </c>
      <c r="K411" s="2"/>
      <c r="L411" t="str">
        <f>VLOOKUP(J411,'State V-Lookup'!$A$1:$B$19,2,0)</f>
        <v>VIRGINIA</v>
      </c>
      <c r="M411" t="str">
        <f>VLOOKUP(I411,'Cost Center VLookup'!$A$1:$C$99,2,0)</f>
        <v>3333 Mid St Div Public Affairs</v>
      </c>
      <c r="N411" t="str">
        <f>VLOOKUP(I411,'Cost Center VLookup'!$A$1:$C$89,3,0)</f>
        <v>Mark Martin</v>
      </c>
      <c r="O411" t="str">
        <f>VLOOKUP(I411,'Cost Center VLookup'!$A$1:$D$97,4,0)</f>
        <v>Administration</v>
      </c>
    </row>
    <row r="412" spans="1:15" hidden="1">
      <c r="A412" s="15">
        <v>40388</v>
      </c>
      <c r="B412" s="6" t="s">
        <v>70</v>
      </c>
      <c r="C412" s="9" t="s">
        <v>148</v>
      </c>
      <c r="E412" t="s">
        <v>117</v>
      </c>
      <c r="F412" s="24">
        <v>100</v>
      </c>
      <c r="G412">
        <v>30710</v>
      </c>
      <c r="H412" s="7" t="str">
        <f>VLOOKUP(G412,'Sub-Acct VLookup'!$A$1:$B$44,2,0)</f>
        <v>Youth Clubs &amp; Centers</v>
      </c>
      <c r="I412" s="13">
        <v>3334</v>
      </c>
      <c r="J412" s="2" t="s">
        <v>1040</v>
      </c>
      <c r="K412" s="2"/>
      <c r="L412" t="str">
        <f>VLOOKUP(J412,'State V-Lookup'!$A$1:$B$19,2,0)</f>
        <v>IOWA</v>
      </c>
      <c r="M412" t="str">
        <f>VLOOKUP(I412,'Cost Center VLookup'!$A$1:$C$99,2,0)</f>
        <v>3334 Mid St Div Keokuk Operations</v>
      </c>
      <c r="N412" t="str">
        <f>VLOOKUP(I412,'Cost Center VLookup'!$A$1:$C$89,3,0)</f>
        <v>Liberty Utilities</v>
      </c>
      <c r="O412" t="str">
        <f>VLOOKUP(I412,'Cost Center VLookup'!$A$1:$D$97,4,0)</f>
        <v>Liberty Utilities</v>
      </c>
    </row>
    <row r="413" spans="1:15" hidden="1">
      <c r="A413" s="15">
        <v>40390</v>
      </c>
      <c r="B413" s="6" t="s">
        <v>70</v>
      </c>
      <c r="C413" s="9" t="s">
        <v>148</v>
      </c>
      <c r="E413" t="s">
        <v>118</v>
      </c>
      <c r="F413" s="24">
        <v>200</v>
      </c>
      <c r="G413">
        <v>30705</v>
      </c>
      <c r="H413" s="7" t="str">
        <f>VLOOKUP(G413,'Sub-Acct VLookup'!$A$1:$B$44,2,0)</f>
        <v>Health</v>
      </c>
      <c r="I413" s="13">
        <v>3333</v>
      </c>
      <c r="J413" s="2" t="s">
        <v>1011</v>
      </c>
      <c r="K413" s="2"/>
      <c r="L413" t="str">
        <f>VLOOKUP(J413,'State V-Lookup'!$A$1:$B$19,2,0)</f>
        <v>KENTUCKY</v>
      </c>
      <c r="M413" t="str">
        <f>VLOOKUP(I413,'Cost Center VLookup'!$A$1:$C$99,2,0)</f>
        <v>3333 Mid St Div Public Affairs</v>
      </c>
      <c r="N413" t="str">
        <f>VLOOKUP(I413,'Cost Center VLookup'!$A$1:$C$89,3,0)</f>
        <v>Mark Martin</v>
      </c>
      <c r="O413" t="str">
        <f>VLOOKUP(I413,'Cost Center VLookup'!$A$1:$D$97,4,0)</f>
        <v>Administration</v>
      </c>
    </row>
    <row r="414" spans="1:15" hidden="1">
      <c r="A414" s="15">
        <v>40390</v>
      </c>
      <c r="B414" s="6" t="s">
        <v>70</v>
      </c>
      <c r="C414" s="9" t="s">
        <v>148</v>
      </c>
      <c r="E414" t="s">
        <v>35</v>
      </c>
      <c r="F414" s="24">
        <v>250</v>
      </c>
      <c r="G414">
        <v>30736</v>
      </c>
      <c r="H414" s="7" t="str">
        <f>VLOOKUP(G414,'Sub-Acct VLookup'!$A$1:$B$44,2,0)</f>
        <v>Community Welfare</v>
      </c>
      <c r="I414" s="13">
        <v>3333</v>
      </c>
      <c r="J414" s="2" t="s">
        <v>1011</v>
      </c>
      <c r="K414" s="2"/>
      <c r="L414" t="str">
        <f>VLOOKUP(J414,'State V-Lookup'!$A$1:$B$19,2,0)</f>
        <v>KENTUCKY</v>
      </c>
      <c r="M414" t="str">
        <f>VLOOKUP(I414,'Cost Center VLookup'!$A$1:$C$99,2,0)</f>
        <v>3333 Mid St Div Public Affairs</v>
      </c>
      <c r="N414" t="str">
        <f>VLOOKUP(I414,'Cost Center VLookup'!$A$1:$C$89,3,0)</f>
        <v>Mark Martin</v>
      </c>
      <c r="O414" t="str">
        <f>VLOOKUP(I414,'Cost Center VLookup'!$A$1:$D$97,4,0)</f>
        <v>Administration</v>
      </c>
    </row>
    <row r="415" spans="1:15" hidden="1">
      <c r="A415" s="15">
        <v>40387</v>
      </c>
      <c r="B415" s="6" t="s">
        <v>70</v>
      </c>
      <c r="C415" s="9" t="s">
        <v>148</v>
      </c>
      <c r="E415" t="s">
        <v>119</v>
      </c>
      <c r="F415" s="24">
        <v>100</v>
      </c>
      <c r="G415">
        <v>30736</v>
      </c>
      <c r="H415" s="7" t="str">
        <f>VLOOKUP(G415,'Sub-Acct VLookup'!$A$1:$B$44,2,0)</f>
        <v>Community Welfare</v>
      </c>
      <c r="I415" s="13">
        <v>3340</v>
      </c>
      <c r="J415" s="2" t="s">
        <v>1217</v>
      </c>
      <c r="K415" s="2"/>
      <c r="L415" t="str">
        <f>VLOOKUP(J415,'State V-Lookup'!$A$1:$B$19,2,0)</f>
        <v>ILLINOIS</v>
      </c>
      <c r="M415" t="str">
        <f>VLOOKUP(I415,'Cost Center VLookup'!$A$1:$C$99,2,0)</f>
        <v>3340 Mid St Div Vandalia Operations</v>
      </c>
      <c r="N415" t="str">
        <f>VLOOKUP(I415,'Cost Center VLookup'!$A$1:$C$89,3,0)</f>
        <v>Liberty Utilities</v>
      </c>
      <c r="O415" t="str">
        <f>VLOOKUP(I415,'Cost Center VLookup'!$A$1:$D$97,4,0)</f>
        <v>Liberty Utilities</v>
      </c>
    </row>
    <row r="416" spans="1:15" hidden="1">
      <c r="A416" s="15">
        <v>40386</v>
      </c>
      <c r="B416" s="6" t="s">
        <v>70</v>
      </c>
      <c r="C416" s="9" t="s">
        <v>148</v>
      </c>
      <c r="E416" t="s">
        <v>1041</v>
      </c>
      <c r="F416" s="24">
        <v>5000</v>
      </c>
      <c r="G416">
        <v>30736</v>
      </c>
      <c r="H416" s="7" t="str">
        <f>VLOOKUP(G416,'Sub-Acct VLookup'!$A$1:$B$44,2,0)</f>
        <v>Community Welfare</v>
      </c>
      <c r="I416" s="13">
        <v>3333</v>
      </c>
      <c r="J416" s="2" t="s">
        <v>1026</v>
      </c>
      <c r="K416" s="2"/>
      <c r="L416" t="str">
        <f>VLOOKUP(J416,'State V-Lookup'!$A$1:$B$19,2,0)</f>
        <v>TENNESSEE</v>
      </c>
      <c r="M416" t="str">
        <f>VLOOKUP(I416,'Cost Center VLookup'!$A$1:$C$99,2,0)</f>
        <v>3333 Mid St Div Public Affairs</v>
      </c>
      <c r="N416" t="str">
        <f>VLOOKUP(I416,'Cost Center VLookup'!$A$1:$C$89,3,0)</f>
        <v>Mark Martin</v>
      </c>
      <c r="O416" t="str">
        <f>VLOOKUP(I416,'Cost Center VLookup'!$A$1:$D$97,4,0)</f>
        <v>Administration</v>
      </c>
    </row>
    <row r="417" spans="1:15" hidden="1">
      <c r="A417" s="15">
        <v>40389</v>
      </c>
      <c r="B417" s="6" t="s">
        <v>70</v>
      </c>
      <c r="C417" s="9" t="s">
        <v>148</v>
      </c>
      <c r="E417" t="s">
        <v>120</v>
      </c>
      <c r="F417" s="24">
        <v>500</v>
      </c>
      <c r="G417">
        <v>30736</v>
      </c>
      <c r="H417" s="7" t="str">
        <f>VLOOKUP(G417,'Sub-Acct VLookup'!$A$1:$B$44,2,0)</f>
        <v>Community Welfare</v>
      </c>
      <c r="I417" s="13">
        <v>3333</v>
      </c>
      <c r="J417" s="2" t="s">
        <v>1026</v>
      </c>
      <c r="K417" s="2"/>
      <c r="L417" t="str">
        <f>VLOOKUP(J417,'State V-Lookup'!$A$1:$B$19,2,0)</f>
        <v>TENNESSEE</v>
      </c>
      <c r="M417" t="str">
        <f>VLOOKUP(I417,'Cost Center VLookup'!$A$1:$C$99,2,0)</f>
        <v>3333 Mid St Div Public Affairs</v>
      </c>
      <c r="N417" t="str">
        <f>VLOOKUP(I417,'Cost Center VLookup'!$A$1:$C$89,3,0)</f>
        <v>Mark Martin</v>
      </c>
      <c r="O417" t="str">
        <f>VLOOKUP(I417,'Cost Center VLookup'!$A$1:$D$97,4,0)</f>
        <v>Administration</v>
      </c>
    </row>
    <row r="418" spans="1:15" hidden="1">
      <c r="A418" s="15">
        <v>40389</v>
      </c>
      <c r="B418" s="6" t="s">
        <v>70</v>
      </c>
      <c r="C418" s="9" t="s">
        <v>148</v>
      </c>
      <c r="E418" t="s">
        <v>1351</v>
      </c>
      <c r="F418" s="24">
        <v>450</v>
      </c>
      <c r="G418">
        <v>30736</v>
      </c>
      <c r="H418" s="7" t="str">
        <f>VLOOKUP(G418,'Sub-Acct VLookup'!$A$1:$B$44,2,0)</f>
        <v>Community Welfare</v>
      </c>
      <c r="I418" s="13">
        <v>3338</v>
      </c>
      <c r="J418" s="2" t="s">
        <v>1026</v>
      </c>
      <c r="K418" s="2"/>
      <c r="L418" t="str">
        <f>VLOOKUP(J418,'State V-Lookup'!$A$1:$B$19,2,0)</f>
        <v>TENNESSEE</v>
      </c>
      <c r="M418" t="str">
        <f>VLOOKUP(I418,'Cost Center VLookup'!$A$1:$C$99,2,0)</f>
        <v>3338 Mid St Div ILWTN Union City Operations</v>
      </c>
      <c r="N418" t="str">
        <f>VLOOKUP(I418,'Cost Center VLookup'!$A$1:$C$89,3,0)</f>
        <v>Pat Mattingly / Sean Jones</v>
      </c>
      <c r="O418" t="str">
        <f>VLOOKUP(I418,'Cost Center VLookup'!$A$1:$D$97,4,0)</f>
        <v>Ryan Tolbert</v>
      </c>
    </row>
    <row r="419" spans="1:15" hidden="1">
      <c r="A419" s="15">
        <v>40390</v>
      </c>
      <c r="B419" s="6" t="s">
        <v>70</v>
      </c>
      <c r="C419" s="9" t="s">
        <v>148</v>
      </c>
      <c r="E419" t="s">
        <v>121</v>
      </c>
      <c r="F419" s="24">
        <v>150</v>
      </c>
      <c r="G419">
        <v>30736</v>
      </c>
      <c r="H419" s="7" t="str">
        <f>VLOOKUP(G419,'Sub-Acct VLookup'!$A$1:$B$44,2,0)</f>
        <v>Community Welfare</v>
      </c>
      <c r="I419" s="13">
        <v>3334</v>
      </c>
      <c r="J419" s="2" t="s">
        <v>1040</v>
      </c>
      <c r="K419" s="2"/>
      <c r="L419" t="str">
        <f>VLOOKUP(J419,'State V-Lookup'!$A$1:$B$19,2,0)</f>
        <v>IOWA</v>
      </c>
      <c r="M419" t="str">
        <f>VLOOKUP(I419,'Cost Center VLookup'!$A$1:$C$99,2,0)</f>
        <v>3334 Mid St Div Keokuk Operations</v>
      </c>
      <c r="N419" t="str">
        <f>VLOOKUP(I419,'Cost Center VLookup'!$A$1:$C$89,3,0)</f>
        <v>Liberty Utilities</v>
      </c>
      <c r="O419" t="str">
        <f>VLOOKUP(I419,'Cost Center VLookup'!$A$1:$D$97,4,0)</f>
        <v>Liberty Utilities</v>
      </c>
    </row>
    <row r="420" spans="1:15" hidden="1">
      <c r="A420" s="15">
        <v>40390</v>
      </c>
      <c r="B420" s="6" t="s">
        <v>70</v>
      </c>
      <c r="C420" s="9" t="s">
        <v>148</v>
      </c>
      <c r="E420" t="s">
        <v>1290</v>
      </c>
      <c r="F420" s="24">
        <v>112</v>
      </c>
      <c r="G420">
        <v>30702</v>
      </c>
      <c r="H420" s="7" t="str">
        <f>VLOOKUP(G420,'Sub-Acct VLookup'!$A$1:$B$44,2,0)</f>
        <v>Education</v>
      </c>
      <c r="I420" s="13">
        <v>3334</v>
      </c>
      <c r="J420" s="2" t="s">
        <v>1040</v>
      </c>
      <c r="K420" s="2"/>
      <c r="L420" t="str">
        <f>VLOOKUP(J420,'State V-Lookup'!$A$1:$B$19,2,0)</f>
        <v>IOWA</v>
      </c>
      <c r="M420" t="str">
        <f>VLOOKUP(I420,'Cost Center VLookup'!$A$1:$C$99,2,0)</f>
        <v>3334 Mid St Div Keokuk Operations</v>
      </c>
      <c r="N420" t="str">
        <f>VLOOKUP(I420,'Cost Center VLookup'!$A$1:$C$89,3,0)</f>
        <v>Liberty Utilities</v>
      </c>
      <c r="O420" t="str">
        <f>VLOOKUP(I420,'Cost Center VLookup'!$A$1:$D$97,4,0)</f>
        <v>Liberty Utilities</v>
      </c>
    </row>
    <row r="421" spans="1:15" hidden="1">
      <c r="A421" s="15">
        <v>40416</v>
      </c>
      <c r="B421" s="6" t="s">
        <v>122</v>
      </c>
      <c r="C421" s="9" t="s">
        <v>148</v>
      </c>
      <c r="E421" t="s">
        <v>123</v>
      </c>
      <c r="F421" s="24">
        <v>2000</v>
      </c>
      <c r="G421">
        <v>30702</v>
      </c>
      <c r="H421" s="7" t="str">
        <f>VLOOKUP(G421,'Sub-Acct VLookup'!$A$1:$B$44,2,0)</f>
        <v>Education</v>
      </c>
      <c r="I421" s="13">
        <v>3333</v>
      </c>
      <c r="J421" s="2" t="s">
        <v>1011</v>
      </c>
      <c r="K421" s="2"/>
      <c r="L421" t="str">
        <f>VLOOKUP(J421,'State V-Lookup'!$A$1:$B$19,2,0)</f>
        <v>KENTUCKY</v>
      </c>
      <c r="M421" t="str">
        <f>VLOOKUP(I421,'Cost Center VLookup'!$A$1:$C$99,2,0)</f>
        <v>3333 Mid St Div Public Affairs</v>
      </c>
      <c r="N421" t="str">
        <f>VLOOKUP(I421,'Cost Center VLookup'!$A$1:$C$89,3,0)</f>
        <v>Mark Martin</v>
      </c>
      <c r="O421" t="str">
        <f>VLOOKUP(I421,'Cost Center VLookup'!$A$1:$D$97,4,0)</f>
        <v>Administration</v>
      </c>
    </row>
    <row r="422" spans="1:15" hidden="1">
      <c r="A422" s="15">
        <v>40399</v>
      </c>
      <c r="B422" s="6" t="s">
        <v>122</v>
      </c>
      <c r="C422" s="9" t="s">
        <v>148</v>
      </c>
      <c r="E422" t="s">
        <v>1231</v>
      </c>
      <c r="F422" s="24">
        <v>193</v>
      </c>
      <c r="G422">
        <v>30706</v>
      </c>
      <c r="H422" s="7" t="str">
        <f>VLOOKUP(G422,'Sub-Acct VLookup'!$A$1:$B$44,2,0)</f>
        <v>Museums &amp; Arts</v>
      </c>
      <c r="I422" s="13">
        <v>3333</v>
      </c>
      <c r="J422" s="2" t="s">
        <v>1011</v>
      </c>
      <c r="K422" s="2"/>
      <c r="L422" t="str">
        <f>VLOOKUP(J422,'State V-Lookup'!$A$1:$B$19,2,0)</f>
        <v>KENTUCKY</v>
      </c>
      <c r="M422" t="str">
        <f>VLOOKUP(I422,'Cost Center VLookup'!$A$1:$C$99,2,0)</f>
        <v>3333 Mid St Div Public Affairs</v>
      </c>
      <c r="N422" t="str">
        <f>VLOOKUP(I422,'Cost Center VLookup'!$A$1:$C$89,3,0)</f>
        <v>Mark Martin</v>
      </c>
      <c r="O422" t="str">
        <f>VLOOKUP(I422,'Cost Center VLookup'!$A$1:$D$97,4,0)</f>
        <v>Administration</v>
      </c>
    </row>
    <row r="423" spans="1:15" hidden="1">
      <c r="A423" s="15">
        <v>40415</v>
      </c>
      <c r="B423" s="6" t="s">
        <v>122</v>
      </c>
      <c r="C423" s="9" t="s">
        <v>148</v>
      </c>
      <c r="E423" t="s">
        <v>1021</v>
      </c>
      <c r="F423" s="24">
        <v>5000</v>
      </c>
      <c r="G423">
        <v>30709</v>
      </c>
      <c r="H423" s="7" t="str">
        <f>VLOOKUP(G423,'Sub-Acct VLookup'!$A$1:$B$44,2,0)</f>
        <v>Salvation Army</v>
      </c>
      <c r="I423" s="13">
        <v>3333</v>
      </c>
      <c r="J423" s="2" t="s">
        <v>1011</v>
      </c>
      <c r="K423" s="2"/>
      <c r="L423" t="str">
        <f>VLOOKUP(J423,'State V-Lookup'!$A$1:$B$19,2,0)</f>
        <v>KENTUCKY</v>
      </c>
      <c r="M423" t="str">
        <f>VLOOKUP(I423,'Cost Center VLookup'!$A$1:$C$99,2,0)</f>
        <v>3333 Mid St Div Public Affairs</v>
      </c>
      <c r="N423" t="str">
        <f>VLOOKUP(I423,'Cost Center VLookup'!$A$1:$C$89,3,0)</f>
        <v>Mark Martin</v>
      </c>
      <c r="O423" t="str">
        <f>VLOOKUP(I423,'Cost Center VLookup'!$A$1:$D$97,4,0)</f>
        <v>Administration</v>
      </c>
    </row>
    <row r="424" spans="1:15" hidden="1">
      <c r="A424" s="15">
        <v>40407</v>
      </c>
      <c r="B424" s="6" t="s">
        <v>122</v>
      </c>
      <c r="C424" s="9" t="s">
        <v>148</v>
      </c>
      <c r="E424" t="s">
        <v>1273</v>
      </c>
      <c r="F424" s="24">
        <v>2000</v>
      </c>
      <c r="G424">
        <v>30710</v>
      </c>
      <c r="H424" s="7" t="str">
        <f>VLOOKUP(G424,'Sub-Acct VLookup'!$A$1:$B$44,2,0)</f>
        <v>Youth Clubs &amp; Centers</v>
      </c>
      <c r="I424" s="13">
        <v>3333</v>
      </c>
      <c r="J424" s="2" t="s">
        <v>1011</v>
      </c>
      <c r="K424" s="2"/>
      <c r="L424" t="str">
        <f>VLOOKUP(J424,'State V-Lookup'!$A$1:$B$19,2,0)</f>
        <v>KENTUCKY</v>
      </c>
      <c r="M424" t="str">
        <f>VLOOKUP(I424,'Cost Center VLookup'!$A$1:$C$99,2,0)</f>
        <v>3333 Mid St Div Public Affairs</v>
      </c>
      <c r="N424" t="str">
        <f>VLOOKUP(I424,'Cost Center VLookup'!$A$1:$C$89,3,0)</f>
        <v>Mark Martin</v>
      </c>
      <c r="O424" t="str">
        <f>VLOOKUP(I424,'Cost Center VLookup'!$A$1:$D$97,4,0)</f>
        <v>Administration</v>
      </c>
    </row>
    <row r="425" spans="1:15" hidden="1">
      <c r="A425" s="15">
        <v>40391</v>
      </c>
      <c r="B425" s="6" t="s">
        <v>122</v>
      </c>
      <c r="C425" s="9" t="s">
        <v>148</v>
      </c>
      <c r="E425" t="s">
        <v>1010</v>
      </c>
      <c r="F425" s="24">
        <v>1192</v>
      </c>
      <c r="G425">
        <v>30703</v>
      </c>
      <c r="H425" s="7" t="str">
        <f>VLOOKUP(G425,'Sub-Acct VLookup'!$A$1:$B$44,2,0)</f>
        <v>United Way Agencies</v>
      </c>
      <c r="I425" s="13">
        <v>2631</v>
      </c>
      <c r="J425" s="2" t="s">
        <v>1011</v>
      </c>
      <c r="K425" s="2"/>
      <c r="L425" t="str">
        <f>VLOOKUP(J425,'State V-Lookup'!$A$1:$B$19,2,0)</f>
        <v>KENTUCKY</v>
      </c>
      <c r="M425" t="str">
        <f>VLOOKUP(I425,'Cost Center VLookup'!$A$1:$C$99,2,0)</f>
        <v>2631 KY Div Madisonville West Region Administration</v>
      </c>
      <c r="N425" t="str">
        <f>VLOOKUP(I425,'Cost Center VLookup'!$A$1:$C$89,3,0)</f>
        <v>Tim Owen</v>
      </c>
      <c r="O425" t="str">
        <f>VLOOKUP(I425,'Cost Center VLookup'!$A$1:$D$97,4,0)</f>
        <v>Administration</v>
      </c>
    </row>
    <row r="426" spans="1:15" hidden="1">
      <c r="A426" s="15">
        <v>40409</v>
      </c>
      <c r="B426" s="6" t="s">
        <v>122</v>
      </c>
      <c r="C426" s="9" t="s">
        <v>148</v>
      </c>
      <c r="E426" t="s">
        <v>1010</v>
      </c>
      <c r="F426" s="24">
        <v>1830.33</v>
      </c>
      <c r="G426">
        <v>30703</v>
      </c>
      <c r="H426" s="7" t="str">
        <f>VLOOKUP(G426,'Sub-Acct VLookup'!$A$1:$B$44,2,0)</f>
        <v>United Way Agencies</v>
      </c>
      <c r="I426" s="13">
        <v>3333</v>
      </c>
      <c r="J426" s="2" t="s">
        <v>1026</v>
      </c>
      <c r="K426" s="2"/>
      <c r="L426" t="str">
        <f>VLOOKUP(J426,'State V-Lookup'!$A$1:$B$19,2,0)</f>
        <v>TENNESSEE</v>
      </c>
      <c r="M426" t="str">
        <f>VLOOKUP(I426,'Cost Center VLookup'!$A$1:$C$99,2,0)</f>
        <v>3333 Mid St Div Public Affairs</v>
      </c>
      <c r="N426" t="str">
        <f>VLOOKUP(I426,'Cost Center VLookup'!$A$1:$C$89,3,0)</f>
        <v>Mark Martin</v>
      </c>
      <c r="O426" t="str">
        <f>VLOOKUP(I426,'Cost Center VLookup'!$A$1:$D$97,4,0)</f>
        <v>Administration</v>
      </c>
    </row>
    <row r="427" spans="1:15" hidden="1">
      <c r="A427" s="15">
        <v>40409</v>
      </c>
      <c r="B427" s="6" t="s">
        <v>122</v>
      </c>
      <c r="C427" s="9" t="s">
        <v>148</v>
      </c>
      <c r="E427" t="s">
        <v>1256</v>
      </c>
      <c r="F427" s="24">
        <v>348.51</v>
      </c>
      <c r="G427">
        <v>30703</v>
      </c>
      <c r="H427" s="7" t="str">
        <f>VLOOKUP(G427,'Sub-Acct VLookup'!$A$1:$B$44,2,0)</f>
        <v>United Way Agencies</v>
      </c>
      <c r="I427" s="13">
        <v>3341</v>
      </c>
      <c r="J427" s="2" t="s">
        <v>1026</v>
      </c>
      <c r="K427" s="2"/>
      <c r="L427" t="str">
        <f>VLOOKUP(J427,'State V-Lookup'!$A$1:$B$19,2,0)</f>
        <v>TENNESSEE</v>
      </c>
      <c r="M427" t="str">
        <f>VLOOKUP(I427,'Cost Center VLookup'!$A$1:$C$99,2,0)</f>
        <v>3341 Mid St Div Columbia Operations</v>
      </c>
      <c r="N427" t="str">
        <f>VLOOKUP(I427,'Cost Center VLookup'!$A$1:$C$89,3,0)</f>
        <v>Kenny Hay / Steve Steiger</v>
      </c>
      <c r="O427" t="str">
        <f>VLOOKUP(I427,'Cost Center VLookup'!$A$1:$D$97,4,0)</f>
        <v>Brett Lowe</v>
      </c>
    </row>
    <row r="428" spans="1:15" hidden="1">
      <c r="A428" s="15">
        <v>40403</v>
      </c>
      <c r="B428" s="6" t="s">
        <v>122</v>
      </c>
      <c r="C428" s="9" t="s">
        <v>148</v>
      </c>
      <c r="E428" t="s">
        <v>1010</v>
      </c>
      <c r="F428" s="24">
        <v>2500</v>
      </c>
      <c r="G428">
        <v>30703</v>
      </c>
      <c r="H428" s="7" t="str">
        <f>VLOOKUP(G428,'Sub-Acct VLookup'!$A$1:$B$44,2,0)</f>
        <v>United Way Agencies</v>
      </c>
      <c r="I428" s="13">
        <v>3336</v>
      </c>
      <c r="J428" s="2" t="s">
        <v>1220</v>
      </c>
      <c r="K428" s="2"/>
      <c r="L428" t="str">
        <f>VLOOKUP(J428,'State V-Lookup'!$A$1:$B$19,2,0)</f>
        <v>NEMO</v>
      </c>
      <c r="M428" t="str">
        <f>VLOOKUP(I428,'Cost Center VLookup'!$A$1:$C$99,2,0)</f>
        <v>3336 Mid St Div Hannibal Operations</v>
      </c>
      <c r="N428" t="str">
        <f>VLOOKUP(I428,'Cost Center VLookup'!$A$1:$C$89,3,0)</f>
        <v>Liberty Utilities</v>
      </c>
      <c r="O428" t="str">
        <f>VLOOKUP(I428,'Cost Center VLookup'!$A$1:$D$97,4,0)</f>
        <v>Liberty Utilities</v>
      </c>
    </row>
    <row r="429" spans="1:15" hidden="1">
      <c r="A429" s="15">
        <v>40393</v>
      </c>
      <c r="B429" s="6" t="s">
        <v>122</v>
      </c>
      <c r="C429" s="9" t="s">
        <v>148</v>
      </c>
      <c r="E429" t="s">
        <v>124</v>
      </c>
      <c r="F429" s="24">
        <v>50</v>
      </c>
      <c r="G429">
        <v>30736</v>
      </c>
      <c r="H429" s="7" t="str">
        <f>VLOOKUP(G429,'Sub-Acct VLookup'!$A$1:$B$44,2,0)</f>
        <v>Community Welfare</v>
      </c>
      <c r="I429" s="13">
        <v>3336</v>
      </c>
      <c r="J429" s="2" t="s">
        <v>1220</v>
      </c>
      <c r="K429" s="2"/>
      <c r="L429" t="str">
        <f>VLOOKUP(J429,'State V-Lookup'!$A$1:$B$19,2,0)</f>
        <v>NEMO</v>
      </c>
      <c r="M429" t="str">
        <f>VLOOKUP(I429,'Cost Center VLookup'!$A$1:$C$99,2,0)</f>
        <v>3336 Mid St Div Hannibal Operations</v>
      </c>
      <c r="N429" t="str">
        <f>VLOOKUP(I429,'Cost Center VLookup'!$A$1:$C$89,3,0)</f>
        <v>Liberty Utilities</v>
      </c>
      <c r="O429" t="str">
        <f>VLOOKUP(I429,'Cost Center VLookup'!$A$1:$D$97,4,0)</f>
        <v>Liberty Utilities</v>
      </c>
    </row>
    <row r="430" spans="1:15" hidden="1">
      <c r="A430" s="15">
        <v>40416</v>
      </c>
      <c r="B430" s="6" t="s">
        <v>122</v>
      </c>
      <c r="C430" s="9" t="s">
        <v>148</v>
      </c>
      <c r="E430" t="s">
        <v>1329</v>
      </c>
      <c r="F430" s="24">
        <v>250</v>
      </c>
      <c r="G430">
        <v>30736</v>
      </c>
      <c r="H430" s="7" t="str">
        <f>VLOOKUP(G430,'Sub-Acct VLookup'!$A$1:$B$44,2,0)</f>
        <v>Community Welfare</v>
      </c>
      <c r="I430" s="13">
        <v>3333</v>
      </c>
      <c r="J430" s="2" t="s">
        <v>1068</v>
      </c>
      <c r="K430" s="2"/>
      <c r="L430" t="str">
        <f>VLOOKUP(J430,'State V-Lookup'!$A$1:$B$19,2,0)</f>
        <v>GEORGIA</v>
      </c>
      <c r="M430" t="str">
        <f>VLOOKUP(I430,'Cost Center VLookup'!$A$1:$C$99,2,0)</f>
        <v>3333 Mid St Div Public Affairs</v>
      </c>
      <c r="N430" t="str">
        <f>VLOOKUP(I430,'Cost Center VLookup'!$A$1:$C$89,3,0)</f>
        <v>Mark Martin</v>
      </c>
      <c r="O430" t="str">
        <f>VLOOKUP(I430,'Cost Center VLookup'!$A$1:$D$97,4,0)</f>
        <v>Administration</v>
      </c>
    </row>
    <row r="431" spans="1:15" hidden="1">
      <c r="A431" s="15">
        <v>40417</v>
      </c>
      <c r="B431" s="6" t="s">
        <v>122</v>
      </c>
      <c r="C431" s="9" t="s">
        <v>148</v>
      </c>
      <c r="E431" t="s">
        <v>125</v>
      </c>
      <c r="F431" s="24">
        <v>250</v>
      </c>
      <c r="G431">
        <v>30736</v>
      </c>
      <c r="H431" s="7" t="str">
        <f>VLOOKUP(G431,'Sub-Acct VLookup'!$A$1:$B$44,2,0)</f>
        <v>Community Welfare</v>
      </c>
      <c r="I431" s="13">
        <v>3333</v>
      </c>
      <c r="J431" s="2" t="s">
        <v>1068</v>
      </c>
      <c r="K431" s="2"/>
      <c r="L431" t="str">
        <f>VLOOKUP(J431,'State V-Lookup'!$A$1:$B$19,2,0)</f>
        <v>GEORGIA</v>
      </c>
      <c r="M431" t="str">
        <f>VLOOKUP(I431,'Cost Center VLookup'!$A$1:$C$99,2,0)</f>
        <v>3333 Mid St Div Public Affairs</v>
      </c>
      <c r="N431" t="str">
        <f>VLOOKUP(I431,'Cost Center VLookup'!$A$1:$C$89,3,0)</f>
        <v>Mark Martin</v>
      </c>
      <c r="O431" t="str">
        <f>VLOOKUP(I431,'Cost Center VLookup'!$A$1:$D$97,4,0)</f>
        <v>Administration</v>
      </c>
    </row>
    <row r="432" spans="1:15" hidden="1">
      <c r="A432" s="15">
        <v>40401</v>
      </c>
      <c r="B432" s="6" t="s">
        <v>122</v>
      </c>
      <c r="C432" s="9" t="s">
        <v>148</v>
      </c>
      <c r="E432" t="s">
        <v>127</v>
      </c>
      <c r="F432" s="24">
        <v>300</v>
      </c>
      <c r="G432">
        <v>30736</v>
      </c>
      <c r="H432" s="7" t="str">
        <f>VLOOKUP(G432,'Sub-Acct VLookup'!$A$1:$B$44,2,0)</f>
        <v>Community Welfare</v>
      </c>
      <c r="I432" s="13">
        <v>3333</v>
      </c>
      <c r="J432" s="2" t="s">
        <v>1068</v>
      </c>
      <c r="K432" s="2"/>
      <c r="L432" t="str">
        <f>VLOOKUP(J432,'State V-Lookup'!$A$1:$B$19,2,0)</f>
        <v>GEORGIA</v>
      </c>
      <c r="M432" t="str">
        <f>VLOOKUP(I432,'Cost Center VLookup'!$A$1:$C$99,2,0)</f>
        <v>3333 Mid St Div Public Affairs</v>
      </c>
      <c r="N432" t="str">
        <f>VLOOKUP(I432,'Cost Center VLookup'!$A$1:$C$89,3,0)</f>
        <v>Mark Martin</v>
      </c>
      <c r="O432" t="str">
        <f>VLOOKUP(I432,'Cost Center VLookup'!$A$1:$D$97,4,0)</f>
        <v>Administration</v>
      </c>
    </row>
    <row r="433" spans="1:15" hidden="1">
      <c r="A433" s="15">
        <v>40417</v>
      </c>
      <c r="B433" s="6" t="s">
        <v>122</v>
      </c>
      <c r="C433" s="9" t="s">
        <v>148</v>
      </c>
      <c r="E433" t="s">
        <v>126</v>
      </c>
      <c r="F433" s="24">
        <v>100.32</v>
      </c>
      <c r="G433">
        <v>30736</v>
      </c>
      <c r="H433" s="7" t="str">
        <f>VLOOKUP(G433,'Sub-Acct VLookup'!$A$1:$B$44,2,0)</f>
        <v>Community Welfare</v>
      </c>
      <c r="I433" s="13">
        <v>3333</v>
      </c>
      <c r="J433" s="2" t="s">
        <v>1068</v>
      </c>
      <c r="K433" s="2"/>
      <c r="L433" t="str">
        <f>VLOOKUP(J433,'State V-Lookup'!$A$1:$B$19,2,0)</f>
        <v>GEORGIA</v>
      </c>
      <c r="M433" t="str">
        <f>VLOOKUP(I433,'Cost Center VLookup'!$A$1:$C$99,2,0)</f>
        <v>3333 Mid St Div Public Affairs</v>
      </c>
      <c r="N433" t="str">
        <f>VLOOKUP(I433,'Cost Center VLookup'!$A$1:$C$89,3,0)</f>
        <v>Mark Martin</v>
      </c>
      <c r="O433" t="str">
        <f>VLOOKUP(I433,'Cost Center VLookup'!$A$1:$D$97,4,0)</f>
        <v>Administration</v>
      </c>
    </row>
    <row r="434" spans="1:15" hidden="1">
      <c r="A434" s="15">
        <v>40415</v>
      </c>
      <c r="B434" s="6" t="s">
        <v>122</v>
      </c>
      <c r="C434" s="9" t="s">
        <v>148</v>
      </c>
      <c r="E434" t="s">
        <v>1320</v>
      </c>
      <c r="F434" s="24">
        <v>35</v>
      </c>
      <c r="G434">
        <v>30736</v>
      </c>
      <c r="H434" s="7" t="str">
        <f>VLOOKUP(G434,'Sub-Acct VLookup'!$A$1:$B$44,2,0)</f>
        <v>Community Welfare</v>
      </c>
      <c r="I434" s="13">
        <v>3334</v>
      </c>
      <c r="J434" s="2" t="s">
        <v>1040</v>
      </c>
      <c r="K434" s="2"/>
      <c r="L434" t="str">
        <f>VLOOKUP(J434,'State V-Lookup'!$A$1:$B$19,2,0)</f>
        <v>IOWA</v>
      </c>
      <c r="M434" t="str">
        <f>VLOOKUP(I434,'Cost Center VLookup'!$A$1:$C$99,2,0)</f>
        <v>3334 Mid St Div Keokuk Operations</v>
      </c>
      <c r="N434" t="str">
        <f>VLOOKUP(I434,'Cost Center VLookup'!$A$1:$C$89,3,0)</f>
        <v>Liberty Utilities</v>
      </c>
      <c r="O434" t="str">
        <f>VLOOKUP(I434,'Cost Center VLookup'!$A$1:$D$97,4,0)</f>
        <v>Liberty Utilities</v>
      </c>
    </row>
    <row r="435" spans="1:15" hidden="1">
      <c r="A435" s="15">
        <v>40403</v>
      </c>
      <c r="B435" s="6" t="s">
        <v>122</v>
      </c>
      <c r="C435" s="9" t="s">
        <v>148</v>
      </c>
      <c r="E435" t="s">
        <v>1283</v>
      </c>
      <c r="F435" s="24">
        <v>250</v>
      </c>
      <c r="G435">
        <v>30736</v>
      </c>
      <c r="H435" s="7" t="str">
        <f>VLOOKUP(G435,'Sub-Acct VLookup'!$A$1:$B$44,2,0)</f>
        <v>Community Welfare</v>
      </c>
      <c r="I435" s="13">
        <v>3333</v>
      </c>
      <c r="J435" s="2" t="s">
        <v>1026</v>
      </c>
      <c r="K435" s="2"/>
      <c r="L435" t="str">
        <f>VLOOKUP(J435,'State V-Lookup'!$A$1:$B$19,2,0)</f>
        <v>TENNESSEE</v>
      </c>
      <c r="M435" t="str">
        <f>VLOOKUP(I435,'Cost Center VLookup'!$A$1:$C$99,2,0)</f>
        <v>3333 Mid St Div Public Affairs</v>
      </c>
      <c r="N435" t="str">
        <f>VLOOKUP(I435,'Cost Center VLookup'!$A$1:$C$89,3,0)</f>
        <v>Mark Martin</v>
      </c>
      <c r="O435" t="str">
        <f>VLOOKUP(I435,'Cost Center VLookup'!$A$1:$D$97,4,0)</f>
        <v>Administration</v>
      </c>
    </row>
    <row r="436" spans="1:15" hidden="1">
      <c r="A436" s="15">
        <v>40414</v>
      </c>
      <c r="B436" s="6" t="s">
        <v>122</v>
      </c>
      <c r="C436" s="9" t="s">
        <v>148</v>
      </c>
      <c r="E436" t="s">
        <v>1257</v>
      </c>
      <c r="F436" s="24">
        <v>2500</v>
      </c>
      <c r="G436">
        <v>30736</v>
      </c>
      <c r="H436" s="7" t="str">
        <f>VLOOKUP(G436,'Sub-Acct VLookup'!$A$1:$B$44,2,0)</f>
        <v>Community Welfare</v>
      </c>
      <c r="I436" s="13">
        <v>3333</v>
      </c>
      <c r="J436" s="2" t="s">
        <v>1026</v>
      </c>
      <c r="K436" s="2"/>
      <c r="L436" t="str">
        <f>VLOOKUP(J436,'State V-Lookup'!$A$1:$B$19,2,0)</f>
        <v>TENNESSEE</v>
      </c>
      <c r="M436" t="str">
        <f>VLOOKUP(I436,'Cost Center VLookup'!$A$1:$C$99,2,0)</f>
        <v>3333 Mid St Div Public Affairs</v>
      </c>
      <c r="N436" t="str">
        <f>VLOOKUP(I436,'Cost Center VLookup'!$A$1:$C$89,3,0)</f>
        <v>Mark Martin</v>
      </c>
      <c r="O436" t="str">
        <f>VLOOKUP(I436,'Cost Center VLookup'!$A$1:$D$97,4,0)</f>
        <v>Administration</v>
      </c>
    </row>
    <row r="437" spans="1:15" hidden="1">
      <c r="A437" s="15">
        <v>40403</v>
      </c>
      <c r="B437" s="6" t="s">
        <v>122</v>
      </c>
      <c r="C437" s="9" t="s">
        <v>148</v>
      </c>
      <c r="E437" t="s">
        <v>1283</v>
      </c>
      <c r="F437" s="24">
        <v>250</v>
      </c>
      <c r="G437">
        <v>30736</v>
      </c>
      <c r="H437" s="7" t="str">
        <f>VLOOKUP(G437,'Sub-Acct VLookup'!$A$1:$B$44,2,0)</f>
        <v>Community Welfare</v>
      </c>
      <c r="I437" s="13">
        <v>3341</v>
      </c>
      <c r="J437" s="2" t="s">
        <v>1026</v>
      </c>
      <c r="K437" s="2"/>
      <c r="L437" t="str">
        <f>VLOOKUP(J437,'State V-Lookup'!$A$1:$B$19,2,0)</f>
        <v>TENNESSEE</v>
      </c>
      <c r="M437" t="str">
        <f>VLOOKUP(I437,'Cost Center VLookup'!$A$1:$C$99,2,0)</f>
        <v>3341 Mid St Div Columbia Operations</v>
      </c>
      <c r="N437" t="str">
        <f>VLOOKUP(I437,'Cost Center VLookup'!$A$1:$C$89,3,0)</f>
        <v>Kenny Hay / Steve Steiger</v>
      </c>
      <c r="O437" t="str">
        <f>VLOOKUP(I437,'Cost Center VLookup'!$A$1:$D$97,4,0)</f>
        <v>Brett Lowe</v>
      </c>
    </row>
    <row r="438" spans="1:15" hidden="1">
      <c r="A438" s="15">
        <v>40409</v>
      </c>
      <c r="B438" s="6" t="s">
        <v>122</v>
      </c>
      <c r="C438" s="9" t="s">
        <v>148</v>
      </c>
      <c r="E438" t="s">
        <v>1256</v>
      </c>
      <c r="F438" s="24">
        <v>291.14999999999998</v>
      </c>
      <c r="G438">
        <v>30736</v>
      </c>
      <c r="H438" s="7" t="str">
        <f>VLOOKUP(G438,'Sub-Acct VLookup'!$A$1:$B$44,2,0)</f>
        <v>Community Welfare</v>
      </c>
      <c r="I438" s="13">
        <v>3341</v>
      </c>
      <c r="J438" s="2" t="s">
        <v>1026</v>
      </c>
      <c r="K438" s="2"/>
      <c r="L438" t="str">
        <f>VLOOKUP(J438,'State V-Lookup'!$A$1:$B$19,2,0)</f>
        <v>TENNESSEE</v>
      </c>
      <c r="M438" t="str">
        <f>VLOOKUP(I438,'Cost Center VLookup'!$A$1:$C$99,2,0)</f>
        <v>3341 Mid St Div Columbia Operations</v>
      </c>
      <c r="N438" t="str">
        <f>VLOOKUP(I438,'Cost Center VLookup'!$A$1:$C$89,3,0)</f>
        <v>Kenny Hay / Steve Steiger</v>
      </c>
      <c r="O438" t="str">
        <f>VLOOKUP(I438,'Cost Center VLookup'!$A$1:$D$97,4,0)</f>
        <v>Brett Lowe</v>
      </c>
    </row>
    <row r="439" spans="1:15" hidden="1">
      <c r="A439" s="15">
        <v>40396</v>
      </c>
      <c r="B439" s="6" t="s">
        <v>122</v>
      </c>
      <c r="C439" s="9" t="s">
        <v>148</v>
      </c>
      <c r="E439" t="s">
        <v>128</v>
      </c>
      <c r="F439" s="24">
        <v>100</v>
      </c>
      <c r="G439">
        <v>30736</v>
      </c>
      <c r="H439" s="7" t="str">
        <f>VLOOKUP(G439,'Sub-Acct VLookup'!$A$1:$B$44,2,0)</f>
        <v>Community Welfare</v>
      </c>
      <c r="I439" s="13">
        <v>3432</v>
      </c>
      <c r="J439" s="2" t="s">
        <v>1026</v>
      </c>
      <c r="K439" s="2"/>
      <c r="L439" t="str">
        <f>VLOOKUP(J439,'State V-Lookup'!$A$1:$B$19,2,0)</f>
        <v>TENNESSEE</v>
      </c>
      <c r="M439" t="str">
        <f>VLOOKUP(I439,'Cost Center VLookup'!$A$1:$C$99,2,0)</f>
        <v>3432 Mid St Div Southeast Marketing</v>
      </c>
      <c r="N439" t="str">
        <f>VLOOKUP(I439,'Cost Center VLookup'!$A$1:$C$89,3,0)</f>
        <v>Danny Bertotti / Bradley Benningfield</v>
      </c>
      <c r="O439" t="str">
        <f>VLOOKUP(I439,'Cost Center VLookup'!$A$1:$D$97,4,0)</f>
        <v>Marketing</v>
      </c>
    </row>
    <row r="440" spans="1:15" hidden="1">
      <c r="A440" s="15">
        <v>40413</v>
      </c>
      <c r="B440" s="6" t="s">
        <v>122</v>
      </c>
      <c r="C440" s="9" t="s">
        <v>148</v>
      </c>
      <c r="E440" t="s">
        <v>129</v>
      </c>
      <c r="F440" s="24">
        <v>567.83000000000004</v>
      </c>
      <c r="G440">
        <v>30736</v>
      </c>
      <c r="H440" s="7" t="str">
        <f>VLOOKUP(G440,'Sub-Acct VLookup'!$A$1:$B$44,2,0)</f>
        <v>Community Welfare</v>
      </c>
      <c r="I440" s="13">
        <v>2734</v>
      </c>
      <c r="J440" s="2" t="s">
        <v>1011</v>
      </c>
      <c r="K440" s="2"/>
      <c r="L440" t="str">
        <f>VLOOKUP(J440,'State V-Lookup'!$A$1:$B$19,2,0)</f>
        <v>KENTUCKY</v>
      </c>
      <c r="M440" t="str">
        <f>VLOOKUP(I440,'Cost Center VLookup'!$A$1:$C$99,2,0)</f>
        <v>2734 KY Div Bowling Green C&amp;M/Service</v>
      </c>
      <c r="N440" t="str">
        <f>VLOOKUP(I440,'Cost Center VLookup'!$A$1:$C$89,3,0)</f>
        <v>Don Bonner / Kolby Beals</v>
      </c>
      <c r="O440" t="str">
        <f>VLOOKUP(I440,'Cost Center VLookup'!$A$1:$D$97,4,0)</f>
        <v>Mike Close</v>
      </c>
    </row>
    <row r="441" spans="1:15" hidden="1">
      <c r="A441" s="15">
        <v>40417</v>
      </c>
      <c r="B441" s="6" t="s">
        <v>122</v>
      </c>
      <c r="C441" s="9" t="s">
        <v>148</v>
      </c>
      <c r="E441" t="s">
        <v>129</v>
      </c>
      <c r="F441" s="24">
        <v>1126.98</v>
      </c>
      <c r="G441">
        <v>30736</v>
      </c>
      <c r="H441" s="7" t="str">
        <f>VLOOKUP(G441,'Sub-Acct VLookup'!$A$1:$B$44,2,0)</f>
        <v>Community Welfare</v>
      </c>
      <c r="I441" s="13">
        <v>2734</v>
      </c>
      <c r="J441" s="2" t="s">
        <v>1011</v>
      </c>
      <c r="K441" s="2"/>
      <c r="L441" t="str">
        <f>VLOOKUP(J441,'State V-Lookup'!$A$1:$B$19,2,0)</f>
        <v>KENTUCKY</v>
      </c>
      <c r="M441" t="str">
        <f>VLOOKUP(I441,'Cost Center VLookup'!$A$1:$C$99,2,0)</f>
        <v>2734 KY Div Bowling Green C&amp;M/Service</v>
      </c>
      <c r="N441" t="str">
        <f>VLOOKUP(I441,'Cost Center VLookup'!$A$1:$C$89,3,0)</f>
        <v>Don Bonner / Kolby Beals</v>
      </c>
      <c r="O441" t="str">
        <f>VLOOKUP(I441,'Cost Center VLookup'!$A$1:$D$97,4,0)</f>
        <v>Mike Close</v>
      </c>
    </row>
    <row r="442" spans="1:15" hidden="1">
      <c r="A442" s="15">
        <v>40417</v>
      </c>
      <c r="B442" s="6" t="s">
        <v>122</v>
      </c>
      <c r="C442" s="9" t="s">
        <v>148</v>
      </c>
      <c r="E442" t="s">
        <v>129</v>
      </c>
      <c r="F442" s="24">
        <v>75</v>
      </c>
      <c r="G442">
        <v>30736</v>
      </c>
      <c r="H442" s="7" t="str">
        <f>VLOOKUP(G442,'Sub-Acct VLookup'!$A$1:$B$44,2,0)</f>
        <v>Community Welfare</v>
      </c>
      <c r="I442" s="13">
        <v>2734</v>
      </c>
      <c r="J442" s="2" t="s">
        <v>1011</v>
      </c>
      <c r="K442" s="2"/>
      <c r="L442" t="str">
        <f>VLOOKUP(J442,'State V-Lookup'!$A$1:$B$19,2,0)</f>
        <v>KENTUCKY</v>
      </c>
      <c r="M442" t="str">
        <f>VLOOKUP(I442,'Cost Center VLookup'!$A$1:$C$99,2,0)</f>
        <v>2734 KY Div Bowling Green C&amp;M/Service</v>
      </c>
      <c r="N442" t="str">
        <f>VLOOKUP(I442,'Cost Center VLookup'!$A$1:$C$89,3,0)</f>
        <v>Don Bonner / Kolby Beals</v>
      </c>
      <c r="O442" t="str">
        <f>VLOOKUP(I442,'Cost Center VLookup'!$A$1:$D$97,4,0)</f>
        <v>Mike Close</v>
      </c>
    </row>
    <row r="443" spans="1:15" hidden="1">
      <c r="A443" s="15">
        <v>40402</v>
      </c>
      <c r="B443" s="6" t="s">
        <v>122</v>
      </c>
      <c r="C443" s="9" t="s">
        <v>148</v>
      </c>
      <c r="E443" t="s">
        <v>1243</v>
      </c>
      <c r="F443" s="24">
        <v>100</v>
      </c>
      <c r="G443">
        <v>30736</v>
      </c>
      <c r="H443" s="7" t="str">
        <f>VLOOKUP(G443,'Sub-Acct VLookup'!$A$1:$B$44,2,0)</f>
        <v>Community Welfare</v>
      </c>
      <c r="I443" s="13">
        <v>3333</v>
      </c>
      <c r="J443" s="2" t="s">
        <v>1011</v>
      </c>
      <c r="K443" s="2"/>
      <c r="L443" t="str">
        <f>VLOOKUP(J443,'State V-Lookup'!$A$1:$B$19,2,0)</f>
        <v>KENTUCKY</v>
      </c>
      <c r="M443" t="str">
        <f>VLOOKUP(I443,'Cost Center VLookup'!$A$1:$C$99,2,0)</f>
        <v>3333 Mid St Div Public Affairs</v>
      </c>
      <c r="N443" t="str">
        <f>VLOOKUP(I443,'Cost Center VLookup'!$A$1:$C$89,3,0)</f>
        <v>Mark Martin</v>
      </c>
      <c r="O443" t="str">
        <f>VLOOKUP(I443,'Cost Center VLookup'!$A$1:$D$97,4,0)</f>
        <v>Administration</v>
      </c>
    </row>
    <row r="444" spans="1:15" hidden="1">
      <c r="A444" s="15">
        <v>40413</v>
      </c>
      <c r="B444" s="6" t="s">
        <v>122</v>
      </c>
      <c r="C444" s="9" t="s">
        <v>148</v>
      </c>
      <c r="E444" t="s">
        <v>130</v>
      </c>
      <c r="F444" s="24">
        <v>44.28</v>
      </c>
      <c r="G444">
        <v>30736</v>
      </c>
      <c r="H444" s="7" t="str">
        <f>VLOOKUP(G444,'Sub-Acct VLookup'!$A$1:$B$44,2,0)</f>
        <v>Community Welfare</v>
      </c>
      <c r="I444" s="13">
        <v>3333</v>
      </c>
      <c r="J444" s="2" t="s">
        <v>1011</v>
      </c>
      <c r="K444" s="2"/>
      <c r="L444" t="str">
        <f>VLOOKUP(J444,'State V-Lookup'!$A$1:$B$19,2,0)</f>
        <v>KENTUCKY</v>
      </c>
      <c r="M444" t="str">
        <f>VLOOKUP(I444,'Cost Center VLookup'!$A$1:$C$99,2,0)</f>
        <v>3333 Mid St Div Public Affairs</v>
      </c>
      <c r="N444" t="str">
        <f>VLOOKUP(I444,'Cost Center VLookup'!$A$1:$C$89,3,0)</f>
        <v>Mark Martin</v>
      </c>
      <c r="O444" t="str">
        <f>VLOOKUP(I444,'Cost Center VLookup'!$A$1:$D$97,4,0)</f>
        <v>Administration</v>
      </c>
    </row>
    <row r="445" spans="1:15" hidden="1">
      <c r="A445" s="15">
        <v>40413</v>
      </c>
      <c r="B445" s="6" t="s">
        <v>122</v>
      </c>
      <c r="C445" s="9" t="s">
        <v>148</v>
      </c>
      <c r="E445" t="s">
        <v>131</v>
      </c>
      <c r="F445" s="24">
        <v>7.41</v>
      </c>
      <c r="G445">
        <v>30736</v>
      </c>
      <c r="H445" s="7" t="str">
        <f>VLOOKUP(G445,'Sub-Acct VLookup'!$A$1:$B$44,2,0)</f>
        <v>Community Welfare</v>
      </c>
      <c r="I445" s="13">
        <v>3333</v>
      </c>
      <c r="J445" s="2" t="s">
        <v>1011</v>
      </c>
      <c r="K445" s="2"/>
      <c r="L445" t="str">
        <f>VLOOKUP(J445,'State V-Lookup'!$A$1:$B$19,2,0)</f>
        <v>KENTUCKY</v>
      </c>
      <c r="M445" t="str">
        <f>VLOOKUP(I445,'Cost Center VLookup'!$A$1:$C$99,2,0)</f>
        <v>3333 Mid St Div Public Affairs</v>
      </c>
      <c r="N445" t="str">
        <f>VLOOKUP(I445,'Cost Center VLookup'!$A$1:$C$89,3,0)</f>
        <v>Mark Martin</v>
      </c>
      <c r="O445" t="str">
        <f>VLOOKUP(I445,'Cost Center VLookup'!$A$1:$D$97,4,0)</f>
        <v>Administration</v>
      </c>
    </row>
    <row r="446" spans="1:15" hidden="1">
      <c r="A446" s="15">
        <v>40413</v>
      </c>
      <c r="B446" s="6" t="s">
        <v>122</v>
      </c>
      <c r="C446" s="9" t="s">
        <v>148</v>
      </c>
      <c r="E446" t="s">
        <v>132</v>
      </c>
      <c r="F446" s="24">
        <v>36.68</v>
      </c>
      <c r="G446">
        <v>30736</v>
      </c>
      <c r="H446" s="7" t="str">
        <f>VLOOKUP(G446,'Sub-Acct VLookup'!$A$1:$B$44,2,0)</f>
        <v>Community Welfare</v>
      </c>
      <c r="I446" s="13">
        <v>3333</v>
      </c>
      <c r="J446" s="2" t="s">
        <v>1011</v>
      </c>
      <c r="K446" s="2"/>
      <c r="L446" t="str">
        <f>VLOOKUP(J446,'State V-Lookup'!$A$1:$B$19,2,0)</f>
        <v>KENTUCKY</v>
      </c>
      <c r="M446" t="str">
        <f>VLOOKUP(I446,'Cost Center VLookup'!$A$1:$C$99,2,0)</f>
        <v>3333 Mid St Div Public Affairs</v>
      </c>
      <c r="N446" t="str">
        <f>VLOOKUP(I446,'Cost Center VLookup'!$A$1:$C$89,3,0)</f>
        <v>Mark Martin</v>
      </c>
      <c r="O446" t="str">
        <f>VLOOKUP(I446,'Cost Center VLookup'!$A$1:$D$97,4,0)</f>
        <v>Administration</v>
      </c>
    </row>
    <row r="447" spans="1:15" hidden="1">
      <c r="A447" s="15">
        <v>40417</v>
      </c>
      <c r="B447" s="6" t="s">
        <v>122</v>
      </c>
      <c r="C447" s="9" t="s">
        <v>148</v>
      </c>
      <c r="E447" t="s">
        <v>133</v>
      </c>
      <c r="F447" s="24">
        <v>500</v>
      </c>
      <c r="G447">
        <v>30736</v>
      </c>
      <c r="H447" s="7" t="str">
        <f>VLOOKUP(G447,'Sub-Acct VLookup'!$A$1:$B$44,2,0)</f>
        <v>Community Welfare</v>
      </c>
      <c r="I447" s="13">
        <v>3333</v>
      </c>
      <c r="J447" s="2" t="s">
        <v>1011</v>
      </c>
      <c r="K447" s="2"/>
      <c r="L447" t="str">
        <f>VLOOKUP(J447,'State V-Lookup'!$A$1:$B$19,2,0)</f>
        <v>KENTUCKY</v>
      </c>
      <c r="M447" t="str">
        <f>VLOOKUP(I447,'Cost Center VLookup'!$A$1:$C$99,2,0)</f>
        <v>3333 Mid St Div Public Affairs</v>
      </c>
      <c r="N447" t="str">
        <f>VLOOKUP(I447,'Cost Center VLookup'!$A$1:$C$89,3,0)</f>
        <v>Mark Martin</v>
      </c>
      <c r="O447" t="str">
        <f>VLOOKUP(I447,'Cost Center VLookup'!$A$1:$D$97,4,0)</f>
        <v>Administration</v>
      </c>
    </row>
    <row r="448" spans="1:15" hidden="1">
      <c r="A448" s="15">
        <v>40420</v>
      </c>
      <c r="B448" s="6" t="s">
        <v>122</v>
      </c>
      <c r="C448" s="9" t="s">
        <v>148</v>
      </c>
      <c r="E448" t="s">
        <v>1102</v>
      </c>
      <c r="F448" s="24">
        <v>250</v>
      </c>
      <c r="G448">
        <v>30736</v>
      </c>
      <c r="H448" s="7" t="str">
        <f>VLOOKUP(G448,'Sub-Acct VLookup'!$A$1:$B$44,2,0)</f>
        <v>Community Welfare</v>
      </c>
      <c r="I448" s="13">
        <v>3333</v>
      </c>
      <c r="J448" s="2" t="s">
        <v>1011</v>
      </c>
      <c r="K448" s="2"/>
      <c r="L448" t="str">
        <f>VLOOKUP(J448,'State V-Lookup'!$A$1:$B$19,2,0)</f>
        <v>KENTUCKY</v>
      </c>
      <c r="M448" t="str">
        <f>VLOOKUP(I448,'Cost Center VLookup'!$A$1:$C$99,2,0)</f>
        <v>3333 Mid St Div Public Affairs</v>
      </c>
      <c r="N448" t="str">
        <f>VLOOKUP(I448,'Cost Center VLookup'!$A$1:$C$89,3,0)</f>
        <v>Mark Martin</v>
      </c>
      <c r="O448" t="str">
        <f>VLOOKUP(I448,'Cost Center VLookup'!$A$1:$D$97,4,0)</f>
        <v>Administration</v>
      </c>
    </row>
    <row r="449" spans="1:15" hidden="1">
      <c r="A449" s="15">
        <v>40409</v>
      </c>
      <c r="B449" s="6" t="s">
        <v>122</v>
      </c>
      <c r="C449" s="9" t="s">
        <v>148</v>
      </c>
      <c r="E449" t="s">
        <v>134</v>
      </c>
      <c r="F449" s="24">
        <v>2500</v>
      </c>
      <c r="G449">
        <v>30736</v>
      </c>
      <c r="H449" s="7" t="str">
        <f>VLOOKUP(G449,'Sub-Acct VLookup'!$A$1:$B$44,2,0)</f>
        <v>Community Welfare</v>
      </c>
      <c r="I449" s="13">
        <v>3333</v>
      </c>
      <c r="J449" s="2" t="s">
        <v>1011</v>
      </c>
      <c r="K449" s="2"/>
      <c r="L449" t="str">
        <f>VLOOKUP(J449,'State V-Lookup'!$A$1:$B$19,2,0)</f>
        <v>KENTUCKY</v>
      </c>
      <c r="M449" t="str">
        <f>VLOOKUP(I449,'Cost Center VLookup'!$A$1:$C$99,2,0)</f>
        <v>3333 Mid St Div Public Affairs</v>
      </c>
      <c r="N449" t="str">
        <f>VLOOKUP(I449,'Cost Center VLookup'!$A$1:$C$89,3,0)</f>
        <v>Mark Martin</v>
      </c>
      <c r="O449" t="str">
        <f>VLOOKUP(I449,'Cost Center VLookup'!$A$1:$D$97,4,0)</f>
        <v>Administration</v>
      </c>
    </row>
    <row r="450" spans="1:15" hidden="1">
      <c r="A450" s="15">
        <v>40394</v>
      </c>
      <c r="B450" s="6" t="s">
        <v>122</v>
      </c>
      <c r="C450" s="9" t="s">
        <v>148</v>
      </c>
      <c r="E450" t="s">
        <v>1031</v>
      </c>
      <c r="F450" s="24">
        <v>100</v>
      </c>
      <c r="G450">
        <v>30736</v>
      </c>
      <c r="H450" s="7" t="str">
        <f>VLOOKUP(G450,'Sub-Acct VLookup'!$A$1:$B$44,2,0)</f>
        <v>Community Welfare</v>
      </c>
      <c r="I450" s="13">
        <v>3333</v>
      </c>
      <c r="J450" s="2" t="s">
        <v>1011</v>
      </c>
      <c r="K450" s="2"/>
      <c r="L450" t="str">
        <f>VLOOKUP(J450,'State V-Lookup'!$A$1:$B$19,2,0)</f>
        <v>KENTUCKY</v>
      </c>
      <c r="M450" t="str">
        <f>VLOOKUP(I450,'Cost Center VLookup'!$A$1:$C$99,2,0)</f>
        <v>3333 Mid St Div Public Affairs</v>
      </c>
      <c r="N450" t="str">
        <f>VLOOKUP(I450,'Cost Center VLookup'!$A$1:$C$89,3,0)</f>
        <v>Mark Martin</v>
      </c>
      <c r="O450" t="str">
        <f>VLOOKUP(I450,'Cost Center VLookup'!$A$1:$D$97,4,0)</f>
        <v>Administration</v>
      </c>
    </row>
    <row r="451" spans="1:15" hidden="1">
      <c r="A451" s="15">
        <v>40399</v>
      </c>
      <c r="B451" s="6" t="s">
        <v>122</v>
      </c>
      <c r="C451" s="9" t="s">
        <v>148</v>
      </c>
      <c r="E451" t="s">
        <v>137</v>
      </c>
      <c r="F451" s="24">
        <v>1000</v>
      </c>
      <c r="G451">
        <v>30736</v>
      </c>
      <c r="H451" s="7" t="str">
        <f>VLOOKUP(G451,'Sub-Acct VLookup'!$A$1:$B$44,2,0)</f>
        <v>Community Welfare</v>
      </c>
      <c r="I451" s="13">
        <v>3333</v>
      </c>
      <c r="J451" s="2" t="s">
        <v>1011</v>
      </c>
      <c r="K451" s="2"/>
      <c r="L451" t="str">
        <f>VLOOKUP(J451,'State V-Lookup'!$A$1:$B$19,2,0)</f>
        <v>KENTUCKY</v>
      </c>
      <c r="M451" t="str">
        <f>VLOOKUP(I451,'Cost Center VLookup'!$A$1:$C$99,2,0)</f>
        <v>3333 Mid St Div Public Affairs</v>
      </c>
      <c r="N451" t="str">
        <f>VLOOKUP(I451,'Cost Center VLookup'!$A$1:$C$89,3,0)</f>
        <v>Mark Martin</v>
      </c>
      <c r="O451" t="str">
        <f>VLOOKUP(I451,'Cost Center VLookup'!$A$1:$D$97,4,0)</f>
        <v>Administration</v>
      </c>
    </row>
    <row r="452" spans="1:15" hidden="1">
      <c r="A452" s="15">
        <v>40409</v>
      </c>
      <c r="B452" s="6" t="s">
        <v>122</v>
      </c>
      <c r="C452" s="9" t="s">
        <v>148</v>
      </c>
      <c r="E452" t="s">
        <v>136</v>
      </c>
      <c r="F452" s="24">
        <v>100</v>
      </c>
      <c r="G452">
        <v>30736</v>
      </c>
      <c r="H452" s="7" t="str">
        <f>VLOOKUP(G452,'Sub-Acct VLookup'!$A$1:$B$44,2,0)</f>
        <v>Community Welfare</v>
      </c>
      <c r="I452" s="13">
        <v>3333</v>
      </c>
      <c r="J452" s="2" t="s">
        <v>1011</v>
      </c>
      <c r="K452" s="2"/>
      <c r="L452" t="str">
        <f>VLOOKUP(J452,'State V-Lookup'!$A$1:$B$19,2,0)</f>
        <v>KENTUCKY</v>
      </c>
      <c r="M452" t="str">
        <f>VLOOKUP(I452,'Cost Center VLookup'!$A$1:$C$99,2,0)</f>
        <v>3333 Mid St Div Public Affairs</v>
      </c>
      <c r="N452" t="str">
        <f>VLOOKUP(I452,'Cost Center VLookup'!$A$1:$C$89,3,0)</f>
        <v>Mark Martin</v>
      </c>
      <c r="O452" t="str">
        <f>VLOOKUP(I452,'Cost Center VLookup'!$A$1:$D$97,4,0)</f>
        <v>Administration</v>
      </c>
    </row>
    <row r="453" spans="1:15" hidden="1">
      <c r="A453" s="15">
        <v>40401</v>
      </c>
      <c r="B453" s="6" t="s">
        <v>122</v>
      </c>
      <c r="C453" s="9" t="s">
        <v>148</v>
      </c>
      <c r="E453" t="s">
        <v>135</v>
      </c>
      <c r="F453" s="24">
        <v>250</v>
      </c>
      <c r="G453">
        <v>30736</v>
      </c>
      <c r="H453" s="7" t="str">
        <f>VLOOKUP(G453,'Sub-Acct VLookup'!$A$1:$B$44,2,0)</f>
        <v>Community Welfare</v>
      </c>
      <c r="I453" s="13">
        <v>3333</v>
      </c>
      <c r="J453" s="2" t="s">
        <v>1011</v>
      </c>
      <c r="K453" s="2"/>
      <c r="L453" t="str">
        <f>VLOOKUP(J453,'State V-Lookup'!$A$1:$B$19,2,0)</f>
        <v>KENTUCKY</v>
      </c>
      <c r="M453" t="str">
        <f>VLOOKUP(I453,'Cost Center VLookup'!$A$1:$C$99,2,0)</f>
        <v>3333 Mid St Div Public Affairs</v>
      </c>
      <c r="N453" t="str">
        <f>VLOOKUP(I453,'Cost Center VLookup'!$A$1:$C$89,3,0)</f>
        <v>Mark Martin</v>
      </c>
      <c r="O453" t="str">
        <f>VLOOKUP(I453,'Cost Center VLookup'!$A$1:$D$97,4,0)</f>
        <v>Administration</v>
      </c>
    </row>
    <row r="454" spans="1:15" hidden="1">
      <c r="A454" s="15">
        <v>40409</v>
      </c>
      <c r="B454" s="6" t="s">
        <v>122</v>
      </c>
      <c r="C454" s="9" t="s">
        <v>148</v>
      </c>
      <c r="E454" t="s">
        <v>69</v>
      </c>
      <c r="F454" s="24">
        <v>138.68</v>
      </c>
      <c r="G454">
        <v>30736</v>
      </c>
      <c r="H454" s="7" t="str">
        <f>VLOOKUP(G454,'Sub-Acct VLookup'!$A$1:$B$44,2,0)</f>
        <v>Community Welfare</v>
      </c>
      <c r="I454" s="13">
        <v>3333</v>
      </c>
      <c r="J454" s="2" t="s">
        <v>1011</v>
      </c>
      <c r="K454" s="2"/>
      <c r="L454" t="str">
        <f>VLOOKUP(J454,'State V-Lookup'!$A$1:$B$19,2,0)</f>
        <v>KENTUCKY</v>
      </c>
      <c r="M454" t="str">
        <f>VLOOKUP(I454,'Cost Center VLookup'!$A$1:$C$99,2,0)</f>
        <v>3333 Mid St Div Public Affairs</v>
      </c>
      <c r="N454" t="str">
        <f>VLOOKUP(I454,'Cost Center VLookup'!$A$1:$C$89,3,0)</f>
        <v>Mark Martin</v>
      </c>
      <c r="O454" t="str">
        <f>VLOOKUP(I454,'Cost Center VLookup'!$A$1:$D$97,4,0)</f>
        <v>Administration</v>
      </c>
    </row>
    <row r="455" spans="1:15" hidden="1">
      <c r="A455" s="15">
        <v>40415</v>
      </c>
      <c r="B455" s="6" t="s">
        <v>122</v>
      </c>
      <c r="C455" s="9" t="s">
        <v>148</v>
      </c>
      <c r="E455" t="s">
        <v>138</v>
      </c>
      <c r="F455" s="24">
        <v>50</v>
      </c>
      <c r="G455">
        <v>30702</v>
      </c>
      <c r="H455" s="7" t="str">
        <f>VLOOKUP(G455,'Sub-Acct VLookup'!$A$1:$B$44,2,0)</f>
        <v>Education</v>
      </c>
      <c r="I455" s="13">
        <v>3370</v>
      </c>
      <c r="J455" s="2" t="s">
        <v>1220</v>
      </c>
      <c r="K455" s="2"/>
      <c r="L455" t="str">
        <f>VLOOKUP(J455,'State V-Lookup'!$A$1:$B$19,2,0)</f>
        <v>NEMO</v>
      </c>
      <c r="M455" t="str">
        <f>VLOOKUP(I455,'Cost Center VLookup'!$A$1:$C$99,2,0)</f>
        <v>3370 Mid St Div Kirksville Operations</v>
      </c>
      <c r="N455" t="str">
        <f>VLOOKUP(I455,'Cost Center VLookup'!$A$1:$C$89,3,0)</f>
        <v>Liberty Utilities</v>
      </c>
      <c r="O455" t="str">
        <f>VLOOKUP(I455,'Cost Center VLookup'!$A$1:$D$97,4,0)</f>
        <v>Liberty Utilities</v>
      </c>
    </row>
    <row r="456" spans="1:15" hidden="1">
      <c r="A456" s="15">
        <v>40421</v>
      </c>
      <c r="B456" s="6" t="s">
        <v>122</v>
      </c>
      <c r="C456" s="9" t="s">
        <v>148</v>
      </c>
      <c r="E456" t="s">
        <v>1039</v>
      </c>
      <c r="F456" s="24">
        <v>150</v>
      </c>
      <c r="G456">
        <v>30710</v>
      </c>
      <c r="H456" s="7" t="str">
        <f>VLOOKUP(G456,'Sub-Acct VLookup'!$A$1:$B$44,2,0)</f>
        <v>Youth Clubs &amp; Centers</v>
      </c>
      <c r="I456" s="13">
        <v>3334</v>
      </c>
      <c r="J456" s="2" t="s">
        <v>1040</v>
      </c>
      <c r="K456" s="2"/>
      <c r="L456" t="str">
        <f>VLOOKUP(J456,'State V-Lookup'!$A$1:$B$19,2,0)</f>
        <v>IOWA</v>
      </c>
      <c r="M456" t="str">
        <f>VLOOKUP(I456,'Cost Center VLookup'!$A$1:$C$99,2,0)</f>
        <v>3334 Mid St Div Keokuk Operations</v>
      </c>
      <c r="N456" t="str">
        <f>VLOOKUP(I456,'Cost Center VLookup'!$A$1:$C$89,3,0)</f>
        <v>Liberty Utilities</v>
      </c>
      <c r="O456" t="str">
        <f>VLOOKUP(I456,'Cost Center VLookup'!$A$1:$D$97,4,0)</f>
        <v>Liberty Utilities</v>
      </c>
    </row>
    <row r="457" spans="1:15" hidden="1">
      <c r="A457" s="15">
        <v>40421</v>
      </c>
      <c r="B457" s="6" t="s">
        <v>122</v>
      </c>
      <c r="C457" s="9" t="s">
        <v>148</v>
      </c>
      <c r="E457" t="s">
        <v>139</v>
      </c>
      <c r="F457" s="24">
        <v>250</v>
      </c>
      <c r="G457">
        <v>30736</v>
      </c>
      <c r="H457" s="7" t="str">
        <f>VLOOKUP(G457,'Sub-Acct VLookup'!$A$1:$B$44,2,0)</f>
        <v>Community Welfare</v>
      </c>
      <c r="I457" s="13">
        <v>3334</v>
      </c>
      <c r="J457" s="2" t="s">
        <v>1040</v>
      </c>
      <c r="K457" s="2"/>
      <c r="L457" t="str">
        <f>VLOOKUP(J457,'State V-Lookup'!$A$1:$B$19,2,0)</f>
        <v>IOWA</v>
      </c>
      <c r="M457" t="str">
        <f>VLOOKUP(I457,'Cost Center VLookup'!$A$1:$C$99,2,0)</f>
        <v>3334 Mid St Div Keokuk Operations</v>
      </c>
      <c r="N457" t="str">
        <f>VLOOKUP(I457,'Cost Center VLookup'!$A$1:$C$89,3,0)</f>
        <v>Liberty Utilities</v>
      </c>
      <c r="O457" t="str">
        <f>VLOOKUP(I457,'Cost Center VLookup'!$A$1:$D$97,4,0)</f>
        <v>Liberty Utilities</v>
      </c>
    </row>
    <row r="458" spans="1:15" hidden="1">
      <c r="A458" s="15">
        <v>40421</v>
      </c>
      <c r="B458" s="6" t="s">
        <v>122</v>
      </c>
      <c r="C458" s="9" t="s">
        <v>148</v>
      </c>
      <c r="E458" t="s">
        <v>140</v>
      </c>
      <c r="F458" s="24">
        <v>50</v>
      </c>
      <c r="G458">
        <v>30736</v>
      </c>
      <c r="H458" s="7" t="str">
        <f>VLOOKUP(G458,'Sub-Acct VLookup'!$A$1:$B$44,2,0)</f>
        <v>Community Welfare</v>
      </c>
      <c r="I458" s="13">
        <v>3334</v>
      </c>
      <c r="J458" s="2" t="s">
        <v>1040</v>
      </c>
      <c r="K458" s="2"/>
      <c r="L458" t="str">
        <f>VLOOKUP(J458,'State V-Lookup'!$A$1:$B$19,2,0)</f>
        <v>IOWA</v>
      </c>
      <c r="M458" t="str">
        <f>VLOOKUP(I458,'Cost Center VLookup'!$A$1:$C$99,2,0)</f>
        <v>3334 Mid St Div Keokuk Operations</v>
      </c>
      <c r="N458" t="str">
        <f>VLOOKUP(I458,'Cost Center VLookup'!$A$1:$C$89,3,0)</f>
        <v>Liberty Utilities</v>
      </c>
      <c r="O458" t="str">
        <f>VLOOKUP(I458,'Cost Center VLookup'!$A$1:$D$97,4,0)</f>
        <v>Liberty Utilities</v>
      </c>
    </row>
    <row r="459" spans="1:15" hidden="1">
      <c r="A459" s="15">
        <v>40421</v>
      </c>
      <c r="B459" s="6" t="s">
        <v>122</v>
      </c>
      <c r="C459" s="9" t="s">
        <v>148</v>
      </c>
      <c r="E459" t="s">
        <v>141</v>
      </c>
      <c r="F459" s="24">
        <v>501</v>
      </c>
      <c r="G459">
        <v>30736</v>
      </c>
      <c r="H459" s="7" t="str">
        <f>VLOOKUP(G459,'Sub-Acct VLookup'!$A$1:$B$44,2,0)</f>
        <v>Community Welfare</v>
      </c>
      <c r="I459" s="13">
        <v>3534</v>
      </c>
      <c r="J459" s="2" t="s">
        <v>1068</v>
      </c>
      <c r="K459" s="2"/>
      <c r="L459" t="str">
        <f>VLOOKUP(J459,'State V-Lookup'!$A$1:$B$19,2,0)</f>
        <v>GEORGIA</v>
      </c>
      <c r="M459" t="str">
        <f>VLOOKUP(I459,'Cost Center VLookup'!$A$1:$C$99,2,0)</f>
        <v>3534 Mid St Div Gainesville Operations</v>
      </c>
      <c r="N459" t="str">
        <f>VLOOKUP(I459,'Cost Center VLookup'!$A$1:$C$89,3,0)</f>
        <v>Liberty Utilities</v>
      </c>
      <c r="O459" t="str">
        <f>VLOOKUP(I459,'Cost Center VLookup'!$A$1:$D$97,4,0)</f>
        <v>Liberty Utilities</v>
      </c>
    </row>
    <row r="460" spans="1:15" hidden="1">
      <c r="A460" s="15">
        <v>40449</v>
      </c>
      <c r="B460" s="6" t="s">
        <v>149</v>
      </c>
      <c r="C460" s="9" t="s">
        <v>148</v>
      </c>
      <c r="E460" t="s">
        <v>150</v>
      </c>
      <c r="F460" s="24">
        <v>2500</v>
      </c>
      <c r="G460">
        <v>30702</v>
      </c>
      <c r="H460" s="7" t="str">
        <f>VLOOKUP(G460,'Sub-Acct VLookup'!$A$1:$B$44,2,0)</f>
        <v>Education</v>
      </c>
      <c r="I460" s="13">
        <v>3333</v>
      </c>
      <c r="J460" s="2" t="s">
        <v>1011</v>
      </c>
      <c r="K460" s="2"/>
      <c r="L460" t="str">
        <f>VLOOKUP(J460,'State V-Lookup'!$A$1:$B$19,2,0)</f>
        <v>KENTUCKY</v>
      </c>
      <c r="M460" t="str">
        <f>VLOOKUP(I460,'Cost Center VLookup'!$A$1:$C$99,2,0)</f>
        <v>3333 Mid St Div Public Affairs</v>
      </c>
      <c r="N460" t="str">
        <f>VLOOKUP(I460,'Cost Center VLookup'!$A$1:$C$89,3,0)</f>
        <v>Mark Martin</v>
      </c>
      <c r="O460" t="str">
        <f>VLOOKUP(I460,'Cost Center VLookup'!$A$1:$D$97,4,0)</f>
        <v>Administration</v>
      </c>
    </row>
    <row r="461" spans="1:15" hidden="1">
      <c r="A461" s="15">
        <v>40451</v>
      </c>
      <c r="B461" s="6" t="s">
        <v>149</v>
      </c>
      <c r="C461" s="9" t="s">
        <v>148</v>
      </c>
      <c r="E461" t="s">
        <v>151</v>
      </c>
      <c r="F461" s="24">
        <v>100</v>
      </c>
      <c r="G461">
        <v>30702</v>
      </c>
      <c r="H461" s="7" t="str">
        <f>VLOOKUP(G461,'Sub-Acct VLookup'!$A$1:$B$44,2,0)</f>
        <v>Education</v>
      </c>
      <c r="I461" s="13">
        <v>3370</v>
      </c>
      <c r="J461" s="2" t="s">
        <v>1220</v>
      </c>
      <c r="K461" s="2"/>
      <c r="L461" t="str">
        <f>VLOOKUP(J461,'State V-Lookup'!$A$1:$B$19,2,0)</f>
        <v>NEMO</v>
      </c>
      <c r="M461" t="str">
        <f>VLOOKUP(I461,'Cost Center VLookup'!$A$1:$C$99,2,0)</f>
        <v>3370 Mid St Div Kirksville Operations</v>
      </c>
      <c r="N461" t="str">
        <f>VLOOKUP(I461,'Cost Center VLookup'!$A$1:$C$89,3,0)</f>
        <v>Liberty Utilities</v>
      </c>
      <c r="O461" t="str">
        <f>VLOOKUP(I461,'Cost Center VLookup'!$A$1:$D$97,4,0)</f>
        <v>Liberty Utilities</v>
      </c>
    </row>
    <row r="462" spans="1:15" hidden="1">
      <c r="A462" s="15">
        <v>40450</v>
      </c>
      <c r="B462" s="6" t="s">
        <v>149</v>
      </c>
      <c r="C462" s="9" t="s">
        <v>148</v>
      </c>
      <c r="E462" t="s">
        <v>152</v>
      </c>
      <c r="F462" s="24">
        <v>30</v>
      </c>
      <c r="G462">
        <v>30702</v>
      </c>
      <c r="H462" s="7" t="str">
        <f>VLOOKUP(G462,'Sub-Acct VLookup'!$A$1:$B$44,2,0)</f>
        <v>Education</v>
      </c>
      <c r="I462" s="13">
        <v>3370</v>
      </c>
      <c r="J462" s="2" t="s">
        <v>1220</v>
      </c>
      <c r="K462" s="2"/>
      <c r="L462" t="str">
        <f>VLOOKUP(J462,'State V-Lookup'!$A$1:$B$19,2,0)</f>
        <v>NEMO</v>
      </c>
      <c r="M462" t="str">
        <f>VLOOKUP(I462,'Cost Center VLookup'!$A$1:$C$99,2,0)</f>
        <v>3370 Mid St Div Kirksville Operations</v>
      </c>
      <c r="N462" t="str">
        <f>VLOOKUP(I462,'Cost Center VLookup'!$A$1:$C$89,3,0)</f>
        <v>Liberty Utilities</v>
      </c>
      <c r="O462" t="str">
        <f>VLOOKUP(I462,'Cost Center VLookup'!$A$1:$D$97,4,0)</f>
        <v>Liberty Utilities</v>
      </c>
    </row>
    <row r="463" spans="1:15" hidden="1">
      <c r="A463" s="15">
        <v>40450</v>
      </c>
      <c r="B463" s="6" t="s">
        <v>149</v>
      </c>
      <c r="C463" s="9" t="s">
        <v>148</v>
      </c>
      <c r="E463" t="s">
        <v>153</v>
      </c>
      <c r="F463" s="24">
        <v>500</v>
      </c>
      <c r="G463">
        <v>30702</v>
      </c>
      <c r="H463" s="7" t="str">
        <f>VLOOKUP(G463,'Sub-Acct VLookup'!$A$1:$B$44,2,0)</f>
        <v>Education</v>
      </c>
      <c r="I463" s="13">
        <v>3370</v>
      </c>
      <c r="J463" s="2" t="s">
        <v>1220</v>
      </c>
      <c r="K463" s="2"/>
      <c r="L463" t="str">
        <f>VLOOKUP(J463,'State V-Lookup'!$A$1:$B$19,2,0)</f>
        <v>NEMO</v>
      </c>
      <c r="M463" t="str">
        <f>VLOOKUP(I463,'Cost Center VLookup'!$A$1:$C$99,2,0)</f>
        <v>3370 Mid St Div Kirksville Operations</v>
      </c>
      <c r="N463" t="str">
        <f>VLOOKUP(I463,'Cost Center VLookup'!$A$1:$C$89,3,0)</f>
        <v>Liberty Utilities</v>
      </c>
      <c r="O463" t="str">
        <f>VLOOKUP(I463,'Cost Center VLookup'!$A$1:$D$97,4,0)</f>
        <v>Liberty Utilities</v>
      </c>
    </row>
    <row r="464" spans="1:15" hidden="1">
      <c r="A464" s="15">
        <v>40422</v>
      </c>
      <c r="B464" s="6" t="s">
        <v>149</v>
      </c>
      <c r="C464" s="9" t="s">
        <v>148</v>
      </c>
      <c r="E464" t="s">
        <v>1010</v>
      </c>
      <c r="F464" s="24">
        <v>1192</v>
      </c>
      <c r="G464">
        <v>30703</v>
      </c>
      <c r="H464" s="7" t="str">
        <f>VLOOKUP(G464,'Sub-Acct VLookup'!$A$1:$B$44,2,0)</f>
        <v>United Way Agencies</v>
      </c>
      <c r="I464" s="13">
        <v>2631</v>
      </c>
      <c r="J464" s="2" t="s">
        <v>1011</v>
      </c>
      <c r="K464" s="2"/>
      <c r="L464" t="str">
        <f>VLOOKUP(J464,'State V-Lookup'!$A$1:$B$19,2,0)</f>
        <v>KENTUCKY</v>
      </c>
      <c r="M464" t="str">
        <f>VLOOKUP(I464,'Cost Center VLookup'!$A$1:$C$99,2,0)</f>
        <v>2631 KY Div Madisonville West Region Administration</v>
      </c>
      <c r="N464" t="str">
        <f>VLOOKUP(I464,'Cost Center VLookup'!$A$1:$C$89,3,0)</f>
        <v>Tim Owen</v>
      </c>
      <c r="O464" t="str">
        <f>VLOOKUP(I464,'Cost Center VLookup'!$A$1:$D$97,4,0)</f>
        <v>Administration</v>
      </c>
    </row>
    <row r="465" spans="1:15" hidden="1">
      <c r="A465" s="15">
        <v>40436</v>
      </c>
      <c r="B465" s="6" t="s">
        <v>149</v>
      </c>
      <c r="C465" s="9" t="s">
        <v>148</v>
      </c>
      <c r="E465" t="s">
        <v>1010</v>
      </c>
      <c r="F465" s="24">
        <v>1830.33</v>
      </c>
      <c r="G465">
        <v>30703</v>
      </c>
      <c r="H465" s="7" t="str">
        <f>VLOOKUP(G465,'Sub-Acct VLookup'!$A$1:$B$44,2,0)</f>
        <v>United Way Agencies</v>
      </c>
      <c r="I465" s="13">
        <v>3333</v>
      </c>
      <c r="J465" s="2" t="s">
        <v>1026</v>
      </c>
      <c r="K465" s="2"/>
      <c r="L465" t="str">
        <f>VLOOKUP(J465,'State V-Lookup'!$A$1:$B$19,2,0)</f>
        <v>TENNESSEE</v>
      </c>
      <c r="M465" t="str">
        <f>VLOOKUP(I465,'Cost Center VLookup'!$A$1:$C$99,2,0)</f>
        <v>3333 Mid St Div Public Affairs</v>
      </c>
      <c r="N465" t="str">
        <f>VLOOKUP(I465,'Cost Center VLookup'!$A$1:$C$89,3,0)</f>
        <v>Mark Martin</v>
      </c>
      <c r="O465" t="str">
        <f>VLOOKUP(I465,'Cost Center VLookup'!$A$1:$D$97,4,0)</f>
        <v>Administration</v>
      </c>
    </row>
    <row r="466" spans="1:15" hidden="1">
      <c r="A466" s="15">
        <v>40443</v>
      </c>
      <c r="B466" s="6" t="s">
        <v>149</v>
      </c>
      <c r="C466" s="9" t="s">
        <v>148</v>
      </c>
      <c r="E466" t="s">
        <v>1010</v>
      </c>
      <c r="F466" s="24">
        <v>200</v>
      </c>
      <c r="G466">
        <v>30703</v>
      </c>
      <c r="H466" s="7" t="str">
        <f>VLOOKUP(G466,'Sub-Acct VLookup'!$A$1:$B$44,2,0)</f>
        <v>United Way Agencies</v>
      </c>
      <c r="I466" s="13">
        <v>3333</v>
      </c>
      <c r="J466" s="2" t="s">
        <v>1068</v>
      </c>
      <c r="K466" s="2"/>
      <c r="L466" t="str">
        <f>VLOOKUP(J466,'State V-Lookup'!$A$1:$B$19,2,0)</f>
        <v>GEORGIA</v>
      </c>
      <c r="M466" t="str">
        <f>VLOOKUP(I466,'Cost Center VLookup'!$A$1:$C$99,2,0)</f>
        <v>3333 Mid St Div Public Affairs</v>
      </c>
      <c r="N466" t="str">
        <f>VLOOKUP(I466,'Cost Center VLookup'!$A$1:$C$89,3,0)</f>
        <v>Mark Martin</v>
      </c>
      <c r="O466" t="str">
        <f>VLOOKUP(I466,'Cost Center VLookup'!$A$1:$D$97,4,0)</f>
        <v>Administration</v>
      </c>
    </row>
    <row r="467" spans="1:15" hidden="1">
      <c r="A467" s="15">
        <v>40429</v>
      </c>
      <c r="B467" s="6" t="s">
        <v>149</v>
      </c>
      <c r="C467" s="9" t="s">
        <v>148</v>
      </c>
      <c r="E467" t="s">
        <v>154</v>
      </c>
      <c r="F467" s="24">
        <v>100</v>
      </c>
      <c r="G467">
        <v>30710</v>
      </c>
      <c r="H467" s="7" t="str">
        <f>VLOOKUP(G467,'Sub-Acct VLookup'!$A$1:$B$44,2,0)</f>
        <v>Youth Clubs &amp; Centers</v>
      </c>
      <c r="I467" s="13">
        <v>3333</v>
      </c>
      <c r="J467" s="2" t="s">
        <v>1011</v>
      </c>
      <c r="K467" s="2"/>
      <c r="L467" t="str">
        <f>VLOOKUP(J467,'State V-Lookup'!$A$1:$B$19,2,0)</f>
        <v>KENTUCKY</v>
      </c>
      <c r="M467" t="str">
        <f>VLOOKUP(I467,'Cost Center VLookup'!$A$1:$C$99,2,0)</f>
        <v>3333 Mid St Div Public Affairs</v>
      </c>
      <c r="N467" t="str">
        <f>VLOOKUP(I467,'Cost Center VLookup'!$A$1:$C$89,3,0)</f>
        <v>Mark Martin</v>
      </c>
      <c r="O467" t="str">
        <f>VLOOKUP(I467,'Cost Center VLookup'!$A$1:$D$97,4,0)</f>
        <v>Administration</v>
      </c>
    </row>
    <row r="468" spans="1:15" hidden="1">
      <c r="A468" s="15">
        <v>40428</v>
      </c>
      <c r="B468" s="6" t="s">
        <v>149</v>
      </c>
      <c r="C468" s="9" t="s">
        <v>148</v>
      </c>
      <c r="E468" t="s">
        <v>1321</v>
      </c>
      <c r="F468" s="24">
        <v>250</v>
      </c>
      <c r="G468">
        <v>30710</v>
      </c>
      <c r="H468" s="7" t="str">
        <f>VLOOKUP(G468,'Sub-Acct VLookup'!$A$1:$B$44,2,0)</f>
        <v>Youth Clubs &amp; Centers</v>
      </c>
      <c r="I468" s="13">
        <v>3333</v>
      </c>
      <c r="J468" s="2" t="s">
        <v>1011</v>
      </c>
      <c r="K468" s="2"/>
      <c r="L468" t="str">
        <f>VLOOKUP(J468,'State V-Lookup'!$A$1:$B$19,2,0)</f>
        <v>KENTUCKY</v>
      </c>
      <c r="M468" t="str">
        <f>VLOOKUP(I468,'Cost Center VLookup'!$A$1:$C$99,2,0)</f>
        <v>3333 Mid St Div Public Affairs</v>
      </c>
      <c r="N468" t="str">
        <f>VLOOKUP(I468,'Cost Center VLookup'!$A$1:$C$89,3,0)</f>
        <v>Mark Martin</v>
      </c>
      <c r="O468" t="str">
        <f>VLOOKUP(I468,'Cost Center VLookup'!$A$1:$D$97,4,0)</f>
        <v>Administration</v>
      </c>
    </row>
    <row r="469" spans="1:15" hidden="1">
      <c r="A469" s="15">
        <v>40422</v>
      </c>
      <c r="B469" s="6" t="s">
        <v>149</v>
      </c>
      <c r="C469" s="9" t="s">
        <v>148</v>
      </c>
      <c r="E469" t="s">
        <v>1355</v>
      </c>
      <c r="F469" s="24">
        <v>40</v>
      </c>
      <c r="G469">
        <v>30710</v>
      </c>
      <c r="H469" s="7" t="str">
        <f>VLOOKUP(G469,'Sub-Acct VLookup'!$A$1:$B$44,2,0)</f>
        <v>Youth Clubs &amp; Centers</v>
      </c>
      <c r="I469" s="13">
        <v>3375</v>
      </c>
      <c r="J469" s="2" t="s">
        <v>1222</v>
      </c>
      <c r="K469" s="2"/>
      <c r="L469" t="str">
        <f>VLOOKUP(J469,'State V-Lookup'!$A$1:$B$19,2,0)</f>
        <v>SEMO</v>
      </c>
      <c r="M469" t="str">
        <f>VLOOKUP(I469,'Cost Center VLookup'!$A$1:$C$99,2,0)</f>
        <v>3375 Mid St Div Jackson Operations</v>
      </c>
      <c r="N469" t="str">
        <f>VLOOKUP(I469,'Cost Center VLookup'!$A$1:$C$89,3,0)</f>
        <v>Liberty Utilities</v>
      </c>
      <c r="O469" t="str">
        <f>VLOOKUP(I469,'Cost Center VLookup'!$A$1:$D$97,4,0)</f>
        <v>Liberty Utilities</v>
      </c>
    </row>
    <row r="470" spans="1:15" hidden="1">
      <c r="A470" s="15">
        <v>40451</v>
      </c>
      <c r="B470" s="6" t="s">
        <v>149</v>
      </c>
      <c r="C470" s="9" t="s">
        <v>148</v>
      </c>
      <c r="E470" t="s">
        <v>1340</v>
      </c>
      <c r="F470" s="24">
        <v>79.42</v>
      </c>
      <c r="G470">
        <v>30736</v>
      </c>
      <c r="H470" s="7" t="str">
        <f>VLOOKUP(G470,'Sub-Acct VLookup'!$A$1:$B$44,2,0)</f>
        <v>Community Welfare</v>
      </c>
      <c r="I470" s="13">
        <v>2735</v>
      </c>
      <c r="J470" s="2" t="s">
        <v>1011</v>
      </c>
      <c r="K470" s="2"/>
      <c r="L470" t="str">
        <f>VLOOKUP(J470,'State V-Lookup'!$A$1:$B$19,2,0)</f>
        <v>KENTUCKY</v>
      </c>
      <c r="M470" t="str">
        <f>VLOOKUP(I470,'Cost Center VLookup'!$A$1:$C$99,2,0)</f>
        <v>2735 KY Div Glasgow C&amp;M/Service</v>
      </c>
      <c r="N470" t="str">
        <f>VLOOKUP(I470,'Cost Center VLookup'!$A$1:$C$89,3,0)</f>
        <v>Brett Lowe</v>
      </c>
      <c r="O470" t="str">
        <f>VLOOKUP(I470,'Cost Center VLookup'!$A$1:$D$97,4,0)</f>
        <v>Mike Close</v>
      </c>
    </row>
    <row r="471" spans="1:15" hidden="1">
      <c r="A471" s="15">
        <v>40422</v>
      </c>
      <c r="B471" s="6" t="s">
        <v>149</v>
      </c>
      <c r="C471" s="9" t="s">
        <v>148</v>
      </c>
      <c r="E471" t="s">
        <v>1276</v>
      </c>
      <c r="F471" s="24">
        <v>-1557.6</v>
      </c>
      <c r="G471">
        <v>30736</v>
      </c>
      <c r="H471" s="7" t="str">
        <f>VLOOKUP(G471,'Sub-Acct VLookup'!$A$1:$B$44,2,0)</f>
        <v>Community Welfare</v>
      </c>
      <c r="I471" s="13">
        <v>2736</v>
      </c>
      <c r="J471" s="2" t="s">
        <v>1011</v>
      </c>
      <c r="K471" s="2"/>
      <c r="L471" t="str">
        <f>VLOOKUP(J471,'State V-Lookup'!$A$1:$B$19,2,0)</f>
        <v>KENTUCKY</v>
      </c>
      <c r="M471" t="str">
        <f>VLOOKUP(I471,'Cost Center VLookup'!$A$1:$C$99,2,0)</f>
        <v>2736 KY Div Hopkinsville C&amp;M/Service</v>
      </c>
      <c r="N471" t="str">
        <f>VLOOKUP(I471,'Cost Center VLookup'!$A$1:$C$89,3,0)</f>
        <v>Ryan Tolbert</v>
      </c>
      <c r="O471" t="str">
        <f>VLOOKUP(I471,'Cost Center VLookup'!$A$1:$D$97,4,0)</f>
        <v>Mariam Tucker</v>
      </c>
    </row>
    <row r="472" spans="1:15" hidden="1">
      <c r="A472" s="15">
        <v>40444</v>
      </c>
      <c r="B472" s="6" t="s">
        <v>149</v>
      </c>
      <c r="C472" s="9" t="s">
        <v>148</v>
      </c>
      <c r="E472" t="s">
        <v>155</v>
      </c>
      <c r="F472" s="24">
        <v>14.81</v>
      </c>
      <c r="G472">
        <v>30736</v>
      </c>
      <c r="H472" s="7" t="str">
        <f>VLOOKUP(G472,'Sub-Acct VLookup'!$A$1:$B$44,2,0)</f>
        <v>Community Welfare</v>
      </c>
      <c r="I472" s="13">
        <v>3333</v>
      </c>
      <c r="J472" s="2" t="s">
        <v>1011</v>
      </c>
      <c r="K472" s="2"/>
      <c r="L472" t="str">
        <f>VLOOKUP(J472,'State V-Lookup'!$A$1:$B$19,2,0)</f>
        <v>KENTUCKY</v>
      </c>
      <c r="M472" t="str">
        <f>VLOOKUP(I472,'Cost Center VLookup'!$A$1:$C$99,2,0)</f>
        <v>3333 Mid St Div Public Affairs</v>
      </c>
      <c r="N472" t="str">
        <f>VLOOKUP(I472,'Cost Center VLookup'!$A$1:$C$89,3,0)</f>
        <v>Mark Martin</v>
      </c>
      <c r="O472" t="str">
        <f>VLOOKUP(I472,'Cost Center VLookup'!$A$1:$D$97,4,0)</f>
        <v>Administration</v>
      </c>
    </row>
    <row r="473" spans="1:15" hidden="1">
      <c r="A473" s="15">
        <v>40444</v>
      </c>
      <c r="B473" s="6" t="s">
        <v>149</v>
      </c>
      <c r="C473" s="9" t="s">
        <v>148</v>
      </c>
      <c r="E473" t="s">
        <v>155</v>
      </c>
      <c r="F473" s="24">
        <v>271.88</v>
      </c>
      <c r="G473">
        <v>30736</v>
      </c>
      <c r="H473" s="7" t="str">
        <f>VLOOKUP(G473,'Sub-Acct VLookup'!$A$1:$B$44,2,0)</f>
        <v>Community Welfare</v>
      </c>
      <c r="I473" s="13">
        <v>3333</v>
      </c>
      <c r="J473" s="2" t="s">
        <v>1011</v>
      </c>
      <c r="K473" s="2"/>
      <c r="L473" t="str">
        <f>VLOOKUP(J473,'State V-Lookup'!$A$1:$B$19,2,0)</f>
        <v>KENTUCKY</v>
      </c>
      <c r="M473" t="str">
        <f>VLOOKUP(I473,'Cost Center VLookup'!$A$1:$C$99,2,0)</f>
        <v>3333 Mid St Div Public Affairs</v>
      </c>
      <c r="N473" t="str">
        <f>VLOOKUP(I473,'Cost Center VLookup'!$A$1:$C$89,3,0)</f>
        <v>Mark Martin</v>
      </c>
      <c r="O473" t="str">
        <f>VLOOKUP(I473,'Cost Center VLookup'!$A$1:$D$97,4,0)</f>
        <v>Administration</v>
      </c>
    </row>
    <row r="474" spans="1:15" hidden="1">
      <c r="A474" s="15">
        <v>40444</v>
      </c>
      <c r="B474" s="6" t="s">
        <v>149</v>
      </c>
      <c r="C474" s="9" t="s">
        <v>148</v>
      </c>
      <c r="E474" t="s">
        <v>158</v>
      </c>
      <c r="F474" s="24">
        <v>14.81</v>
      </c>
      <c r="G474">
        <v>30736</v>
      </c>
      <c r="H474" s="7" t="str">
        <f>VLOOKUP(G474,'Sub-Acct VLookup'!$A$1:$B$44,2,0)</f>
        <v>Community Welfare</v>
      </c>
      <c r="I474" s="13">
        <v>3333</v>
      </c>
      <c r="J474" s="2" t="s">
        <v>1011</v>
      </c>
      <c r="K474" s="2"/>
      <c r="L474" t="str">
        <f>VLOOKUP(J474,'State V-Lookup'!$A$1:$B$19,2,0)</f>
        <v>KENTUCKY</v>
      </c>
      <c r="M474" t="str">
        <f>VLOOKUP(I474,'Cost Center VLookup'!$A$1:$C$99,2,0)</f>
        <v>3333 Mid St Div Public Affairs</v>
      </c>
      <c r="N474" t="str">
        <f>VLOOKUP(I474,'Cost Center VLookup'!$A$1:$C$89,3,0)</f>
        <v>Mark Martin</v>
      </c>
      <c r="O474" t="str">
        <f>VLOOKUP(I474,'Cost Center VLookup'!$A$1:$D$97,4,0)</f>
        <v>Administration</v>
      </c>
    </row>
    <row r="475" spans="1:15" hidden="1">
      <c r="A475" s="15">
        <v>40444</v>
      </c>
      <c r="B475" s="6" t="s">
        <v>149</v>
      </c>
      <c r="C475" s="9" t="s">
        <v>148</v>
      </c>
      <c r="E475" t="s">
        <v>156</v>
      </c>
      <c r="F475" s="24">
        <v>353.69</v>
      </c>
      <c r="G475">
        <v>30736</v>
      </c>
      <c r="H475" s="7" t="str">
        <f>VLOOKUP(G475,'Sub-Acct VLookup'!$A$1:$B$44,2,0)</f>
        <v>Community Welfare</v>
      </c>
      <c r="I475" s="13">
        <v>3333</v>
      </c>
      <c r="J475" s="2" t="s">
        <v>1011</v>
      </c>
      <c r="K475" s="2"/>
      <c r="L475" t="str">
        <f>VLOOKUP(J475,'State V-Lookup'!$A$1:$B$19,2,0)</f>
        <v>KENTUCKY</v>
      </c>
      <c r="M475" t="str">
        <f>VLOOKUP(I475,'Cost Center VLookup'!$A$1:$C$99,2,0)</f>
        <v>3333 Mid St Div Public Affairs</v>
      </c>
      <c r="N475" t="str">
        <f>VLOOKUP(I475,'Cost Center VLookup'!$A$1:$C$89,3,0)</f>
        <v>Mark Martin</v>
      </c>
      <c r="O475" t="str">
        <f>VLOOKUP(I475,'Cost Center VLookup'!$A$1:$D$97,4,0)</f>
        <v>Administration</v>
      </c>
    </row>
    <row r="476" spans="1:15" hidden="1">
      <c r="A476" s="15">
        <v>40444</v>
      </c>
      <c r="B476" s="6" t="s">
        <v>149</v>
      </c>
      <c r="C476" s="9" t="s">
        <v>148</v>
      </c>
      <c r="E476" t="s">
        <v>157</v>
      </c>
      <c r="F476" s="24">
        <v>455.8</v>
      </c>
      <c r="G476">
        <v>30736</v>
      </c>
      <c r="H476" s="7" t="str">
        <f>VLOOKUP(G476,'Sub-Acct VLookup'!$A$1:$B$44,2,0)</f>
        <v>Community Welfare</v>
      </c>
      <c r="I476" s="13">
        <v>3333</v>
      </c>
      <c r="J476" s="2" t="s">
        <v>1011</v>
      </c>
      <c r="K476" s="2"/>
      <c r="L476" t="str">
        <f>VLOOKUP(J476,'State V-Lookup'!$A$1:$B$19,2,0)</f>
        <v>KENTUCKY</v>
      </c>
      <c r="M476" t="str">
        <f>VLOOKUP(I476,'Cost Center VLookup'!$A$1:$C$99,2,0)</f>
        <v>3333 Mid St Div Public Affairs</v>
      </c>
      <c r="N476" t="str">
        <f>VLOOKUP(I476,'Cost Center VLookup'!$A$1:$C$89,3,0)</f>
        <v>Mark Martin</v>
      </c>
      <c r="O476" t="str">
        <f>VLOOKUP(I476,'Cost Center VLookup'!$A$1:$D$97,4,0)</f>
        <v>Administration</v>
      </c>
    </row>
    <row r="477" spans="1:15" hidden="1">
      <c r="A477" s="15">
        <v>40444</v>
      </c>
      <c r="B477" s="6" t="s">
        <v>149</v>
      </c>
      <c r="C477" s="9" t="s">
        <v>148</v>
      </c>
      <c r="E477" t="s">
        <v>159</v>
      </c>
      <c r="F477" s="24">
        <v>163.9</v>
      </c>
      <c r="G477">
        <v>30736</v>
      </c>
      <c r="H477" s="7" t="str">
        <f>VLOOKUP(G477,'Sub-Acct VLookup'!$A$1:$B$44,2,0)</f>
        <v>Community Welfare</v>
      </c>
      <c r="I477" s="13">
        <v>3333</v>
      </c>
      <c r="J477" s="2" t="s">
        <v>1011</v>
      </c>
      <c r="K477" s="2"/>
      <c r="L477" t="str">
        <f>VLOOKUP(J477,'State V-Lookup'!$A$1:$B$19,2,0)</f>
        <v>KENTUCKY</v>
      </c>
      <c r="M477" t="str">
        <f>VLOOKUP(I477,'Cost Center VLookup'!$A$1:$C$99,2,0)</f>
        <v>3333 Mid St Div Public Affairs</v>
      </c>
      <c r="N477" t="str">
        <f>VLOOKUP(I477,'Cost Center VLookup'!$A$1:$C$89,3,0)</f>
        <v>Mark Martin</v>
      </c>
      <c r="O477" t="str">
        <f>VLOOKUP(I477,'Cost Center VLookup'!$A$1:$D$97,4,0)</f>
        <v>Administration</v>
      </c>
    </row>
    <row r="478" spans="1:15" hidden="1">
      <c r="A478" s="15">
        <v>40444</v>
      </c>
      <c r="B478" s="6" t="s">
        <v>149</v>
      </c>
      <c r="C478" s="9" t="s">
        <v>148</v>
      </c>
      <c r="E478" t="s">
        <v>159</v>
      </c>
      <c r="F478" s="24">
        <v>284.83</v>
      </c>
      <c r="G478">
        <v>30736</v>
      </c>
      <c r="H478" s="7" t="str">
        <f>VLOOKUP(G478,'Sub-Acct VLookup'!$A$1:$B$44,2,0)</f>
        <v>Community Welfare</v>
      </c>
      <c r="I478" s="13">
        <v>3333</v>
      </c>
      <c r="J478" s="2" t="s">
        <v>1011</v>
      </c>
      <c r="K478" s="2"/>
      <c r="L478" t="str">
        <f>VLOOKUP(J478,'State V-Lookup'!$A$1:$B$19,2,0)</f>
        <v>KENTUCKY</v>
      </c>
      <c r="M478" t="str">
        <f>VLOOKUP(I478,'Cost Center VLookup'!$A$1:$C$99,2,0)</f>
        <v>3333 Mid St Div Public Affairs</v>
      </c>
      <c r="N478" t="str">
        <f>VLOOKUP(I478,'Cost Center VLookup'!$A$1:$C$89,3,0)</f>
        <v>Mark Martin</v>
      </c>
      <c r="O478" t="str">
        <f>VLOOKUP(I478,'Cost Center VLookup'!$A$1:$D$97,4,0)</f>
        <v>Administration</v>
      </c>
    </row>
    <row r="479" spans="1:15" hidden="1">
      <c r="A479" s="15">
        <v>40444</v>
      </c>
      <c r="B479" s="6" t="s">
        <v>149</v>
      </c>
      <c r="C479" s="9" t="s">
        <v>148</v>
      </c>
      <c r="E479" t="s">
        <v>159</v>
      </c>
      <c r="F479" s="24">
        <v>20.71</v>
      </c>
      <c r="G479">
        <v>30736</v>
      </c>
      <c r="H479" s="7" t="str">
        <f>VLOOKUP(G479,'Sub-Acct VLookup'!$A$1:$B$44,2,0)</f>
        <v>Community Welfare</v>
      </c>
      <c r="I479" s="13">
        <v>3333</v>
      </c>
      <c r="J479" s="2" t="s">
        <v>1011</v>
      </c>
      <c r="K479" s="2"/>
      <c r="L479" t="str">
        <f>VLOOKUP(J479,'State V-Lookup'!$A$1:$B$19,2,0)</f>
        <v>KENTUCKY</v>
      </c>
      <c r="M479" t="str">
        <f>VLOOKUP(I479,'Cost Center VLookup'!$A$1:$C$99,2,0)</f>
        <v>3333 Mid St Div Public Affairs</v>
      </c>
      <c r="N479" t="str">
        <f>VLOOKUP(I479,'Cost Center VLookup'!$A$1:$C$89,3,0)</f>
        <v>Mark Martin</v>
      </c>
      <c r="O479" t="str">
        <f>VLOOKUP(I479,'Cost Center VLookup'!$A$1:$D$97,4,0)</f>
        <v>Administration</v>
      </c>
    </row>
    <row r="480" spans="1:15" hidden="1">
      <c r="A480" s="15">
        <v>40429</v>
      </c>
      <c r="B480" s="6" t="s">
        <v>149</v>
      </c>
      <c r="C480" s="9" t="s">
        <v>148</v>
      </c>
      <c r="E480" t="s">
        <v>160</v>
      </c>
      <c r="F480" s="24">
        <v>100</v>
      </c>
      <c r="G480">
        <v>30736</v>
      </c>
      <c r="H480" s="7" t="str">
        <f>VLOOKUP(G480,'Sub-Acct VLookup'!$A$1:$B$44,2,0)</f>
        <v>Community Welfare</v>
      </c>
      <c r="I480" s="13">
        <v>3333</v>
      </c>
      <c r="J480" s="2" t="s">
        <v>1011</v>
      </c>
      <c r="K480" s="2"/>
      <c r="L480" t="str">
        <f>VLOOKUP(J480,'State V-Lookup'!$A$1:$B$19,2,0)</f>
        <v>KENTUCKY</v>
      </c>
      <c r="M480" t="str">
        <f>VLOOKUP(I480,'Cost Center VLookup'!$A$1:$C$99,2,0)</f>
        <v>3333 Mid St Div Public Affairs</v>
      </c>
      <c r="N480" t="str">
        <f>VLOOKUP(I480,'Cost Center VLookup'!$A$1:$C$89,3,0)</f>
        <v>Mark Martin</v>
      </c>
      <c r="O480" t="str">
        <f>VLOOKUP(I480,'Cost Center VLookup'!$A$1:$D$97,4,0)</f>
        <v>Administration</v>
      </c>
    </row>
    <row r="481" spans="1:15" hidden="1">
      <c r="A481" s="15">
        <v>40430</v>
      </c>
      <c r="B481" s="6" t="s">
        <v>149</v>
      </c>
      <c r="C481" s="9" t="s">
        <v>148</v>
      </c>
      <c r="E481" t="s">
        <v>161</v>
      </c>
      <c r="F481" s="24">
        <v>26.5</v>
      </c>
      <c r="G481">
        <v>30736</v>
      </c>
      <c r="H481" s="7" t="str">
        <f>VLOOKUP(G481,'Sub-Acct VLookup'!$A$1:$B$44,2,0)</f>
        <v>Community Welfare</v>
      </c>
      <c r="I481" s="13">
        <v>3333</v>
      </c>
      <c r="J481" s="2" t="s">
        <v>1011</v>
      </c>
      <c r="K481" s="2"/>
      <c r="L481" t="str">
        <f>VLOOKUP(J481,'State V-Lookup'!$A$1:$B$19,2,0)</f>
        <v>KENTUCKY</v>
      </c>
      <c r="M481" t="str">
        <f>VLOOKUP(I481,'Cost Center VLookup'!$A$1:$C$99,2,0)</f>
        <v>3333 Mid St Div Public Affairs</v>
      </c>
      <c r="N481" t="str">
        <f>VLOOKUP(I481,'Cost Center VLookup'!$A$1:$C$89,3,0)</f>
        <v>Mark Martin</v>
      </c>
      <c r="O481" t="str">
        <f>VLOOKUP(I481,'Cost Center VLookup'!$A$1:$D$97,4,0)</f>
        <v>Administration</v>
      </c>
    </row>
    <row r="482" spans="1:15" hidden="1">
      <c r="A482" s="15">
        <v>40441</v>
      </c>
      <c r="B482" s="6" t="s">
        <v>149</v>
      </c>
      <c r="C482" s="9" t="s">
        <v>148</v>
      </c>
      <c r="E482" t="s">
        <v>1102</v>
      </c>
      <c r="F482" s="24">
        <v>250</v>
      </c>
      <c r="G482">
        <v>30736</v>
      </c>
      <c r="H482" s="7" t="str">
        <f>VLOOKUP(G482,'Sub-Acct VLookup'!$A$1:$B$44,2,0)</f>
        <v>Community Welfare</v>
      </c>
      <c r="I482" s="13">
        <v>3333</v>
      </c>
      <c r="J482" s="2" t="s">
        <v>1011</v>
      </c>
      <c r="K482" s="2"/>
      <c r="L482" t="str">
        <f>VLOOKUP(J482,'State V-Lookup'!$A$1:$B$19,2,0)</f>
        <v>KENTUCKY</v>
      </c>
      <c r="M482" t="str">
        <f>VLOOKUP(I482,'Cost Center VLookup'!$A$1:$C$99,2,0)</f>
        <v>3333 Mid St Div Public Affairs</v>
      </c>
      <c r="N482" t="str">
        <f>VLOOKUP(I482,'Cost Center VLookup'!$A$1:$C$89,3,0)</f>
        <v>Mark Martin</v>
      </c>
      <c r="O482" t="str">
        <f>VLOOKUP(I482,'Cost Center VLookup'!$A$1:$D$97,4,0)</f>
        <v>Administration</v>
      </c>
    </row>
    <row r="483" spans="1:15" hidden="1">
      <c r="A483" s="15">
        <v>40436</v>
      </c>
      <c r="B483" s="6" t="s">
        <v>149</v>
      </c>
      <c r="C483" s="9" t="s">
        <v>148</v>
      </c>
      <c r="E483" t="s">
        <v>1231</v>
      </c>
      <c r="F483" s="24">
        <v>96.5</v>
      </c>
      <c r="G483">
        <v>30736</v>
      </c>
      <c r="H483" s="7" t="str">
        <f>VLOOKUP(G483,'Sub-Acct VLookup'!$A$1:$B$44,2,0)</f>
        <v>Community Welfare</v>
      </c>
      <c r="I483" s="13">
        <v>3333</v>
      </c>
      <c r="J483" s="2" t="s">
        <v>1011</v>
      </c>
      <c r="K483" s="2"/>
      <c r="L483" t="str">
        <f>VLOOKUP(J483,'State V-Lookup'!$A$1:$B$19,2,0)</f>
        <v>KENTUCKY</v>
      </c>
      <c r="M483" t="str">
        <f>VLOOKUP(I483,'Cost Center VLookup'!$A$1:$C$99,2,0)</f>
        <v>3333 Mid St Div Public Affairs</v>
      </c>
      <c r="N483" t="str">
        <f>VLOOKUP(I483,'Cost Center VLookup'!$A$1:$C$89,3,0)</f>
        <v>Mark Martin</v>
      </c>
      <c r="O483" t="str">
        <f>VLOOKUP(I483,'Cost Center VLookup'!$A$1:$D$97,4,0)</f>
        <v>Administration</v>
      </c>
    </row>
    <row r="484" spans="1:15" hidden="1">
      <c r="A484" s="15">
        <v>40439</v>
      </c>
      <c r="B484" s="6" t="s">
        <v>149</v>
      </c>
      <c r="C484" s="9" t="s">
        <v>148</v>
      </c>
      <c r="E484" t="s">
        <v>1231</v>
      </c>
      <c r="F484" s="24">
        <v>325</v>
      </c>
      <c r="G484">
        <v>30736</v>
      </c>
      <c r="H484" s="7" t="str">
        <f>VLOOKUP(G484,'Sub-Acct VLookup'!$A$1:$B$44,2,0)</f>
        <v>Community Welfare</v>
      </c>
      <c r="I484" s="13">
        <v>3333</v>
      </c>
      <c r="J484" s="2" t="s">
        <v>1011</v>
      </c>
      <c r="K484" s="2"/>
      <c r="L484" t="str">
        <f>VLOOKUP(J484,'State V-Lookup'!$A$1:$B$19,2,0)</f>
        <v>KENTUCKY</v>
      </c>
      <c r="M484" t="str">
        <f>VLOOKUP(I484,'Cost Center VLookup'!$A$1:$C$99,2,0)</f>
        <v>3333 Mid St Div Public Affairs</v>
      </c>
      <c r="N484" t="str">
        <f>VLOOKUP(I484,'Cost Center VLookup'!$A$1:$C$89,3,0)</f>
        <v>Mark Martin</v>
      </c>
      <c r="O484" t="str">
        <f>VLOOKUP(I484,'Cost Center VLookup'!$A$1:$D$97,4,0)</f>
        <v>Administration</v>
      </c>
    </row>
    <row r="485" spans="1:15" hidden="1">
      <c r="A485" s="15">
        <v>40438</v>
      </c>
      <c r="B485" s="6" t="s">
        <v>149</v>
      </c>
      <c r="C485" s="9" t="s">
        <v>148</v>
      </c>
      <c r="E485" t="s">
        <v>163</v>
      </c>
      <c r="F485" s="24">
        <v>500</v>
      </c>
      <c r="G485">
        <v>30736</v>
      </c>
      <c r="H485" s="7" t="str">
        <f>VLOOKUP(G485,'Sub-Acct VLookup'!$A$1:$B$44,2,0)</f>
        <v>Community Welfare</v>
      </c>
      <c r="I485" s="13">
        <v>3333</v>
      </c>
      <c r="J485" s="2" t="s">
        <v>1011</v>
      </c>
      <c r="K485" s="2"/>
      <c r="L485" t="str">
        <f>VLOOKUP(J485,'State V-Lookup'!$A$1:$B$19,2,0)</f>
        <v>KENTUCKY</v>
      </c>
      <c r="M485" t="str">
        <f>VLOOKUP(I485,'Cost Center VLookup'!$A$1:$C$99,2,0)</f>
        <v>3333 Mid St Div Public Affairs</v>
      </c>
      <c r="N485" t="str">
        <f>VLOOKUP(I485,'Cost Center VLookup'!$A$1:$C$89,3,0)</f>
        <v>Mark Martin</v>
      </c>
      <c r="O485" t="str">
        <f>VLOOKUP(I485,'Cost Center VLookup'!$A$1:$D$97,4,0)</f>
        <v>Administration</v>
      </c>
    </row>
    <row r="486" spans="1:15" hidden="1">
      <c r="A486" s="15">
        <v>40428</v>
      </c>
      <c r="B486" s="6" t="s">
        <v>149</v>
      </c>
      <c r="C486" s="9" t="s">
        <v>148</v>
      </c>
      <c r="E486" t="s">
        <v>162</v>
      </c>
      <c r="F486" s="24">
        <v>250</v>
      </c>
      <c r="G486">
        <v>30736</v>
      </c>
      <c r="H486" s="7" t="str">
        <f>VLOOKUP(G486,'Sub-Acct VLookup'!$A$1:$B$44,2,0)</f>
        <v>Community Welfare</v>
      </c>
      <c r="I486" s="13">
        <v>3333</v>
      </c>
      <c r="J486" s="2" t="s">
        <v>1011</v>
      </c>
      <c r="K486" s="2"/>
      <c r="L486" t="str">
        <f>VLOOKUP(J486,'State V-Lookup'!$A$1:$B$19,2,0)</f>
        <v>KENTUCKY</v>
      </c>
      <c r="M486" t="str">
        <f>VLOOKUP(I486,'Cost Center VLookup'!$A$1:$C$99,2,0)</f>
        <v>3333 Mid St Div Public Affairs</v>
      </c>
      <c r="N486" t="str">
        <f>VLOOKUP(I486,'Cost Center VLookup'!$A$1:$C$89,3,0)</f>
        <v>Mark Martin</v>
      </c>
      <c r="O486" t="str">
        <f>VLOOKUP(I486,'Cost Center VLookup'!$A$1:$D$97,4,0)</f>
        <v>Administration</v>
      </c>
    </row>
    <row r="487" spans="1:15" hidden="1">
      <c r="A487" s="15">
        <v>40444</v>
      </c>
      <c r="B487" s="6" t="s">
        <v>149</v>
      </c>
      <c r="C487" s="9" t="s">
        <v>148</v>
      </c>
      <c r="E487" t="s">
        <v>5</v>
      </c>
      <c r="F487" s="24">
        <v>147.53</v>
      </c>
      <c r="G487">
        <v>30736</v>
      </c>
      <c r="H487" s="7" t="str">
        <f>VLOOKUP(G487,'Sub-Acct VLookup'!$A$1:$B$44,2,0)</f>
        <v>Community Welfare</v>
      </c>
      <c r="I487" s="13">
        <v>3337</v>
      </c>
      <c r="J487" s="2" t="s">
        <v>1217</v>
      </c>
      <c r="K487" s="2"/>
      <c r="L487" t="str">
        <f>VLOOKUP(J487,'State V-Lookup'!$A$1:$B$19,2,0)</f>
        <v>ILLINOIS</v>
      </c>
      <c r="M487" t="str">
        <f>VLOOKUP(I487,'Cost Center VLookup'!$A$1:$C$99,2,0)</f>
        <v>3337 Mid St Div Harrisburg/Metropolis Operations</v>
      </c>
      <c r="N487" t="str">
        <f>VLOOKUP(I487,'Cost Center VLookup'!$A$1:$C$89,3,0)</f>
        <v>Liberty Utilities</v>
      </c>
      <c r="O487" t="str">
        <f>VLOOKUP(I487,'Cost Center VLookup'!$A$1:$D$97,4,0)</f>
        <v>Liberty Utilities</v>
      </c>
    </row>
    <row r="488" spans="1:15" hidden="1">
      <c r="A488" s="15">
        <v>40444</v>
      </c>
      <c r="B488" s="6" t="s">
        <v>149</v>
      </c>
      <c r="C488" s="9" t="s">
        <v>148</v>
      </c>
      <c r="E488" t="s">
        <v>164</v>
      </c>
      <c r="F488" s="24">
        <v>422.3</v>
      </c>
      <c r="G488">
        <v>30736</v>
      </c>
      <c r="H488" s="7" t="str">
        <f>VLOOKUP(G488,'Sub-Acct VLookup'!$A$1:$B$44,2,0)</f>
        <v>Community Welfare</v>
      </c>
      <c r="I488" s="13">
        <v>3337</v>
      </c>
      <c r="J488" s="2" t="s">
        <v>1217</v>
      </c>
      <c r="K488" s="2"/>
      <c r="L488" t="str">
        <f>VLOOKUP(J488,'State V-Lookup'!$A$1:$B$19,2,0)</f>
        <v>ILLINOIS</v>
      </c>
      <c r="M488" t="str">
        <f>VLOOKUP(I488,'Cost Center VLookup'!$A$1:$C$99,2,0)</f>
        <v>3337 Mid St Div Harrisburg/Metropolis Operations</v>
      </c>
      <c r="N488" t="str">
        <f>VLOOKUP(I488,'Cost Center VLookup'!$A$1:$C$89,3,0)</f>
        <v>Liberty Utilities</v>
      </c>
      <c r="O488" t="str">
        <f>VLOOKUP(I488,'Cost Center VLookup'!$A$1:$D$97,4,0)</f>
        <v>Liberty Utilities</v>
      </c>
    </row>
    <row r="489" spans="1:15" hidden="1">
      <c r="A489" s="15">
        <v>40435</v>
      </c>
      <c r="B489" s="6" t="s">
        <v>149</v>
      </c>
      <c r="C489" s="9" t="s">
        <v>148</v>
      </c>
      <c r="E489" t="s">
        <v>1243</v>
      </c>
      <c r="F489" s="24">
        <v>1965</v>
      </c>
      <c r="G489">
        <v>30736</v>
      </c>
      <c r="H489" s="7" t="str">
        <f>VLOOKUP(G489,'Sub-Acct VLookup'!$A$1:$B$44,2,0)</f>
        <v>Community Welfare</v>
      </c>
      <c r="I489" s="13">
        <v>3333</v>
      </c>
      <c r="J489" s="2" t="s">
        <v>1026</v>
      </c>
      <c r="K489" s="2"/>
      <c r="L489" t="str">
        <f>VLOOKUP(J489,'State V-Lookup'!$A$1:$B$19,2,0)</f>
        <v>TENNESSEE</v>
      </c>
      <c r="M489" t="str">
        <f>VLOOKUP(I489,'Cost Center VLookup'!$A$1:$C$99,2,0)</f>
        <v>3333 Mid St Div Public Affairs</v>
      </c>
      <c r="N489" t="str">
        <f>VLOOKUP(I489,'Cost Center VLookup'!$A$1:$C$89,3,0)</f>
        <v>Mark Martin</v>
      </c>
      <c r="O489" t="str">
        <f>VLOOKUP(I489,'Cost Center VLookup'!$A$1:$D$97,4,0)</f>
        <v>Administration</v>
      </c>
    </row>
    <row r="490" spans="1:15" hidden="1">
      <c r="A490" s="15">
        <v>40444</v>
      </c>
      <c r="B490" s="6" t="s">
        <v>149</v>
      </c>
      <c r="C490" s="9" t="s">
        <v>148</v>
      </c>
      <c r="E490" t="s">
        <v>165</v>
      </c>
      <c r="F490" s="24">
        <v>206.07</v>
      </c>
      <c r="G490">
        <v>30736</v>
      </c>
      <c r="H490" s="7" t="str">
        <f>VLOOKUP(G490,'Sub-Acct VLookup'!$A$1:$B$44,2,0)</f>
        <v>Community Welfare</v>
      </c>
      <c r="I490" s="13">
        <v>3333</v>
      </c>
      <c r="J490" s="2" t="s">
        <v>1026</v>
      </c>
      <c r="K490" s="2"/>
      <c r="L490" t="str">
        <f>VLOOKUP(J490,'State V-Lookup'!$A$1:$B$19,2,0)</f>
        <v>TENNESSEE</v>
      </c>
      <c r="M490" t="str">
        <f>VLOOKUP(I490,'Cost Center VLookup'!$A$1:$C$99,2,0)</f>
        <v>3333 Mid St Div Public Affairs</v>
      </c>
      <c r="N490" t="str">
        <f>VLOOKUP(I490,'Cost Center VLookup'!$A$1:$C$89,3,0)</f>
        <v>Mark Martin</v>
      </c>
      <c r="O490" t="str">
        <f>VLOOKUP(I490,'Cost Center VLookup'!$A$1:$D$97,4,0)</f>
        <v>Administration</v>
      </c>
    </row>
    <row r="491" spans="1:15" hidden="1">
      <c r="A491" s="15">
        <v>40448</v>
      </c>
      <c r="B491" s="6" t="s">
        <v>149</v>
      </c>
      <c r="C491" s="9" t="s">
        <v>148</v>
      </c>
      <c r="E491" t="s">
        <v>166</v>
      </c>
      <c r="F491" s="24">
        <v>192.5</v>
      </c>
      <c r="G491">
        <v>30736</v>
      </c>
      <c r="H491" s="7" t="str">
        <f>VLOOKUP(G491,'Sub-Acct VLookup'!$A$1:$B$44,2,0)</f>
        <v>Community Welfare</v>
      </c>
      <c r="I491" s="13">
        <v>3333</v>
      </c>
      <c r="J491" s="2" t="s">
        <v>1026</v>
      </c>
      <c r="K491" s="2"/>
      <c r="L491" t="str">
        <f>VLOOKUP(J491,'State V-Lookup'!$A$1:$B$19,2,0)</f>
        <v>TENNESSEE</v>
      </c>
      <c r="M491" t="str">
        <f>VLOOKUP(I491,'Cost Center VLookup'!$A$1:$C$99,2,0)</f>
        <v>3333 Mid St Div Public Affairs</v>
      </c>
      <c r="N491" t="str">
        <f>VLOOKUP(I491,'Cost Center VLookup'!$A$1:$C$89,3,0)</f>
        <v>Mark Martin</v>
      </c>
      <c r="O491" t="str">
        <f>VLOOKUP(I491,'Cost Center VLookup'!$A$1:$D$97,4,0)</f>
        <v>Administration</v>
      </c>
    </row>
    <row r="492" spans="1:15" hidden="1">
      <c r="A492" s="15">
        <v>40434</v>
      </c>
      <c r="B492" s="6" t="s">
        <v>149</v>
      </c>
      <c r="C492" s="9" t="s">
        <v>148</v>
      </c>
      <c r="E492" t="s">
        <v>1256</v>
      </c>
      <c r="F492" s="24">
        <v>91.37</v>
      </c>
      <c r="G492">
        <v>30736</v>
      </c>
      <c r="H492" s="7" t="str">
        <f>VLOOKUP(G492,'Sub-Acct VLookup'!$A$1:$B$44,2,0)</f>
        <v>Community Welfare</v>
      </c>
      <c r="I492" s="13">
        <v>3341</v>
      </c>
      <c r="J492" s="2" t="s">
        <v>1026</v>
      </c>
      <c r="K492" s="2"/>
      <c r="L492" t="str">
        <f>VLOOKUP(J492,'State V-Lookup'!$A$1:$B$19,2,0)</f>
        <v>TENNESSEE</v>
      </c>
      <c r="M492" t="str">
        <f>VLOOKUP(I492,'Cost Center VLookup'!$A$1:$C$99,2,0)</f>
        <v>3341 Mid St Div Columbia Operations</v>
      </c>
      <c r="N492" t="str">
        <f>VLOOKUP(I492,'Cost Center VLookup'!$A$1:$C$89,3,0)</f>
        <v>Kenny Hay / Steve Steiger</v>
      </c>
      <c r="O492" t="str">
        <f>VLOOKUP(I492,'Cost Center VLookup'!$A$1:$D$97,4,0)</f>
        <v>Brett Lowe</v>
      </c>
    </row>
    <row r="493" spans="1:15" hidden="1">
      <c r="A493" s="15">
        <v>40434</v>
      </c>
      <c r="B493" s="6" t="s">
        <v>149</v>
      </c>
      <c r="C493" s="9" t="s">
        <v>148</v>
      </c>
      <c r="E493" t="s">
        <v>1256</v>
      </c>
      <c r="F493" s="24">
        <v>432.73</v>
      </c>
      <c r="G493">
        <v>30736</v>
      </c>
      <c r="H493" s="7" t="str">
        <f>VLOOKUP(G493,'Sub-Acct VLookup'!$A$1:$B$44,2,0)</f>
        <v>Community Welfare</v>
      </c>
      <c r="I493" s="13">
        <v>3341</v>
      </c>
      <c r="J493" s="2" t="s">
        <v>1026</v>
      </c>
      <c r="K493" s="2"/>
      <c r="L493" t="str">
        <f>VLOOKUP(J493,'State V-Lookup'!$A$1:$B$19,2,0)</f>
        <v>TENNESSEE</v>
      </c>
      <c r="M493" t="str">
        <f>VLOOKUP(I493,'Cost Center VLookup'!$A$1:$C$99,2,0)</f>
        <v>3341 Mid St Div Columbia Operations</v>
      </c>
      <c r="N493" t="str">
        <f>VLOOKUP(I493,'Cost Center VLookup'!$A$1:$C$89,3,0)</f>
        <v>Kenny Hay / Steve Steiger</v>
      </c>
      <c r="O493" t="str">
        <f>VLOOKUP(I493,'Cost Center VLookup'!$A$1:$D$97,4,0)</f>
        <v>Brett Lowe</v>
      </c>
    </row>
    <row r="494" spans="1:15" hidden="1">
      <c r="A494" s="15">
        <v>40434</v>
      </c>
      <c r="B494" s="6" t="s">
        <v>149</v>
      </c>
      <c r="C494" s="9" t="s">
        <v>148</v>
      </c>
      <c r="E494" t="s">
        <v>1256</v>
      </c>
      <c r="F494" s="24">
        <v>24.95</v>
      </c>
      <c r="G494">
        <v>30736</v>
      </c>
      <c r="H494" s="7" t="str">
        <f>VLOOKUP(G494,'Sub-Acct VLookup'!$A$1:$B$44,2,0)</f>
        <v>Community Welfare</v>
      </c>
      <c r="I494" s="13">
        <v>3341</v>
      </c>
      <c r="J494" s="2" t="s">
        <v>1026</v>
      </c>
      <c r="K494" s="2"/>
      <c r="L494" t="str">
        <f>VLOOKUP(J494,'State V-Lookup'!$A$1:$B$19,2,0)</f>
        <v>TENNESSEE</v>
      </c>
      <c r="M494" t="str">
        <f>VLOOKUP(I494,'Cost Center VLookup'!$A$1:$C$99,2,0)</f>
        <v>3341 Mid St Div Columbia Operations</v>
      </c>
      <c r="N494" t="str">
        <f>VLOOKUP(I494,'Cost Center VLookup'!$A$1:$C$89,3,0)</f>
        <v>Kenny Hay / Steve Steiger</v>
      </c>
      <c r="O494" t="str">
        <f>VLOOKUP(I494,'Cost Center VLookup'!$A$1:$D$97,4,0)</f>
        <v>Brett Lowe</v>
      </c>
    </row>
    <row r="495" spans="1:15" hidden="1">
      <c r="A495" s="15">
        <v>40429</v>
      </c>
      <c r="B495" s="6" t="s">
        <v>149</v>
      </c>
      <c r="C495" s="9" t="s">
        <v>148</v>
      </c>
      <c r="E495" t="s">
        <v>167</v>
      </c>
      <c r="F495" s="24">
        <v>150</v>
      </c>
      <c r="G495">
        <v>30736</v>
      </c>
      <c r="H495" s="7" t="str">
        <f>VLOOKUP(G495,'Sub-Acct VLookup'!$A$1:$B$44,2,0)</f>
        <v>Community Welfare</v>
      </c>
      <c r="I495" s="13">
        <v>3435</v>
      </c>
      <c r="J495" s="2" t="s">
        <v>1026</v>
      </c>
      <c r="K495" s="2"/>
      <c r="L495" t="str">
        <f>VLOOKUP(J495,'State V-Lookup'!$A$1:$B$19,2,0)</f>
        <v>TENNESSEE</v>
      </c>
      <c r="M495" t="str">
        <f>VLOOKUP(I495,'Cost Center VLookup'!$A$1:$C$99,2,0)</f>
        <v>3435 Mid St Div Greenville/Morristown Operations</v>
      </c>
      <c r="N495" t="str">
        <f>VLOOKUP(I495,'Cost Center VLookup'!$A$1:$C$89,3,0)</f>
        <v>Jonathan Barnett</v>
      </c>
      <c r="O495" t="str">
        <f>VLOOKUP(I495,'Cost Center VLookup'!$A$1:$D$97,4,0)</f>
        <v>Bernie Anderson</v>
      </c>
    </row>
    <row r="496" spans="1:15" hidden="1">
      <c r="A496" s="15">
        <v>40444</v>
      </c>
      <c r="B496" s="6" t="s">
        <v>149</v>
      </c>
      <c r="C496" s="9" t="s">
        <v>148</v>
      </c>
      <c r="E496" t="s">
        <v>168</v>
      </c>
      <c r="F496" s="24">
        <v>100</v>
      </c>
      <c r="G496">
        <v>30736</v>
      </c>
      <c r="H496" s="7" t="str">
        <f>VLOOKUP(G496,'Sub-Acct VLookup'!$A$1:$B$44,2,0)</f>
        <v>Community Welfare</v>
      </c>
      <c r="I496" s="13">
        <v>3435</v>
      </c>
      <c r="J496" s="2" t="s">
        <v>1026</v>
      </c>
      <c r="K496" s="2"/>
      <c r="L496" t="str">
        <f>VLOOKUP(J496,'State V-Lookup'!$A$1:$B$19,2,0)</f>
        <v>TENNESSEE</v>
      </c>
      <c r="M496" t="str">
        <f>VLOOKUP(I496,'Cost Center VLookup'!$A$1:$C$99,2,0)</f>
        <v>3435 Mid St Div Greenville/Morristown Operations</v>
      </c>
      <c r="N496" t="str">
        <f>VLOOKUP(I496,'Cost Center VLookup'!$A$1:$C$89,3,0)</f>
        <v>Jonathan Barnett</v>
      </c>
      <c r="O496" t="str">
        <f>VLOOKUP(I496,'Cost Center VLookup'!$A$1:$D$97,4,0)</f>
        <v>Bernie Anderson</v>
      </c>
    </row>
    <row r="497" spans="1:15" hidden="1">
      <c r="A497" s="15">
        <v>40448</v>
      </c>
      <c r="B497" s="6" t="s">
        <v>149</v>
      </c>
      <c r="C497" s="9" t="s">
        <v>148</v>
      </c>
      <c r="E497" t="s">
        <v>166</v>
      </c>
      <c r="F497" s="24">
        <v>82.5</v>
      </c>
      <c r="G497">
        <v>30736</v>
      </c>
      <c r="H497" s="7" t="str">
        <f>VLOOKUP(G497,'Sub-Acct VLookup'!$A$1:$B$44,2,0)</f>
        <v>Community Welfare</v>
      </c>
      <c r="I497" s="13">
        <v>3333</v>
      </c>
      <c r="J497" s="2" t="s">
        <v>1035</v>
      </c>
      <c r="K497" s="2"/>
      <c r="L497" t="str">
        <f>VLOOKUP(J497,'State V-Lookup'!$A$1:$B$19,2,0)</f>
        <v>VIRGINIA</v>
      </c>
      <c r="M497" t="str">
        <f>VLOOKUP(I497,'Cost Center VLookup'!$A$1:$C$99,2,0)</f>
        <v>3333 Mid St Div Public Affairs</v>
      </c>
      <c r="N497" t="str">
        <f>VLOOKUP(I497,'Cost Center VLookup'!$A$1:$C$89,3,0)</f>
        <v>Mark Martin</v>
      </c>
      <c r="O497" t="str">
        <f>VLOOKUP(I497,'Cost Center VLookup'!$A$1:$D$97,4,0)</f>
        <v>Administration</v>
      </c>
    </row>
    <row r="498" spans="1:15" hidden="1">
      <c r="A498" s="15">
        <v>40428</v>
      </c>
      <c r="B498" s="6" t="s">
        <v>149</v>
      </c>
      <c r="C498" s="9" t="s">
        <v>148</v>
      </c>
      <c r="E498" t="s">
        <v>169</v>
      </c>
      <c r="F498" s="24">
        <v>250</v>
      </c>
      <c r="G498">
        <v>30736</v>
      </c>
      <c r="H498" s="7" t="str">
        <f>VLOOKUP(G498,'Sub-Acct VLookup'!$A$1:$B$44,2,0)</f>
        <v>Community Welfare</v>
      </c>
      <c r="I498" s="13">
        <v>3333</v>
      </c>
      <c r="J498" s="2" t="s">
        <v>1035</v>
      </c>
      <c r="K498" s="2"/>
      <c r="L498" t="str">
        <f>VLOOKUP(J498,'State V-Lookup'!$A$1:$B$19,2,0)</f>
        <v>VIRGINIA</v>
      </c>
      <c r="M498" t="str">
        <f>VLOOKUP(I498,'Cost Center VLookup'!$A$1:$C$99,2,0)</f>
        <v>3333 Mid St Div Public Affairs</v>
      </c>
      <c r="N498" t="str">
        <f>VLOOKUP(I498,'Cost Center VLookup'!$A$1:$C$89,3,0)</f>
        <v>Mark Martin</v>
      </c>
      <c r="O498" t="str">
        <f>VLOOKUP(I498,'Cost Center VLookup'!$A$1:$D$97,4,0)</f>
        <v>Administration</v>
      </c>
    </row>
    <row r="499" spans="1:15" hidden="1">
      <c r="A499" s="15">
        <v>40446</v>
      </c>
      <c r="B499" s="6" t="s">
        <v>149</v>
      </c>
      <c r="C499" s="9" t="s">
        <v>148</v>
      </c>
      <c r="E499" t="s">
        <v>112</v>
      </c>
      <c r="F499" s="24">
        <v>1450</v>
      </c>
      <c r="G499">
        <v>30736</v>
      </c>
      <c r="H499" s="7" t="str">
        <f>VLOOKUP(G499,'Sub-Acct VLookup'!$A$1:$B$44,2,0)</f>
        <v>Community Welfare</v>
      </c>
      <c r="I499" s="13">
        <v>3333</v>
      </c>
      <c r="J499" s="2" t="s">
        <v>1035</v>
      </c>
      <c r="K499" s="2"/>
      <c r="L499" t="str">
        <f>VLOOKUP(J499,'State V-Lookup'!$A$1:$B$19,2,0)</f>
        <v>VIRGINIA</v>
      </c>
      <c r="M499" t="str">
        <f>VLOOKUP(I499,'Cost Center VLookup'!$A$1:$C$99,2,0)</f>
        <v>3333 Mid St Div Public Affairs</v>
      </c>
      <c r="N499" t="str">
        <f>VLOOKUP(I499,'Cost Center VLookup'!$A$1:$C$89,3,0)</f>
        <v>Mark Martin</v>
      </c>
      <c r="O499" t="str">
        <f>VLOOKUP(I499,'Cost Center VLookup'!$A$1:$D$97,4,0)</f>
        <v>Administration</v>
      </c>
    </row>
    <row r="500" spans="1:15" hidden="1">
      <c r="A500" s="15">
        <v>40422</v>
      </c>
      <c r="B500" s="6" t="s">
        <v>149</v>
      </c>
      <c r="C500" s="9" t="s">
        <v>148</v>
      </c>
      <c r="E500" t="s">
        <v>170</v>
      </c>
      <c r="F500" s="24">
        <v>2500</v>
      </c>
      <c r="G500">
        <v>30736</v>
      </c>
      <c r="H500" s="7" t="str">
        <f>VLOOKUP(G500,'Sub-Acct VLookup'!$A$1:$B$44,2,0)</f>
        <v>Community Welfare</v>
      </c>
      <c r="I500" s="13">
        <v>3438</v>
      </c>
      <c r="J500" s="2" t="s">
        <v>1035</v>
      </c>
      <c r="K500" s="2"/>
      <c r="L500" t="str">
        <f>VLOOKUP(J500,'State V-Lookup'!$A$1:$B$19,2,0)</f>
        <v>VIRGINIA</v>
      </c>
      <c r="M500" t="str">
        <f>VLOOKUP(I500,'Cost Center VLookup'!$A$1:$C$99,2,0)</f>
        <v>3438 Mid St Div New River North Operations</v>
      </c>
      <c r="N500" t="str">
        <f>VLOOKUP(I500,'Cost Center VLookup'!$A$1:$C$89,3,0)</f>
        <v>Perry Patterson</v>
      </c>
      <c r="O500" t="str">
        <f>VLOOKUP(I500,'Cost Center VLookup'!$A$1:$D$97,4,0)</f>
        <v>Bernie Anderson</v>
      </c>
    </row>
    <row r="501" spans="1:15" hidden="1">
      <c r="A501" s="15">
        <v>40450</v>
      </c>
      <c r="B501" s="6" t="s">
        <v>149</v>
      </c>
      <c r="C501" s="9" t="s">
        <v>148</v>
      </c>
      <c r="E501" t="s">
        <v>171</v>
      </c>
      <c r="F501" s="24">
        <v>375</v>
      </c>
      <c r="G501">
        <v>30736</v>
      </c>
      <c r="H501" s="7" t="str">
        <f>VLOOKUP(G501,'Sub-Acct VLookup'!$A$1:$B$44,2,0)</f>
        <v>Community Welfare</v>
      </c>
      <c r="I501" s="13">
        <v>3333</v>
      </c>
      <c r="J501" s="2" t="s">
        <v>1040</v>
      </c>
      <c r="K501" s="2"/>
      <c r="L501" t="str">
        <f>VLOOKUP(J501,'State V-Lookup'!$A$1:$B$19,2,0)</f>
        <v>IOWA</v>
      </c>
      <c r="M501" t="str">
        <f>VLOOKUP(I501,'Cost Center VLookup'!$A$1:$C$99,2,0)</f>
        <v>3333 Mid St Div Public Affairs</v>
      </c>
      <c r="N501" t="str">
        <f>VLOOKUP(I501,'Cost Center VLookup'!$A$1:$C$89,3,0)</f>
        <v>Mark Martin</v>
      </c>
      <c r="O501" t="str">
        <f>VLOOKUP(I501,'Cost Center VLookup'!$A$1:$D$97,4,0)</f>
        <v>Administration</v>
      </c>
    </row>
    <row r="502" spans="1:15" hidden="1">
      <c r="A502" s="15">
        <v>40448</v>
      </c>
      <c r="B502" s="6" t="s">
        <v>149</v>
      </c>
      <c r="C502" s="9" t="s">
        <v>148</v>
      </c>
      <c r="E502" t="s">
        <v>166</v>
      </c>
      <c r="F502" s="24">
        <v>275</v>
      </c>
      <c r="G502">
        <v>30736</v>
      </c>
      <c r="H502" s="7" t="str">
        <f>VLOOKUP(G502,'Sub-Acct VLookup'!$A$1:$B$44,2,0)</f>
        <v>Community Welfare</v>
      </c>
      <c r="I502" s="13">
        <v>3333</v>
      </c>
      <c r="J502" s="2" t="s">
        <v>1068</v>
      </c>
      <c r="K502" s="2"/>
      <c r="L502" t="str">
        <f>VLOOKUP(J502,'State V-Lookup'!$A$1:$B$19,2,0)</f>
        <v>GEORGIA</v>
      </c>
      <c r="M502" t="str">
        <f>VLOOKUP(I502,'Cost Center VLookup'!$A$1:$C$99,2,0)</f>
        <v>3333 Mid St Div Public Affairs</v>
      </c>
      <c r="N502" t="str">
        <f>VLOOKUP(I502,'Cost Center VLookup'!$A$1:$C$89,3,0)</f>
        <v>Mark Martin</v>
      </c>
      <c r="O502" t="str">
        <f>VLOOKUP(I502,'Cost Center VLookup'!$A$1:$D$97,4,0)</f>
        <v>Administration</v>
      </c>
    </row>
    <row r="503" spans="1:15" hidden="1">
      <c r="A503" s="15">
        <v>40430</v>
      </c>
      <c r="B503" s="6" t="s">
        <v>149</v>
      </c>
      <c r="C503" s="9" t="s">
        <v>148</v>
      </c>
      <c r="E503" t="s">
        <v>1069</v>
      </c>
      <c r="F503" s="24">
        <v>59.95</v>
      </c>
      <c r="G503">
        <v>30736</v>
      </c>
      <c r="H503" s="7" t="str">
        <f>VLOOKUP(G503,'Sub-Acct VLookup'!$A$1:$B$44,2,0)</f>
        <v>Community Welfare</v>
      </c>
      <c r="I503" s="13">
        <v>3333</v>
      </c>
      <c r="J503" s="2" t="s">
        <v>1068</v>
      </c>
      <c r="K503" s="2"/>
      <c r="L503" t="str">
        <f>VLOOKUP(J503,'State V-Lookup'!$A$1:$B$19,2,0)</f>
        <v>GEORGIA</v>
      </c>
      <c r="M503" t="str">
        <f>VLOOKUP(I503,'Cost Center VLookup'!$A$1:$C$99,2,0)</f>
        <v>3333 Mid St Div Public Affairs</v>
      </c>
      <c r="N503" t="str">
        <f>VLOOKUP(I503,'Cost Center VLookup'!$A$1:$C$89,3,0)</f>
        <v>Mark Martin</v>
      </c>
      <c r="O503" t="str">
        <f>VLOOKUP(I503,'Cost Center VLookup'!$A$1:$D$97,4,0)</f>
        <v>Administration</v>
      </c>
    </row>
    <row r="504" spans="1:15" hidden="1">
      <c r="A504" s="15">
        <v>40439</v>
      </c>
      <c r="B504" s="6" t="s">
        <v>149</v>
      </c>
      <c r="C504" s="9" t="s">
        <v>148</v>
      </c>
      <c r="E504" t="s">
        <v>172</v>
      </c>
      <c r="F504" s="24">
        <v>500</v>
      </c>
      <c r="G504">
        <v>30736</v>
      </c>
      <c r="H504" s="7" t="str">
        <f>VLOOKUP(G504,'Sub-Acct VLookup'!$A$1:$B$44,2,0)</f>
        <v>Community Welfare</v>
      </c>
      <c r="I504" s="13">
        <v>3333</v>
      </c>
      <c r="J504" s="2" t="s">
        <v>1068</v>
      </c>
      <c r="K504" s="2"/>
      <c r="L504" t="str">
        <f>VLOOKUP(J504,'State V-Lookup'!$A$1:$B$19,2,0)</f>
        <v>GEORGIA</v>
      </c>
      <c r="M504" t="str">
        <f>VLOOKUP(I504,'Cost Center VLookup'!$A$1:$C$99,2,0)</f>
        <v>3333 Mid St Div Public Affairs</v>
      </c>
      <c r="N504" t="str">
        <f>VLOOKUP(I504,'Cost Center VLookup'!$A$1:$C$89,3,0)</f>
        <v>Mark Martin</v>
      </c>
      <c r="O504" t="str">
        <f>VLOOKUP(I504,'Cost Center VLookup'!$A$1:$D$97,4,0)</f>
        <v>Administration</v>
      </c>
    </row>
    <row r="505" spans="1:15" hidden="1">
      <c r="A505" s="15">
        <v>40441</v>
      </c>
      <c r="B505" s="6" t="s">
        <v>149</v>
      </c>
      <c r="C505" s="9" t="s">
        <v>148</v>
      </c>
      <c r="E505" t="s">
        <v>173</v>
      </c>
      <c r="F505" s="24">
        <v>500</v>
      </c>
      <c r="G505">
        <v>30736</v>
      </c>
      <c r="H505" s="7" t="str">
        <f>VLOOKUP(G505,'Sub-Acct VLookup'!$A$1:$B$44,2,0)</f>
        <v>Community Welfare</v>
      </c>
      <c r="I505" s="13">
        <v>3333</v>
      </c>
      <c r="J505" s="2" t="s">
        <v>1068</v>
      </c>
      <c r="K505" s="2"/>
      <c r="L505" t="str">
        <f>VLOOKUP(J505,'State V-Lookup'!$A$1:$B$19,2,0)</f>
        <v>GEORGIA</v>
      </c>
      <c r="M505" t="str">
        <f>VLOOKUP(I505,'Cost Center VLookup'!$A$1:$C$99,2,0)</f>
        <v>3333 Mid St Div Public Affairs</v>
      </c>
      <c r="N505" t="str">
        <f>VLOOKUP(I505,'Cost Center VLookup'!$A$1:$C$89,3,0)</f>
        <v>Mark Martin</v>
      </c>
      <c r="O505" t="str">
        <f>VLOOKUP(I505,'Cost Center VLookup'!$A$1:$D$97,4,0)</f>
        <v>Administration</v>
      </c>
    </row>
    <row r="506" spans="1:15" hidden="1">
      <c r="A506" s="15">
        <v>40439</v>
      </c>
      <c r="B506" s="6" t="s">
        <v>149</v>
      </c>
      <c r="C506" s="9" t="s">
        <v>148</v>
      </c>
      <c r="E506" t="s">
        <v>1319</v>
      </c>
      <c r="F506" s="24">
        <v>100</v>
      </c>
      <c r="G506">
        <v>30736</v>
      </c>
      <c r="H506" s="7" t="str">
        <f>VLOOKUP(G506,'Sub-Acct VLookup'!$A$1:$B$44,2,0)</f>
        <v>Community Welfare</v>
      </c>
      <c r="I506" s="13">
        <v>3333</v>
      </c>
      <c r="J506" s="2" t="s">
        <v>1068</v>
      </c>
      <c r="K506" s="2"/>
      <c r="L506" t="str">
        <f>VLOOKUP(J506,'State V-Lookup'!$A$1:$B$19,2,0)</f>
        <v>GEORGIA</v>
      </c>
      <c r="M506" t="str">
        <f>VLOOKUP(I506,'Cost Center VLookup'!$A$1:$C$99,2,0)</f>
        <v>3333 Mid St Div Public Affairs</v>
      </c>
      <c r="N506" t="str">
        <f>VLOOKUP(I506,'Cost Center VLookup'!$A$1:$C$89,3,0)</f>
        <v>Mark Martin</v>
      </c>
      <c r="O506" t="str">
        <f>VLOOKUP(I506,'Cost Center VLookup'!$A$1:$D$97,4,0)</f>
        <v>Administration</v>
      </c>
    </row>
    <row r="507" spans="1:15" hidden="1">
      <c r="A507" s="15">
        <v>40451</v>
      </c>
      <c r="B507" s="6" t="s">
        <v>149</v>
      </c>
      <c r="C507" s="9" t="s">
        <v>148</v>
      </c>
      <c r="E507" t="s">
        <v>174</v>
      </c>
      <c r="F507" s="24">
        <v>-100</v>
      </c>
      <c r="G507">
        <v>30736</v>
      </c>
      <c r="H507" s="7" t="str">
        <f>VLOOKUP(G507,'Sub-Acct VLookup'!$A$1:$B$44,2,0)</f>
        <v>Community Welfare</v>
      </c>
      <c r="I507" s="13">
        <v>3333</v>
      </c>
      <c r="J507" s="2" t="s">
        <v>1222</v>
      </c>
      <c r="K507" s="2"/>
      <c r="L507" t="str">
        <f>VLOOKUP(J507,'State V-Lookup'!$A$1:$B$19,2,0)</f>
        <v>SEMO</v>
      </c>
      <c r="M507" t="str">
        <f>VLOOKUP(I507,'Cost Center VLookup'!$A$1:$C$99,2,0)</f>
        <v>3333 Mid St Div Public Affairs</v>
      </c>
      <c r="N507" t="str">
        <f>VLOOKUP(I507,'Cost Center VLookup'!$A$1:$C$89,3,0)</f>
        <v>Mark Martin</v>
      </c>
      <c r="O507" t="str">
        <f>VLOOKUP(I507,'Cost Center VLookup'!$A$1:$D$97,4,0)</f>
        <v>Administration</v>
      </c>
    </row>
    <row r="508" spans="1:15" hidden="1">
      <c r="A508" s="15">
        <v>40451</v>
      </c>
      <c r="B508" s="6" t="s">
        <v>149</v>
      </c>
      <c r="C508" s="9" t="s">
        <v>148</v>
      </c>
      <c r="E508" t="s">
        <v>174</v>
      </c>
      <c r="F508" s="24">
        <v>-1000</v>
      </c>
      <c r="G508">
        <v>30702</v>
      </c>
      <c r="H508" s="7" t="str">
        <f>VLOOKUP(G508,'Sub-Acct VLookup'!$A$1:$B$44,2,0)</f>
        <v>Education</v>
      </c>
      <c r="I508" s="13">
        <v>3333</v>
      </c>
      <c r="J508" s="2" t="s">
        <v>1035</v>
      </c>
      <c r="K508" s="2"/>
      <c r="L508" t="str">
        <f>VLOOKUP(J508,'State V-Lookup'!$A$1:$B$19,2,0)</f>
        <v>VIRGINIA</v>
      </c>
      <c r="M508" t="str">
        <f>VLOOKUP(I508,'Cost Center VLookup'!$A$1:$C$99,2,0)</f>
        <v>3333 Mid St Div Public Affairs</v>
      </c>
      <c r="N508" t="str">
        <f>VLOOKUP(I508,'Cost Center VLookup'!$A$1:$C$89,3,0)</f>
        <v>Mark Martin</v>
      </c>
      <c r="O508" t="str">
        <f>VLOOKUP(I508,'Cost Center VLookup'!$A$1:$D$97,4,0)</f>
        <v>Administration</v>
      </c>
    </row>
    <row r="509" spans="1:15" hidden="1">
      <c r="A509" s="15">
        <v>40451</v>
      </c>
      <c r="B509" s="6" t="s">
        <v>149</v>
      </c>
      <c r="C509" s="9" t="s">
        <v>148</v>
      </c>
      <c r="E509" t="s">
        <v>174</v>
      </c>
      <c r="F509" s="24">
        <v>-100</v>
      </c>
      <c r="G509">
        <v>30702</v>
      </c>
      <c r="H509" s="7" t="str">
        <f>VLOOKUP(G509,'Sub-Acct VLookup'!$A$1:$B$44,2,0)</f>
        <v>Education</v>
      </c>
      <c r="I509" s="13">
        <v>3301</v>
      </c>
      <c r="J509" s="2" t="s">
        <v>1011</v>
      </c>
      <c r="K509" s="2"/>
      <c r="L509" t="str">
        <f>VLOOKUP(J509,'State V-Lookup'!$A$1:$B$19,2,0)</f>
        <v>KENTUCKY</v>
      </c>
      <c r="M509" t="str">
        <f>VLOOKUP(I509,'Cost Center VLookup'!$A$1:$C$99,2,0)</f>
        <v>3301 Mid St Div Franklin Administration</v>
      </c>
      <c r="N509" t="str">
        <f>VLOOKUP(I509,'Cost Center VLookup'!$A$1:$C$89,3,0)</f>
        <v>Kevin Dobbs</v>
      </c>
      <c r="O509" t="str">
        <f>VLOOKUP(I509,'Cost Center VLookup'!$A$1:$D$97,4,0)</f>
        <v>Administration</v>
      </c>
    </row>
    <row r="510" spans="1:15" hidden="1">
      <c r="A510" s="15">
        <v>40472</v>
      </c>
      <c r="B510" s="6" t="s">
        <v>175</v>
      </c>
      <c r="C510" s="9" t="s">
        <v>176</v>
      </c>
      <c r="E510" t="s">
        <v>1237</v>
      </c>
      <c r="F510" s="24">
        <v>2000</v>
      </c>
      <c r="G510">
        <v>30702</v>
      </c>
      <c r="H510" s="7" t="str">
        <f>VLOOKUP(G510,'Sub-Acct VLookup'!$A$1:$B$44,2,0)</f>
        <v>Education</v>
      </c>
      <c r="I510" s="13">
        <v>3333</v>
      </c>
      <c r="J510" s="2" t="s">
        <v>1011</v>
      </c>
      <c r="K510" s="2"/>
      <c r="L510" t="str">
        <f>VLOOKUP(J510,'State V-Lookup'!$A$1:$B$19,2,0)</f>
        <v>KENTUCKY</v>
      </c>
      <c r="M510" t="str">
        <f>VLOOKUP(I510,'Cost Center VLookup'!$A$1:$C$99,2,0)</f>
        <v>3333 Mid St Div Public Affairs</v>
      </c>
      <c r="N510" t="str">
        <f>VLOOKUP(I510,'Cost Center VLookup'!$A$1:$C$89,3,0)</f>
        <v>Mark Martin</v>
      </c>
      <c r="O510" t="str">
        <f>VLOOKUP(I510,'Cost Center VLookup'!$A$1:$D$97,4,0)</f>
        <v>Administration</v>
      </c>
    </row>
    <row r="511" spans="1:15" hidden="1">
      <c r="A511" s="15">
        <v>40470</v>
      </c>
      <c r="B511" s="6" t="s">
        <v>175</v>
      </c>
      <c r="C511" s="9" t="s">
        <v>176</v>
      </c>
      <c r="E511" t="s">
        <v>194</v>
      </c>
      <c r="F511" s="24">
        <v>1000</v>
      </c>
      <c r="G511">
        <v>30702</v>
      </c>
      <c r="H511" s="7" t="str">
        <f>VLOOKUP(G511,'Sub-Acct VLookup'!$A$1:$B$44,2,0)</f>
        <v>Education</v>
      </c>
      <c r="I511" s="13">
        <v>3333</v>
      </c>
      <c r="J511" s="2" t="s">
        <v>1011</v>
      </c>
      <c r="K511" s="2"/>
      <c r="L511" t="str">
        <f>VLOOKUP(J511,'State V-Lookup'!$A$1:$B$19,2,0)</f>
        <v>KENTUCKY</v>
      </c>
      <c r="M511" t="str">
        <f>VLOOKUP(I511,'Cost Center VLookup'!$A$1:$C$99,2,0)</f>
        <v>3333 Mid St Div Public Affairs</v>
      </c>
      <c r="N511" t="str">
        <f>VLOOKUP(I511,'Cost Center VLookup'!$A$1:$C$89,3,0)</f>
        <v>Mark Martin</v>
      </c>
      <c r="O511" t="str">
        <f>VLOOKUP(I511,'Cost Center VLookup'!$A$1:$D$97,4,0)</f>
        <v>Administration</v>
      </c>
    </row>
    <row r="512" spans="1:15" hidden="1">
      <c r="A512" s="15">
        <v>40470</v>
      </c>
      <c r="B512" s="6" t="s">
        <v>175</v>
      </c>
      <c r="C512" s="9" t="s">
        <v>176</v>
      </c>
      <c r="E512" t="s">
        <v>1238</v>
      </c>
      <c r="F512" s="24">
        <v>2500</v>
      </c>
      <c r="G512">
        <v>30702</v>
      </c>
      <c r="H512" s="7" t="str">
        <f>VLOOKUP(G512,'Sub-Acct VLookup'!$A$1:$B$44,2,0)</f>
        <v>Education</v>
      </c>
      <c r="I512" s="13">
        <v>3333</v>
      </c>
      <c r="J512" s="2" t="s">
        <v>1011</v>
      </c>
      <c r="K512" s="2"/>
      <c r="L512" t="str">
        <f>VLOOKUP(J512,'State V-Lookup'!$A$1:$B$19,2,0)</f>
        <v>KENTUCKY</v>
      </c>
      <c r="M512" t="str">
        <f>VLOOKUP(I512,'Cost Center VLookup'!$A$1:$C$99,2,0)</f>
        <v>3333 Mid St Div Public Affairs</v>
      </c>
      <c r="N512" t="str">
        <f>VLOOKUP(I512,'Cost Center VLookup'!$A$1:$C$89,3,0)</f>
        <v>Mark Martin</v>
      </c>
      <c r="O512" t="str">
        <f>VLOOKUP(I512,'Cost Center VLookup'!$A$1:$D$97,4,0)</f>
        <v>Administration</v>
      </c>
    </row>
    <row r="513" spans="1:15" hidden="1">
      <c r="A513" s="15">
        <v>40470</v>
      </c>
      <c r="B513" s="6" t="s">
        <v>175</v>
      </c>
      <c r="C513" s="9" t="s">
        <v>176</v>
      </c>
      <c r="E513" t="s">
        <v>1266</v>
      </c>
      <c r="F513" s="24">
        <v>1155</v>
      </c>
      <c r="G513">
        <v>30702</v>
      </c>
      <c r="H513" s="7" t="str">
        <f>VLOOKUP(G513,'Sub-Acct VLookup'!$A$1:$B$44,2,0)</f>
        <v>Education</v>
      </c>
      <c r="I513" s="13">
        <v>3333</v>
      </c>
      <c r="J513" s="2" t="s">
        <v>1011</v>
      </c>
      <c r="K513" s="2"/>
      <c r="L513" t="str">
        <f>VLOOKUP(J513,'State V-Lookup'!$A$1:$B$19,2,0)</f>
        <v>KENTUCKY</v>
      </c>
      <c r="M513" t="str">
        <f>VLOOKUP(I513,'Cost Center VLookup'!$A$1:$C$99,2,0)</f>
        <v>3333 Mid St Div Public Affairs</v>
      </c>
      <c r="N513" t="str">
        <f>VLOOKUP(I513,'Cost Center VLookup'!$A$1:$C$89,3,0)</f>
        <v>Mark Martin</v>
      </c>
      <c r="O513" t="str">
        <f>VLOOKUP(I513,'Cost Center VLookup'!$A$1:$D$97,4,0)</f>
        <v>Administration</v>
      </c>
    </row>
    <row r="514" spans="1:15" hidden="1">
      <c r="A514" s="15">
        <v>40470</v>
      </c>
      <c r="B514" s="6" t="s">
        <v>175</v>
      </c>
      <c r="C514" s="9" t="s">
        <v>176</v>
      </c>
      <c r="E514" t="s">
        <v>1241</v>
      </c>
      <c r="F514" s="24">
        <v>250</v>
      </c>
      <c r="G514">
        <v>30702</v>
      </c>
      <c r="H514" s="7" t="str">
        <f>VLOOKUP(G514,'Sub-Acct VLookup'!$A$1:$B$44,2,0)</f>
        <v>Education</v>
      </c>
      <c r="I514" s="13">
        <v>3333</v>
      </c>
      <c r="J514" s="2" t="s">
        <v>1011</v>
      </c>
      <c r="K514" s="2"/>
      <c r="L514" t="str">
        <f>VLOOKUP(J514,'State V-Lookup'!$A$1:$B$19,2,0)</f>
        <v>KENTUCKY</v>
      </c>
      <c r="M514" t="str">
        <f>VLOOKUP(I514,'Cost Center VLookup'!$A$1:$C$99,2,0)</f>
        <v>3333 Mid St Div Public Affairs</v>
      </c>
      <c r="N514" t="str">
        <f>VLOOKUP(I514,'Cost Center VLookup'!$A$1:$C$89,3,0)</f>
        <v>Mark Martin</v>
      </c>
      <c r="O514" t="str">
        <f>VLOOKUP(I514,'Cost Center VLookup'!$A$1:$D$97,4,0)</f>
        <v>Administration</v>
      </c>
    </row>
    <row r="515" spans="1:15" hidden="1">
      <c r="A515" s="15">
        <v>40469</v>
      </c>
      <c r="B515" s="6" t="s">
        <v>175</v>
      </c>
      <c r="C515" s="9" t="s">
        <v>176</v>
      </c>
      <c r="E515" t="s">
        <v>195</v>
      </c>
      <c r="F515" s="24">
        <v>200</v>
      </c>
      <c r="G515">
        <v>30702</v>
      </c>
      <c r="H515" s="7" t="str">
        <f>VLOOKUP(G515,'Sub-Acct VLookup'!$A$1:$B$44,2,0)</f>
        <v>Education</v>
      </c>
      <c r="I515" s="13">
        <v>3333</v>
      </c>
      <c r="J515" s="2" t="s">
        <v>1068</v>
      </c>
      <c r="K515" s="2"/>
      <c r="L515" t="str">
        <f>VLOOKUP(J515,'State V-Lookup'!$A$1:$B$19,2,0)</f>
        <v>GEORGIA</v>
      </c>
      <c r="M515" t="str">
        <f>VLOOKUP(I515,'Cost Center VLookup'!$A$1:$C$99,2,0)</f>
        <v>3333 Mid St Div Public Affairs</v>
      </c>
      <c r="N515" t="str">
        <f>VLOOKUP(I515,'Cost Center VLookup'!$A$1:$C$89,3,0)</f>
        <v>Mark Martin</v>
      </c>
      <c r="O515" t="str">
        <f>VLOOKUP(I515,'Cost Center VLookup'!$A$1:$D$97,4,0)</f>
        <v>Administration</v>
      </c>
    </row>
    <row r="516" spans="1:15" hidden="1">
      <c r="A516" s="15">
        <v>40458</v>
      </c>
      <c r="B516" s="6" t="s">
        <v>175</v>
      </c>
      <c r="C516" s="9" t="s">
        <v>176</v>
      </c>
      <c r="E516" t="s">
        <v>1010</v>
      </c>
      <c r="F516" s="24">
        <v>500</v>
      </c>
      <c r="G516">
        <v>30703</v>
      </c>
      <c r="H516" s="7" t="str">
        <f>VLOOKUP(G516,'Sub-Acct VLookup'!$A$1:$B$44,2,0)</f>
        <v>United Way Agencies</v>
      </c>
      <c r="I516" s="13">
        <v>3333</v>
      </c>
      <c r="J516" s="2" t="s">
        <v>1026</v>
      </c>
      <c r="K516" s="2"/>
      <c r="L516" t="str">
        <f>VLOOKUP(J516,'State V-Lookup'!$A$1:$B$19,2,0)</f>
        <v>TENNESSEE</v>
      </c>
      <c r="M516" t="str">
        <f>VLOOKUP(I516,'Cost Center VLookup'!$A$1:$C$99,2,0)</f>
        <v>3333 Mid St Div Public Affairs</v>
      </c>
      <c r="N516" t="str">
        <f>VLOOKUP(I516,'Cost Center VLookup'!$A$1:$C$89,3,0)</f>
        <v>Mark Martin</v>
      </c>
      <c r="O516" t="str">
        <f>VLOOKUP(I516,'Cost Center VLookup'!$A$1:$D$97,4,0)</f>
        <v>Administration</v>
      </c>
    </row>
    <row r="517" spans="1:15" hidden="1">
      <c r="A517" s="15">
        <v>40464</v>
      </c>
      <c r="B517" s="6" t="s">
        <v>175</v>
      </c>
      <c r="C517" s="9" t="s">
        <v>176</v>
      </c>
      <c r="E517" t="s">
        <v>1010</v>
      </c>
      <c r="F517" s="24">
        <v>1830.33</v>
      </c>
      <c r="G517">
        <v>30703</v>
      </c>
      <c r="H517" s="7" t="str">
        <f>VLOOKUP(G517,'Sub-Acct VLookup'!$A$1:$B$44,2,0)</f>
        <v>United Way Agencies</v>
      </c>
      <c r="I517" s="13">
        <v>3333</v>
      </c>
      <c r="J517" s="2" t="s">
        <v>1026</v>
      </c>
      <c r="K517" s="2"/>
      <c r="L517" t="str">
        <f>VLOOKUP(J517,'State V-Lookup'!$A$1:$B$19,2,0)</f>
        <v>TENNESSEE</v>
      </c>
      <c r="M517" t="str">
        <f>VLOOKUP(I517,'Cost Center VLookup'!$A$1:$C$99,2,0)</f>
        <v>3333 Mid St Div Public Affairs</v>
      </c>
      <c r="N517" t="str">
        <f>VLOOKUP(I517,'Cost Center VLookup'!$A$1:$C$89,3,0)</f>
        <v>Mark Martin</v>
      </c>
      <c r="O517" t="str">
        <f>VLOOKUP(I517,'Cost Center VLookup'!$A$1:$D$97,4,0)</f>
        <v>Administration</v>
      </c>
    </row>
    <row r="518" spans="1:15" hidden="1">
      <c r="A518" s="15">
        <v>40469</v>
      </c>
      <c r="B518" s="6" t="s">
        <v>175</v>
      </c>
      <c r="C518" s="9" t="s">
        <v>176</v>
      </c>
      <c r="E518" t="s">
        <v>1010</v>
      </c>
      <c r="F518" s="24">
        <v>9828.2800000000007</v>
      </c>
      <c r="G518">
        <v>30703</v>
      </c>
      <c r="H518" s="7" t="str">
        <f>VLOOKUP(G518,'Sub-Acct VLookup'!$A$1:$B$44,2,0)</f>
        <v>United Way Agencies</v>
      </c>
      <c r="I518" s="13">
        <v>3333</v>
      </c>
      <c r="J518" s="2" t="s">
        <v>1026</v>
      </c>
      <c r="K518" s="2"/>
      <c r="L518" t="str">
        <f>VLOOKUP(J518,'State V-Lookup'!$A$1:$B$19,2,0)</f>
        <v>TENNESSEE</v>
      </c>
      <c r="M518" t="str">
        <f>VLOOKUP(I518,'Cost Center VLookup'!$A$1:$C$99,2,0)</f>
        <v>3333 Mid St Div Public Affairs</v>
      </c>
      <c r="N518" t="str">
        <f>VLOOKUP(I518,'Cost Center VLookup'!$A$1:$C$89,3,0)</f>
        <v>Mark Martin</v>
      </c>
      <c r="O518" t="str">
        <f>VLOOKUP(I518,'Cost Center VLookup'!$A$1:$D$97,4,0)</f>
        <v>Administration</v>
      </c>
    </row>
    <row r="519" spans="1:15" hidden="1">
      <c r="A519" s="15">
        <v>40480</v>
      </c>
      <c r="B519" s="6" t="s">
        <v>175</v>
      </c>
      <c r="C519" s="9" t="s">
        <v>176</v>
      </c>
      <c r="E519" t="s">
        <v>1256</v>
      </c>
      <c r="F519" s="24">
        <v>28.75</v>
      </c>
      <c r="G519">
        <v>30703</v>
      </c>
      <c r="H519" s="7" t="str">
        <f>VLOOKUP(G519,'Sub-Acct VLookup'!$A$1:$B$44,2,0)</f>
        <v>United Way Agencies</v>
      </c>
      <c r="I519" s="13">
        <v>3336</v>
      </c>
      <c r="J519" s="2" t="s">
        <v>1026</v>
      </c>
      <c r="K519" s="2"/>
      <c r="L519" t="str">
        <f>VLOOKUP(J519,'State V-Lookup'!$A$1:$B$19,2,0)</f>
        <v>TENNESSEE</v>
      </c>
      <c r="M519" t="str">
        <f>VLOOKUP(I519,'Cost Center VLookup'!$A$1:$C$99,2,0)</f>
        <v>3336 Mid St Div Hannibal Operations</v>
      </c>
      <c r="N519" t="str">
        <f>VLOOKUP(I519,'Cost Center VLookup'!$A$1:$C$89,3,0)</f>
        <v>Liberty Utilities</v>
      </c>
      <c r="O519" t="str">
        <f>VLOOKUP(I519,'Cost Center VLookup'!$A$1:$D$97,4,0)</f>
        <v>Liberty Utilities</v>
      </c>
    </row>
    <row r="520" spans="1:15" hidden="1">
      <c r="A520" s="15">
        <v>40480</v>
      </c>
      <c r="B520" s="6" t="s">
        <v>175</v>
      </c>
      <c r="C520" s="9" t="s">
        <v>176</v>
      </c>
      <c r="E520" t="s">
        <v>1256</v>
      </c>
      <c r="F520" s="24">
        <v>50.5</v>
      </c>
      <c r="G520">
        <v>30703</v>
      </c>
      <c r="H520" s="7" t="str">
        <f>VLOOKUP(G520,'Sub-Acct VLookup'!$A$1:$B$44,2,0)</f>
        <v>United Way Agencies</v>
      </c>
      <c r="I520" s="13">
        <v>3336</v>
      </c>
      <c r="J520" s="2" t="s">
        <v>1026</v>
      </c>
      <c r="K520" s="2"/>
      <c r="L520" t="str">
        <f>VLOOKUP(J520,'State V-Lookup'!$A$1:$B$19,2,0)</f>
        <v>TENNESSEE</v>
      </c>
      <c r="M520" t="str">
        <f>VLOOKUP(I520,'Cost Center VLookup'!$A$1:$C$99,2,0)</f>
        <v>3336 Mid St Div Hannibal Operations</v>
      </c>
      <c r="N520" t="str">
        <f>VLOOKUP(I520,'Cost Center VLookup'!$A$1:$C$89,3,0)</f>
        <v>Liberty Utilities</v>
      </c>
      <c r="O520" t="str">
        <f>VLOOKUP(I520,'Cost Center VLookup'!$A$1:$D$97,4,0)</f>
        <v>Liberty Utilities</v>
      </c>
    </row>
    <row r="521" spans="1:15" hidden="1">
      <c r="A521" s="15">
        <v>40470</v>
      </c>
      <c r="B521" s="6" t="s">
        <v>175</v>
      </c>
      <c r="C521" s="9" t="s">
        <v>176</v>
      </c>
      <c r="E521" t="s">
        <v>1249</v>
      </c>
      <c r="F521" s="24">
        <v>500</v>
      </c>
      <c r="G521">
        <v>30705</v>
      </c>
      <c r="H521" s="7" t="str">
        <f>VLOOKUP(G521,'Sub-Acct VLookup'!$A$1:$B$44,2,0)</f>
        <v>Health</v>
      </c>
      <c r="I521" s="13">
        <v>3333</v>
      </c>
      <c r="J521" s="2" t="s">
        <v>1011</v>
      </c>
      <c r="K521" s="2"/>
      <c r="L521" t="str">
        <f>VLOOKUP(J521,'State V-Lookup'!$A$1:$B$19,2,0)</f>
        <v>KENTUCKY</v>
      </c>
      <c r="M521" t="str">
        <f>VLOOKUP(I521,'Cost Center VLookup'!$A$1:$C$99,2,0)</f>
        <v>3333 Mid St Div Public Affairs</v>
      </c>
      <c r="N521" t="str">
        <f>VLOOKUP(I521,'Cost Center VLookup'!$A$1:$C$89,3,0)</f>
        <v>Mark Martin</v>
      </c>
      <c r="O521" t="str">
        <f>VLOOKUP(I521,'Cost Center VLookup'!$A$1:$D$97,4,0)</f>
        <v>Administration</v>
      </c>
    </row>
    <row r="522" spans="1:15" hidden="1">
      <c r="A522" s="15">
        <v>40482</v>
      </c>
      <c r="B522" s="6" t="s">
        <v>175</v>
      </c>
      <c r="C522" s="9" t="s">
        <v>176</v>
      </c>
      <c r="E522" t="s">
        <v>1245</v>
      </c>
      <c r="F522" s="24">
        <v>100</v>
      </c>
      <c r="G522">
        <v>30706</v>
      </c>
      <c r="H522" s="7" t="str">
        <f>VLOOKUP(G522,'Sub-Acct VLookup'!$A$1:$B$44,2,0)</f>
        <v>Museums &amp; Arts</v>
      </c>
      <c r="I522" s="13">
        <v>3333</v>
      </c>
      <c r="J522" s="2" t="s">
        <v>1011</v>
      </c>
      <c r="K522" s="2"/>
      <c r="L522" t="str">
        <f>VLOOKUP(J522,'State V-Lookup'!$A$1:$B$19,2,0)</f>
        <v>KENTUCKY</v>
      </c>
      <c r="M522" t="str">
        <f>VLOOKUP(I522,'Cost Center VLookup'!$A$1:$C$99,2,0)</f>
        <v>3333 Mid St Div Public Affairs</v>
      </c>
      <c r="N522" t="str">
        <f>VLOOKUP(I522,'Cost Center VLookup'!$A$1:$C$89,3,0)</f>
        <v>Mark Martin</v>
      </c>
      <c r="O522" t="str">
        <f>VLOOKUP(I522,'Cost Center VLookup'!$A$1:$D$97,4,0)</f>
        <v>Administration</v>
      </c>
    </row>
    <row r="523" spans="1:15" hidden="1">
      <c r="A523" s="15">
        <v>40470</v>
      </c>
      <c r="B523" s="6" t="s">
        <v>175</v>
      </c>
      <c r="C523" s="9" t="s">
        <v>176</v>
      </c>
      <c r="E523" t="s">
        <v>1029</v>
      </c>
      <c r="F523" s="24">
        <v>200</v>
      </c>
      <c r="G523">
        <v>30710</v>
      </c>
      <c r="H523" s="7" t="str">
        <f>VLOOKUP(G523,'Sub-Acct VLookup'!$A$1:$B$44,2,0)</f>
        <v>Youth Clubs &amp; Centers</v>
      </c>
      <c r="I523" s="13">
        <v>3333</v>
      </c>
      <c r="J523" s="2" t="s">
        <v>1011</v>
      </c>
      <c r="K523" s="2"/>
      <c r="L523" t="str">
        <f>VLOOKUP(J523,'State V-Lookup'!$A$1:$B$19,2,0)</f>
        <v>KENTUCKY</v>
      </c>
      <c r="M523" t="str">
        <f>VLOOKUP(I523,'Cost Center VLookup'!$A$1:$C$99,2,0)</f>
        <v>3333 Mid St Div Public Affairs</v>
      </c>
      <c r="N523" t="str">
        <f>VLOOKUP(I523,'Cost Center VLookup'!$A$1:$C$89,3,0)</f>
        <v>Mark Martin</v>
      </c>
      <c r="O523" t="str">
        <f>VLOOKUP(I523,'Cost Center VLookup'!$A$1:$D$97,4,0)</f>
        <v>Administration</v>
      </c>
    </row>
    <row r="524" spans="1:15" hidden="1">
      <c r="A524" s="15">
        <v>40482</v>
      </c>
      <c r="B524" s="6" t="s">
        <v>175</v>
      </c>
      <c r="C524" s="9" t="s">
        <v>176</v>
      </c>
      <c r="E524" t="s">
        <v>174</v>
      </c>
      <c r="F524" s="24">
        <v>-25</v>
      </c>
      <c r="G524">
        <v>30710</v>
      </c>
      <c r="H524" s="7" t="str">
        <f>VLOOKUP(G524,'Sub-Acct VLookup'!$A$1:$B$44,2,0)</f>
        <v>Youth Clubs &amp; Centers</v>
      </c>
      <c r="I524" s="13">
        <v>3374</v>
      </c>
      <c r="J524" s="2" t="s">
        <v>1222</v>
      </c>
      <c r="K524" s="2"/>
      <c r="L524" t="str">
        <f>VLOOKUP(J524,'State V-Lookup'!$A$1:$B$19,2,0)</f>
        <v>SEMO</v>
      </c>
      <c r="M524" t="str">
        <f>VLOOKUP(I524,'Cost Center VLookup'!$A$1:$C$99,2,0)</f>
        <v>3374 Mid St Div Sikeston Operations</v>
      </c>
      <c r="N524" t="str">
        <f>VLOOKUP(I524,'Cost Center VLookup'!$A$1:$C$89,3,0)</f>
        <v>Liberty Utilities</v>
      </c>
      <c r="O524" t="str">
        <f>VLOOKUP(I524,'Cost Center VLookup'!$A$1:$D$97,4,0)</f>
        <v>Liberty Utilities</v>
      </c>
    </row>
    <row r="525" spans="1:15" hidden="1">
      <c r="A525" s="15">
        <v>40469</v>
      </c>
      <c r="B525" s="6" t="s">
        <v>175</v>
      </c>
      <c r="C525" s="9" t="s">
        <v>176</v>
      </c>
      <c r="E525" t="s">
        <v>1021</v>
      </c>
      <c r="F525" s="24">
        <v>17000</v>
      </c>
      <c r="G525">
        <v>30711</v>
      </c>
      <c r="H525" s="7" t="str">
        <f>VLOOKUP(G525,'Sub-Acct VLookup'!$A$1:$B$44,2,0)</f>
        <v>Heat Help Assistance Program</v>
      </c>
      <c r="I525" s="13">
        <v>3333</v>
      </c>
      <c r="J525" s="2" t="s">
        <v>1011</v>
      </c>
      <c r="K525" s="2"/>
      <c r="L525" t="str">
        <f>VLOOKUP(J525,'State V-Lookup'!$A$1:$B$19,2,0)</f>
        <v>KENTUCKY</v>
      </c>
      <c r="M525" t="str">
        <f>VLOOKUP(I525,'Cost Center VLookup'!$A$1:$C$99,2,0)</f>
        <v>3333 Mid St Div Public Affairs</v>
      </c>
      <c r="N525" t="str">
        <f>VLOOKUP(I525,'Cost Center VLookup'!$A$1:$C$89,3,0)</f>
        <v>Mark Martin</v>
      </c>
      <c r="O525" t="str">
        <f>VLOOKUP(I525,'Cost Center VLookup'!$A$1:$D$97,4,0)</f>
        <v>Administration</v>
      </c>
    </row>
    <row r="526" spans="1:15" hidden="1">
      <c r="A526" s="15">
        <v>40476</v>
      </c>
      <c r="B526" s="6" t="s">
        <v>175</v>
      </c>
      <c r="C526" s="9" t="s">
        <v>176</v>
      </c>
      <c r="E526" t="s">
        <v>155</v>
      </c>
      <c r="F526" s="24">
        <v>304.94</v>
      </c>
      <c r="G526">
        <v>30736</v>
      </c>
      <c r="H526" s="7" t="str">
        <f>VLOOKUP(G526,'Sub-Acct VLookup'!$A$1:$B$44,2,0)</f>
        <v>Community Welfare</v>
      </c>
      <c r="I526" s="13">
        <v>3333</v>
      </c>
      <c r="J526" s="2" t="s">
        <v>1011</v>
      </c>
      <c r="K526" s="2"/>
      <c r="L526" t="str">
        <f>VLOOKUP(J526,'State V-Lookup'!$A$1:$B$19,2,0)</f>
        <v>KENTUCKY</v>
      </c>
      <c r="M526" t="str">
        <f>VLOOKUP(I526,'Cost Center VLookup'!$A$1:$C$99,2,0)</f>
        <v>3333 Mid St Div Public Affairs</v>
      </c>
      <c r="N526" t="str">
        <f>VLOOKUP(I526,'Cost Center VLookup'!$A$1:$C$89,3,0)</f>
        <v>Mark Martin</v>
      </c>
      <c r="O526" t="str">
        <f>VLOOKUP(I526,'Cost Center VLookup'!$A$1:$D$97,4,0)</f>
        <v>Administration</v>
      </c>
    </row>
    <row r="527" spans="1:15" hidden="1">
      <c r="A527" s="15">
        <v>40476</v>
      </c>
      <c r="B527" s="6" t="s">
        <v>175</v>
      </c>
      <c r="C527" s="9" t="s">
        <v>176</v>
      </c>
      <c r="E527" t="s">
        <v>155</v>
      </c>
      <c r="F527" s="24">
        <v>5.27</v>
      </c>
      <c r="G527">
        <v>30736</v>
      </c>
      <c r="H527" s="7" t="str">
        <f>VLOOKUP(G527,'Sub-Acct VLookup'!$A$1:$B$44,2,0)</f>
        <v>Community Welfare</v>
      </c>
      <c r="I527" s="13">
        <v>3333</v>
      </c>
      <c r="J527" s="2" t="s">
        <v>1011</v>
      </c>
      <c r="K527" s="2"/>
      <c r="L527" t="str">
        <f>VLOOKUP(J527,'State V-Lookup'!$A$1:$B$19,2,0)</f>
        <v>KENTUCKY</v>
      </c>
      <c r="M527" t="str">
        <f>VLOOKUP(I527,'Cost Center VLookup'!$A$1:$C$99,2,0)</f>
        <v>3333 Mid St Div Public Affairs</v>
      </c>
      <c r="N527" t="str">
        <f>VLOOKUP(I527,'Cost Center VLookup'!$A$1:$C$89,3,0)</f>
        <v>Mark Martin</v>
      </c>
      <c r="O527" t="str">
        <f>VLOOKUP(I527,'Cost Center VLookup'!$A$1:$D$97,4,0)</f>
        <v>Administration</v>
      </c>
    </row>
    <row r="528" spans="1:15" hidden="1">
      <c r="A528" s="15">
        <v>40476</v>
      </c>
      <c r="B528" s="6" t="s">
        <v>175</v>
      </c>
      <c r="C528" s="9" t="s">
        <v>176</v>
      </c>
      <c r="E528" t="s">
        <v>157</v>
      </c>
      <c r="F528" s="24">
        <v>118.65</v>
      </c>
      <c r="G528">
        <v>30736</v>
      </c>
      <c r="H528" s="7" t="str">
        <f>VLOOKUP(G528,'Sub-Acct VLookup'!$A$1:$B$44,2,0)</f>
        <v>Community Welfare</v>
      </c>
      <c r="I528" s="13">
        <v>3333</v>
      </c>
      <c r="J528" s="2" t="s">
        <v>1011</v>
      </c>
      <c r="K528" s="2"/>
      <c r="L528" t="str">
        <f>VLOOKUP(J528,'State V-Lookup'!$A$1:$B$19,2,0)</f>
        <v>KENTUCKY</v>
      </c>
      <c r="M528" t="str">
        <f>VLOOKUP(I528,'Cost Center VLookup'!$A$1:$C$99,2,0)</f>
        <v>3333 Mid St Div Public Affairs</v>
      </c>
      <c r="N528" t="str">
        <f>VLOOKUP(I528,'Cost Center VLookup'!$A$1:$C$89,3,0)</f>
        <v>Mark Martin</v>
      </c>
      <c r="O528" t="str">
        <f>VLOOKUP(I528,'Cost Center VLookup'!$A$1:$D$97,4,0)</f>
        <v>Administration</v>
      </c>
    </row>
    <row r="529" spans="1:15" hidden="1">
      <c r="A529" s="15">
        <v>40476</v>
      </c>
      <c r="B529" s="6" t="s">
        <v>175</v>
      </c>
      <c r="C529" s="9" t="s">
        <v>176</v>
      </c>
      <c r="E529" t="s">
        <v>159</v>
      </c>
      <c r="F529" s="24">
        <v>-105.21</v>
      </c>
      <c r="G529">
        <v>30736</v>
      </c>
      <c r="H529" s="7" t="str">
        <f>VLOOKUP(G529,'Sub-Acct VLookup'!$A$1:$B$44,2,0)</f>
        <v>Community Welfare</v>
      </c>
      <c r="I529" s="13">
        <v>3333</v>
      </c>
      <c r="J529" s="2" t="s">
        <v>1011</v>
      </c>
      <c r="K529" s="2"/>
      <c r="L529" t="str">
        <f>VLOOKUP(J529,'State V-Lookup'!$A$1:$B$19,2,0)</f>
        <v>KENTUCKY</v>
      </c>
      <c r="M529" t="str">
        <f>VLOOKUP(I529,'Cost Center VLookup'!$A$1:$C$99,2,0)</f>
        <v>3333 Mid St Div Public Affairs</v>
      </c>
      <c r="N529" t="str">
        <f>VLOOKUP(I529,'Cost Center VLookup'!$A$1:$C$89,3,0)</f>
        <v>Mark Martin</v>
      </c>
      <c r="O529" t="str">
        <f>VLOOKUP(I529,'Cost Center VLookup'!$A$1:$D$97,4,0)</f>
        <v>Administration</v>
      </c>
    </row>
    <row r="530" spans="1:15" hidden="1">
      <c r="A530" s="15">
        <v>40476</v>
      </c>
      <c r="B530" s="6" t="s">
        <v>175</v>
      </c>
      <c r="C530" s="9" t="s">
        <v>176</v>
      </c>
      <c r="E530" t="s">
        <v>159</v>
      </c>
      <c r="F530" s="24">
        <v>106.49</v>
      </c>
      <c r="G530">
        <v>30736</v>
      </c>
      <c r="H530" s="7" t="str">
        <f>VLOOKUP(G530,'Sub-Acct VLookup'!$A$1:$B$44,2,0)</f>
        <v>Community Welfare</v>
      </c>
      <c r="I530" s="13">
        <v>3333</v>
      </c>
      <c r="J530" s="2" t="s">
        <v>1011</v>
      </c>
      <c r="K530" s="2"/>
      <c r="L530" t="str">
        <f>VLOOKUP(J530,'State V-Lookup'!$A$1:$B$19,2,0)</f>
        <v>KENTUCKY</v>
      </c>
      <c r="M530" t="str">
        <f>VLOOKUP(I530,'Cost Center VLookup'!$A$1:$C$99,2,0)</f>
        <v>3333 Mid St Div Public Affairs</v>
      </c>
      <c r="N530" t="str">
        <f>VLOOKUP(I530,'Cost Center VLookup'!$A$1:$C$89,3,0)</f>
        <v>Mark Martin</v>
      </c>
      <c r="O530" t="str">
        <f>VLOOKUP(I530,'Cost Center VLookup'!$A$1:$D$97,4,0)</f>
        <v>Administration</v>
      </c>
    </row>
    <row r="531" spans="1:15" hidden="1">
      <c r="A531" s="15">
        <v>40470</v>
      </c>
      <c r="B531" s="6" t="s">
        <v>175</v>
      </c>
      <c r="C531" s="9" t="s">
        <v>176</v>
      </c>
      <c r="E531" t="s">
        <v>1232</v>
      </c>
      <c r="F531" s="24">
        <v>500</v>
      </c>
      <c r="G531">
        <v>30736</v>
      </c>
      <c r="H531" s="7" t="str">
        <f>VLOOKUP(G531,'Sub-Acct VLookup'!$A$1:$B$44,2,0)</f>
        <v>Community Welfare</v>
      </c>
      <c r="I531" s="13">
        <v>3333</v>
      </c>
      <c r="J531" s="2" t="s">
        <v>1011</v>
      </c>
      <c r="K531" s="2"/>
      <c r="L531" t="str">
        <f>VLOOKUP(J531,'State V-Lookup'!$A$1:$B$19,2,0)</f>
        <v>KENTUCKY</v>
      </c>
      <c r="M531" t="str">
        <f>VLOOKUP(I531,'Cost Center VLookup'!$A$1:$C$99,2,0)</f>
        <v>3333 Mid St Div Public Affairs</v>
      </c>
      <c r="N531" t="str">
        <f>VLOOKUP(I531,'Cost Center VLookup'!$A$1:$C$89,3,0)</f>
        <v>Mark Martin</v>
      </c>
      <c r="O531" t="str">
        <f>VLOOKUP(I531,'Cost Center VLookup'!$A$1:$D$97,4,0)</f>
        <v>Administration</v>
      </c>
    </row>
    <row r="532" spans="1:15" hidden="1">
      <c r="A532" s="15">
        <v>40476</v>
      </c>
      <c r="B532" s="6" t="s">
        <v>175</v>
      </c>
      <c r="C532" s="9" t="s">
        <v>176</v>
      </c>
      <c r="E532" t="s">
        <v>196</v>
      </c>
      <c r="F532" s="24">
        <v>110.7</v>
      </c>
      <c r="G532">
        <v>30736</v>
      </c>
      <c r="H532" s="7" t="str">
        <f>VLOOKUP(G532,'Sub-Acct VLookup'!$A$1:$B$44,2,0)</f>
        <v>Community Welfare</v>
      </c>
      <c r="I532" s="13">
        <v>3333</v>
      </c>
      <c r="J532" s="2" t="s">
        <v>1026</v>
      </c>
      <c r="K532" s="2"/>
      <c r="L532" t="str">
        <f>VLOOKUP(J532,'State V-Lookup'!$A$1:$B$19,2,0)</f>
        <v>TENNESSEE</v>
      </c>
      <c r="M532" t="str">
        <f>VLOOKUP(I532,'Cost Center VLookup'!$A$1:$C$99,2,0)</f>
        <v>3333 Mid St Div Public Affairs</v>
      </c>
      <c r="N532" t="str">
        <f>VLOOKUP(I532,'Cost Center VLookup'!$A$1:$C$89,3,0)</f>
        <v>Mark Martin</v>
      </c>
      <c r="O532" t="str">
        <f>VLOOKUP(I532,'Cost Center VLookup'!$A$1:$D$97,4,0)</f>
        <v>Administration</v>
      </c>
    </row>
    <row r="533" spans="1:15" hidden="1">
      <c r="A533" s="15">
        <v>40476</v>
      </c>
      <c r="B533" s="6" t="s">
        <v>175</v>
      </c>
      <c r="C533" s="9" t="s">
        <v>176</v>
      </c>
      <c r="E533" t="s">
        <v>197</v>
      </c>
      <c r="F533" s="24">
        <v>158.26</v>
      </c>
      <c r="G533">
        <v>30736</v>
      </c>
      <c r="H533" s="7" t="str">
        <f>VLOOKUP(G533,'Sub-Acct VLookup'!$A$1:$B$44,2,0)</f>
        <v>Community Welfare</v>
      </c>
      <c r="I533" s="13">
        <v>3333</v>
      </c>
      <c r="J533" s="2" t="s">
        <v>1026</v>
      </c>
      <c r="K533" s="2"/>
      <c r="L533" t="str">
        <f>VLOOKUP(J533,'State V-Lookup'!$A$1:$B$19,2,0)</f>
        <v>TENNESSEE</v>
      </c>
      <c r="M533" t="str">
        <f>VLOOKUP(I533,'Cost Center VLookup'!$A$1:$C$99,2,0)</f>
        <v>3333 Mid St Div Public Affairs</v>
      </c>
      <c r="N533" t="str">
        <f>VLOOKUP(I533,'Cost Center VLookup'!$A$1:$C$89,3,0)</f>
        <v>Mark Martin</v>
      </c>
      <c r="O533" t="str">
        <f>VLOOKUP(I533,'Cost Center VLookup'!$A$1:$D$97,4,0)</f>
        <v>Administration</v>
      </c>
    </row>
    <row r="534" spans="1:15" hidden="1">
      <c r="A534" s="15">
        <v>40463</v>
      </c>
      <c r="B534" s="6" t="s">
        <v>175</v>
      </c>
      <c r="C534" s="9" t="s">
        <v>176</v>
      </c>
      <c r="E534" t="s">
        <v>198</v>
      </c>
      <c r="F534" s="24">
        <v>1500</v>
      </c>
      <c r="G534">
        <v>30736</v>
      </c>
      <c r="H534" s="7" t="str">
        <f>VLOOKUP(G534,'Sub-Acct VLookup'!$A$1:$B$44,2,0)</f>
        <v>Community Welfare</v>
      </c>
      <c r="I534" s="13">
        <v>3333</v>
      </c>
      <c r="J534" s="2" t="s">
        <v>1026</v>
      </c>
      <c r="K534" s="2"/>
      <c r="L534" t="str">
        <f>VLOOKUP(J534,'State V-Lookup'!$A$1:$B$19,2,0)</f>
        <v>TENNESSEE</v>
      </c>
      <c r="M534" t="str">
        <f>VLOOKUP(I534,'Cost Center VLookup'!$A$1:$C$99,2,0)</f>
        <v>3333 Mid St Div Public Affairs</v>
      </c>
      <c r="N534" t="str">
        <f>VLOOKUP(I534,'Cost Center VLookup'!$A$1:$C$89,3,0)</f>
        <v>Mark Martin</v>
      </c>
      <c r="O534" t="str">
        <f>VLOOKUP(I534,'Cost Center VLookup'!$A$1:$D$97,4,0)</f>
        <v>Administration</v>
      </c>
    </row>
    <row r="535" spans="1:15" hidden="1">
      <c r="A535" s="15">
        <v>40462</v>
      </c>
      <c r="B535" s="6" t="s">
        <v>175</v>
      </c>
      <c r="C535" s="9" t="s">
        <v>176</v>
      </c>
      <c r="E535" t="s">
        <v>1296</v>
      </c>
      <c r="F535" s="24">
        <v>350.67</v>
      </c>
      <c r="G535">
        <v>30736</v>
      </c>
      <c r="H535" s="7" t="str">
        <f>VLOOKUP(G535,'Sub-Acct VLookup'!$A$1:$B$44,2,0)</f>
        <v>Community Welfare</v>
      </c>
      <c r="I535" s="13">
        <v>3338</v>
      </c>
      <c r="J535" s="2" t="s">
        <v>1026</v>
      </c>
      <c r="K535" s="2"/>
      <c r="L535" t="str">
        <f>VLOOKUP(J535,'State V-Lookup'!$A$1:$B$19,2,0)</f>
        <v>TENNESSEE</v>
      </c>
      <c r="M535" t="str">
        <f>VLOOKUP(I535,'Cost Center VLookup'!$A$1:$C$99,2,0)</f>
        <v>3338 Mid St Div ILWTN Union City Operations</v>
      </c>
      <c r="N535" t="str">
        <f>VLOOKUP(I535,'Cost Center VLookup'!$A$1:$C$89,3,0)</f>
        <v>Pat Mattingly / Sean Jones</v>
      </c>
      <c r="O535" t="str">
        <f>VLOOKUP(I535,'Cost Center VLookup'!$A$1:$D$97,4,0)</f>
        <v>Ryan Tolbert</v>
      </c>
    </row>
    <row r="536" spans="1:15" hidden="1">
      <c r="A536" s="15">
        <v>40476</v>
      </c>
      <c r="B536" s="6" t="s">
        <v>175</v>
      </c>
      <c r="C536" s="9" t="s">
        <v>176</v>
      </c>
      <c r="E536" t="s">
        <v>199</v>
      </c>
      <c r="F536" s="24">
        <v>161.68</v>
      </c>
      <c r="G536">
        <v>30736</v>
      </c>
      <c r="H536" s="7" t="str">
        <f>VLOOKUP(G536,'Sub-Acct VLookup'!$A$1:$B$44,2,0)</f>
        <v>Community Welfare</v>
      </c>
      <c r="I536" s="13">
        <v>3438</v>
      </c>
      <c r="J536" s="2" t="s">
        <v>1035</v>
      </c>
      <c r="K536" s="2"/>
      <c r="L536" t="str">
        <f>VLOOKUP(J536,'State V-Lookup'!$A$1:$B$19,2,0)</f>
        <v>VIRGINIA</v>
      </c>
      <c r="M536" t="str">
        <f>VLOOKUP(I536,'Cost Center VLookup'!$A$1:$C$99,2,0)</f>
        <v>3438 Mid St Div New River North Operations</v>
      </c>
      <c r="N536" t="str">
        <f>VLOOKUP(I536,'Cost Center VLookup'!$A$1:$C$89,3,0)</f>
        <v>Perry Patterson</v>
      </c>
      <c r="O536" t="str">
        <f>VLOOKUP(I536,'Cost Center VLookup'!$A$1:$D$97,4,0)</f>
        <v>Bernie Anderson</v>
      </c>
    </row>
    <row r="537" spans="1:15" hidden="1">
      <c r="A537" s="15">
        <v>40465</v>
      </c>
      <c r="B537" s="6" t="s">
        <v>175</v>
      </c>
      <c r="C537" s="9" t="s">
        <v>176</v>
      </c>
      <c r="E537" t="s">
        <v>1037</v>
      </c>
      <c r="F537" s="24">
        <v>7.43</v>
      </c>
      <c r="G537">
        <v>30736</v>
      </c>
      <c r="H537" s="7" t="str">
        <f>VLOOKUP(G537,'Sub-Acct VLookup'!$A$1:$B$44,2,0)</f>
        <v>Community Welfare</v>
      </c>
      <c r="I537" s="13">
        <v>3438</v>
      </c>
      <c r="J537" s="2" t="s">
        <v>1035</v>
      </c>
      <c r="K537" s="2"/>
      <c r="L537" t="str">
        <f>VLOOKUP(J537,'State V-Lookup'!$A$1:$B$19,2,0)</f>
        <v>VIRGINIA</v>
      </c>
      <c r="M537" t="str">
        <f>VLOOKUP(I537,'Cost Center VLookup'!$A$1:$C$99,2,0)</f>
        <v>3438 Mid St Div New River North Operations</v>
      </c>
      <c r="N537" t="str">
        <f>VLOOKUP(I537,'Cost Center VLookup'!$A$1:$C$89,3,0)</f>
        <v>Perry Patterson</v>
      </c>
      <c r="O537" t="str">
        <f>VLOOKUP(I537,'Cost Center VLookup'!$A$1:$D$97,4,0)</f>
        <v>Bernie Anderson</v>
      </c>
    </row>
    <row r="538" spans="1:15" hidden="1">
      <c r="A538" s="15">
        <v>40465</v>
      </c>
      <c r="B538" s="6" t="s">
        <v>175</v>
      </c>
      <c r="C538" s="9" t="s">
        <v>176</v>
      </c>
      <c r="E538" t="s">
        <v>1037</v>
      </c>
      <c r="F538" s="24">
        <v>19.64</v>
      </c>
      <c r="G538">
        <v>30736</v>
      </c>
      <c r="H538" s="7" t="str">
        <f>VLOOKUP(G538,'Sub-Acct VLookup'!$A$1:$B$44,2,0)</f>
        <v>Community Welfare</v>
      </c>
      <c r="I538" s="13">
        <v>3438</v>
      </c>
      <c r="J538" s="2" t="s">
        <v>1035</v>
      </c>
      <c r="K538" s="2"/>
      <c r="L538" t="str">
        <f>VLOOKUP(J538,'State V-Lookup'!$A$1:$B$19,2,0)</f>
        <v>VIRGINIA</v>
      </c>
      <c r="M538" t="str">
        <f>VLOOKUP(I538,'Cost Center VLookup'!$A$1:$C$99,2,0)</f>
        <v>3438 Mid St Div New River North Operations</v>
      </c>
      <c r="N538" t="str">
        <f>VLOOKUP(I538,'Cost Center VLookup'!$A$1:$C$89,3,0)</f>
        <v>Perry Patterson</v>
      </c>
      <c r="O538" t="str">
        <f>VLOOKUP(I538,'Cost Center VLookup'!$A$1:$D$97,4,0)</f>
        <v>Bernie Anderson</v>
      </c>
    </row>
    <row r="539" spans="1:15" hidden="1">
      <c r="A539" s="15">
        <v>40465</v>
      </c>
      <c r="B539" s="6" t="s">
        <v>175</v>
      </c>
      <c r="C539" s="9" t="s">
        <v>176</v>
      </c>
      <c r="E539" t="s">
        <v>1037</v>
      </c>
      <c r="F539" s="24">
        <v>28.37</v>
      </c>
      <c r="G539">
        <v>30736</v>
      </c>
      <c r="H539" s="7" t="str">
        <f>VLOOKUP(G539,'Sub-Acct VLookup'!$A$1:$B$44,2,0)</f>
        <v>Community Welfare</v>
      </c>
      <c r="I539" s="13">
        <v>3438</v>
      </c>
      <c r="J539" s="2" t="s">
        <v>1035</v>
      </c>
      <c r="K539" s="2"/>
      <c r="L539" t="str">
        <f>VLOOKUP(J539,'State V-Lookup'!$A$1:$B$19,2,0)</f>
        <v>VIRGINIA</v>
      </c>
      <c r="M539" t="str">
        <f>VLOOKUP(I539,'Cost Center VLookup'!$A$1:$C$99,2,0)</f>
        <v>3438 Mid St Div New River North Operations</v>
      </c>
      <c r="N539" t="str">
        <f>VLOOKUP(I539,'Cost Center VLookup'!$A$1:$C$89,3,0)</f>
        <v>Perry Patterson</v>
      </c>
      <c r="O539" t="str">
        <f>VLOOKUP(I539,'Cost Center VLookup'!$A$1:$D$97,4,0)</f>
        <v>Bernie Anderson</v>
      </c>
    </row>
    <row r="540" spans="1:15" hidden="1">
      <c r="A540" s="15">
        <v>40465</v>
      </c>
      <c r="B540" s="6" t="s">
        <v>175</v>
      </c>
      <c r="C540" s="9" t="s">
        <v>176</v>
      </c>
      <c r="E540" t="s">
        <v>1037</v>
      </c>
      <c r="F540" s="24">
        <v>58.81</v>
      </c>
      <c r="G540">
        <v>30736</v>
      </c>
      <c r="H540" s="7" t="str">
        <f>VLOOKUP(G540,'Sub-Acct VLookup'!$A$1:$B$44,2,0)</f>
        <v>Community Welfare</v>
      </c>
      <c r="I540" s="13">
        <v>3438</v>
      </c>
      <c r="J540" s="2" t="s">
        <v>1035</v>
      </c>
      <c r="K540" s="2"/>
      <c r="L540" t="str">
        <f>VLOOKUP(J540,'State V-Lookup'!$A$1:$B$19,2,0)</f>
        <v>VIRGINIA</v>
      </c>
      <c r="M540" t="str">
        <f>VLOOKUP(I540,'Cost Center VLookup'!$A$1:$C$99,2,0)</f>
        <v>3438 Mid St Div New River North Operations</v>
      </c>
      <c r="N540" t="str">
        <f>VLOOKUP(I540,'Cost Center VLookup'!$A$1:$C$89,3,0)</f>
        <v>Perry Patterson</v>
      </c>
      <c r="O540" t="str">
        <f>VLOOKUP(I540,'Cost Center VLookup'!$A$1:$D$97,4,0)</f>
        <v>Bernie Anderson</v>
      </c>
    </row>
    <row r="541" spans="1:15" hidden="1">
      <c r="A541" s="15">
        <v>40465</v>
      </c>
      <c r="B541" s="6" t="s">
        <v>175</v>
      </c>
      <c r="C541" s="9" t="s">
        <v>176</v>
      </c>
      <c r="E541" t="s">
        <v>1037</v>
      </c>
      <c r="F541" s="24">
        <v>6.3</v>
      </c>
      <c r="G541">
        <v>30736</v>
      </c>
      <c r="H541" s="7" t="str">
        <f>VLOOKUP(G541,'Sub-Acct VLookup'!$A$1:$B$44,2,0)</f>
        <v>Community Welfare</v>
      </c>
      <c r="I541" s="13">
        <v>3438</v>
      </c>
      <c r="J541" s="2" t="s">
        <v>1035</v>
      </c>
      <c r="K541" s="2"/>
      <c r="L541" t="str">
        <f>VLOOKUP(J541,'State V-Lookup'!$A$1:$B$19,2,0)</f>
        <v>VIRGINIA</v>
      </c>
      <c r="M541" t="str">
        <f>VLOOKUP(I541,'Cost Center VLookup'!$A$1:$C$99,2,0)</f>
        <v>3438 Mid St Div New River North Operations</v>
      </c>
      <c r="N541" t="str">
        <f>VLOOKUP(I541,'Cost Center VLookup'!$A$1:$C$89,3,0)</f>
        <v>Perry Patterson</v>
      </c>
      <c r="O541" t="str">
        <f>VLOOKUP(I541,'Cost Center VLookup'!$A$1:$D$97,4,0)</f>
        <v>Bernie Anderson</v>
      </c>
    </row>
    <row r="542" spans="1:15" hidden="1">
      <c r="A542" s="15">
        <v>40465</v>
      </c>
      <c r="B542" s="6" t="s">
        <v>175</v>
      </c>
      <c r="C542" s="9" t="s">
        <v>176</v>
      </c>
      <c r="E542" t="s">
        <v>1037</v>
      </c>
      <c r="F542" s="24">
        <v>88.91</v>
      </c>
      <c r="G542">
        <v>30736</v>
      </c>
      <c r="H542" s="7" t="str">
        <f>VLOOKUP(G542,'Sub-Acct VLookup'!$A$1:$B$44,2,0)</f>
        <v>Community Welfare</v>
      </c>
      <c r="I542" s="13">
        <v>3438</v>
      </c>
      <c r="J542" s="2" t="s">
        <v>1035</v>
      </c>
      <c r="K542" s="2"/>
      <c r="L542" t="str">
        <f>VLOOKUP(J542,'State V-Lookup'!$A$1:$B$19,2,0)</f>
        <v>VIRGINIA</v>
      </c>
      <c r="M542" t="str">
        <f>VLOOKUP(I542,'Cost Center VLookup'!$A$1:$C$99,2,0)</f>
        <v>3438 Mid St Div New River North Operations</v>
      </c>
      <c r="N542" t="str">
        <f>VLOOKUP(I542,'Cost Center VLookup'!$A$1:$C$89,3,0)</f>
        <v>Perry Patterson</v>
      </c>
      <c r="O542" t="str">
        <f>VLOOKUP(I542,'Cost Center VLookup'!$A$1:$D$97,4,0)</f>
        <v>Bernie Anderson</v>
      </c>
    </row>
    <row r="543" spans="1:15" hidden="1">
      <c r="A543" s="15">
        <v>40459</v>
      </c>
      <c r="B543" s="6" t="s">
        <v>175</v>
      </c>
      <c r="C543" s="9" t="s">
        <v>176</v>
      </c>
      <c r="E543" t="s">
        <v>1102</v>
      </c>
      <c r="F543" s="24">
        <v>250</v>
      </c>
      <c r="G543">
        <v>30736</v>
      </c>
      <c r="H543" s="7" t="str">
        <f>VLOOKUP(G543,'Sub-Acct VLookup'!$A$1:$B$44,2,0)</f>
        <v>Community Welfare</v>
      </c>
      <c r="I543" s="13">
        <v>3333</v>
      </c>
      <c r="J543" s="2" t="s">
        <v>1068</v>
      </c>
      <c r="K543" s="2"/>
      <c r="L543" t="str">
        <f>VLOOKUP(J543,'State V-Lookup'!$A$1:$B$19,2,0)</f>
        <v>GEORGIA</v>
      </c>
      <c r="M543" t="str">
        <f>VLOOKUP(I543,'Cost Center VLookup'!$A$1:$C$99,2,0)</f>
        <v>3333 Mid St Div Public Affairs</v>
      </c>
      <c r="N543" t="str">
        <f>VLOOKUP(I543,'Cost Center VLookup'!$A$1:$C$89,3,0)</f>
        <v>Mark Martin</v>
      </c>
      <c r="O543" t="str">
        <f>VLOOKUP(I543,'Cost Center VLookup'!$A$1:$D$97,4,0)</f>
        <v>Administration</v>
      </c>
    </row>
    <row r="544" spans="1:15" hidden="1">
      <c r="A544" s="15">
        <v>40483</v>
      </c>
      <c r="B544" s="6" t="s">
        <v>200</v>
      </c>
      <c r="C544" s="9" t="s">
        <v>176</v>
      </c>
      <c r="E544" t="s">
        <v>1024</v>
      </c>
      <c r="F544" s="23">
        <v>10000</v>
      </c>
      <c r="G544">
        <v>30702</v>
      </c>
      <c r="H544" s="7" t="str">
        <f>VLOOKUP(G544,'Sub-Acct VLookup'!$A$1:$B$44,2,0)</f>
        <v>Education</v>
      </c>
      <c r="I544" s="13">
        <v>3333</v>
      </c>
      <c r="J544" s="2" t="s">
        <v>1068</v>
      </c>
      <c r="K544" s="2"/>
      <c r="L544" t="str">
        <f>VLOOKUP(J544,'State V-Lookup'!$A$1:$B$19,2,0)</f>
        <v>GEORGIA</v>
      </c>
      <c r="M544" t="str">
        <f>VLOOKUP(I544,'Cost Center VLookup'!$A$1:$C$99,2,0)</f>
        <v>3333 Mid St Div Public Affairs</v>
      </c>
      <c r="N544" t="str">
        <f>VLOOKUP(I544,'Cost Center VLookup'!$A$1:$C$89,3,0)</f>
        <v>Mark Martin</v>
      </c>
      <c r="O544" t="str">
        <f>VLOOKUP(I544,'Cost Center VLookup'!$A$1:$D$97,4,0)</f>
        <v>Administration</v>
      </c>
    </row>
    <row r="545" spans="1:15" hidden="1">
      <c r="A545" s="15">
        <v>40511</v>
      </c>
      <c r="B545" s="6" t="s">
        <v>200</v>
      </c>
      <c r="C545" s="9" t="s">
        <v>176</v>
      </c>
      <c r="E545" t="s">
        <v>1335</v>
      </c>
      <c r="F545" s="24">
        <v>5000</v>
      </c>
      <c r="G545">
        <v>30706</v>
      </c>
      <c r="H545" s="7" t="str">
        <f>VLOOKUP(G545,'Sub-Acct VLookup'!$A$1:$B$44,2,0)</f>
        <v>Museums &amp; Arts</v>
      </c>
      <c r="I545" s="13">
        <v>3333</v>
      </c>
      <c r="J545" s="2" t="s">
        <v>1011</v>
      </c>
      <c r="K545" s="2"/>
      <c r="L545" t="str">
        <f>VLOOKUP(J545,'State V-Lookup'!$A$1:$B$19,2,0)</f>
        <v>KENTUCKY</v>
      </c>
      <c r="M545" t="str">
        <f>VLOOKUP(I545,'Cost Center VLookup'!$A$1:$C$99,2,0)</f>
        <v>3333 Mid St Div Public Affairs</v>
      </c>
      <c r="N545" t="str">
        <f>VLOOKUP(I545,'Cost Center VLookup'!$A$1:$C$89,3,0)</f>
        <v>Mark Martin</v>
      </c>
      <c r="O545" t="str">
        <f>VLOOKUP(I545,'Cost Center VLookup'!$A$1:$D$97,4,0)</f>
        <v>Administration</v>
      </c>
    </row>
    <row r="546" spans="1:15" hidden="1">
      <c r="A546" s="15">
        <v>40505</v>
      </c>
      <c r="B546" s="6" t="s">
        <v>200</v>
      </c>
      <c r="C546" s="9" t="s">
        <v>176</v>
      </c>
      <c r="E546" t="s">
        <v>1243</v>
      </c>
      <c r="F546" s="24">
        <v>100</v>
      </c>
      <c r="G546">
        <v>30705</v>
      </c>
      <c r="H546" s="7" t="str">
        <f>VLOOKUP(G546,'Sub-Acct VLookup'!$A$1:$B$44,2,0)</f>
        <v>Health</v>
      </c>
      <c r="I546" s="13">
        <v>3337</v>
      </c>
      <c r="J546" s="2" t="s">
        <v>1217</v>
      </c>
      <c r="K546" s="2"/>
      <c r="L546" t="str">
        <f>VLOOKUP(J546,'State V-Lookup'!$A$1:$B$19,2,0)</f>
        <v>ILLINOIS</v>
      </c>
      <c r="M546" t="str">
        <f>VLOOKUP(I546,'Cost Center VLookup'!$A$1:$C$99,2,0)</f>
        <v>3337 Mid St Div Harrisburg/Metropolis Operations</v>
      </c>
      <c r="N546" t="str">
        <f>VLOOKUP(I546,'Cost Center VLookup'!$A$1:$C$89,3,0)</f>
        <v>Liberty Utilities</v>
      </c>
      <c r="O546" t="str">
        <f>VLOOKUP(I546,'Cost Center VLookup'!$A$1:$D$97,4,0)</f>
        <v>Liberty Utilities</v>
      </c>
    </row>
    <row r="547" spans="1:15" hidden="1">
      <c r="A547" s="15">
        <v>40505</v>
      </c>
      <c r="B547" s="6" t="s">
        <v>200</v>
      </c>
      <c r="C547" s="9" t="s">
        <v>176</v>
      </c>
      <c r="E547" t="s">
        <v>201</v>
      </c>
      <c r="F547" s="24">
        <v>131.09</v>
      </c>
      <c r="G547">
        <v>30705</v>
      </c>
      <c r="H547" s="7" t="str">
        <f>VLOOKUP(G547,'Sub-Acct VLookup'!$A$1:$B$44,2,0)</f>
        <v>Health</v>
      </c>
      <c r="I547" s="13">
        <v>3375</v>
      </c>
      <c r="J547" s="2" t="s">
        <v>1222</v>
      </c>
      <c r="K547" s="2"/>
      <c r="L547" t="str">
        <f>VLOOKUP(J547,'State V-Lookup'!$A$1:$B$19,2,0)</f>
        <v>SEMO</v>
      </c>
      <c r="M547" t="str">
        <f>VLOOKUP(I547,'Cost Center VLookup'!$A$1:$C$99,2,0)</f>
        <v>3375 Mid St Div Jackson Operations</v>
      </c>
      <c r="N547" t="str">
        <f>VLOOKUP(I547,'Cost Center VLookup'!$A$1:$C$89,3,0)</f>
        <v>Liberty Utilities</v>
      </c>
      <c r="O547" t="str">
        <f>VLOOKUP(I547,'Cost Center VLookup'!$A$1:$D$97,4,0)</f>
        <v>Liberty Utilities</v>
      </c>
    </row>
    <row r="548" spans="1:15" hidden="1">
      <c r="A548" s="15">
        <v>40497</v>
      </c>
      <c r="B548" s="6" t="s">
        <v>200</v>
      </c>
      <c r="C548" s="9" t="s">
        <v>176</v>
      </c>
      <c r="E548" t="s">
        <v>1010</v>
      </c>
      <c r="F548" s="24">
        <v>300</v>
      </c>
      <c r="G548">
        <v>30703</v>
      </c>
      <c r="H548" s="7" t="str">
        <f>VLOOKUP(G548,'Sub-Acct VLookup'!$A$1:$B$44,2,0)</f>
        <v>United Way Agencies</v>
      </c>
      <c r="I548" s="13">
        <v>3333</v>
      </c>
      <c r="J548" s="2" t="s">
        <v>1011</v>
      </c>
      <c r="K548" s="2"/>
      <c r="L548" t="str">
        <f>VLOOKUP(J548,'State V-Lookup'!$A$1:$B$19,2,0)</f>
        <v>KENTUCKY</v>
      </c>
      <c r="M548" t="str">
        <f>VLOOKUP(I548,'Cost Center VLookup'!$A$1:$C$99,2,0)</f>
        <v>3333 Mid St Div Public Affairs</v>
      </c>
      <c r="N548" t="str">
        <f>VLOOKUP(I548,'Cost Center VLookup'!$A$1:$C$89,3,0)</f>
        <v>Mark Martin</v>
      </c>
      <c r="O548" t="str">
        <f>VLOOKUP(I548,'Cost Center VLookup'!$A$1:$D$97,4,0)</f>
        <v>Administration</v>
      </c>
    </row>
    <row r="549" spans="1:15" hidden="1">
      <c r="A549" s="15">
        <v>40500</v>
      </c>
      <c r="B549" s="6" t="s">
        <v>200</v>
      </c>
      <c r="C549" s="9" t="s">
        <v>176</v>
      </c>
      <c r="E549" t="s">
        <v>1010</v>
      </c>
      <c r="F549" s="24">
        <v>1830.33</v>
      </c>
      <c r="G549">
        <v>30703</v>
      </c>
      <c r="H549" s="7" t="str">
        <f>VLOOKUP(G549,'Sub-Acct VLookup'!$A$1:$B$44,2,0)</f>
        <v>United Way Agencies</v>
      </c>
      <c r="I549" s="13">
        <v>3333</v>
      </c>
      <c r="J549" s="2" t="s">
        <v>1026</v>
      </c>
      <c r="K549" s="2"/>
      <c r="L549" t="str">
        <f>VLOOKUP(J549,'State V-Lookup'!$A$1:$B$19,2,0)</f>
        <v>TENNESSEE</v>
      </c>
      <c r="M549" t="str">
        <f>VLOOKUP(I549,'Cost Center VLookup'!$A$1:$C$99,2,0)</f>
        <v>3333 Mid St Div Public Affairs</v>
      </c>
      <c r="N549" t="str">
        <f>VLOOKUP(I549,'Cost Center VLookup'!$A$1:$C$89,3,0)</f>
        <v>Mark Martin</v>
      </c>
      <c r="O549" t="str">
        <f>VLOOKUP(I549,'Cost Center VLookup'!$A$1:$D$97,4,0)</f>
        <v>Administration</v>
      </c>
    </row>
    <row r="550" spans="1:15" hidden="1">
      <c r="A550" s="15">
        <v>40497</v>
      </c>
      <c r="B550" s="6" t="s">
        <v>200</v>
      </c>
      <c r="C550" s="9" t="s">
        <v>176</v>
      </c>
      <c r="E550" t="s">
        <v>1010</v>
      </c>
      <c r="F550" s="24">
        <v>750</v>
      </c>
      <c r="G550">
        <v>30703</v>
      </c>
      <c r="H550" s="7" t="str">
        <f>VLOOKUP(G550,'Sub-Acct VLookup'!$A$1:$B$44,2,0)</f>
        <v>United Way Agencies</v>
      </c>
      <c r="I550" s="13">
        <v>3370</v>
      </c>
      <c r="J550" s="2" t="s">
        <v>1220</v>
      </c>
      <c r="K550" s="2"/>
      <c r="L550" t="str">
        <f>VLOOKUP(J550,'State V-Lookup'!$A$1:$B$19,2,0)</f>
        <v>NEMO</v>
      </c>
      <c r="M550" t="str">
        <f>VLOOKUP(I550,'Cost Center VLookup'!$A$1:$C$99,2,0)</f>
        <v>3370 Mid St Div Kirksville Operations</v>
      </c>
      <c r="N550" t="str">
        <f>VLOOKUP(I550,'Cost Center VLookup'!$A$1:$C$89,3,0)</f>
        <v>Liberty Utilities</v>
      </c>
      <c r="O550" t="str">
        <f>VLOOKUP(I550,'Cost Center VLookup'!$A$1:$D$97,4,0)</f>
        <v>Liberty Utilities</v>
      </c>
    </row>
    <row r="551" spans="1:15" hidden="1">
      <c r="A551" s="15">
        <v>40483</v>
      </c>
      <c r="B551" s="6" t="s">
        <v>200</v>
      </c>
      <c r="C551" s="9" t="s">
        <v>176</v>
      </c>
      <c r="E551" t="s">
        <v>1247</v>
      </c>
      <c r="F551" s="24">
        <v>6000</v>
      </c>
      <c r="G551">
        <v>30736</v>
      </c>
      <c r="H551" s="7" t="str">
        <f>VLOOKUP(G551,'Sub-Acct VLookup'!$A$1:$B$44,2,0)</f>
        <v>Community Welfare</v>
      </c>
      <c r="I551" s="13">
        <v>3305</v>
      </c>
      <c r="J551" s="2" t="s">
        <v>1027</v>
      </c>
      <c r="K551" s="2"/>
      <c r="L551" t="str">
        <f>VLOOKUP(J551,'State V-Lookup'!$A$1:$B$19,2,0)</f>
        <v>GENERAL OFFICE</v>
      </c>
      <c r="M551" t="str">
        <f>VLOOKUP(I551,'Cost Center VLookup'!$A$1:$C$99,2,0)</f>
        <v>3305 Mid St Div Franklin Tech Services Administration</v>
      </c>
      <c r="N551" t="str">
        <f>VLOOKUP(I551,'Cost Center VLookup'!$A$1:$C$89,3,0)</f>
        <v>Ryan Austin</v>
      </c>
      <c r="O551" t="str">
        <f>VLOOKUP(I551,'Cost Center VLookup'!$A$1:$D$97,4,0)</f>
        <v>Tech Services</v>
      </c>
    </row>
    <row r="552" spans="1:15" hidden="1">
      <c r="A552" s="15">
        <v>40483</v>
      </c>
      <c r="B552" s="6" t="s">
        <v>200</v>
      </c>
      <c r="C552" s="9" t="s">
        <v>176</v>
      </c>
      <c r="E552" t="s">
        <v>1043</v>
      </c>
      <c r="F552" s="24">
        <v>1000</v>
      </c>
      <c r="G552">
        <v>30736</v>
      </c>
      <c r="H552" s="7" t="str">
        <f>VLOOKUP(G552,'Sub-Acct VLookup'!$A$1:$B$44,2,0)</f>
        <v>Community Welfare</v>
      </c>
      <c r="I552" s="13">
        <v>3333</v>
      </c>
      <c r="J552" s="2" t="s">
        <v>1068</v>
      </c>
      <c r="K552" s="2"/>
      <c r="L552" t="str">
        <f>VLOOKUP(J552,'State V-Lookup'!$A$1:$B$19,2,0)</f>
        <v>GEORGIA</v>
      </c>
      <c r="M552" t="str">
        <f>VLOOKUP(I552,'Cost Center VLookup'!$A$1:$C$99,2,0)</f>
        <v>3333 Mid St Div Public Affairs</v>
      </c>
      <c r="N552" t="str">
        <f>VLOOKUP(I552,'Cost Center VLookup'!$A$1:$C$89,3,0)</f>
        <v>Mark Martin</v>
      </c>
      <c r="O552" t="str">
        <f>VLOOKUP(I552,'Cost Center VLookup'!$A$1:$D$97,4,0)</f>
        <v>Administration</v>
      </c>
    </row>
    <row r="553" spans="1:15" hidden="1">
      <c r="A553" s="15">
        <v>40483</v>
      </c>
      <c r="B553" s="6" t="s">
        <v>200</v>
      </c>
      <c r="C553" s="9" t="s">
        <v>176</v>
      </c>
      <c r="E553" t="s">
        <v>1069</v>
      </c>
      <c r="F553" s="24">
        <v>59.95</v>
      </c>
      <c r="G553">
        <v>30736</v>
      </c>
      <c r="H553" s="7" t="str">
        <f>VLOOKUP(G553,'Sub-Acct VLookup'!$A$1:$B$44,2,0)</f>
        <v>Community Welfare</v>
      </c>
      <c r="I553" s="13">
        <v>3333</v>
      </c>
      <c r="J553" s="2" t="s">
        <v>1068</v>
      </c>
      <c r="K553" s="2"/>
      <c r="L553" t="str">
        <f>VLOOKUP(J553,'State V-Lookup'!$A$1:$B$19,2,0)</f>
        <v>GEORGIA</v>
      </c>
      <c r="M553" t="str">
        <f>VLOOKUP(I553,'Cost Center VLookup'!$A$1:$C$99,2,0)</f>
        <v>3333 Mid St Div Public Affairs</v>
      </c>
      <c r="N553" t="str">
        <f>VLOOKUP(I553,'Cost Center VLookup'!$A$1:$C$89,3,0)</f>
        <v>Mark Martin</v>
      </c>
      <c r="O553" t="str">
        <f>VLOOKUP(I553,'Cost Center VLookup'!$A$1:$D$97,4,0)</f>
        <v>Administration</v>
      </c>
    </row>
    <row r="554" spans="1:15" hidden="1">
      <c r="A554" s="15">
        <v>40490</v>
      </c>
      <c r="B554" s="6" t="s">
        <v>200</v>
      </c>
      <c r="C554" s="9" t="s">
        <v>176</v>
      </c>
      <c r="E554" t="s">
        <v>1069</v>
      </c>
      <c r="F554" s="24">
        <v>119.9</v>
      </c>
      <c r="G554">
        <v>30736</v>
      </c>
      <c r="H554" s="7" t="str">
        <f>VLOOKUP(G554,'Sub-Acct VLookup'!$A$1:$B$44,2,0)</f>
        <v>Community Welfare</v>
      </c>
      <c r="I554" s="13">
        <v>3333</v>
      </c>
      <c r="J554" s="2" t="s">
        <v>1068</v>
      </c>
      <c r="K554" s="2"/>
      <c r="L554" t="str">
        <f>VLOOKUP(J554,'State V-Lookup'!$A$1:$B$19,2,0)</f>
        <v>GEORGIA</v>
      </c>
      <c r="M554" t="str">
        <f>VLOOKUP(I554,'Cost Center VLookup'!$A$1:$C$99,2,0)</f>
        <v>3333 Mid St Div Public Affairs</v>
      </c>
      <c r="N554" t="str">
        <f>VLOOKUP(I554,'Cost Center VLookup'!$A$1:$C$89,3,0)</f>
        <v>Mark Martin</v>
      </c>
      <c r="O554" t="str">
        <f>VLOOKUP(I554,'Cost Center VLookup'!$A$1:$D$97,4,0)</f>
        <v>Administration</v>
      </c>
    </row>
    <row r="555" spans="1:15" hidden="1">
      <c r="A555" s="15">
        <v>40483</v>
      </c>
      <c r="B555" s="6" t="s">
        <v>200</v>
      </c>
      <c r="C555" s="9" t="s">
        <v>176</v>
      </c>
      <c r="E555" t="s">
        <v>1010</v>
      </c>
      <c r="F555" s="23">
        <v>2127.84</v>
      </c>
      <c r="G555">
        <v>30703</v>
      </c>
      <c r="H555" s="7" t="str">
        <f>VLOOKUP(G555,'Sub-Acct VLookup'!$A$1:$B$44,2,0)</f>
        <v>United Way Agencies</v>
      </c>
      <c r="I555" s="13">
        <v>3333</v>
      </c>
      <c r="J555" s="2" t="s">
        <v>1026</v>
      </c>
      <c r="K555" s="2"/>
      <c r="L555" t="str">
        <f>VLOOKUP(J555,'State V-Lookup'!$A$1:$B$19,2,0)</f>
        <v>TENNESSEE</v>
      </c>
      <c r="M555" t="str">
        <f>VLOOKUP(I555,'Cost Center VLookup'!$A$1:$C$99,2,0)</f>
        <v>3333 Mid St Div Public Affairs</v>
      </c>
      <c r="N555" t="str">
        <f>VLOOKUP(I555,'Cost Center VLookup'!$A$1:$C$89,3,0)</f>
        <v>Mark Martin</v>
      </c>
      <c r="O555" t="str">
        <f>VLOOKUP(I555,'Cost Center VLookup'!$A$1:$D$97,4,0)</f>
        <v>Administration</v>
      </c>
    </row>
    <row r="556" spans="1:15" hidden="1">
      <c r="A556" s="15">
        <v>40483</v>
      </c>
      <c r="B556" s="6" t="s">
        <v>200</v>
      </c>
      <c r="C556" s="9" t="s">
        <v>176</v>
      </c>
      <c r="E556" t="s">
        <v>1010</v>
      </c>
      <c r="F556" s="24">
        <v>100</v>
      </c>
      <c r="G556">
        <v>30736</v>
      </c>
      <c r="H556" s="7" t="str">
        <f>VLOOKUP(G556,'Sub-Acct VLookup'!$A$1:$B$44,2,0)</f>
        <v>Community Welfare</v>
      </c>
      <c r="I556" s="13">
        <v>3438</v>
      </c>
      <c r="J556" s="2" t="s">
        <v>1035</v>
      </c>
      <c r="K556" s="2"/>
      <c r="L556" t="str">
        <f>VLOOKUP(J556,'State V-Lookup'!$A$1:$B$19,2,0)</f>
        <v>VIRGINIA</v>
      </c>
      <c r="M556" t="str">
        <f>VLOOKUP(I556,'Cost Center VLookup'!$A$1:$C$99,2,0)</f>
        <v>3438 Mid St Div New River North Operations</v>
      </c>
      <c r="N556" t="str">
        <f>VLOOKUP(I556,'Cost Center VLookup'!$A$1:$C$89,3,0)</f>
        <v>Perry Patterson</v>
      </c>
      <c r="O556" t="str">
        <f>VLOOKUP(I556,'Cost Center VLookup'!$A$1:$D$97,4,0)</f>
        <v>Bernie Anderson</v>
      </c>
    </row>
    <row r="557" spans="1:15" hidden="1">
      <c r="A557" s="15">
        <v>40505</v>
      </c>
      <c r="B557" s="6" t="s">
        <v>200</v>
      </c>
      <c r="C557" s="9" t="s">
        <v>176</v>
      </c>
      <c r="E557" t="s">
        <v>79</v>
      </c>
      <c r="F557" s="24">
        <v>-21.85</v>
      </c>
      <c r="G557">
        <v>30736</v>
      </c>
      <c r="H557" s="7" t="str">
        <f>VLOOKUP(G557,'Sub-Acct VLookup'!$A$1:$B$44,2,0)</f>
        <v>Community Welfare</v>
      </c>
      <c r="I557" s="13">
        <v>3333</v>
      </c>
      <c r="J557" s="2" t="s">
        <v>1026</v>
      </c>
      <c r="K557" s="2"/>
      <c r="L557" t="str">
        <f>VLOOKUP(J557,'State V-Lookup'!$A$1:$B$19,2,0)</f>
        <v>TENNESSEE</v>
      </c>
      <c r="M557" t="str">
        <f>VLOOKUP(I557,'Cost Center VLookup'!$A$1:$C$99,2,0)</f>
        <v>3333 Mid St Div Public Affairs</v>
      </c>
      <c r="N557" t="str">
        <f>VLOOKUP(I557,'Cost Center VLookup'!$A$1:$C$89,3,0)</f>
        <v>Mark Martin</v>
      </c>
      <c r="O557" t="str">
        <f>VLOOKUP(I557,'Cost Center VLookup'!$A$1:$D$97,4,0)</f>
        <v>Administration</v>
      </c>
    </row>
    <row r="558" spans="1:15" hidden="1">
      <c r="A558" s="15">
        <v>40498</v>
      </c>
      <c r="B558" s="6" t="s">
        <v>200</v>
      </c>
      <c r="C558" s="9" t="s">
        <v>176</v>
      </c>
      <c r="E558" t="s">
        <v>202</v>
      </c>
      <c r="F558" s="24">
        <v>794.86</v>
      </c>
      <c r="G558">
        <v>30736</v>
      </c>
      <c r="H558" s="7" t="str">
        <f>VLOOKUP(G558,'Sub-Acct VLookup'!$A$1:$B$44,2,0)</f>
        <v>Community Welfare</v>
      </c>
      <c r="I558" s="13">
        <v>3333</v>
      </c>
      <c r="J558" s="2" t="s">
        <v>1026</v>
      </c>
      <c r="K558" s="2"/>
      <c r="L558" t="str">
        <f>VLOOKUP(J558,'State V-Lookup'!$A$1:$B$19,2,0)</f>
        <v>TENNESSEE</v>
      </c>
      <c r="M558" t="str">
        <f>VLOOKUP(I558,'Cost Center VLookup'!$A$1:$C$99,2,0)</f>
        <v>3333 Mid St Div Public Affairs</v>
      </c>
      <c r="N558" t="str">
        <f>VLOOKUP(I558,'Cost Center VLookup'!$A$1:$C$89,3,0)</f>
        <v>Mark Martin</v>
      </c>
      <c r="O558" t="str">
        <f>VLOOKUP(I558,'Cost Center VLookup'!$A$1:$D$97,4,0)</f>
        <v>Administration</v>
      </c>
    </row>
    <row r="559" spans="1:15" hidden="1">
      <c r="A559" s="15">
        <v>40486</v>
      </c>
      <c r="B559" s="6" t="s">
        <v>200</v>
      </c>
      <c r="C559" s="9" t="s">
        <v>176</v>
      </c>
      <c r="E559" t="s">
        <v>231</v>
      </c>
      <c r="F559" s="24">
        <v>25</v>
      </c>
      <c r="G559">
        <v>30736</v>
      </c>
      <c r="H559" s="7" t="str">
        <f>VLOOKUP(G559,'Sub-Acct VLookup'!$A$1:$B$44,2,0)</f>
        <v>Community Welfare</v>
      </c>
      <c r="I559" s="13">
        <v>3333</v>
      </c>
      <c r="J559" s="2" t="s">
        <v>1026</v>
      </c>
      <c r="K559" s="2"/>
      <c r="L559" t="str">
        <f>VLOOKUP(J559,'State V-Lookup'!$A$1:$B$19,2,0)</f>
        <v>TENNESSEE</v>
      </c>
      <c r="M559" t="str">
        <f>VLOOKUP(I559,'Cost Center VLookup'!$A$1:$C$99,2,0)</f>
        <v>3333 Mid St Div Public Affairs</v>
      </c>
      <c r="N559" t="str">
        <f>VLOOKUP(I559,'Cost Center VLookup'!$A$1:$C$89,3,0)</f>
        <v>Mark Martin</v>
      </c>
      <c r="O559" t="str">
        <f>VLOOKUP(I559,'Cost Center VLookup'!$A$1:$D$97,4,0)</f>
        <v>Administration</v>
      </c>
    </row>
    <row r="560" spans="1:15" hidden="1">
      <c r="A560" s="15">
        <v>40486</v>
      </c>
      <c r="B560" s="6" t="s">
        <v>200</v>
      </c>
      <c r="C560" s="9" t="s">
        <v>176</v>
      </c>
      <c r="E560" t="s">
        <v>1102</v>
      </c>
      <c r="F560" s="24">
        <v>500</v>
      </c>
      <c r="G560">
        <v>30736</v>
      </c>
      <c r="H560" s="7" t="str">
        <f>VLOOKUP(G560,'Sub-Acct VLookup'!$A$1:$B$44,2,0)</f>
        <v>Community Welfare</v>
      </c>
      <c r="I560" s="13">
        <v>3344</v>
      </c>
      <c r="J560" s="2" t="s">
        <v>1026</v>
      </c>
      <c r="K560" s="2"/>
      <c r="L560" t="str">
        <f>VLOOKUP(J560,'State V-Lookup'!$A$1:$B$19,2,0)</f>
        <v>TENNESSEE</v>
      </c>
      <c r="M560" t="str">
        <f>VLOOKUP(I560,'Cost Center VLookup'!$A$1:$C$99,2,0)</f>
        <v>3344 Mid St Div Shelbyville Operations</v>
      </c>
      <c r="N560" t="str">
        <f>VLOOKUP(I560,'Cost Center VLookup'!$A$1:$C$89,3,0)</f>
        <v>James Robbins / Jason Griffin</v>
      </c>
      <c r="O560" t="str">
        <f>VLOOKUP(I560,'Cost Center VLookup'!$A$1:$D$97,4,0)</f>
        <v>Brett Lowe</v>
      </c>
    </row>
    <row r="561" spans="1:15" hidden="1">
      <c r="A561" s="15">
        <v>40493</v>
      </c>
      <c r="B561" s="6" t="s">
        <v>200</v>
      </c>
      <c r="C561" s="9" t="s">
        <v>176</v>
      </c>
      <c r="E561" t="s">
        <v>1250</v>
      </c>
      <c r="F561" s="24">
        <v>10000</v>
      </c>
      <c r="G561">
        <v>30736</v>
      </c>
      <c r="H561" s="7" t="str">
        <f>VLOOKUP(G561,'Sub-Acct VLookup'!$A$1:$B$44,2,0)</f>
        <v>Community Welfare</v>
      </c>
      <c r="I561" s="13">
        <v>3333</v>
      </c>
      <c r="J561" s="2" t="s">
        <v>1011</v>
      </c>
      <c r="K561" s="2"/>
      <c r="L561" t="str">
        <f>VLOOKUP(J561,'State V-Lookup'!$A$1:$B$19,2,0)</f>
        <v>KENTUCKY</v>
      </c>
      <c r="M561" t="str">
        <f>VLOOKUP(I561,'Cost Center VLookup'!$A$1:$C$99,2,0)</f>
        <v>3333 Mid St Div Public Affairs</v>
      </c>
      <c r="N561" t="str">
        <f>VLOOKUP(I561,'Cost Center VLookup'!$A$1:$C$89,3,0)</f>
        <v>Mark Martin</v>
      </c>
      <c r="O561" t="str">
        <f>VLOOKUP(I561,'Cost Center VLookup'!$A$1:$D$97,4,0)</f>
        <v>Administration</v>
      </c>
    </row>
    <row r="562" spans="1:15" hidden="1">
      <c r="A562" s="15">
        <v>40493</v>
      </c>
      <c r="B562" s="6" t="s">
        <v>200</v>
      </c>
      <c r="C562" s="9" t="s">
        <v>176</v>
      </c>
      <c r="E562" t="s">
        <v>232</v>
      </c>
      <c r="F562" s="24">
        <v>100</v>
      </c>
      <c r="G562">
        <v>30736</v>
      </c>
      <c r="H562" s="7" t="str">
        <f>VLOOKUP(G562,'Sub-Acct VLookup'!$A$1:$B$44,2,0)</f>
        <v>Community Welfare</v>
      </c>
      <c r="I562" s="13">
        <v>3333</v>
      </c>
      <c r="J562" s="2" t="s">
        <v>1011</v>
      </c>
      <c r="K562" s="2"/>
      <c r="L562" t="str">
        <f>VLOOKUP(J562,'State V-Lookup'!$A$1:$B$19,2,0)</f>
        <v>KENTUCKY</v>
      </c>
      <c r="M562" t="str">
        <f>VLOOKUP(I562,'Cost Center VLookup'!$A$1:$C$99,2,0)</f>
        <v>3333 Mid St Div Public Affairs</v>
      </c>
      <c r="N562" t="str">
        <f>VLOOKUP(I562,'Cost Center VLookup'!$A$1:$C$89,3,0)</f>
        <v>Mark Martin</v>
      </c>
      <c r="O562" t="str">
        <f>VLOOKUP(I562,'Cost Center VLookup'!$A$1:$D$97,4,0)</f>
        <v>Administration</v>
      </c>
    </row>
    <row r="563" spans="1:15" hidden="1">
      <c r="A563" s="15">
        <v>40493</v>
      </c>
      <c r="B563" s="6" t="s">
        <v>200</v>
      </c>
      <c r="C563" s="9" t="s">
        <v>176</v>
      </c>
      <c r="E563" t="s">
        <v>233</v>
      </c>
      <c r="F563" s="24">
        <v>250</v>
      </c>
      <c r="G563">
        <v>30736</v>
      </c>
      <c r="H563" s="7" t="str">
        <f>VLOOKUP(G563,'Sub-Acct VLookup'!$A$1:$B$44,2,0)</f>
        <v>Community Welfare</v>
      </c>
      <c r="I563" s="13">
        <v>3333</v>
      </c>
      <c r="J563" s="2" t="s">
        <v>1011</v>
      </c>
      <c r="K563" s="2"/>
      <c r="L563" t="str">
        <f>VLOOKUP(J563,'State V-Lookup'!$A$1:$B$19,2,0)</f>
        <v>KENTUCKY</v>
      </c>
      <c r="M563" t="str">
        <f>VLOOKUP(I563,'Cost Center VLookup'!$A$1:$C$99,2,0)</f>
        <v>3333 Mid St Div Public Affairs</v>
      </c>
      <c r="N563" t="str">
        <f>VLOOKUP(I563,'Cost Center VLookup'!$A$1:$C$89,3,0)</f>
        <v>Mark Martin</v>
      </c>
      <c r="O563" t="str">
        <f>VLOOKUP(I563,'Cost Center VLookup'!$A$1:$D$97,4,0)</f>
        <v>Administration</v>
      </c>
    </row>
    <row r="564" spans="1:15" hidden="1">
      <c r="A564" s="15">
        <v>40493</v>
      </c>
      <c r="B564" s="6" t="s">
        <v>200</v>
      </c>
      <c r="C564" s="9" t="s">
        <v>176</v>
      </c>
      <c r="E564" t="s">
        <v>234</v>
      </c>
      <c r="F564" s="24">
        <v>200</v>
      </c>
      <c r="G564">
        <v>30736</v>
      </c>
      <c r="H564" s="7" t="str">
        <f>VLOOKUP(G564,'Sub-Acct VLookup'!$A$1:$B$44,2,0)</f>
        <v>Community Welfare</v>
      </c>
      <c r="I564" s="13">
        <v>3333</v>
      </c>
      <c r="J564" s="2" t="s">
        <v>1011</v>
      </c>
      <c r="K564" s="2"/>
      <c r="L564" t="str">
        <f>VLOOKUP(J564,'State V-Lookup'!$A$1:$B$19,2,0)</f>
        <v>KENTUCKY</v>
      </c>
      <c r="M564" t="str">
        <f>VLOOKUP(I564,'Cost Center VLookup'!$A$1:$C$99,2,0)</f>
        <v>3333 Mid St Div Public Affairs</v>
      </c>
      <c r="N564" t="str">
        <f>VLOOKUP(I564,'Cost Center VLookup'!$A$1:$C$89,3,0)</f>
        <v>Mark Martin</v>
      </c>
      <c r="O564" t="str">
        <f>VLOOKUP(I564,'Cost Center VLookup'!$A$1:$D$97,4,0)</f>
        <v>Administration</v>
      </c>
    </row>
    <row r="565" spans="1:15" hidden="1">
      <c r="A565" s="15">
        <v>40487</v>
      </c>
      <c r="B565" s="6" t="s">
        <v>200</v>
      </c>
      <c r="C565" s="9" t="s">
        <v>176</v>
      </c>
      <c r="E565" t="s">
        <v>1276</v>
      </c>
      <c r="F565" s="24">
        <v>500</v>
      </c>
      <c r="G565">
        <v>30736</v>
      </c>
      <c r="H565" s="7" t="str">
        <f>VLOOKUP(G565,'Sub-Acct VLookup'!$A$1:$B$44,2,0)</f>
        <v>Community Welfare</v>
      </c>
      <c r="I565" s="13">
        <v>3333</v>
      </c>
      <c r="J565" s="2" t="s">
        <v>1011</v>
      </c>
      <c r="K565" s="2"/>
      <c r="L565" t="str">
        <f>VLOOKUP(J565,'State V-Lookup'!$A$1:$B$19,2,0)</f>
        <v>KENTUCKY</v>
      </c>
      <c r="M565" t="str">
        <f>VLOOKUP(I565,'Cost Center VLookup'!$A$1:$C$99,2,0)</f>
        <v>3333 Mid St Div Public Affairs</v>
      </c>
      <c r="N565" t="str">
        <f>VLOOKUP(I565,'Cost Center VLookup'!$A$1:$C$89,3,0)</f>
        <v>Mark Martin</v>
      </c>
      <c r="O565" t="str">
        <f>VLOOKUP(I565,'Cost Center VLookup'!$A$1:$D$97,4,0)</f>
        <v>Administration</v>
      </c>
    </row>
    <row r="566" spans="1:15" hidden="1">
      <c r="A566" s="15">
        <v>40511</v>
      </c>
      <c r="B566" s="6" t="s">
        <v>200</v>
      </c>
      <c r="C566" s="9" t="s">
        <v>176</v>
      </c>
      <c r="E566" t="s">
        <v>1313</v>
      </c>
      <c r="F566" s="24">
        <v>500</v>
      </c>
      <c r="G566">
        <v>30736</v>
      </c>
      <c r="H566" s="7" t="str">
        <f>VLOOKUP(G566,'Sub-Acct VLookup'!$A$1:$B$44,2,0)</f>
        <v>Community Welfare</v>
      </c>
      <c r="I566" s="13">
        <v>3333</v>
      </c>
      <c r="J566" s="2" t="s">
        <v>1011</v>
      </c>
      <c r="K566" s="2"/>
      <c r="L566" t="str">
        <f>VLOOKUP(J566,'State V-Lookup'!$A$1:$B$19,2,0)</f>
        <v>KENTUCKY</v>
      </c>
      <c r="M566" t="str">
        <f>VLOOKUP(I566,'Cost Center VLookup'!$A$1:$C$99,2,0)</f>
        <v>3333 Mid St Div Public Affairs</v>
      </c>
      <c r="N566" t="str">
        <f>VLOOKUP(I566,'Cost Center VLookup'!$A$1:$C$89,3,0)</f>
        <v>Mark Martin</v>
      </c>
      <c r="O566" t="str">
        <f>VLOOKUP(I566,'Cost Center VLookup'!$A$1:$D$97,4,0)</f>
        <v>Administration</v>
      </c>
    </row>
    <row r="567" spans="1:15" hidden="1">
      <c r="A567" s="15">
        <v>40486</v>
      </c>
      <c r="B567" s="6" t="s">
        <v>200</v>
      </c>
      <c r="C567" s="9" t="s">
        <v>176</v>
      </c>
      <c r="E567" t="s">
        <v>235</v>
      </c>
      <c r="F567" s="24">
        <v>1000</v>
      </c>
      <c r="G567">
        <v>30736</v>
      </c>
      <c r="H567" s="7" t="str">
        <f>VLOOKUP(G567,'Sub-Acct VLookup'!$A$1:$B$44,2,0)</f>
        <v>Community Welfare</v>
      </c>
      <c r="I567" s="13">
        <v>3333</v>
      </c>
      <c r="J567" s="2" t="s">
        <v>1011</v>
      </c>
      <c r="K567" s="2"/>
      <c r="L567" t="str">
        <f>VLOOKUP(J567,'State V-Lookup'!$A$1:$B$19,2,0)</f>
        <v>KENTUCKY</v>
      </c>
      <c r="M567" t="str">
        <f>VLOOKUP(I567,'Cost Center VLookup'!$A$1:$C$99,2,0)</f>
        <v>3333 Mid St Div Public Affairs</v>
      </c>
      <c r="N567" t="str">
        <f>VLOOKUP(I567,'Cost Center VLookup'!$A$1:$C$89,3,0)</f>
        <v>Mark Martin</v>
      </c>
      <c r="O567" t="str">
        <f>VLOOKUP(I567,'Cost Center VLookup'!$A$1:$D$97,4,0)</f>
        <v>Administration</v>
      </c>
    </row>
    <row r="568" spans="1:15" hidden="1">
      <c r="A568" s="15">
        <v>40512</v>
      </c>
      <c r="B568" s="6" t="s">
        <v>200</v>
      </c>
      <c r="C568" s="9" t="s">
        <v>176</v>
      </c>
      <c r="E568" t="s">
        <v>1287</v>
      </c>
      <c r="F568" s="24">
        <v>25</v>
      </c>
      <c r="G568">
        <v>30702</v>
      </c>
      <c r="H568" s="7" t="str">
        <f>VLOOKUP(G568,'Sub-Acct VLookup'!$A$1:$B$44,2,0)</f>
        <v>Education</v>
      </c>
      <c r="I568" s="13">
        <v>3370</v>
      </c>
      <c r="J568" s="2" t="s">
        <v>1220</v>
      </c>
      <c r="K568" s="2"/>
      <c r="L568" t="str">
        <f>VLOOKUP(J568,'State V-Lookup'!$A$1:$B$19,2,0)</f>
        <v>NEMO</v>
      </c>
      <c r="M568" t="str">
        <f>VLOOKUP(I568,'Cost Center VLookup'!$A$1:$C$99,2,0)</f>
        <v>3370 Mid St Div Kirksville Operations</v>
      </c>
      <c r="N568" t="str">
        <f>VLOOKUP(I568,'Cost Center VLookup'!$A$1:$C$89,3,0)</f>
        <v>Liberty Utilities</v>
      </c>
      <c r="O568" t="str">
        <f>VLOOKUP(I568,'Cost Center VLookup'!$A$1:$D$97,4,0)</f>
        <v>Liberty Utilities</v>
      </c>
    </row>
    <row r="569" spans="1:15" hidden="1">
      <c r="A569" s="15">
        <v>40512</v>
      </c>
      <c r="B569" s="6" t="s">
        <v>200</v>
      </c>
      <c r="C569" s="9" t="s">
        <v>176</v>
      </c>
      <c r="E569" t="s">
        <v>1010</v>
      </c>
      <c r="F569" s="24">
        <v>1450</v>
      </c>
      <c r="G569">
        <v>30703</v>
      </c>
      <c r="H569" s="7" t="str">
        <f>VLOOKUP(G569,'Sub-Acct VLookup'!$A$1:$B$44,2,0)</f>
        <v>United Way Agencies</v>
      </c>
      <c r="I569" s="13">
        <v>3333</v>
      </c>
      <c r="J569" s="2" t="s">
        <v>1068</v>
      </c>
      <c r="K569" s="2"/>
      <c r="L569" t="str">
        <f>VLOOKUP(J569,'State V-Lookup'!$A$1:$B$19,2,0)</f>
        <v>GEORGIA</v>
      </c>
      <c r="M569" t="str">
        <f>VLOOKUP(I569,'Cost Center VLookup'!$A$1:$C$99,2,0)</f>
        <v>3333 Mid St Div Public Affairs</v>
      </c>
      <c r="N569" t="str">
        <f>VLOOKUP(I569,'Cost Center VLookup'!$A$1:$C$89,3,0)</f>
        <v>Mark Martin</v>
      </c>
      <c r="O569" t="str">
        <f>VLOOKUP(I569,'Cost Center VLookup'!$A$1:$D$97,4,0)</f>
        <v>Administration</v>
      </c>
    </row>
    <row r="570" spans="1:15" hidden="1">
      <c r="A570" s="15">
        <v>40522</v>
      </c>
      <c r="B570" s="6" t="s">
        <v>236</v>
      </c>
      <c r="C570" s="9" t="s">
        <v>176</v>
      </c>
      <c r="E570" t="s">
        <v>1239</v>
      </c>
      <c r="F570" s="24">
        <v>235</v>
      </c>
      <c r="G570">
        <v>30702</v>
      </c>
      <c r="H570" s="7" t="str">
        <f>VLOOKUP(G570,'Sub-Acct VLookup'!$A$1:$B$44,2,0)</f>
        <v>Education</v>
      </c>
      <c r="I570" s="13">
        <v>3333</v>
      </c>
      <c r="J570" s="2" t="s">
        <v>1011</v>
      </c>
      <c r="K570" s="2"/>
      <c r="L570" t="str">
        <f>VLOOKUP(J570,'State V-Lookup'!$A$1:$B$19,2,0)</f>
        <v>KENTUCKY</v>
      </c>
      <c r="M570" t="str">
        <f>VLOOKUP(I570,'Cost Center VLookup'!$A$1:$C$99,2,0)</f>
        <v>3333 Mid St Div Public Affairs</v>
      </c>
      <c r="N570" t="str">
        <f>VLOOKUP(I570,'Cost Center VLookup'!$A$1:$C$89,3,0)</f>
        <v>Mark Martin</v>
      </c>
      <c r="O570" t="str">
        <f>VLOOKUP(I570,'Cost Center VLookup'!$A$1:$D$97,4,0)</f>
        <v>Administration</v>
      </c>
    </row>
    <row r="571" spans="1:15" hidden="1">
      <c r="A571" s="15">
        <v>40522</v>
      </c>
      <c r="B571" s="6" t="s">
        <v>236</v>
      </c>
      <c r="C571" s="9" t="s">
        <v>176</v>
      </c>
      <c r="E571" t="s">
        <v>237</v>
      </c>
      <c r="F571" s="24">
        <v>250</v>
      </c>
      <c r="G571">
        <v>30702</v>
      </c>
      <c r="H571" s="7" t="str">
        <f>VLOOKUP(G571,'Sub-Acct VLookup'!$A$1:$B$44,2,0)</f>
        <v>Education</v>
      </c>
      <c r="I571" s="13">
        <v>3333</v>
      </c>
      <c r="J571" s="2" t="s">
        <v>1011</v>
      </c>
      <c r="K571" s="2"/>
      <c r="L571" t="str">
        <f>VLOOKUP(J571,'State V-Lookup'!$A$1:$B$19,2,0)</f>
        <v>KENTUCKY</v>
      </c>
      <c r="M571" t="str">
        <f>VLOOKUP(I571,'Cost Center VLookup'!$A$1:$C$99,2,0)</f>
        <v>3333 Mid St Div Public Affairs</v>
      </c>
      <c r="N571" t="str">
        <f>VLOOKUP(I571,'Cost Center VLookup'!$A$1:$C$89,3,0)</f>
        <v>Mark Martin</v>
      </c>
      <c r="O571" t="str">
        <f>VLOOKUP(I571,'Cost Center VLookup'!$A$1:$D$97,4,0)</f>
        <v>Administration</v>
      </c>
    </row>
    <row r="572" spans="1:15" hidden="1">
      <c r="A572" s="15">
        <v>40521</v>
      </c>
      <c r="B572" s="6" t="s">
        <v>236</v>
      </c>
      <c r="C572" s="9" t="s">
        <v>176</v>
      </c>
      <c r="E572" t="s">
        <v>1025</v>
      </c>
      <c r="F572" s="24">
        <v>500</v>
      </c>
      <c r="G572">
        <v>30702</v>
      </c>
      <c r="H572" s="7" t="str">
        <f>VLOOKUP(G572,'Sub-Acct VLookup'!$A$1:$B$44,2,0)</f>
        <v>Education</v>
      </c>
      <c r="I572" s="13">
        <v>3333</v>
      </c>
      <c r="J572" s="2" t="s">
        <v>1011</v>
      </c>
      <c r="K572" s="2"/>
      <c r="L572" t="str">
        <f>VLOOKUP(J572,'State V-Lookup'!$A$1:$B$19,2,0)</f>
        <v>KENTUCKY</v>
      </c>
      <c r="M572" t="str">
        <f>VLOOKUP(I572,'Cost Center VLookup'!$A$1:$C$99,2,0)</f>
        <v>3333 Mid St Div Public Affairs</v>
      </c>
      <c r="N572" t="str">
        <f>VLOOKUP(I572,'Cost Center VLookup'!$A$1:$C$89,3,0)</f>
        <v>Mark Martin</v>
      </c>
      <c r="O572" t="str">
        <f>VLOOKUP(I572,'Cost Center VLookup'!$A$1:$D$97,4,0)</f>
        <v>Administration</v>
      </c>
    </row>
    <row r="573" spans="1:15" hidden="1">
      <c r="A573" s="15">
        <v>40521</v>
      </c>
      <c r="B573" s="6" t="s">
        <v>236</v>
      </c>
      <c r="C573" s="9" t="s">
        <v>176</v>
      </c>
      <c r="E573" t="s">
        <v>1025</v>
      </c>
      <c r="F573" s="24">
        <v>2000</v>
      </c>
      <c r="G573">
        <v>30702</v>
      </c>
      <c r="H573" s="7" t="str">
        <f>VLOOKUP(G573,'Sub-Acct VLookup'!$A$1:$B$44,2,0)</f>
        <v>Education</v>
      </c>
      <c r="I573" s="13">
        <v>3333</v>
      </c>
      <c r="J573" s="2" t="s">
        <v>1011</v>
      </c>
      <c r="K573" s="2"/>
      <c r="L573" t="str">
        <f>VLOOKUP(J573,'State V-Lookup'!$A$1:$B$19,2,0)</f>
        <v>KENTUCKY</v>
      </c>
      <c r="M573" t="str">
        <f>VLOOKUP(I573,'Cost Center VLookup'!$A$1:$C$99,2,0)</f>
        <v>3333 Mid St Div Public Affairs</v>
      </c>
      <c r="N573" t="str">
        <f>VLOOKUP(I573,'Cost Center VLookup'!$A$1:$C$89,3,0)</f>
        <v>Mark Martin</v>
      </c>
      <c r="O573" t="str">
        <f>VLOOKUP(I573,'Cost Center VLookup'!$A$1:$D$97,4,0)</f>
        <v>Administration</v>
      </c>
    </row>
    <row r="574" spans="1:15" hidden="1">
      <c r="A574" s="15">
        <v>40513</v>
      </c>
      <c r="B574" s="6" t="s">
        <v>236</v>
      </c>
      <c r="C574" s="9" t="s">
        <v>176</v>
      </c>
      <c r="E574" t="s">
        <v>1024</v>
      </c>
      <c r="F574" s="24">
        <v>10000</v>
      </c>
      <c r="G574">
        <v>30702</v>
      </c>
      <c r="H574" s="7" t="str">
        <f>VLOOKUP(G574,'Sub-Acct VLookup'!$A$1:$B$44,2,0)</f>
        <v>Education</v>
      </c>
      <c r="I574" s="13">
        <v>3333</v>
      </c>
      <c r="J574" s="2" t="s">
        <v>1026</v>
      </c>
      <c r="K574" s="2"/>
      <c r="L574" t="str">
        <f>VLOOKUP(J574,'State V-Lookup'!$A$1:$B$19,2,0)</f>
        <v>TENNESSEE</v>
      </c>
      <c r="M574" t="str">
        <f>VLOOKUP(I574,'Cost Center VLookup'!$A$1:$C$99,2,0)</f>
        <v>3333 Mid St Div Public Affairs</v>
      </c>
      <c r="N574" t="str">
        <f>VLOOKUP(I574,'Cost Center VLookup'!$A$1:$C$89,3,0)</f>
        <v>Mark Martin</v>
      </c>
      <c r="O574" t="str">
        <f>VLOOKUP(I574,'Cost Center VLookup'!$A$1:$D$97,4,0)</f>
        <v>Administration</v>
      </c>
    </row>
    <row r="575" spans="1:15" hidden="1">
      <c r="A575" s="15">
        <v>40540</v>
      </c>
      <c r="B575" s="6" t="s">
        <v>236</v>
      </c>
      <c r="C575" s="9" t="s">
        <v>176</v>
      </c>
      <c r="E575" t="s">
        <v>112</v>
      </c>
      <c r="F575" s="24">
        <v>750</v>
      </c>
      <c r="G575">
        <v>30702</v>
      </c>
      <c r="H575" s="7" t="str">
        <f>VLOOKUP(G575,'Sub-Acct VLookup'!$A$1:$B$44,2,0)</f>
        <v>Education</v>
      </c>
      <c r="I575" s="13">
        <v>3333</v>
      </c>
      <c r="J575" s="2" t="s">
        <v>1035</v>
      </c>
      <c r="K575" s="2"/>
      <c r="L575" t="str">
        <f>VLOOKUP(J575,'State V-Lookup'!$A$1:$B$19,2,0)</f>
        <v>VIRGINIA</v>
      </c>
      <c r="M575" t="str">
        <f>VLOOKUP(I575,'Cost Center VLookup'!$A$1:$C$99,2,0)</f>
        <v>3333 Mid St Div Public Affairs</v>
      </c>
      <c r="N575" t="str">
        <f>VLOOKUP(I575,'Cost Center VLookup'!$A$1:$C$89,3,0)</f>
        <v>Mark Martin</v>
      </c>
      <c r="O575" t="str">
        <f>VLOOKUP(I575,'Cost Center VLookup'!$A$1:$D$97,4,0)</f>
        <v>Administration</v>
      </c>
    </row>
    <row r="576" spans="1:15" hidden="1">
      <c r="A576" s="15">
        <v>40526</v>
      </c>
      <c r="B576" s="6" t="s">
        <v>236</v>
      </c>
      <c r="C576" s="9" t="s">
        <v>176</v>
      </c>
      <c r="E576" t="s">
        <v>1010</v>
      </c>
      <c r="F576" s="24">
        <v>1830.33</v>
      </c>
      <c r="G576">
        <v>30703</v>
      </c>
      <c r="H576" s="7" t="str">
        <f>VLOOKUP(G576,'Sub-Acct VLookup'!$A$1:$B$44,2,0)</f>
        <v>United Way Agencies</v>
      </c>
      <c r="I576" s="13">
        <v>3333</v>
      </c>
      <c r="J576" s="2" t="s">
        <v>1026</v>
      </c>
      <c r="K576" s="2"/>
      <c r="L576" t="str">
        <f>VLOOKUP(J576,'State V-Lookup'!$A$1:$B$19,2,0)</f>
        <v>TENNESSEE</v>
      </c>
      <c r="M576" t="str">
        <f>VLOOKUP(I576,'Cost Center VLookup'!$A$1:$C$99,2,0)</f>
        <v>3333 Mid St Div Public Affairs</v>
      </c>
      <c r="N576" t="str">
        <f>VLOOKUP(I576,'Cost Center VLookup'!$A$1:$C$89,3,0)</f>
        <v>Mark Martin</v>
      </c>
      <c r="O576" t="str">
        <f>VLOOKUP(I576,'Cost Center VLookup'!$A$1:$D$97,4,0)</f>
        <v>Administration</v>
      </c>
    </row>
    <row r="577" spans="1:15" hidden="1">
      <c r="A577" s="15">
        <v>40519</v>
      </c>
      <c r="B577" s="6" t="s">
        <v>236</v>
      </c>
      <c r="C577" s="9" t="s">
        <v>176</v>
      </c>
      <c r="E577" t="s">
        <v>1010</v>
      </c>
      <c r="F577" s="24">
        <v>350</v>
      </c>
      <c r="G577">
        <v>30703</v>
      </c>
      <c r="H577" s="7" t="str">
        <f>VLOOKUP(G577,'Sub-Acct VLookup'!$A$1:$B$44,2,0)</f>
        <v>United Way Agencies</v>
      </c>
      <c r="I577" s="13">
        <v>3435</v>
      </c>
      <c r="J577" s="2" t="s">
        <v>1026</v>
      </c>
      <c r="K577" s="2"/>
      <c r="L577" t="str">
        <f>VLOOKUP(J577,'State V-Lookup'!$A$1:$B$19,2,0)</f>
        <v>TENNESSEE</v>
      </c>
      <c r="M577" t="str">
        <f>VLOOKUP(I577,'Cost Center VLookup'!$A$1:$C$99,2,0)</f>
        <v>3435 Mid St Div Greenville/Morristown Operations</v>
      </c>
      <c r="N577" t="str">
        <f>VLOOKUP(I577,'Cost Center VLookup'!$A$1:$C$89,3,0)</f>
        <v>Jonathan Barnett</v>
      </c>
      <c r="O577" t="str">
        <f>VLOOKUP(I577,'Cost Center VLookup'!$A$1:$D$97,4,0)</f>
        <v>Bernie Anderson</v>
      </c>
    </row>
    <row r="578" spans="1:15" hidden="1">
      <c r="A578" s="15">
        <v>40521</v>
      </c>
      <c r="B578" s="6" t="s">
        <v>236</v>
      </c>
      <c r="C578" s="9" t="s">
        <v>176</v>
      </c>
      <c r="E578" t="s">
        <v>1010</v>
      </c>
      <c r="F578" s="24">
        <v>450</v>
      </c>
      <c r="G578">
        <v>30703</v>
      </c>
      <c r="H578" s="7" t="str">
        <f>VLOOKUP(G578,'Sub-Acct VLookup'!$A$1:$B$44,2,0)</f>
        <v>United Way Agencies</v>
      </c>
      <c r="I578" s="13">
        <v>3435</v>
      </c>
      <c r="J578" s="2" t="s">
        <v>1026</v>
      </c>
      <c r="K578" s="2"/>
      <c r="L578" t="str">
        <f>VLOOKUP(J578,'State V-Lookup'!$A$1:$B$19,2,0)</f>
        <v>TENNESSEE</v>
      </c>
      <c r="M578" t="str">
        <f>VLOOKUP(I578,'Cost Center VLookup'!$A$1:$C$99,2,0)</f>
        <v>3435 Mid St Div Greenville/Morristown Operations</v>
      </c>
      <c r="N578" t="str">
        <f>VLOOKUP(I578,'Cost Center VLookup'!$A$1:$C$89,3,0)</f>
        <v>Jonathan Barnett</v>
      </c>
      <c r="O578" t="str">
        <f>VLOOKUP(I578,'Cost Center VLookup'!$A$1:$D$97,4,0)</f>
        <v>Bernie Anderson</v>
      </c>
    </row>
    <row r="579" spans="1:15" hidden="1">
      <c r="A579" s="15">
        <v>40525</v>
      </c>
      <c r="B579" s="6" t="s">
        <v>236</v>
      </c>
      <c r="C579" s="9" t="s">
        <v>176</v>
      </c>
      <c r="E579" t="s">
        <v>1242</v>
      </c>
      <c r="F579" s="24">
        <v>50</v>
      </c>
      <c r="G579">
        <v>30705</v>
      </c>
      <c r="H579" s="7" t="str">
        <f>VLOOKUP(G579,'Sub-Acct VLookup'!$A$1:$B$44,2,0)</f>
        <v>Health</v>
      </c>
      <c r="I579" s="13">
        <v>3333</v>
      </c>
      <c r="J579" s="2" t="s">
        <v>1011</v>
      </c>
      <c r="K579" s="2"/>
      <c r="L579" t="str">
        <f>VLOOKUP(J579,'State V-Lookup'!$A$1:$B$19,2,0)</f>
        <v>KENTUCKY</v>
      </c>
      <c r="M579" t="str">
        <f>VLOOKUP(I579,'Cost Center VLookup'!$A$1:$C$99,2,0)</f>
        <v>3333 Mid St Div Public Affairs</v>
      </c>
      <c r="N579" t="str">
        <f>VLOOKUP(I579,'Cost Center VLookup'!$A$1:$C$89,3,0)</f>
        <v>Mark Martin</v>
      </c>
      <c r="O579" t="str">
        <f>VLOOKUP(I579,'Cost Center VLookup'!$A$1:$D$97,4,0)</f>
        <v>Administration</v>
      </c>
    </row>
    <row r="580" spans="1:15" hidden="1">
      <c r="A580" s="15">
        <v>40520</v>
      </c>
      <c r="B580" s="6" t="s">
        <v>236</v>
      </c>
      <c r="C580" s="9" t="s">
        <v>176</v>
      </c>
      <c r="E580" t="s">
        <v>1022</v>
      </c>
      <c r="F580" s="24">
        <v>250</v>
      </c>
      <c r="G580">
        <v>30705</v>
      </c>
      <c r="H580" s="7" t="str">
        <f>VLOOKUP(G580,'Sub-Acct VLookup'!$A$1:$B$44,2,0)</f>
        <v>Health</v>
      </c>
      <c r="I580" s="13">
        <v>3370</v>
      </c>
      <c r="J580" s="2" t="s">
        <v>1220</v>
      </c>
      <c r="K580" s="2"/>
      <c r="L580" t="str">
        <f>VLOOKUP(J580,'State V-Lookup'!$A$1:$B$19,2,0)</f>
        <v>NEMO</v>
      </c>
      <c r="M580" t="str">
        <f>VLOOKUP(I580,'Cost Center VLookup'!$A$1:$C$99,2,0)</f>
        <v>3370 Mid St Div Kirksville Operations</v>
      </c>
      <c r="N580" t="str">
        <f>VLOOKUP(I580,'Cost Center VLookup'!$A$1:$C$89,3,0)</f>
        <v>Liberty Utilities</v>
      </c>
      <c r="O580" t="str">
        <f>VLOOKUP(I580,'Cost Center VLookup'!$A$1:$D$97,4,0)</f>
        <v>Liberty Utilities</v>
      </c>
    </row>
    <row r="581" spans="1:15" hidden="1">
      <c r="A581" s="15">
        <v>40519</v>
      </c>
      <c r="B581" s="6" t="s">
        <v>236</v>
      </c>
      <c r="C581" s="9" t="s">
        <v>176</v>
      </c>
      <c r="E581" t="s">
        <v>238</v>
      </c>
      <c r="F581" s="24">
        <v>75</v>
      </c>
      <c r="G581">
        <v>30710</v>
      </c>
      <c r="H581" s="7" t="str">
        <f>VLOOKUP(G581,'Sub-Acct VLookup'!$A$1:$B$44,2,0)</f>
        <v>Youth Clubs &amp; Centers</v>
      </c>
      <c r="I581" s="13">
        <v>3439</v>
      </c>
      <c r="J581" s="2" t="s">
        <v>1035</v>
      </c>
      <c r="K581" s="2"/>
      <c r="L581" t="str">
        <f>VLOOKUP(J581,'State V-Lookup'!$A$1:$B$19,2,0)</f>
        <v>VIRGINIA</v>
      </c>
      <c r="M581" t="str">
        <f>VLOOKUP(I581,'Cost Center VLookup'!$A$1:$C$99,2,0)</f>
        <v>3439 Mid St Div New River South Operations</v>
      </c>
      <c r="N581" t="str">
        <f>VLOOKUP(I581,'Cost Center VLookup'!$A$1:$C$89,3,0)</f>
        <v>Alex House</v>
      </c>
      <c r="O581" t="str">
        <f>VLOOKUP(I581,'Cost Center VLookup'!$A$1:$D$97,4,0)</f>
        <v>Bernie Anderson</v>
      </c>
    </row>
    <row r="582" spans="1:15" hidden="1">
      <c r="A582" s="15">
        <v>40526</v>
      </c>
      <c r="B582" s="6" t="s">
        <v>236</v>
      </c>
      <c r="C582" s="9" t="s">
        <v>176</v>
      </c>
      <c r="E582" t="s">
        <v>1022</v>
      </c>
      <c r="F582" s="24">
        <v>100</v>
      </c>
      <c r="G582">
        <v>30713</v>
      </c>
      <c r="H582" s="7" t="str">
        <f>VLOOKUP(G582,'Sub-Acct VLookup'!$A$1:$B$44,2,0)</f>
        <v>American Red Cross</v>
      </c>
      <c r="I582" s="13">
        <v>3333</v>
      </c>
      <c r="J582" s="2" t="s">
        <v>1011</v>
      </c>
      <c r="K582" s="2"/>
      <c r="L582" t="str">
        <f>VLOOKUP(J582,'State V-Lookup'!$A$1:$B$19,2,0)</f>
        <v>KENTUCKY</v>
      </c>
      <c r="M582" t="str">
        <f>VLOOKUP(I582,'Cost Center VLookup'!$A$1:$C$99,2,0)</f>
        <v>3333 Mid St Div Public Affairs</v>
      </c>
      <c r="N582" t="str">
        <f>VLOOKUP(I582,'Cost Center VLookup'!$A$1:$C$89,3,0)</f>
        <v>Mark Martin</v>
      </c>
      <c r="O582" t="str">
        <f>VLOOKUP(I582,'Cost Center VLookup'!$A$1:$D$97,4,0)</f>
        <v>Administration</v>
      </c>
    </row>
    <row r="583" spans="1:15" hidden="1">
      <c r="A583" s="15">
        <v>40535</v>
      </c>
      <c r="B583" s="6" t="s">
        <v>236</v>
      </c>
      <c r="C583" s="9" t="s">
        <v>176</v>
      </c>
      <c r="E583" t="s">
        <v>240</v>
      </c>
      <c r="F583" s="24">
        <v>50</v>
      </c>
      <c r="G583">
        <v>30736</v>
      </c>
      <c r="H583" s="7" t="str">
        <f>VLOOKUP(G583,'Sub-Acct VLookup'!$A$1:$B$44,2,0)</f>
        <v>Community Welfare</v>
      </c>
      <c r="I583" s="13">
        <v>2732</v>
      </c>
      <c r="J583" s="2" t="s">
        <v>1011</v>
      </c>
      <c r="K583" s="2"/>
      <c r="L583" t="str">
        <f>VLOOKUP(J583,'State V-Lookup'!$A$1:$B$19,2,0)</f>
        <v>KENTUCKY</v>
      </c>
      <c r="M583" t="str">
        <f>VLOOKUP(I583,'Cost Center VLookup'!$A$1:$C$99,2,0)</f>
        <v>2732 KY Div Bowling Green East Region Marketing</v>
      </c>
      <c r="N583" t="str">
        <f>VLOOKUP(I583,'Cost Center VLookup'!$A$1:$C$89,3,0)</f>
        <v>Bradley Benningfield</v>
      </c>
      <c r="O583" t="str">
        <f>VLOOKUP(I583,'Cost Center VLookup'!$A$1:$D$97,4,0)</f>
        <v>Marketing</v>
      </c>
    </row>
    <row r="584" spans="1:15" hidden="1">
      <c r="A584" s="15">
        <v>40525</v>
      </c>
      <c r="B584" s="6" t="s">
        <v>236</v>
      </c>
      <c r="C584" s="9" t="s">
        <v>176</v>
      </c>
      <c r="E584" t="s">
        <v>1251</v>
      </c>
      <c r="F584" s="24">
        <v>500</v>
      </c>
      <c r="G584">
        <v>30736</v>
      </c>
      <c r="H584" s="7" t="str">
        <f>VLOOKUP(G584,'Sub-Acct VLookup'!$A$1:$B$44,2,0)</f>
        <v>Community Welfare</v>
      </c>
      <c r="I584" s="13">
        <v>3333</v>
      </c>
      <c r="J584" s="2" t="s">
        <v>1011</v>
      </c>
      <c r="K584" s="2"/>
      <c r="L584" t="str">
        <f>VLOOKUP(J584,'State V-Lookup'!$A$1:$B$19,2,0)</f>
        <v>KENTUCKY</v>
      </c>
      <c r="M584" t="str">
        <f>VLOOKUP(I584,'Cost Center VLookup'!$A$1:$C$99,2,0)</f>
        <v>3333 Mid St Div Public Affairs</v>
      </c>
      <c r="N584" t="str">
        <f>VLOOKUP(I584,'Cost Center VLookup'!$A$1:$C$89,3,0)</f>
        <v>Mark Martin</v>
      </c>
      <c r="O584" t="str">
        <f>VLOOKUP(I584,'Cost Center VLookup'!$A$1:$D$97,4,0)</f>
        <v>Administration</v>
      </c>
    </row>
    <row r="585" spans="1:15" hidden="1">
      <c r="A585" s="15">
        <v>40522</v>
      </c>
      <c r="B585" s="6" t="s">
        <v>236</v>
      </c>
      <c r="C585" s="9" t="s">
        <v>176</v>
      </c>
      <c r="E585" t="s">
        <v>1031</v>
      </c>
      <c r="F585" s="24">
        <v>150</v>
      </c>
      <c r="G585">
        <v>30736</v>
      </c>
      <c r="H585" s="7" t="str">
        <f>VLOOKUP(G585,'Sub-Acct VLookup'!$A$1:$B$44,2,0)</f>
        <v>Community Welfare</v>
      </c>
      <c r="I585" s="13">
        <v>3333</v>
      </c>
      <c r="J585" s="2" t="s">
        <v>1011</v>
      </c>
      <c r="K585" s="2"/>
      <c r="L585" t="str">
        <f>VLOOKUP(J585,'State V-Lookup'!$A$1:$B$19,2,0)</f>
        <v>KENTUCKY</v>
      </c>
      <c r="M585" t="str">
        <f>VLOOKUP(I585,'Cost Center VLookup'!$A$1:$C$99,2,0)</f>
        <v>3333 Mid St Div Public Affairs</v>
      </c>
      <c r="N585" t="str">
        <f>VLOOKUP(I585,'Cost Center VLookup'!$A$1:$C$89,3,0)</f>
        <v>Mark Martin</v>
      </c>
      <c r="O585" t="str">
        <f>VLOOKUP(I585,'Cost Center VLookup'!$A$1:$D$97,4,0)</f>
        <v>Administration</v>
      </c>
    </row>
    <row r="586" spans="1:15" hidden="1">
      <c r="A586" s="15">
        <v>40518</v>
      </c>
      <c r="B586" s="6" t="s">
        <v>236</v>
      </c>
      <c r="C586" s="9" t="s">
        <v>176</v>
      </c>
      <c r="E586" t="s">
        <v>1032</v>
      </c>
      <c r="F586" s="24">
        <v>10000</v>
      </c>
      <c r="G586">
        <v>30736</v>
      </c>
      <c r="H586" s="7" t="str">
        <f>VLOOKUP(G586,'Sub-Acct VLookup'!$A$1:$B$44,2,0)</f>
        <v>Community Welfare</v>
      </c>
      <c r="I586" s="13">
        <v>3333</v>
      </c>
      <c r="J586" s="2" t="s">
        <v>1011</v>
      </c>
      <c r="K586" s="2"/>
      <c r="L586" t="str">
        <f>VLOOKUP(J586,'State V-Lookup'!$A$1:$B$19,2,0)</f>
        <v>KENTUCKY</v>
      </c>
      <c r="M586" t="str">
        <f>VLOOKUP(I586,'Cost Center VLookup'!$A$1:$C$99,2,0)</f>
        <v>3333 Mid St Div Public Affairs</v>
      </c>
      <c r="N586" t="str">
        <f>VLOOKUP(I586,'Cost Center VLookup'!$A$1:$C$89,3,0)</f>
        <v>Mark Martin</v>
      </c>
      <c r="O586" t="str">
        <f>VLOOKUP(I586,'Cost Center VLookup'!$A$1:$D$97,4,0)</f>
        <v>Administration</v>
      </c>
    </row>
    <row r="587" spans="1:15" hidden="1">
      <c r="A587" s="15">
        <v>40525</v>
      </c>
      <c r="B587" s="6" t="s">
        <v>236</v>
      </c>
      <c r="C587" s="9" t="s">
        <v>176</v>
      </c>
      <c r="E587" t="s">
        <v>241</v>
      </c>
      <c r="F587" s="24">
        <v>1000</v>
      </c>
      <c r="G587">
        <v>30736</v>
      </c>
      <c r="H587" s="7" t="str">
        <f>VLOOKUP(G587,'Sub-Acct VLookup'!$A$1:$B$44,2,0)</f>
        <v>Community Welfare</v>
      </c>
      <c r="I587" s="13">
        <v>3333</v>
      </c>
      <c r="J587" s="2" t="s">
        <v>1011</v>
      </c>
      <c r="K587" s="2"/>
      <c r="L587" t="str">
        <f>VLOOKUP(J587,'State V-Lookup'!$A$1:$B$19,2,0)</f>
        <v>KENTUCKY</v>
      </c>
      <c r="M587" t="str">
        <f>VLOOKUP(I587,'Cost Center VLookup'!$A$1:$C$99,2,0)</f>
        <v>3333 Mid St Div Public Affairs</v>
      </c>
      <c r="N587" t="str">
        <f>VLOOKUP(I587,'Cost Center VLookup'!$A$1:$C$89,3,0)</f>
        <v>Mark Martin</v>
      </c>
      <c r="O587" t="str">
        <f>VLOOKUP(I587,'Cost Center VLookup'!$A$1:$D$97,4,0)</f>
        <v>Administration</v>
      </c>
    </row>
    <row r="588" spans="1:15" hidden="1">
      <c r="A588" s="15">
        <v>40523</v>
      </c>
      <c r="B588" s="6" t="s">
        <v>236</v>
      </c>
      <c r="C588" s="9" t="s">
        <v>176</v>
      </c>
      <c r="E588" t="s">
        <v>1253</v>
      </c>
      <c r="F588" s="24">
        <v>1000</v>
      </c>
      <c r="G588">
        <v>30736</v>
      </c>
      <c r="H588" s="7" t="str">
        <f>VLOOKUP(G588,'Sub-Acct VLookup'!$A$1:$B$44,2,0)</f>
        <v>Community Welfare</v>
      </c>
      <c r="I588" s="13">
        <v>3333</v>
      </c>
      <c r="J588" s="2" t="s">
        <v>1011</v>
      </c>
      <c r="K588" s="2"/>
      <c r="L588" t="str">
        <f>VLOOKUP(J588,'State V-Lookup'!$A$1:$B$19,2,0)</f>
        <v>KENTUCKY</v>
      </c>
      <c r="M588" t="str">
        <f>VLOOKUP(I588,'Cost Center VLookup'!$A$1:$C$99,2,0)</f>
        <v>3333 Mid St Div Public Affairs</v>
      </c>
      <c r="N588" t="str">
        <f>VLOOKUP(I588,'Cost Center VLookup'!$A$1:$C$89,3,0)</f>
        <v>Mark Martin</v>
      </c>
      <c r="O588" t="str">
        <f>VLOOKUP(I588,'Cost Center VLookup'!$A$1:$D$97,4,0)</f>
        <v>Administration</v>
      </c>
    </row>
    <row r="589" spans="1:15" hidden="1">
      <c r="A589" s="15">
        <v>40532</v>
      </c>
      <c r="B589" s="6" t="s">
        <v>236</v>
      </c>
      <c r="C589" s="9" t="s">
        <v>176</v>
      </c>
      <c r="E589" t="s">
        <v>1102</v>
      </c>
      <c r="F589" s="24">
        <v>50</v>
      </c>
      <c r="G589">
        <v>30736</v>
      </c>
      <c r="H589" s="7" t="str">
        <f>VLOOKUP(G589,'Sub-Acct VLookup'!$A$1:$B$44,2,0)</f>
        <v>Community Welfare</v>
      </c>
      <c r="I589" s="13">
        <v>3339</v>
      </c>
      <c r="J589" s="2" t="s">
        <v>1217</v>
      </c>
      <c r="K589" s="2"/>
      <c r="L589" t="str">
        <f>VLOOKUP(J589,'State V-Lookup'!$A$1:$B$19,2,0)</f>
        <v>ILLINOIS</v>
      </c>
      <c r="M589" t="str">
        <f>VLOOKUP(I589,'Cost Center VLookup'!$A$1:$C$99,2,0)</f>
        <v>3339 Mid St Div Virden Operations</v>
      </c>
      <c r="N589" t="str">
        <f>VLOOKUP(I589,'Cost Center VLookup'!$A$1:$C$89,3,0)</f>
        <v>Liberty Utilities</v>
      </c>
      <c r="O589" t="str">
        <f>VLOOKUP(I589,'Cost Center VLookup'!$A$1:$D$97,4,0)</f>
        <v>Liberty Utilities</v>
      </c>
    </row>
    <row r="590" spans="1:15" hidden="1">
      <c r="A590" s="15">
        <v>40535</v>
      </c>
      <c r="B590" s="6" t="s">
        <v>236</v>
      </c>
      <c r="C590" s="9" t="s">
        <v>176</v>
      </c>
      <c r="E590" t="s">
        <v>243</v>
      </c>
      <c r="F590" s="24">
        <v>32.76</v>
      </c>
      <c r="G590">
        <v>30736</v>
      </c>
      <c r="H590" s="7" t="str">
        <f>VLOOKUP(G590,'Sub-Acct VLookup'!$A$1:$B$44,2,0)</f>
        <v>Community Welfare</v>
      </c>
      <c r="I590" s="13">
        <v>3333</v>
      </c>
      <c r="J590" s="2" t="s">
        <v>1026</v>
      </c>
      <c r="K590" s="2"/>
      <c r="L590" t="str">
        <f>VLOOKUP(J590,'State V-Lookup'!$A$1:$B$19,2,0)</f>
        <v>TENNESSEE</v>
      </c>
      <c r="M590" t="str">
        <f>VLOOKUP(I590,'Cost Center VLookup'!$A$1:$C$99,2,0)</f>
        <v>3333 Mid St Div Public Affairs</v>
      </c>
      <c r="N590" t="str">
        <f>VLOOKUP(I590,'Cost Center VLookup'!$A$1:$C$89,3,0)</f>
        <v>Mark Martin</v>
      </c>
      <c r="O590" t="str">
        <f>VLOOKUP(I590,'Cost Center VLookup'!$A$1:$D$97,4,0)</f>
        <v>Administration</v>
      </c>
    </row>
    <row r="591" spans="1:15" hidden="1">
      <c r="A591" s="15">
        <v>40518</v>
      </c>
      <c r="B591" s="6" t="s">
        <v>236</v>
      </c>
      <c r="C591" s="9" t="s">
        <v>176</v>
      </c>
      <c r="E591" t="s">
        <v>1285</v>
      </c>
      <c r="F591" s="24">
        <v>7500</v>
      </c>
      <c r="G591">
        <v>30736</v>
      </c>
      <c r="H591" s="7" t="str">
        <f>VLOOKUP(G591,'Sub-Acct VLookup'!$A$1:$B$44,2,0)</f>
        <v>Community Welfare</v>
      </c>
      <c r="I591" s="13">
        <v>3333</v>
      </c>
      <c r="J591" s="2" t="s">
        <v>1026</v>
      </c>
      <c r="K591" s="2"/>
      <c r="L591" t="str">
        <f>VLOOKUP(J591,'State V-Lookup'!$A$1:$B$19,2,0)</f>
        <v>TENNESSEE</v>
      </c>
      <c r="M591" t="str">
        <f>VLOOKUP(I591,'Cost Center VLookup'!$A$1:$C$99,2,0)</f>
        <v>3333 Mid St Div Public Affairs</v>
      </c>
      <c r="N591" t="str">
        <f>VLOOKUP(I591,'Cost Center VLookup'!$A$1:$C$89,3,0)</f>
        <v>Mark Martin</v>
      </c>
      <c r="O591" t="str">
        <f>VLOOKUP(I591,'Cost Center VLookup'!$A$1:$D$97,4,0)</f>
        <v>Administration</v>
      </c>
    </row>
    <row r="592" spans="1:15" hidden="1">
      <c r="A592" s="15">
        <v>40230</v>
      </c>
      <c r="B592" s="6" t="s">
        <v>236</v>
      </c>
      <c r="C592" s="9" t="s">
        <v>176</v>
      </c>
      <c r="E592" t="s">
        <v>242</v>
      </c>
      <c r="F592" s="24">
        <v>100</v>
      </c>
      <c r="G592">
        <v>30736</v>
      </c>
      <c r="H592" s="7" t="str">
        <f>VLOOKUP(G592,'Sub-Acct VLookup'!$A$1:$B$44,2,0)</f>
        <v>Community Welfare</v>
      </c>
      <c r="I592" s="13">
        <v>3333</v>
      </c>
      <c r="J592" s="2" t="s">
        <v>1026</v>
      </c>
      <c r="K592" s="2"/>
      <c r="L592" t="str">
        <f>VLOOKUP(J592,'State V-Lookup'!$A$1:$B$19,2,0)</f>
        <v>TENNESSEE</v>
      </c>
      <c r="M592" t="str">
        <f>VLOOKUP(I592,'Cost Center VLookup'!$A$1:$C$99,2,0)</f>
        <v>3333 Mid St Div Public Affairs</v>
      </c>
      <c r="N592" t="str">
        <f>VLOOKUP(I592,'Cost Center VLookup'!$A$1:$C$89,3,0)</f>
        <v>Mark Martin</v>
      </c>
      <c r="O592" t="str">
        <f>VLOOKUP(I592,'Cost Center VLookup'!$A$1:$D$97,4,0)</f>
        <v>Administration</v>
      </c>
    </row>
    <row r="593" spans="1:15" hidden="1">
      <c r="A593" s="15">
        <v>40513</v>
      </c>
      <c r="B593" s="6" t="s">
        <v>236</v>
      </c>
      <c r="C593" s="9" t="s">
        <v>176</v>
      </c>
      <c r="E593" t="s">
        <v>244</v>
      </c>
      <c r="F593" s="24">
        <v>1000</v>
      </c>
      <c r="G593">
        <v>30736</v>
      </c>
      <c r="H593" s="7" t="str">
        <f>VLOOKUP(G593,'Sub-Acct VLookup'!$A$1:$B$44,2,0)</f>
        <v>Community Welfare</v>
      </c>
      <c r="I593" s="13">
        <v>3333</v>
      </c>
      <c r="J593" s="2" t="s">
        <v>1035</v>
      </c>
      <c r="K593" s="2"/>
      <c r="L593" t="str">
        <f>VLOOKUP(J593,'State V-Lookup'!$A$1:$B$19,2,0)</f>
        <v>VIRGINIA</v>
      </c>
      <c r="M593" t="str">
        <f>VLOOKUP(I593,'Cost Center VLookup'!$A$1:$C$99,2,0)</f>
        <v>3333 Mid St Div Public Affairs</v>
      </c>
      <c r="N593" t="str">
        <f>VLOOKUP(I593,'Cost Center VLookup'!$A$1:$C$89,3,0)</f>
        <v>Mark Martin</v>
      </c>
      <c r="O593" t="str">
        <f>VLOOKUP(I593,'Cost Center VLookup'!$A$1:$D$97,4,0)</f>
        <v>Administration</v>
      </c>
    </row>
    <row r="594" spans="1:15" hidden="1">
      <c r="A594" s="15">
        <v>40513</v>
      </c>
      <c r="B594" s="6" t="s">
        <v>236</v>
      </c>
      <c r="C594" s="9" t="s">
        <v>176</v>
      </c>
      <c r="E594" t="s">
        <v>245</v>
      </c>
      <c r="F594" s="24">
        <v>150</v>
      </c>
      <c r="G594">
        <v>30736</v>
      </c>
      <c r="H594" s="7" t="str">
        <f>VLOOKUP(G594,'Sub-Acct VLookup'!$A$1:$B$44,2,0)</f>
        <v>Community Welfare</v>
      </c>
      <c r="I594" s="13">
        <v>3333</v>
      </c>
      <c r="J594" s="2" t="s">
        <v>1068</v>
      </c>
      <c r="K594" s="2"/>
      <c r="L594" t="str">
        <f>VLOOKUP(J594,'State V-Lookup'!$A$1:$B$19,2,0)</f>
        <v>GEORGIA</v>
      </c>
      <c r="M594" t="str">
        <f>VLOOKUP(I594,'Cost Center VLookup'!$A$1:$C$99,2,0)</f>
        <v>3333 Mid St Div Public Affairs</v>
      </c>
      <c r="N594" t="str">
        <f>VLOOKUP(I594,'Cost Center VLookup'!$A$1:$C$89,3,0)</f>
        <v>Mark Martin</v>
      </c>
      <c r="O594" t="str">
        <f>VLOOKUP(I594,'Cost Center VLookup'!$A$1:$D$97,4,0)</f>
        <v>Administration</v>
      </c>
    </row>
    <row r="595" spans="1:15" hidden="1">
      <c r="A595" s="15">
        <v>40519</v>
      </c>
      <c r="B595" s="6" t="s">
        <v>236</v>
      </c>
      <c r="C595" s="9" t="s">
        <v>176</v>
      </c>
      <c r="E595" t="s">
        <v>246</v>
      </c>
      <c r="F595" s="24">
        <v>50</v>
      </c>
      <c r="G595">
        <v>30736</v>
      </c>
      <c r="H595" s="7" t="str">
        <f>VLOOKUP(G595,'Sub-Acct VLookup'!$A$1:$B$44,2,0)</f>
        <v>Community Welfare</v>
      </c>
      <c r="I595" s="13">
        <v>3370</v>
      </c>
      <c r="J595" s="2" t="s">
        <v>1220</v>
      </c>
      <c r="K595" s="2"/>
      <c r="L595" t="str">
        <f>VLOOKUP(J595,'State V-Lookup'!$A$1:$B$19,2,0)</f>
        <v>NEMO</v>
      </c>
      <c r="M595" t="str">
        <f>VLOOKUP(I595,'Cost Center VLookup'!$A$1:$C$99,2,0)</f>
        <v>3370 Mid St Div Kirksville Operations</v>
      </c>
      <c r="N595" t="str">
        <f>VLOOKUP(I595,'Cost Center VLookup'!$A$1:$C$89,3,0)</f>
        <v>Liberty Utilities</v>
      </c>
      <c r="O595" t="str">
        <f>VLOOKUP(I595,'Cost Center VLookup'!$A$1:$D$97,4,0)</f>
        <v>Liberty Utilities</v>
      </c>
    </row>
    <row r="596" spans="1:15" hidden="1">
      <c r="A596" s="15">
        <v>40513</v>
      </c>
      <c r="B596" s="6" t="s">
        <v>236</v>
      </c>
      <c r="C596" s="9" t="s">
        <v>176</v>
      </c>
      <c r="E596" t="s">
        <v>1024</v>
      </c>
      <c r="F596" s="24">
        <v>-10000</v>
      </c>
      <c r="G596">
        <v>30702</v>
      </c>
      <c r="H596" s="7" t="str">
        <f>VLOOKUP(G596,'Sub-Acct VLookup'!$A$1:$B$44,2,0)</f>
        <v>Education</v>
      </c>
      <c r="I596" s="13">
        <v>3333</v>
      </c>
      <c r="J596" s="2" t="s">
        <v>1068</v>
      </c>
      <c r="K596" s="2"/>
      <c r="L596" t="str">
        <f>VLOOKUP(J596,'State V-Lookup'!$A$1:$B$19,2,0)</f>
        <v>GEORGIA</v>
      </c>
      <c r="M596" t="str">
        <f>VLOOKUP(I596,'Cost Center VLookup'!$A$1:$C$99,2,0)</f>
        <v>3333 Mid St Div Public Affairs</v>
      </c>
      <c r="N596" t="str">
        <f>VLOOKUP(I596,'Cost Center VLookup'!$A$1:$C$89,3,0)</f>
        <v>Mark Martin</v>
      </c>
      <c r="O596" t="str">
        <f>VLOOKUP(I596,'Cost Center VLookup'!$A$1:$D$97,4,0)</f>
        <v>Administration</v>
      </c>
    </row>
    <row r="597" spans="1:15" hidden="1">
      <c r="A597" s="15">
        <v>40513</v>
      </c>
      <c r="B597" s="6" t="s">
        <v>236</v>
      </c>
      <c r="C597" s="9" t="s">
        <v>176</v>
      </c>
      <c r="E597" t="s">
        <v>247</v>
      </c>
      <c r="F597" s="24">
        <v>1000</v>
      </c>
      <c r="G597">
        <v>30702</v>
      </c>
      <c r="H597" s="7" t="str">
        <f>VLOOKUP(G597,'Sub-Acct VLookup'!$A$1:$B$44,2,0)</f>
        <v>Education</v>
      </c>
      <c r="I597" s="13">
        <v>3333</v>
      </c>
      <c r="J597" s="2" t="s">
        <v>1068</v>
      </c>
      <c r="K597" s="2"/>
      <c r="L597" t="str">
        <f>VLOOKUP(J597,'State V-Lookup'!$A$1:$B$19,2,0)</f>
        <v>GEORGIA</v>
      </c>
      <c r="M597" t="str">
        <f>VLOOKUP(I597,'Cost Center VLookup'!$A$1:$C$99,2,0)</f>
        <v>3333 Mid St Div Public Affairs</v>
      </c>
      <c r="N597" t="str">
        <f>VLOOKUP(I597,'Cost Center VLookup'!$A$1:$C$89,3,0)</f>
        <v>Mark Martin</v>
      </c>
      <c r="O597" t="str">
        <f>VLOOKUP(I597,'Cost Center VLookup'!$A$1:$D$97,4,0)</f>
        <v>Administration</v>
      </c>
    </row>
    <row r="598" spans="1:15" hidden="1">
      <c r="A598" s="15">
        <v>40550</v>
      </c>
      <c r="B598" s="6" t="s">
        <v>248</v>
      </c>
      <c r="C598" s="9" t="s">
        <v>176</v>
      </c>
      <c r="E598" t="s">
        <v>249</v>
      </c>
      <c r="F598" s="24">
        <v>100</v>
      </c>
      <c r="G598" s="8" t="s">
        <v>1013</v>
      </c>
      <c r="H598" s="7" t="str">
        <f>VLOOKUP(G598,'Sub-Acct VLookup'!$A$1:$B$44,2,0)</f>
        <v>Community Relations &amp; Trade Shows</v>
      </c>
      <c r="I598" s="13">
        <v>3343</v>
      </c>
      <c r="J598" s="2" t="s">
        <v>1026</v>
      </c>
      <c r="K598" s="2"/>
      <c r="L598" t="str">
        <f>VLOOKUP(J598,'State V-Lookup'!$A$1:$B$19,2,0)</f>
        <v>TENNESSEE</v>
      </c>
      <c r="M598" t="str">
        <f>VLOOKUP(I598,'Cost Center VLookup'!$A$1:$C$99,2,0)</f>
        <v>3343 Mid St Div Murfreesboro Operations</v>
      </c>
      <c r="N598" t="str">
        <f>VLOOKUP(I598,'Cost Center VLookup'!$A$1:$C$89,3,0)</f>
        <v>James Robbins / Jason Griffin</v>
      </c>
      <c r="O598" t="str">
        <f>VLOOKUP(I598,'Cost Center VLookup'!$A$1:$D$97,4,0)</f>
        <v>Brett Lowe</v>
      </c>
    </row>
    <row r="599" spans="1:15" hidden="1">
      <c r="A599" s="15">
        <v>40551</v>
      </c>
      <c r="B599" s="6" t="s">
        <v>248</v>
      </c>
      <c r="C599" s="9" t="s">
        <v>176</v>
      </c>
      <c r="E599" t="s">
        <v>250</v>
      </c>
      <c r="F599" s="24">
        <v>100</v>
      </c>
      <c r="G599">
        <v>30702</v>
      </c>
      <c r="H599" s="7" t="str">
        <f>VLOOKUP(G599,'Sub-Acct VLookup'!$A$1:$B$44,2,0)</f>
        <v>Education</v>
      </c>
      <c r="I599" s="13">
        <v>3333</v>
      </c>
      <c r="J599" s="2" t="s">
        <v>1011</v>
      </c>
      <c r="K599" s="2"/>
      <c r="L599" t="str">
        <f>VLOOKUP(J599,'State V-Lookup'!$A$1:$B$19,2,0)</f>
        <v>KENTUCKY</v>
      </c>
      <c r="M599" t="str">
        <f>VLOOKUP(I599,'Cost Center VLookup'!$A$1:$C$99,2,0)</f>
        <v>3333 Mid St Div Public Affairs</v>
      </c>
      <c r="N599" t="str">
        <f>VLOOKUP(I599,'Cost Center VLookup'!$A$1:$C$89,3,0)</f>
        <v>Mark Martin</v>
      </c>
      <c r="O599" t="str">
        <f>VLOOKUP(I599,'Cost Center VLookup'!$A$1:$D$97,4,0)</f>
        <v>Administration</v>
      </c>
    </row>
    <row r="600" spans="1:15" hidden="1">
      <c r="A600" s="15">
        <v>40557</v>
      </c>
      <c r="B600" s="6" t="s">
        <v>248</v>
      </c>
      <c r="C600" s="9" t="s">
        <v>176</v>
      </c>
      <c r="E600" t="s">
        <v>1255</v>
      </c>
      <c r="F600" s="24">
        <v>50</v>
      </c>
      <c r="G600">
        <v>30702</v>
      </c>
      <c r="H600" s="7" t="str">
        <f>VLOOKUP(G600,'Sub-Acct VLookup'!$A$1:$B$44,2,0)</f>
        <v>Education</v>
      </c>
      <c r="I600" s="13">
        <v>3333</v>
      </c>
      <c r="J600" s="2" t="s">
        <v>1011</v>
      </c>
      <c r="K600" s="2"/>
      <c r="L600" t="str">
        <f>VLOOKUP(J600,'State V-Lookup'!$A$1:$B$19,2,0)</f>
        <v>KENTUCKY</v>
      </c>
      <c r="M600" t="str">
        <f>VLOOKUP(I600,'Cost Center VLookup'!$A$1:$C$99,2,0)</f>
        <v>3333 Mid St Div Public Affairs</v>
      </c>
      <c r="N600" t="str">
        <f>VLOOKUP(I600,'Cost Center VLookup'!$A$1:$C$89,3,0)</f>
        <v>Mark Martin</v>
      </c>
      <c r="O600" t="str">
        <f>VLOOKUP(I600,'Cost Center VLookup'!$A$1:$D$97,4,0)</f>
        <v>Administration</v>
      </c>
    </row>
    <row r="601" spans="1:15" hidden="1">
      <c r="A601" s="15">
        <v>40549</v>
      </c>
      <c r="B601" s="6" t="s">
        <v>248</v>
      </c>
      <c r="C601" s="9" t="s">
        <v>176</v>
      </c>
      <c r="E601" t="s">
        <v>251</v>
      </c>
      <c r="F601" s="24">
        <v>25</v>
      </c>
      <c r="G601">
        <v>30702</v>
      </c>
      <c r="H601" s="7" t="str">
        <f>VLOOKUP(G601,'Sub-Acct VLookup'!$A$1:$B$44,2,0)</f>
        <v>Education</v>
      </c>
      <c r="I601" s="13">
        <v>3370</v>
      </c>
      <c r="J601" s="2" t="s">
        <v>1220</v>
      </c>
      <c r="K601" s="2"/>
      <c r="L601" t="str">
        <f>VLOOKUP(J601,'State V-Lookup'!$A$1:$B$19,2,0)</f>
        <v>NEMO</v>
      </c>
      <c r="M601" t="str">
        <f>VLOOKUP(I601,'Cost Center VLookup'!$A$1:$C$99,2,0)</f>
        <v>3370 Mid St Div Kirksville Operations</v>
      </c>
      <c r="N601" t="str">
        <f>VLOOKUP(I601,'Cost Center VLookup'!$A$1:$C$89,3,0)</f>
        <v>Liberty Utilities</v>
      </c>
      <c r="O601" t="str">
        <f>VLOOKUP(I601,'Cost Center VLookup'!$A$1:$D$97,4,0)</f>
        <v>Liberty Utilities</v>
      </c>
    </row>
    <row r="602" spans="1:15" hidden="1">
      <c r="A602" s="15">
        <v>40568</v>
      </c>
      <c r="B602" s="6" t="s">
        <v>248</v>
      </c>
      <c r="C602" s="9" t="s">
        <v>176</v>
      </c>
      <c r="E602" t="s">
        <v>1010</v>
      </c>
      <c r="F602" s="24">
        <v>300</v>
      </c>
      <c r="G602">
        <v>30703</v>
      </c>
      <c r="H602" s="7" t="str">
        <f>VLOOKUP(G602,'Sub-Acct VLookup'!$A$1:$B$44,2,0)</f>
        <v>United Way Agencies</v>
      </c>
      <c r="I602" s="13">
        <v>2734</v>
      </c>
      <c r="J602" s="2" t="s">
        <v>1011</v>
      </c>
      <c r="K602" s="2"/>
      <c r="L602" t="str">
        <f>VLOOKUP(J602,'State V-Lookup'!$A$1:$B$19,2,0)</f>
        <v>KENTUCKY</v>
      </c>
      <c r="M602" t="str">
        <f>VLOOKUP(I602,'Cost Center VLookup'!$A$1:$C$99,2,0)</f>
        <v>2734 KY Div Bowling Green C&amp;M/Service</v>
      </c>
      <c r="N602" t="str">
        <f>VLOOKUP(I602,'Cost Center VLookup'!$A$1:$C$89,3,0)</f>
        <v>Don Bonner / Kolby Beals</v>
      </c>
      <c r="O602" t="str">
        <f>VLOOKUP(I602,'Cost Center VLookup'!$A$1:$D$97,4,0)</f>
        <v>Mike Close</v>
      </c>
    </row>
    <row r="603" spans="1:15" hidden="1">
      <c r="A603" s="15">
        <v>40544</v>
      </c>
      <c r="B603" s="6" t="s">
        <v>248</v>
      </c>
      <c r="C603" s="9" t="s">
        <v>176</v>
      </c>
      <c r="E603" t="s">
        <v>1010</v>
      </c>
      <c r="F603" s="24">
        <v>1000</v>
      </c>
      <c r="G603">
        <v>30703</v>
      </c>
      <c r="H603" s="7" t="str">
        <f>VLOOKUP(G603,'Sub-Acct VLookup'!$A$1:$B$44,2,0)</f>
        <v>United Way Agencies</v>
      </c>
      <c r="I603" s="13">
        <v>3333</v>
      </c>
      <c r="J603" s="2" t="s">
        <v>1011</v>
      </c>
      <c r="K603" s="2"/>
      <c r="L603" t="str">
        <f>VLOOKUP(J603,'State V-Lookup'!$A$1:$B$19,2,0)</f>
        <v>KENTUCKY</v>
      </c>
      <c r="M603" t="str">
        <f>VLOOKUP(I603,'Cost Center VLookup'!$A$1:$C$99,2,0)</f>
        <v>3333 Mid St Div Public Affairs</v>
      </c>
      <c r="N603" t="str">
        <f>VLOOKUP(I603,'Cost Center VLookup'!$A$1:$C$89,3,0)</f>
        <v>Mark Martin</v>
      </c>
      <c r="O603" t="str">
        <f>VLOOKUP(I603,'Cost Center VLookup'!$A$1:$D$97,4,0)</f>
        <v>Administration</v>
      </c>
    </row>
    <row r="604" spans="1:15" hidden="1">
      <c r="A604" s="15">
        <v>40548</v>
      </c>
      <c r="B604" s="6" t="s">
        <v>248</v>
      </c>
      <c r="C604" s="9" t="s">
        <v>176</v>
      </c>
      <c r="E604" t="s">
        <v>1010</v>
      </c>
      <c r="F604" s="24">
        <v>1452</v>
      </c>
      <c r="G604">
        <v>30703</v>
      </c>
      <c r="H604" s="7" t="str">
        <f>VLOOKUP(G604,'Sub-Acct VLookup'!$A$1:$B$44,2,0)</f>
        <v>United Way Agencies</v>
      </c>
      <c r="I604" s="13">
        <v>3333</v>
      </c>
      <c r="J604" s="2" t="s">
        <v>1011</v>
      </c>
      <c r="K604" s="2"/>
      <c r="L604" t="str">
        <f>VLOOKUP(J604,'State V-Lookup'!$A$1:$B$19,2,0)</f>
        <v>KENTUCKY</v>
      </c>
      <c r="M604" t="str">
        <f>VLOOKUP(I604,'Cost Center VLookup'!$A$1:$C$99,2,0)</f>
        <v>3333 Mid St Div Public Affairs</v>
      </c>
      <c r="N604" t="str">
        <f>VLOOKUP(I604,'Cost Center VLookup'!$A$1:$C$89,3,0)</f>
        <v>Mark Martin</v>
      </c>
      <c r="O604" t="str">
        <f>VLOOKUP(I604,'Cost Center VLookup'!$A$1:$D$97,4,0)</f>
        <v>Administration</v>
      </c>
    </row>
    <row r="605" spans="1:15" hidden="1">
      <c r="A605" s="15">
        <v>40551</v>
      </c>
      <c r="B605" s="6" t="s">
        <v>248</v>
      </c>
      <c r="C605" s="9" t="s">
        <v>176</v>
      </c>
      <c r="E605" t="s">
        <v>1010</v>
      </c>
      <c r="F605" s="24">
        <v>1000</v>
      </c>
      <c r="G605">
        <v>30703</v>
      </c>
      <c r="H605" s="7" t="str">
        <f>VLOOKUP(G605,'Sub-Acct VLookup'!$A$1:$B$44,2,0)</f>
        <v>United Way Agencies</v>
      </c>
      <c r="I605" s="13">
        <v>3333</v>
      </c>
      <c r="J605" s="2" t="s">
        <v>1011</v>
      </c>
      <c r="K605" s="2"/>
      <c r="L605" t="str">
        <f>VLOOKUP(J605,'State V-Lookup'!$A$1:$B$19,2,0)</f>
        <v>KENTUCKY</v>
      </c>
      <c r="M605" t="str">
        <f>VLOOKUP(I605,'Cost Center VLookup'!$A$1:$C$99,2,0)</f>
        <v>3333 Mid St Div Public Affairs</v>
      </c>
      <c r="N605" t="str">
        <f>VLOOKUP(I605,'Cost Center VLookup'!$A$1:$C$89,3,0)</f>
        <v>Mark Martin</v>
      </c>
      <c r="O605" t="str">
        <f>VLOOKUP(I605,'Cost Center VLookup'!$A$1:$D$97,4,0)</f>
        <v>Administration</v>
      </c>
    </row>
    <row r="606" spans="1:15" hidden="1">
      <c r="A606" s="15">
        <v>40555</v>
      </c>
      <c r="B606" s="6" t="s">
        <v>248</v>
      </c>
      <c r="C606" s="9" t="s">
        <v>176</v>
      </c>
      <c r="E606" t="s">
        <v>1010</v>
      </c>
      <c r="F606" s="24">
        <v>6497.98</v>
      </c>
      <c r="G606">
        <v>30703</v>
      </c>
      <c r="H606" s="7" t="str">
        <f>VLOOKUP(G606,'Sub-Acct VLookup'!$A$1:$B$44,2,0)</f>
        <v>United Way Agencies</v>
      </c>
      <c r="I606" s="13">
        <v>3333</v>
      </c>
      <c r="J606" s="2" t="s">
        <v>1011</v>
      </c>
      <c r="K606" s="2"/>
      <c r="L606" t="str">
        <f>VLOOKUP(J606,'State V-Lookup'!$A$1:$B$19,2,0)</f>
        <v>KENTUCKY</v>
      </c>
      <c r="M606" t="str">
        <f>VLOOKUP(I606,'Cost Center VLookup'!$A$1:$C$99,2,0)</f>
        <v>3333 Mid St Div Public Affairs</v>
      </c>
      <c r="N606" t="str">
        <f>VLOOKUP(I606,'Cost Center VLookup'!$A$1:$C$89,3,0)</f>
        <v>Mark Martin</v>
      </c>
      <c r="O606" t="str">
        <f>VLOOKUP(I606,'Cost Center VLookup'!$A$1:$D$97,4,0)</f>
        <v>Administration</v>
      </c>
    </row>
    <row r="607" spans="1:15" hidden="1">
      <c r="A607" s="15">
        <v>40564</v>
      </c>
      <c r="B607" s="6" t="s">
        <v>248</v>
      </c>
      <c r="C607" s="9" t="s">
        <v>176</v>
      </c>
      <c r="E607" t="s">
        <v>1010</v>
      </c>
      <c r="F607" s="24">
        <v>1089</v>
      </c>
      <c r="G607">
        <v>30703</v>
      </c>
      <c r="H607" s="7" t="str">
        <f>VLOOKUP(G607,'Sub-Acct VLookup'!$A$1:$B$44,2,0)</f>
        <v>United Way Agencies</v>
      </c>
      <c r="I607" s="13">
        <v>3333</v>
      </c>
      <c r="J607" s="2" t="s">
        <v>1011</v>
      </c>
      <c r="K607" s="2"/>
      <c r="L607" t="str">
        <f>VLOOKUP(J607,'State V-Lookup'!$A$1:$B$19,2,0)</f>
        <v>KENTUCKY</v>
      </c>
      <c r="M607" t="str">
        <f>VLOOKUP(I607,'Cost Center VLookup'!$A$1:$C$99,2,0)</f>
        <v>3333 Mid St Div Public Affairs</v>
      </c>
      <c r="N607" t="str">
        <f>VLOOKUP(I607,'Cost Center VLookup'!$A$1:$C$89,3,0)</f>
        <v>Mark Martin</v>
      </c>
      <c r="O607" t="str">
        <f>VLOOKUP(I607,'Cost Center VLookup'!$A$1:$D$97,4,0)</f>
        <v>Administration</v>
      </c>
    </row>
    <row r="608" spans="1:15" hidden="1">
      <c r="A608" s="15">
        <v>40544</v>
      </c>
      <c r="B608" s="6" t="s">
        <v>248</v>
      </c>
      <c r="C608" s="9" t="s">
        <v>176</v>
      </c>
      <c r="E608" t="s">
        <v>1021</v>
      </c>
      <c r="F608" s="24">
        <v>500</v>
      </c>
      <c r="G608">
        <v>30703</v>
      </c>
      <c r="H608" s="7" t="str">
        <f>VLOOKUP(G608,'Sub-Acct VLookup'!$A$1:$B$44,2,0)</f>
        <v>United Way Agencies</v>
      </c>
      <c r="I608" s="13">
        <v>3333</v>
      </c>
      <c r="J608" s="2" t="s">
        <v>1026</v>
      </c>
      <c r="K608" s="2"/>
      <c r="L608" t="str">
        <f>VLOOKUP(J608,'State V-Lookup'!$A$1:$B$19,2,0)</f>
        <v>TENNESSEE</v>
      </c>
      <c r="M608" t="str">
        <f>VLOOKUP(I608,'Cost Center VLookup'!$A$1:$C$99,2,0)</f>
        <v>3333 Mid St Div Public Affairs</v>
      </c>
      <c r="N608" t="str">
        <f>VLOOKUP(I608,'Cost Center VLookup'!$A$1:$C$89,3,0)</f>
        <v>Mark Martin</v>
      </c>
      <c r="O608" t="str">
        <f>VLOOKUP(I608,'Cost Center VLookup'!$A$1:$D$97,4,0)</f>
        <v>Administration</v>
      </c>
    </row>
    <row r="609" spans="1:15" hidden="1">
      <c r="A609" s="15">
        <v>40550</v>
      </c>
      <c r="B609" s="6" t="s">
        <v>248</v>
      </c>
      <c r="C609" s="9" t="s">
        <v>176</v>
      </c>
      <c r="E609" t="s">
        <v>1010</v>
      </c>
      <c r="F609" s="24">
        <v>2381</v>
      </c>
      <c r="G609">
        <v>30703</v>
      </c>
      <c r="H609" s="7" t="str">
        <f>VLOOKUP(G609,'Sub-Acct VLookup'!$A$1:$B$44,2,0)</f>
        <v>United Way Agencies</v>
      </c>
      <c r="I609" s="13">
        <v>3333</v>
      </c>
      <c r="J609" s="2" t="s">
        <v>1026</v>
      </c>
      <c r="K609" s="2"/>
      <c r="L609" t="str">
        <f>VLOOKUP(J609,'State V-Lookup'!$A$1:$B$19,2,0)</f>
        <v>TENNESSEE</v>
      </c>
      <c r="M609" t="str">
        <f>VLOOKUP(I609,'Cost Center VLookup'!$A$1:$C$99,2,0)</f>
        <v>3333 Mid St Div Public Affairs</v>
      </c>
      <c r="N609" t="str">
        <f>VLOOKUP(I609,'Cost Center VLookup'!$A$1:$C$89,3,0)</f>
        <v>Mark Martin</v>
      </c>
      <c r="O609" t="str">
        <f>VLOOKUP(I609,'Cost Center VLookup'!$A$1:$D$97,4,0)</f>
        <v>Administration</v>
      </c>
    </row>
    <row r="610" spans="1:15" hidden="1">
      <c r="A610" s="15">
        <v>40564</v>
      </c>
      <c r="B610" s="6" t="s">
        <v>248</v>
      </c>
      <c r="C610" s="9" t="s">
        <v>176</v>
      </c>
      <c r="E610" t="s">
        <v>252</v>
      </c>
      <c r="F610" s="24">
        <v>250</v>
      </c>
      <c r="G610">
        <v>30703</v>
      </c>
      <c r="H610" s="7" t="str">
        <f>VLOOKUP(G610,'Sub-Acct VLookup'!$A$1:$B$44,2,0)</f>
        <v>United Way Agencies</v>
      </c>
      <c r="I610" s="13">
        <v>3333</v>
      </c>
      <c r="J610" s="2" t="s">
        <v>1068</v>
      </c>
      <c r="K610" s="2"/>
      <c r="L610" t="str">
        <f>VLOOKUP(J610,'State V-Lookup'!$A$1:$B$19,2,0)</f>
        <v>GEORGIA</v>
      </c>
      <c r="M610" t="str">
        <f>VLOOKUP(I610,'Cost Center VLookup'!$A$1:$C$99,2,0)</f>
        <v>3333 Mid St Div Public Affairs</v>
      </c>
      <c r="N610" t="str">
        <f>VLOOKUP(I610,'Cost Center VLookup'!$A$1:$C$89,3,0)</f>
        <v>Mark Martin</v>
      </c>
      <c r="O610" t="str">
        <f>VLOOKUP(I610,'Cost Center VLookup'!$A$1:$D$97,4,0)</f>
        <v>Administration</v>
      </c>
    </row>
    <row r="611" spans="1:15" hidden="1">
      <c r="A611" s="15">
        <v>40554</v>
      </c>
      <c r="B611" s="6" t="s">
        <v>248</v>
      </c>
      <c r="C611" s="9" t="s">
        <v>176</v>
      </c>
      <c r="E611" t="s">
        <v>1010</v>
      </c>
      <c r="F611" s="24">
        <v>8000</v>
      </c>
      <c r="G611">
        <v>30703</v>
      </c>
      <c r="H611" s="7" t="str">
        <f>VLOOKUP(G611,'Sub-Acct VLookup'!$A$1:$B$44,2,0)</f>
        <v>United Way Agencies</v>
      </c>
      <c r="I611" s="13">
        <v>3333</v>
      </c>
      <c r="J611" s="2" t="s">
        <v>1068</v>
      </c>
      <c r="K611" s="2"/>
      <c r="L611" t="str">
        <f>VLOOKUP(J611,'State V-Lookup'!$A$1:$B$19,2,0)</f>
        <v>GEORGIA</v>
      </c>
      <c r="M611" t="str">
        <f>VLOOKUP(I611,'Cost Center VLookup'!$A$1:$C$99,2,0)</f>
        <v>3333 Mid St Div Public Affairs</v>
      </c>
      <c r="N611" t="str">
        <f>VLOOKUP(I611,'Cost Center VLookup'!$A$1:$C$89,3,0)</f>
        <v>Mark Martin</v>
      </c>
      <c r="O611" t="str">
        <f>VLOOKUP(I611,'Cost Center VLookup'!$A$1:$D$97,4,0)</f>
        <v>Administration</v>
      </c>
    </row>
    <row r="612" spans="1:15" hidden="1">
      <c r="A612" s="15">
        <v>40571</v>
      </c>
      <c r="B612" s="6" t="s">
        <v>248</v>
      </c>
      <c r="C612" s="9" t="s">
        <v>176</v>
      </c>
      <c r="E612" t="s">
        <v>1277</v>
      </c>
      <c r="F612" s="24">
        <v>1000</v>
      </c>
      <c r="G612">
        <v>30705</v>
      </c>
      <c r="H612" s="7" t="str">
        <f>VLOOKUP(G612,'Sub-Acct VLookup'!$A$1:$B$44,2,0)</f>
        <v>Health</v>
      </c>
      <c r="I612" s="13">
        <v>3333</v>
      </c>
      <c r="J612" s="2" t="s">
        <v>1011</v>
      </c>
      <c r="K612" s="2"/>
      <c r="L612" t="str">
        <f>VLOOKUP(J612,'State V-Lookup'!$A$1:$B$19,2,0)</f>
        <v>KENTUCKY</v>
      </c>
      <c r="M612" t="str">
        <f>VLOOKUP(I612,'Cost Center VLookup'!$A$1:$C$99,2,0)</f>
        <v>3333 Mid St Div Public Affairs</v>
      </c>
      <c r="N612" t="str">
        <f>VLOOKUP(I612,'Cost Center VLookup'!$A$1:$C$89,3,0)</f>
        <v>Mark Martin</v>
      </c>
      <c r="O612" t="str">
        <f>VLOOKUP(I612,'Cost Center VLookup'!$A$1:$D$97,4,0)</f>
        <v>Administration</v>
      </c>
    </row>
    <row r="613" spans="1:15" hidden="1">
      <c r="A613" s="15">
        <v>40557</v>
      </c>
      <c r="B613" s="6" t="s">
        <v>248</v>
      </c>
      <c r="C613" s="9" t="s">
        <v>176</v>
      </c>
      <c r="E613" t="s">
        <v>1243</v>
      </c>
      <c r="F613" s="24">
        <v>150</v>
      </c>
      <c r="G613">
        <v>30705</v>
      </c>
      <c r="H613" s="7" t="str">
        <f>VLOOKUP(G613,'Sub-Acct VLookup'!$A$1:$B$44,2,0)</f>
        <v>Health</v>
      </c>
      <c r="I613" s="13">
        <v>3334</v>
      </c>
      <c r="J613" s="2" t="s">
        <v>1040</v>
      </c>
      <c r="K613" s="2"/>
      <c r="L613" t="str">
        <f>VLOOKUP(J613,'State V-Lookup'!$A$1:$B$19,2,0)</f>
        <v>IOWA</v>
      </c>
      <c r="M613" t="str">
        <f>VLOOKUP(I613,'Cost Center VLookup'!$A$1:$C$99,2,0)</f>
        <v>3334 Mid St Div Keokuk Operations</v>
      </c>
      <c r="N613" t="str">
        <f>VLOOKUP(I613,'Cost Center VLookup'!$A$1:$C$89,3,0)</f>
        <v>Liberty Utilities</v>
      </c>
      <c r="O613" t="str">
        <f>VLOOKUP(I613,'Cost Center VLookup'!$A$1:$D$97,4,0)</f>
        <v>Liberty Utilities</v>
      </c>
    </row>
    <row r="614" spans="1:15" hidden="1">
      <c r="A614" s="15">
        <v>40564</v>
      </c>
      <c r="B614" s="6" t="s">
        <v>248</v>
      </c>
      <c r="C614" s="9" t="s">
        <v>176</v>
      </c>
      <c r="E614" t="s">
        <v>253</v>
      </c>
      <c r="F614" s="24">
        <v>250</v>
      </c>
      <c r="G614">
        <v>30705</v>
      </c>
      <c r="H614" s="7" t="str">
        <f>VLOOKUP(G614,'Sub-Acct VLookup'!$A$1:$B$44,2,0)</f>
        <v>Health</v>
      </c>
      <c r="I614" s="13">
        <v>3333</v>
      </c>
      <c r="J614" s="2" t="s">
        <v>1068</v>
      </c>
      <c r="K614" s="2"/>
      <c r="L614" t="str">
        <f>VLOOKUP(J614,'State V-Lookup'!$A$1:$B$19,2,0)</f>
        <v>GEORGIA</v>
      </c>
      <c r="M614" t="str">
        <f>VLOOKUP(I614,'Cost Center VLookup'!$A$1:$C$99,2,0)</f>
        <v>3333 Mid St Div Public Affairs</v>
      </c>
      <c r="N614" t="str">
        <f>VLOOKUP(I614,'Cost Center VLookup'!$A$1:$C$89,3,0)</f>
        <v>Mark Martin</v>
      </c>
      <c r="O614" t="str">
        <f>VLOOKUP(I614,'Cost Center VLookup'!$A$1:$D$97,4,0)</f>
        <v>Administration</v>
      </c>
    </row>
    <row r="615" spans="1:15" hidden="1">
      <c r="A615" s="15">
        <v>40564</v>
      </c>
      <c r="B615" s="6" t="s">
        <v>248</v>
      </c>
      <c r="C615" s="9" t="s">
        <v>176</v>
      </c>
      <c r="E615" t="s">
        <v>172</v>
      </c>
      <c r="F615" s="24">
        <v>500</v>
      </c>
      <c r="G615">
        <v>30706</v>
      </c>
      <c r="H615" s="7" t="str">
        <f>VLOOKUP(G615,'Sub-Acct VLookup'!$A$1:$B$44,2,0)</f>
        <v>Museums &amp; Arts</v>
      </c>
      <c r="I615" s="13">
        <v>3333</v>
      </c>
      <c r="J615" s="2" t="s">
        <v>1068</v>
      </c>
      <c r="K615" s="2"/>
      <c r="L615" t="str">
        <f>VLOOKUP(J615,'State V-Lookup'!$A$1:$B$19,2,0)</f>
        <v>GEORGIA</v>
      </c>
      <c r="M615" t="str">
        <f>VLOOKUP(I615,'Cost Center VLookup'!$A$1:$C$99,2,0)</f>
        <v>3333 Mid St Div Public Affairs</v>
      </c>
      <c r="N615" t="str">
        <f>VLOOKUP(I615,'Cost Center VLookup'!$A$1:$C$89,3,0)</f>
        <v>Mark Martin</v>
      </c>
      <c r="O615" t="str">
        <f>VLOOKUP(I615,'Cost Center VLookup'!$A$1:$D$97,4,0)</f>
        <v>Administration</v>
      </c>
    </row>
    <row r="616" spans="1:15" hidden="1">
      <c r="A616" s="15">
        <v>40571</v>
      </c>
      <c r="B616" s="6" t="s">
        <v>248</v>
      </c>
      <c r="C616" s="9" t="s">
        <v>176</v>
      </c>
      <c r="E616" t="s">
        <v>1335</v>
      </c>
      <c r="F616" s="24">
        <v>5000</v>
      </c>
      <c r="G616">
        <v>30706</v>
      </c>
      <c r="H616" s="7" t="str">
        <f>VLOOKUP(G616,'Sub-Acct VLookup'!$A$1:$B$44,2,0)</f>
        <v>Museums &amp; Arts</v>
      </c>
      <c r="I616" s="13">
        <v>3333</v>
      </c>
      <c r="J616" s="2" t="s">
        <v>1011</v>
      </c>
      <c r="K616" s="2"/>
      <c r="L616" t="str">
        <f>VLOOKUP(J616,'State V-Lookup'!$A$1:$B$19,2,0)</f>
        <v>KENTUCKY</v>
      </c>
      <c r="M616" t="str">
        <f>VLOOKUP(I616,'Cost Center VLookup'!$A$1:$C$99,2,0)</f>
        <v>3333 Mid St Div Public Affairs</v>
      </c>
      <c r="N616" t="str">
        <f>VLOOKUP(I616,'Cost Center VLookup'!$A$1:$C$89,3,0)</f>
        <v>Mark Martin</v>
      </c>
      <c r="O616" t="str">
        <f>VLOOKUP(I616,'Cost Center VLookup'!$A$1:$D$97,4,0)</f>
        <v>Administration</v>
      </c>
    </row>
    <row r="617" spans="1:15" hidden="1">
      <c r="A617" s="15">
        <v>40574</v>
      </c>
      <c r="B617" s="6" t="s">
        <v>248</v>
      </c>
      <c r="C617" s="9" t="s">
        <v>176</v>
      </c>
      <c r="E617" t="s">
        <v>283</v>
      </c>
      <c r="F617" s="24">
        <v>-5000</v>
      </c>
      <c r="G617">
        <v>30706</v>
      </c>
      <c r="H617" s="7" t="str">
        <f>VLOOKUP(G617,'Sub-Acct VLookup'!$A$1:$B$44,2,0)</f>
        <v>Museums &amp; Arts</v>
      </c>
      <c r="I617" s="13">
        <v>3333</v>
      </c>
      <c r="J617" s="2" t="s">
        <v>1011</v>
      </c>
      <c r="K617" s="2"/>
      <c r="L617" t="str">
        <f>VLOOKUP(J617,'State V-Lookup'!$A$1:$B$19,2,0)</f>
        <v>KENTUCKY</v>
      </c>
      <c r="M617" t="str">
        <f>VLOOKUP(I617,'Cost Center VLookup'!$A$1:$C$99,2,0)</f>
        <v>3333 Mid St Div Public Affairs</v>
      </c>
      <c r="N617" t="str">
        <f>VLOOKUP(I617,'Cost Center VLookup'!$A$1:$C$89,3,0)</f>
        <v>Mark Martin</v>
      </c>
      <c r="O617" t="str">
        <f>VLOOKUP(I617,'Cost Center VLookup'!$A$1:$D$97,4,0)</f>
        <v>Administration</v>
      </c>
    </row>
    <row r="618" spans="1:15" hidden="1">
      <c r="A618" s="15">
        <v>40555</v>
      </c>
      <c r="B618" s="6" t="s">
        <v>248</v>
      </c>
      <c r="C618" s="9" t="s">
        <v>176</v>
      </c>
      <c r="E618" t="s">
        <v>254</v>
      </c>
      <c r="F618" s="24">
        <v>100</v>
      </c>
      <c r="G618">
        <v>30709</v>
      </c>
      <c r="H618" s="7" t="str">
        <f>VLOOKUP(G618,'Sub-Acct VLookup'!$A$1:$B$44,2,0)</f>
        <v>Salvation Army</v>
      </c>
      <c r="I618" s="13">
        <v>3374</v>
      </c>
      <c r="J618" s="2" t="s">
        <v>1222</v>
      </c>
      <c r="K618" s="2"/>
      <c r="L618" t="str">
        <f>VLOOKUP(J618,'State V-Lookup'!$A$1:$B$19,2,0)</f>
        <v>SEMO</v>
      </c>
      <c r="M618" t="str">
        <f>VLOOKUP(I618,'Cost Center VLookup'!$A$1:$C$99,2,0)</f>
        <v>3374 Mid St Div Sikeston Operations</v>
      </c>
      <c r="N618" t="str">
        <f>VLOOKUP(I618,'Cost Center VLookup'!$A$1:$C$89,3,0)</f>
        <v>Liberty Utilities</v>
      </c>
      <c r="O618" t="str">
        <f>VLOOKUP(I618,'Cost Center VLookup'!$A$1:$D$97,4,0)</f>
        <v>Liberty Utilities</v>
      </c>
    </row>
    <row r="619" spans="1:15" hidden="1">
      <c r="A619" s="15">
        <v>40564</v>
      </c>
      <c r="B619" s="6" t="s">
        <v>248</v>
      </c>
      <c r="C619" s="9" t="s">
        <v>176</v>
      </c>
      <c r="E619" t="s">
        <v>1069</v>
      </c>
      <c r="F619" s="24">
        <v>119.9</v>
      </c>
      <c r="G619">
        <v>30710</v>
      </c>
      <c r="H619" s="7" t="str">
        <f>VLOOKUP(G619,'Sub-Acct VLookup'!$A$1:$B$44,2,0)</f>
        <v>Youth Clubs &amp; Centers</v>
      </c>
      <c r="I619" s="13">
        <v>3333</v>
      </c>
      <c r="J619" s="2" t="s">
        <v>1068</v>
      </c>
      <c r="K619" s="2"/>
      <c r="L619" t="str">
        <f>VLOOKUP(J619,'State V-Lookup'!$A$1:$B$19,2,0)</f>
        <v>GEORGIA</v>
      </c>
      <c r="M619" t="str">
        <f>VLOOKUP(I619,'Cost Center VLookup'!$A$1:$C$99,2,0)</f>
        <v>3333 Mid St Div Public Affairs</v>
      </c>
      <c r="N619" t="str">
        <f>VLOOKUP(I619,'Cost Center VLookup'!$A$1:$C$89,3,0)</f>
        <v>Mark Martin</v>
      </c>
      <c r="O619" t="str">
        <f>VLOOKUP(I619,'Cost Center VLookup'!$A$1:$D$97,4,0)</f>
        <v>Administration</v>
      </c>
    </row>
    <row r="620" spans="1:15" hidden="1">
      <c r="A620" s="15">
        <v>40555</v>
      </c>
      <c r="B620" s="6" t="s">
        <v>248</v>
      </c>
      <c r="C620" s="9" t="s">
        <v>176</v>
      </c>
      <c r="E620" t="s">
        <v>1273</v>
      </c>
      <c r="F620" s="24">
        <v>500</v>
      </c>
      <c r="G620">
        <v>30710</v>
      </c>
      <c r="H620" s="7" t="str">
        <f>VLOOKUP(G620,'Sub-Acct VLookup'!$A$1:$B$44,2,0)</f>
        <v>Youth Clubs &amp; Centers</v>
      </c>
      <c r="I620" s="13">
        <v>3374</v>
      </c>
      <c r="J620" s="2" t="s">
        <v>1222</v>
      </c>
      <c r="K620" s="2"/>
      <c r="L620" t="str">
        <f>VLOOKUP(J620,'State V-Lookup'!$A$1:$B$19,2,0)</f>
        <v>SEMO</v>
      </c>
      <c r="M620" t="str">
        <f>VLOOKUP(I620,'Cost Center VLookup'!$A$1:$C$99,2,0)</f>
        <v>3374 Mid St Div Sikeston Operations</v>
      </c>
      <c r="N620" t="str">
        <f>VLOOKUP(I620,'Cost Center VLookup'!$A$1:$C$89,3,0)</f>
        <v>Liberty Utilities</v>
      </c>
      <c r="O620" t="str">
        <f>VLOOKUP(I620,'Cost Center VLookup'!$A$1:$D$97,4,0)</f>
        <v>Liberty Utilities</v>
      </c>
    </row>
    <row r="621" spans="1:15" hidden="1">
      <c r="A621" s="15">
        <v>40567</v>
      </c>
      <c r="B621" s="6" t="s">
        <v>248</v>
      </c>
      <c r="C621" s="9" t="s">
        <v>176</v>
      </c>
      <c r="E621" t="s">
        <v>255</v>
      </c>
      <c r="F621" s="24">
        <v>80.25</v>
      </c>
      <c r="G621">
        <v>30713</v>
      </c>
      <c r="H621" s="7" t="str">
        <f>VLOOKUP(G621,'Sub-Acct VLookup'!$A$1:$B$44,2,0)</f>
        <v>American Red Cross</v>
      </c>
      <c r="I621" s="13">
        <v>3334</v>
      </c>
      <c r="J621" s="2" t="s">
        <v>1040</v>
      </c>
      <c r="K621" s="2"/>
      <c r="L621" t="str">
        <f>VLOOKUP(J621,'State V-Lookup'!$A$1:$B$19,2,0)</f>
        <v>IOWA</v>
      </c>
      <c r="M621" t="str">
        <f>VLOOKUP(I621,'Cost Center VLookup'!$A$1:$C$99,2,0)</f>
        <v>3334 Mid St Div Keokuk Operations</v>
      </c>
      <c r="N621" t="str">
        <f>VLOOKUP(I621,'Cost Center VLookup'!$A$1:$C$89,3,0)</f>
        <v>Liberty Utilities</v>
      </c>
      <c r="O621" t="str">
        <f>VLOOKUP(I621,'Cost Center VLookup'!$A$1:$D$97,4,0)</f>
        <v>Liberty Utilities</v>
      </c>
    </row>
    <row r="622" spans="1:15" hidden="1">
      <c r="A622" s="15">
        <v>40556</v>
      </c>
      <c r="B622" s="6" t="s">
        <v>248</v>
      </c>
      <c r="C622" s="9" t="s">
        <v>176</v>
      </c>
      <c r="E622" t="s">
        <v>1268</v>
      </c>
      <c r="F622" s="24">
        <v>250</v>
      </c>
      <c r="G622">
        <v>30736</v>
      </c>
      <c r="H622" s="7" t="str">
        <f>VLOOKUP(G622,'Sub-Acct VLookup'!$A$1:$B$44,2,0)</f>
        <v>Community Welfare</v>
      </c>
      <c r="I622" s="13">
        <v>3333</v>
      </c>
      <c r="J622" s="2" t="s">
        <v>1011</v>
      </c>
      <c r="K622" s="2"/>
      <c r="L622" t="str">
        <f>VLOOKUP(J622,'State V-Lookup'!$A$1:$B$19,2,0)</f>
        <v>KENTUCKY</v>
      </c>
      <c r="M622" t="str">
        <f>VLOOKUP(I622,'Cost Center VLookup'!$A$1:$C$99,2,0)</f>
        <v>3333 Mid St Div Public Affairs</v>
      </c>
      <c r="N622" t="str">
        <f>VLOOKUP(I622,'Cost Center VLookup'!$A$1:$C$89,3,0)</f>
        <v>Mark Martin</v>
      </c>
      <c r="O622" t="str">
        <f>VLOOKUP(I622,'Cost Center VLookup'!$A$1:$D$97,4,0)</f>
        <v>Administration</v>
      </c>
    </row>
    <row r="623" spans="1:15" hidden="1">
      <c r="A623" s="15">
        <v>40574</v>
      </c>
      <c r="B623" s="6" t="s">
        <v>248</v>
      </c>
      <c r="C623" s="9" t="s">
        <v>176</v>
      </c>
      <c r="E623" t="s">
        <v>1025</v>
      </c>
      <c r="F623" s="24">
        <v>250</v>
      </c>
      <c r="G623">
        <v>30736</v>
      </c>
      <c r="H623" s="7" t="str">
        <f>VLOOKUP(G623,'Sub-Acct VLookup'!$A$1:$B$44,2,0)</f>
        <v>Community Welfare</v>
      </c>
      <c r="I623" s="13">
        <v>2734</v>
      </c>
      <c r="J623" s="2" t="s">
        <v>1011</v>
      </c>
      <c r="K623" s="2"/>
      <c r="L623" t="str">
        <f>VLOOKUP(J623,'State V-Lookup'!$A$1:$B$19,2,0)</f>
        <v>KENTUCKY</v>
      </c>
      <c r="M623" t="str">
        <f>VLOOKUP(I623,'Cost Center VLookup'!$A$1:$C$99,2,0)</f>
        <v>2734 KY Div Bowling Green C&amp;M/Service</v>
      </c>
      <c r="N623" t="str">
        <f>VLOOKUP(I623,'Cost Center VLookup'!$A$1:$C$89,3,0)</f>
        <v>Don Bonner / Kolby Beals</v>
      </c>
      <c r="O623" t="str">
        <f>VLOOKUP(I623,'Cost Center VLookup'!$A$1:$D$97,4,0)</f>
        <v>Mike Close</v>
      </c>
    </row>
    <row r="624" spans="1:15" hidden="1">
      <c r="A624" s="15">
        <v>40574</v>
      </c>
      <c r="B624" s="6" t="s">
        <v>248</v>
      </c>
      <c r="C624" s="9" t="s">
        <v>176</v>
      </c>
      <c r="E624" t="s">
        <v>1033</v>
      </c>
      <c r="F624" s="24">
        <v>48</v>
      </c>
      <c r="G624">
        <v>30736</v>
      </c>
      <c r="H624" s="7" t="str">
        <f>VLOOKUP(G624,'Sub-Acct VLookup'!$A$1:$B$44,2,0)</f>
        <v>Community Welfare</v>
      </c>
      <c r="I624" s="13">
        <v>2734</v>
      </c>
      <c r="J624" s="2" t="s">
        <v>1011</v>
      </c>
      <c r="K624" s="2"/>
      <c r="L624" t="str">
        <f>VLOOKUP(J624,'State V-Lookup'!$A$1:$B$19,2,0)</f>
        <v>KENTUCKY</v>
      </c>
      <c r="M624" t="str">
        <f>VLOOKUP(I624,'Cost Center VLookup'!$A$1:$C$99,2,0)</f>
        <v>2734 KY Div Bowling Green C&amp;M/Service</v>
      </c>
      <c r="N624" t="str">
        <f>VLOOKUP(I624,'Cost Center VLookup'!$A$1:$C$89,3,0)</f>
        <v>Don Bonner / Kolby Beals</v>
      </c>
      <c r="O624" t="str">
        <f>VLOOKUP(I624,'Cost Center VLookup'!$A$1:$D$97,4,0)</f>
        <v>Mike Close</v>
      </c>
    </row>
    <row r="625" spans="1:15" hidden="1">
      <c r="A625" s="15">
        <v>40570</v>
      </c>
      <c r="B625" s="6" t="s">
        <v>248</v>
      </c>
      <c r="C625" s="9" t="s">
        <v>176</v>
      </c>
      <c r="E625" t="s">
        <v>256</v>
      </c>
      <c r="F625" s="24">
        <v>1250</v>
      </c>
      <c r="G625">
        <v>30736</v>
      </c>
      <c r="H625" s="7" t="str">
        <f>VLOOKUP(G625,'Sub-Acct VLookup'!$A$1:$B$44,2,0)</f>
        <v>Community Welfare</v>
      </c>
      <c r="I625" s="13">
        <v>3333</v>
      </c>
      <c r="J625" s="2" t="s">
        <v>1011</v>
      </c>
      <c r="K625" s="2"/>
      <c r="L625" t="str">
        <f>VLOOKUP(J625,'State V-Lookup'!$A$1:$B$19,2,0)</f>
        <v>KENTUCKY</v>
      </c>
      <c r="M625" t="str">
        <f>VLOOKUP(I625,'Cost Center VLookup'!$A$1:$C$99,2,0)</f>
        <v>3333 Mid St Div Public Affairs</v>
      </c>
      <c r="N625" t="str">
        <f>VLOOKUP(I625,'Cost Center VLookup'!$A$1:$C$89,3,0)</f>
        <v>Mark Martin</v>
      </c>
      <c r="O625" t="str">
        <f>VLOOKUP(I625,'Cost Center VLookup'!$A$1:$D$97,4,0)</f>
        <v>Administration</v>
      </c>
    </row>
    <row r="626" spans="1:15" hidden="1">
      <c r="A626" s="15">
        <v>40550</v>
      </c>
      <c r="B626" s="6" t="s">
        <v>248</v>
      </c>
      <c r="C626" s="9" t="s">
        <v>176</v>
      </c>
      <c r="E626" t="s">
        <v>257</v>
      </c>
      <c r="F626" s="24">
        <v>100</v>
      </c>
      <c r="G626">
        <v>30736</v>
      </c>
      <c r="H626" s="7" t="str">
        <f>VLOOKUP(G626,'Sub-Acct VLookup'!$A$1:$B$44,2,0)</f>
        <v>Community Welfare</v>
      </c>
      <c r="I626" s="13">
        <v>3333</v>
      </c>
      <c r="J626" s="2" t="s">
        <v>1011</v>
      </c>
      <c r="K626" s="2"/>
      <c r="L626" t="str">
        <f>VLOOKUP(J626,'State V-Lookup'!$A$1:$B$19,2,0)</f>
        <v>KENTUCKY</v>
      </c>
      <c r="M626" t="str">
        <f>VLOOKUP(I626,'Cost Center VLookup'!$A$1:$C$99,2,0)</f>
        <v>3333 Mid St Div Public Affairs</v>
      </c>
      <c r="N626" t="str">
        <f>VLOOKUP(I626,'Cost Center VLookup'!$A$1:$C$89,3,0)</f>
        <v>Mark Martin</v>
      </c>
      <c r="O626" t="str">
        <f>VLOOKUP(I626,'Cost Center VLookup'!$A$1:$D$97,4,0)</f>
        <v>Administration</v>
      </c>
    </row>
    <row r="627" spans="1:15" hidden="1">
      <c r="A627" s="15">
        <v>40550</v>
      </c>
      <c r="B627" s="6" t="s">
        <v>248</v>
      </c>
      <c r="C627" s="9" t="s">
        <v>176</v>
      </c>
      <c r="E627" t="s">
        <v>235</v>
      </c>
      <c r="F627" s="24">
        <v>-1000</v>
      </c>
      <c r="G627">
        <v>30736</v>
      </c>
      <c r="H627" s="7" t="str">
        <f>VLOOKUP(G627,'Sub-Acct VLookup'!$A$1:$B$44,2,0)</f>
        <v>Community Welfare</v>
      </c>
      <c r="I627" s="13">
        <v>3333</v>
      </c>
      <c r="J627" s="2" t="s">
        <v>1011</v>
      </c>
      <c r="K627" s="2"/>
      <c r="L627" t="str">
        <f>VLOOKUP(J627,'State V-Lookup'!$A$1:$B$19,2,0)</f>
        <v>KENTUCKY</v>
      </c>
      <c r="M627" t="str">
        <f>VLOOKUP(I627,'Cost Center VLookup'!$A$1:$C$99,2,0)</f>
        <v>3333 Mid St Div Public Affairs</v>
      </c>
      <c r="N627" t="str">
        <f>VLOOKUP(I627,'Cost Center VLookup'!$A$1:$C$89,3,0)</f>
        <v>Mark Martin</v>
      </c>
      <c r="O627" t="str">
        <f>VLOOKUP(I627,'Cost Center VLookup'!$A$1:$D$97,4,0)</f>
        <v>Administration</v>
      </c>
    </row>
    <row r="628" spans="1:15" hidden="1">
      <c r="A628" s="15">
        <v>40567</v>
      </c>
      <c r="B628" s="6" t="s">
        <v>248</v>
      </c>
      <c r="C628" s="9" t="s">
        <v>176</v>
      </c>
      <c r="E628" t="s">
        <v>278</v>
      </c>
      <c r="F628" s="24">
        <v>74.03</v>
      </c>
      <c r="G628">
        <v>30736</v>
      </c>
      <c r="H628" s="7" t="str">
        <f>VLOOKUP(G628,'Sub-Acct VLookup'!$A$1:$B$44,2,0)</f>
        <v>Community Welfare</v>
      </c>
      <c r="I628" s="13">
        <v>3337</v>
      </c>
      <c r="J628" s="2" t="s">
        <v>1217</v>
      </c>
      <c r="K628" s="2"/>
      <c r="L628" t="str">
        <f>VLOOKUP(J628,'State V-Lookup'!$A$1:$B$19,2,0)</f>
        <v>ILLINOIS</v>
      </c>
      <c r="M628" t="str">
        <f>VLOOKUP(I628,'Cost Center VLookup'!$A$1:$C$99,2,0)</f>
        <v>3337 Mid St Div Harrisburg/Metropolis Operations</v>
      </c>
      <c r="N628" t="str">
        <f>VLOOKUP(I628,'Cost Center VLookup'!$A$1:$C$89,3,0)</f>
        <v>Liberty Utilities</v>
      </c>
      <c r="O628" t="str">
        <f>VLOOKUP(I628,'Cost Center VLookup'!$A$1:$D$97,4,0)</f>
        <v>Liberty Utilities</v>
      </c>
    </row>
    <row r="629" spans="1:15" hidden="1">
      <c r="A629" s="15">
        <v>40550</v>
      </c>
      <c r="B629" s="6" t="s">
        <v>248</v>
      </c>
      <c r="C629" s="9" t="s">
        <v>176</v>
      </c>
      <c r="E629" t="s">
        <v>279</v>
      </c>
      <c r="F629" s="24">
        <v>2275</v>
      </c>
      <c r="G629">
        <v>30736</v>
      </c>
      <c r="H629" s="7" t="str">
        <f>VLOOKUP(G629,'Sub-Acct VLookup'!$A$1:$B$44,2,0)</f>
        <v>Community Welfare</v>
      </c>
      <c r="I629" s="13">
        <v>3333</v>
      </c>
      <c r="J629" s="2" t="s">
        <v>1026</v>
      </c>
      <c r="K629" s="2"/>
      <c r="L629" t="str">
        <f>VLOOKUP(J629,'State V-Lookup'!$A$1:$B$19,2,0)</f>
        <v>TENNESSEE</v>
      </c>
      <c r="M629" t="str">
        <f>VLOOKUP(I629,'Cost Center VLookup'!$A$1:$C$99,2,0)</f>
        <v>3333 Mid St Div Public Affairs</v>
      </c>
      <c r="N629" t="str">
        <f>VLOOKUP(I629,'Cost Center VLookup'!$A$1:$C$89,3,0)</f>
        <v>Mark Martin</v>
      </c>
      <c r="O629" t="str">
        <f>VLOOKUP(I629,'Cost Center VLookup'!$A$1:$D$97,4,0)</f>
        <v>Administration</v>
      </c>
    </row>
    <row r="630" spans="1:15" hidden="1">
      <c r="A630" s="15">
        <v>40544</v>
      </c>
      <c r="B630" s="6" t="s">
        <v>248</v>
      </c>
      <c r="C630" s="9" t="s">
        <v>176</v>
      </c>
      <c r="E630" t="s">
        <v>1261</v>
      </c>
      <c r="F630" s="24">
        <v>930.6</v>
      </c>
      <c r="G630">
        <v>30736</v>
      </c>
      <c r="H630" s="7" t="str">
        <f>VLOOKUP(G630,'Sub-Acct VLookup'!$A$1:$B$44,2,0)</f>
        <v>Community Welfare</v>
      </c>
      <c r="I630" s="13">
        <v>3333</v>
      </c>
      <c r="J630" s="2" t="s">
        <v>1026</v>
      </c>
      <c r="K630" s="2"/>
      <c r="L630" t="str">
        <f>VLOOKUP(J630,'State V-Lookup'!$A$1:$B$19,2,0)</f>
        <v>TENNESSEE</v>
      </c>
      <c r="M630" t="str">
        <f>VLOOKUP(I630,'Cost Center VLookup'!$A$1:$C$99,2,0)</f>
        <v>3333 Mid St Div Public Affairs</v>
      </c>
      <c r="N630" t="str">
        <f>VLOOKUP(I630,'Cost Center VLookup'!$A$1:$C$89,3,0)</f>
        <v>Mark Martin</v>
      </c>
      <c r="O630" t="str">
        <f>VLOOKUP(I630,'Cost Center VLookup'!$A$1:$D$97,4,0)</f>
        <v>Administration</v>
      </c>
    </row>
    <row r="631" spans="1:15" hidden="1">
      <c r="A631" s="15">
        <v>40567</v>
      </c>
      <c r="B631" s="6" t="s">
        <v>248</v>
      </c>
      <c r="C631" s="9" t="s">
        <v>176</v>
      </c>
      <c r="E631" t="s">
        <v>1033</v>
      </c>
      <c r="F631" s="24">
        <v>50</v>
      </c>
      <c r="G631">
        <v>30736</v>
      </c>
      <c r="H631" s="7" t="str">
        <f>VLOOKUP(G631,'Sub-Acct VLookup'!$A$1:$B$44,2,0)</f>
        <v>Community Welfare</v>
      </c>
      <c r="I631" s="13">
        <v>3334</v>
      </c>
      <c r="J631" s="2" t="s">
        <v>1040</v>
      </c>
      <c r="K631" s="2"/>
      <c r="L631" t="str">
        <f>VLOOKUP(J631,'State V-Lookup'!$A$1:$B$19,2,0)</f>
        <v>IOWA</v>
      </c>
      <c r="M631" t="str">
        <f>VLOOKUP(I631,'Cost Center VLookup'!$A$1:$C$99,2,0)</f>
        <v>3334 Mid St Div Keokuk Operations</v>
      </c>
      <c r="N631" t="str">
        <f>VLOOKUP(I631,'Cost Center VLookup'!$A$1:$C$89,3,0)</f>
        <v>Liberty Utilities</v>
      </c>
      <c r="O631" t="str">
        <f>VLOOKUP(I631,'Cost Center VLookup'!$A$1:$D$97,4,0)</f>
        <v>Liberty Utilities</v>
      </c>
    </row>
    <row r="632" spans="1:15" hidden="1">
      <c r="A632" s="15">
        <v>40567</v>
      </c>
      <c r="B632" s="6" t="s">
        <v>248</v>
      </c>
      <c r="C632" s="9" t="s">
        <v>176</v>
      </c>
      <c r="E632" t="s">
        <v>1293</v>
      </c>
      <c r="F632" s="24">
        <v>100</v>
      </c>
      <c r="G632">
        <v>30736</v>
      </c>
      <c r="H632" s="7" t="str">
        <f>VLOOKUP(G632,'Sub-Acct VLookup'!$A$1:$B$44,2,0)</f>
        <v>Community Welfare</v>
      </c>
      <c r="I632" s="13">
        <v>3334</v>
      </c>
      <c r="J632" s="2" t="s">
        <v>1040</v>
      </c>
      <c r="K632" s="2"/>
      <c r="L632" t="str">
        <f>VLOOKUP(J632,'State V-Lookup'!$A$1:$B$19,2,0)</f>
        <v>IOWA</v>
      </c>
      <c r="M632" t="str">
        <f>VLOOKUP(I632,'Cost Center VLookup'!$A$1:$C$99,2,0)</f>
        <v>3334 Mid St Div Keokuk Operations</v>
      </c>
      <c r="N632" t="str">
        <f>VLOOKUP(I632,'Cost Center VLookup'!$A$1:$C$89,3,0)</f>
        <v>Liberty Utilities</v>
      </c>
      <c r="O632" t="str">
        <f>VLOOKUP(I632,'Cost Center VLookup'!$A$1:$D$97,4,0)</f>
        <v>Liberty Utilities</v>
      </c>
    </row>
    <row r="633" spans="1:15" hidden="1">
      <c r="A633" s="15">
        <v>40555</v>
      </c>
      <c r="B633" s="6" t="s">
        <v>248</v>
      </c>
      <c r="C633" s="9" t="s">
        <v>176</v>
      </c>
      <c r="E633" t="s">
        <v>1269</v>
      </c>
      <c r="F633" s="24">
        <v>1000</v>
      </c>
      <c r="G633">
        <v>30736</v>
      </c>
      <c r="H633" s="7" t="str">
        <f>VLOOKUP(G633,'Sub-Acct VLookup'!$A$1:$B$44,2,0)</f>
        <v>Community Welfare</v>
      </c>
      <c r="I633" s="13">
        <v>3333</v>
      </c>
      <c r="J633" s="2" t="s">
        <v>1068</v>
      </c>
      <c r="K633" s="2"/>
      <c r="L633" t="str">
        <f>VLOOKUP(J633,'State V-Lookup'!$A$1:$B$19,2,0)</f>
        <v>GEORGIA</v>
      </c>
      <c r="M633" t="str">
        <f>VLOOKUP(I633,'Cost Center VLookup'!$A$1:$C$99,2,0)</f>
        <v>3333 Mid St Div Public Affairs</v>
      </c>
      <c r="N633" t="str">
        <f>VLOOKUP(I633,'Cost Center VLookup'!$A$1:$C$89,3,0)</f>
        <v>Mark Martin</v>
      </c>
      <c r="O633" t="str">
        <f>VLOOKUP(I633,'Cost Center VLookup'!$A$1:$D$97,4,0)</f>
        <v>Administration</v>
      </c>
    </row>
    <row r="634" spans="1:15" hidden="1">
      <c r="A634" s="15">
        <v>40564</v>
      </c>
      <c r="B634" s="6" t="s">
        <v>248</v>
      </c>
      <c r="C634" s="9" t="s">
        <v>176</v>
      </c>
      <c r="E634" t="s">
        <v>1352</v>
      </c>
      <c r="F634" s="24">
        <v>250</v>
      </c>
      <c r="G634">
        <v>30736</v>
      </c>
      <c r="H634" s="7" t="str">
        <f>VLOOKUP(G634,'Sub-Acct VLookup'!$A$1:$B$44,2,0)</f>
        <v>Community Welfare</v>
      </c>
      <c r="I634" s="13">
        <v>3333</v>
      </c>
      <c r="J634" s="2" t="s">
        <v>1068</v>
      </c>
      <c r="K634" s="2"/>
      <c r="L634" t="str">
        <f>VLOOKUP(J634,'State V-Lookup'!$A$1:$B$19,2,0)</f>
        <v>GEORGIA</v>
      </c>
      <c r="M634" t="str">
        <f>VLOOKUP(I634,'Cost Center VLookup'!$A$1:$C$99,2,0)</f>
        <v>3333 Mid St Div Public Affairs</v>
      </c>
      <c r="N634" t="str">
        <f>VLOOKUP(I634,'Cost Center VLookup'!$A$1:$C$89,3,0)</f>
        <v>Mark Martin</v>
      </c>
      <c r="O634" t="str">
        <f>VLOOKUP(I634,'Cost Center VLookup'!$A$1:$D$97,4,0)</f>
        <v>Administration</v>
      </c>
    </row>
    <row r="635" spans="1:15" hidden="1">
      <c r="A635" s="15">
        <v>40549</v>
      </c>
      <c r="B635" s="6" t="s">
        <v>248</v>
      </c>
      <c r="C635" s="9" t="s">
        <v>176</v>
      </c>
      <c r="E635" t="s">
        <v>280</v>
      </c>
      <c r="F635" s="24">
        <v>66.790000000000006</v>
      </c>
      <c r="G635">
        <v>30736</v>
      </c>
      <c r="H635" s="7" t="str">
        <f>VLOOKUP(G635,'Sub-Acct VLookup'!$A$1:$B$44,2,0)</f>
        <v>Community Welfare</v>
      </c>
      <c r="I635" s="13">
        <v>3374</v>
      </c>
      <c r="J635" s="2" t="s">
        <v>1222</v>
      </c>
      <c r="K635" s="2"/>
      <c r="L635" t="str">
        <f>VLOOKUP(J635,'State V-Lookup'!$A$1:$B$19,2,0)</f>
        <v>SEMO</v>
      </c>
      <c r="M635" t="str">
        <f>VLOOKUP(I635,'Cost Center VLookup'!$A$1:$C$99,2,0)</f>
        <v>3374 Mid St Div Sikeston Operations</v>
      </c>
      <c r="N635" t="str">
        <f>VLOOKUP(I635,'Cost Center VLookup'!$A$1:$C$89,3,0)</f>
        <v>Liberty Utilities</v>
      </c>
      <c r="O635" t="str">
        <f>VLOOKUP(I635,'Cost Center VLookup'!$A$1:$D$97,4,0)</f>
        <v>Liberty Utilities</v>
      </c>
    </row>
    <row r="636" spans="1:15" hidden="1">
      <c r="A636" s="15">
        <v>40549</v>
      </c>
      <c r="B636" s="6" t="s">
        <v>248</v>
      </c>
      <c r="C636" s="9" t="s">
        <v>176</v>
      </c>
      <c r="E636" t="s">
        <v>280</v>
      </c>
      <c r="F636" s="24">
        <v>45.62</v>
      </c>
      <c r="G636">
        <v>30736</v>
      </c>
      <c r="H636" s="7" t="str">
        <f>VLOOKUP(G636,'Sub-Acct VLookup'!$A$1:$B$44,2,0)</f>
        <v>Community Welfare</v>
      </c>
      <c r="I636" s="13">
        <v>3374</v>
      </c>
      <c r="J636" s="2" t="s">
        <v>1222</v>
      </c>
      <c r="K636" s="2"/>
      <c r="L636" t="str">
        <f>VLOOKUP(J636,'State V-Lookup'!$A$1:$B$19,2,0)</f>
        <v>SEMO</v>
      </c>
      <c r="M636" t="str">
        <f>VLOOKUP(I636,'Cost Center VLookup'!$A$1:$C$99,2,0)</f>
        <v>3374 Mid St Div Sikeston Operations</v>
      </c>
      <c r="N636" t="str">
        <f>VLOOKUP(I636,'Cost Center VLookup'!$A$1:$C$89,3,0)</f>
        <v>Liberty Utilities</v>
      </c>
      <c r="O636" t="str">
        <f>VLOOKUP(I636,'Cost Center VLookup'!$A$1:$D$97,4,0)</f>
        <v>Liberty Utilities</v>
      </c>
    </row>
    <row r="637" spans="1:15" hidden="1">
      <c r="A637" s="15">
        <v>40549</v>
      </c>
      <c r="B637" s="6" t="s">
        <v>248</v>
      </c>
      <c r="C637" s="9" t="s">
        <v>176</v>
      </c>
      <c r="E637" t="s">
        <v>280</v>
      </c>
      <c r="F637" s="24">
        <v>18.36</v>
      </c>
      <c r="G637">
        <v>30736</v>
      </c>
      <c r="H637" s="7" t="str">
        <f>VLOOKUP(G637,'Sub-Acct VLookup'!$A$1:$B$44,2,0)</f>
        <v>Community Welfare</v>
      </c>
      <c r="I637" s="13">
        <v>3374</v>
      </c>
      <c r="J637" s="2" t="s">
        <v>1222</v>
      </c>
      <c r="K637" s="2"/>
      <c r="L637" t="str">
        <f>VLOOKUP(J637,'State V-Lookup'!$A$1:$B$19,2,0)</f>
        <v>SEMO</v>
      </c>
      <c r="M637" t="str">
        <f>VLOOKUP(I637,'Cost Center VLookup'!$A$1:$C$99,2,0)</f>
        <v>3374 Mid St Div Sikeston Operations</v>
      </c>
      <c r="N637" t="str">
        <f>VLOOKUP(I637,'Cost Center VLookup'!$A$1:$C$89,3,0)</f>
        <v>Liberty Utilities</v>
      </c>
      <c r="O637" t="str">
        <f>VLOOKUP(I637,'Cost Center VLookup'!$A$1:$D$97,4,0)</f>
        <v>Liberty Utilities</v>
      </c>
    </row>
    <row r="638" spans="1:15" hidden="1">
      <c r="A638" s="15">
        <v>40549</v>
      </c>
      <c r="B638" s="6" t="s">
        <v>248</v>
      </c>
      <c r="C638" s="9" t="s">
        <v>176</v>
      </c>
      <c r="E638" t="s">
        <v>280</v>
      </c>
      <c r="F638" s="24">
        <v>24.83</v>
      </c>
      <c r="G638">
        <v>30736</v>
      </c>
      <c r="H638" s="7" t="str">
        <f>VLOOKUP(G638,'Sub-Acct VLookup'!$A$1:$B$44,2,0)</f>
        <v>Community Welfare</v>
      </c>
      <c r="I638" s="13">
        <v>3374</v>
      </c>
      <c r="J638" s="2" t="s">
        <v>1222</v>
      </c>
      <c r="K638" s="2"/>
      <c r="L638" t="str">
        <f>VLOOKUP(J638,'State V-Lookup'!$A$1:$B$19,2,0)</f>
        <v>SEMO</v>
      </c>
      <c r="M638" t="str">
        <f>VLOOKUP(I638,'Cost Center VLookup'!$A$1:$C$99,2,0)</f>
        <v>3374 Mid St Div Sikeston Operations</v>
      </c>
      <c r="N638" t="str">
        <f>VLOOKUP(I638,'Cost Center VLookup'!$A$1:$C$89,3,0)</f>
        <v>Liberty Utilities</v>
      </c>
      <c r="O638" t="str">
        <f>VLOOKUP(I638,'Cost Center VLookup'!$A$1:$D$97,4,0)</f>
        <v>Liberty Utilities</v>
      </c>
    </row>
    <row r="639" spans="1:15" hidden="1">
      <c r="A639" s="15">
        <v>40555</v>
      </c>
      <c r="B639" s="6" t="s">
        <v>248</v>
      </c>
      <c r="C639" s="9" t="s">
        <v>176</v>
      </c>
      <c r="E639" t="s">
        <v>281</v>
      </c>
      <c r="F639" s="24">
        <v>100</v>
      </c>
      <c r="G639">
        <v>30736</v>
      </c>
      <c r="H639" s="7" t="str">
        <f>VLOOKUP(G639,'Sub-Acct VLookup'!$A$1:$B$44,2,0)</f>
        <v>Community Welfare</v>
      </c>
      <c r="I639" s="13">
        <v>3374</v>
      </c>
      <c r="J639" s="2" t="s">
        <v>1222</v>
      </c>
      <c r="K639" s="2"/>
      <c r="L639" t="str">
        <f>VLOOKUP(J639,'State V-Lookup'!$A$1:$B$19,2,0)</f>
        <v>SEMO</v>
      </c>
      <c r="M639" t="str">
        <f>VLOOKUP(I639,'Cost Center VLookup'!$A$1:$C$99,2,0)</f>
        <v>3374 Mid St Div Sikeston Operations</v>
      </c>
      <c r="N639" t="str">
        <f>VLOOKUP(I639,'Cost Center VLookup'!$A$1:$C$89,3,0)</f>
        <v>Liberty Utilities</v>
      </c>
      <c r="O639" t="str">
        <f>VLOOKUP(I639,'Cost Center VLookup'!$A$1:$D$97,4,0)</f>
        <v>Liberty Utilities</v>
      </c>
    </row>
    <row r="640" spans="1:15" hidden="1">
      <c r="A640" s="15">
        <v>40567</v>
      </c>
      <c r="B640" s="6" t="s">
        <v>248</v>
      </c>
      <c r="C640" s="9" t="s">
        <v>176</v>
      </c>
      <c r="E640" t="s">
        <v>1033</v>
      </c>
      <c r="F640" s="24">
        <v>50</v>
      </c>
      <c r="G640">
        <v>30736</v>
      </c>
      <c r="H640" s="7" t="str">
        <f>VLOOKUP(G640,'Sub-Acct VLookup'!$A$1:$B$44,2,0)</f>
        <v>Community Welfare</v>
      </c>
      <c r="I640" s="13">
        <v>3335</v>
      </c>
      <c r="J640" s="2" t="s">
        <v>1220</v>
      </c>
      <c r="K640" s="2"/>
      <c r="L640" t="str">
        <f>VLOOKUP(J640,'State V-Lookup'!$A$1:$B$19,2,0)</f>
        <v>NEMO</v>
      </c>
      <c r="M640" t="str">
        <f>VLOOKUP(I640,'Cost Center VLookup'!$A$1:$C$99,2,0)</f>
        <v>3335 Mid St Div Canton Operations</v>
      </c>
      <c r="N640" t="str">
        <f>VLOOKUP(I640,'Cost Center VLookup'!$A$1:$C$89,3,0)</f>
        <v>Liberty Utilities</v>
      </c>
      <c r="O640" t="str">
        <f>VLOOKUP(I640,'Cost Center VLookup'!$A$1:$D$97,4,0)</f>
        <v>Liberty Utilities</v>
      </c>
    </row>
    <row r="641" spans="1:15" hidden="1">
      <c r="A641" s="15">
        <v>40544</v>
      </c>
      <c r="B641" s="6" t="s">
        <v>248</v>
      </c>
      <c r="C641" s="9" t="s">
        <v>176</v>
      </c>
      <c r="E641" t="s">
        <v>282</v>
      </c>
      <c r="F641" s="24">
        <v>1000</v>
      </c>
      <c r="G641">
        <v>30736</v>
      </c>
      <c r="H641" s="7" t="str">
        <f>VLOOKUP(G641,'Sub-Acct VLookup'!$A$1:$B$44,2,0)</f>
        <v>Community Welfare</v>
      </c>
      <c r="I641" s="13">
        <v>3370</v>
      </c>
      <c r="J641" s="2" t="s">
        <v>1220</v>
      </c>
      <c r="K641" s="2"/>
      <c r="L641" t="str">
        <f>VLOOKUP(J641,'State V-Lookup'!$A$1:$B$19,2,0)</f>
        <v>NEMO</v>
      </c>
      <c r="M641" t="str">
        <f>VLOOKUP(I641,'Cost Center VLookup'!$A$1:$C$99,2,0)</f>
        <v>3370 Mid St Div Kirksville Operations</v>
      </c>
      <c r="N641" t="str">
        <f>VLOOKUP(I641,'Cost Center VLookup'!$A$1:$C$89,3,0)</f>
        <v>Liberty Utilities</v>
      </c>
      <c r="O641" t="str">
        <f>VLOOKUP(I641,'Cost Center VLookup'!$A$1:$D$97,4,0)</f>
        <v>Liberty Utilities</v>
      </c>
    </row>
    <row r="642" spans="1:15" hidden="1">
      <c r="A642" s="15">
        <v>40598</v>
      </c>
      <c r="B642" s="6" t="s">
        <v>284</v>
      </c>
      <c r="C642" s="9" t="s">
        <v>176</v>
      </c>
      <c r="E642" t="s">
        <v>285</v>
      </c>
      <c r="F642" s="24">
        <v>350</v>
      </c>
      <c r="G642" s="8" t="s">
        <v>1376</v>
      </c>
      <c r="H642" s="7" t="str">
        <f>VLOOKUP(G642,'Sub-Acct VLookup'!$A$1:$B$44,2,0)</f>
        <v>Club Dues - Deductible</v>
      </c>
      <c r="I642" s="13">
        <v>3374</v>
      </c>
      <c r="J642" s="2" t="s">
        <v>1222</v>
      </c>
      <c r="K642" s="2"/>
      <c r="L642" t="str">
        <f>VLOOKUP(J642,'State V-Lookup'!$A$1:$B$19,2,0)</f>
        <v>SEMO</v>
      </c>
      <c r="M642" t="str">
        <f>VLOOKUP(I642,'Cost Center VLookup'!$A$1:$C$99,2,0)</f>
        <v>3374 Mid St Div Sikeston Operations</v>
      </c>
      <c r="N642" t="str">
        <f>VLOOKUP(I642,'Cost Center VLookup'!$A$1:$C$89,3,0)</f>
        <v>Liberty Utilities</v>
      </c>
      <c r="O642" t="str">
        <f>VLOOKUP(I642,'Cost Center VLookup'!$A$1:$D$97,4,0)</f>
        <v>Liberty Utilities</v>
      </c>
    </row>
    <row r="643" spans="1:15" hidden="1">
      <c r="A643" s="15">
        <v>40584</v>
      </c>
      <c r="B643" s="6" t="s">
        <v>284</v>
      </c>
      <c r="C643" s="9" t="s">
        <v>176</v>
      </c>
      <c r="E643" t="s">
        <v>1243</v>
      </c>
      <c r="F643" s="24">
        <v>500</v>
      </c>
      <c r="G643">
        <v>30702</v>
      </c>
      <c r="H643" s="7" t="str">
        <f>VLOOKUP(G643,'Sub-Acct VLookup'!$A$1:$B$44,2,0)</f>
        <v>Education</v>
      </c>
      <c r="I643" s="13">
        <v>3375</v>
      </c>
      <c r="J643" s="2" t="s">
        <v>1222</v>
      </c>
      <c r="K643" s="2"/>
      <c r="L643" t="str">
        <f>VLOOKUP(J643,'State V-Lookup'!$A$1:$B$19,2,0)</f>
        <v>SEMO</v>
      </c>
      <c r="M643" t="str">
        <f>VLOOKUP(I643,'Cost Center VLookup'!$A$1:$C$99,2,0)</f>
        <v>3375 Mid St Div Jackson Operations</v>
      </c>
      <c r="N643" t="str">
        <f>VLOOKUP(I643,'Cost Center VLookup'!$A$1:$C$89,3,0)</f>
        <v>Liberty Utilities</v>
      </c>
      <c r="O643" t="str">
        <f>VLOOKUP(I643,'Cost Center VLookup'!$A$1:$D$97,4,0)</f>
        <v>Liberty Utilities</v>
      </c>
    </row>
    <row r="644" spans="1:15" hidden="1">
      <c r="A644" s="15">
        <v>40585</v>
      </c>
      <c r="B644" s="6" t="s">
        <v>284</v>
      </c>
      <c r="C644" s="9" t="s">
        <v>176</v>
      </c>
      <c r="E644" t="s">
        <v>286</v>
      </c>
      <c r="F644" s="24">
        <v>1000</v>
      </c>
      <c r="G644">
        <v>30702</v>
      </c>
      <c r="H644" s="7" t="str">
        <f>VLOOKUP(G644,'Sub-Acct VLookup'!$A$1:$B$44,2,0)</f>
        <v>Education</v>
      </c>
      <c r="I644" s="13">
        <v>3333</v>
      </c>
      <c r="J644" s="2" t="s">
        <v>1011</v>
      </c>
      <c r="K644" s="2"/>
      <c r="L644" t="str">
        <f>VLOOKUP(J644,'State V-Lookup'!$A$1:$B$19,2,0)</f>
        <v>KENTUCKY</v>
      </c>
      <c r="M644" t="str">
        <f>VLOOKUP(I644,'Cost Center VLookup'!$A$1:$C$99,2,0)</f>
        <v>3333 Mid St Div Public Affairs</v>
      </c>
      <c r="N644" t="str">
        <f>VLOOKUP(I644,'Cost Center VLookup'!$A$1:$C$89,3,0)</f>
        <v>Mark Martin</v>
      </c>
      <c r="O644" t="str">
        <f>VLOOKUP(I644,'Cost Center VLookup'!$A$1:$D$97,4,0)</f>
        <v>Administration</v>
      </c>
    </row>
    <row r="645" spans="1:15" hidden="1">
      <c r="A645" s="15">
        <v>40595</v>
      </c>
      <c r="B645" s="6" t="s">
        <v>284</v>
      </c>
      <c r="C645" s="9" t="s">
        <v>176</v>
      </c>
      <c r="E645" t="s">
        <v>1331</v>
      </c>
      <c r="F645" s="24">
        <v>500</v>
      </c>
      <c r="G645">
        <v>30702</v>
      </c>
      <c r="H645" s="7" t="str">
        <f>VLOOKUP(G645,'Sub-Acct VLookup'!$A$1:$B$44,2,0)</f>
        <v>Education</v>
      </c>
      <c r="I645" s="13">
        <v>3333</v>
      </c>
      <c r="J645" s="2" t="s">
        <v>1068</v>
      </c>
      <c r="K645" s="2"/>
      <c r="L645" t="str">
        <f>VLOOKUP(J645,'State V-Lookup'!$A$1:$B$19,2,0)</f>
        <v>GEORGIA</v>
      </c>
      <c r="M645" t="str">
        <f>VLOOKUP(I645,'Cost Center VLookup'!$A$1:$C$99,2,0)</f>
        <v>3333 Mid St Div Public Affairs</v>
      </c>
      <c r="N645" t="str">
        <f>VLOOKUP(I645,'Cost Center VLookup'!$A$1:$C$89,3,0)</f>
        <v>Mark Martin</v>
      </c>
      <c r="O645" t="str">
        <f>VLOOKUP(I645,'Cost Center VLookup'!$A$1:$D$97,4,0)</f>
        <v>Administration</v>
      </c>
    </row>
    <row r="646" spans="1:15" hidden="1">
      <c r="A646" s="15">
        <v>40582</v>
      </c>
      <c r="B646" s="6" t="s">
        <v>284</v>
      </c>
      <c r="C646" s="9" t="s">
        <v>176</v>
      </c>
      <c r="E646" t="s">
        <v>1313</v>
      </c>
      <c r="F646" s="24">
        <v>250</v>
      </c>
      <c r="G646">
        <v>30705</v>
      </c>
      <c r="H646" s="7" t="str">
        <f>VLOOKUP(G646,'Sub-Acct VLookup'!$A$1:$B$44,2,0)</f>
        <v>Health</v>
      </c>
      <c r="I646" s="13">
        <v>3333</v>
      </c>
      <c r="J646" s="2" t="s">
        <v>1068</v>
      </c>
      <c r="K646" s="2"/>
      <c r="L646" t="str">
        <f>VLOOKUP(J646,'State V-Lookup'!$A$1:$B$19,2,0)</f>
        <v>GEORGIA</v>
      </c>
      <c r="M646" t="str">
        <f>VLOOKUP(I646,'Cost Center VLookup'!$A$1:$C$99,2,0)</f>
        <v>3333 Mid St Div Public Affairs</v>
      </c>
      <c r="N646" t="str">
        <f>VLOOKUP(I646,'Cost Center VLookup'!$A$1:$C$89,3,0)</f>
        <v>Mark Martin</v>
      </c>
      <c r="O646" t="str">
        <f>VLOOKUP(I646,'Cost Center VLookup'!$A$1:$D$97,4,0)</f>
        <v>Administration</v>
      </c>
    </row>
    <row r="647" spans="1:15" hidden="1">
      <c r="A647" s="15">
        <v>40579</v>
      </c>
      <c r="B647" s="6" t="s">
        <v>284</v>
      </c>
      <c r="C647" s="9" t="s">
        <v>176</v>
      </c>
      <c r="E647" t="s">
        <v>1249</v>
      </c>
      <c r="F647" s="24">
        <v>500</v>
      </c>
      <c r="G647">
        <v>30705</v>
      </c>
      <c r="H647" s="7" t="str">
        <f>VLOOKUP(G647,'Sub-Acct VLookup'!$A$1:$B$44,2,0)</f>
        <v>Health</v>
      </c>
      <c r="I647" s="13">
        <v>3333</v>
      </c>
      <c r="J647" s="2" t="s">
        <v>1011</v>
      </c>
      <c r="K647" s="2"/>
      <c r="L647" t="str">
        <f>VLOOKUP(J647,'State V-Lookup'!$A$1:$B$19,2,0)</f>
        <v>KENTUCKY</v>
      </c>
      <c r="M647" t="str">
        <f>VLOOKUP(I647,'Cost Center VLookup'!$A$1:$C$99,2,0)</f>
        <v>3333 Mid St Div Public Affairs</v>
      </c>
      <c r="N647" t="str">
        <f>VLOOKUP(I647,'Cost Center VLookup'!$A$1:$C$89,3,0)</f>
        <v>Mark Martin</v>
      </c>
      <c r="O647" t="str">
        <f>VLOOKUP(I647,'Cost Center VLookup'!$A$1:$D$97,4,0)</f>
        <v>Administration</v>
      </c>
    </row>
    <row r="648" spans="1:15" hidden="1">
      <c r="A648" s="15">
        <v>40595</v>
      </c>
      <c r="B648" s="6" t="s">
        <v>284</v>
      </c>
      <c r="C648" s="9" t="s">
        <v>176</v>
      </c>
      <c r="E648" t="s">
        <v>1301</v>
      </c>
      <c r="F648" s="24">
        <v>100</v>
      </c>
      <c r="G648">
        <v>30705</v>
      </c>
      <c r="H648" s="7" t="str">
        <f>VLOOKUP(G648,'Sub-Acct VLookup'!$A$1:$B$44,2,0)</f>
        <v>Health</v>
      </c>
      <c r="I648" s="13">
        <v>3333</v>
      </c>
      <c r="J648" s="2" t="s">
        <v>1011</v>
      </c>
      <c r="K648" s="2"/>
      <c r="L648" t="str">
        <f>VLOOKUP(J648,'State V-Lookup'!$A$1:$B$19,2,0)</f>
        <v>KENTUCKY</v>
      </c>
      <c r="M648" t="str">
        <f>VLOOKUP(I648,'Cost Center VLookup'!$A$1:$C$99,2,0)</f>
        <v>3333 Mid St Div Public Affairs</v>
      </c>
      <c r="N648" t="str">
        <f>VLOOKUP(I648,'Cost Center VLookup'!$A$1:$C$89,3,0)</f>
        <v>Mark Martin</v>
      </c>
      <c r="O648" t="str">
        <f>VLOOKUP(I648,'Cost Center VLookup'!$A$1:$D$97,4,0)</f>
        <v>Administration</v>
      </c>
    </row>
    <row r="649" spans="1:15" hidden="1">
      <c r="A649" s="15">
        <v>40584</v>
      </c>
      <c r="B649" s="6" t="s">
        <v>284</v>
      </c>
      <c r="C649" s="9" t="s">
        <v>176</v>
      </c>
      <c r="E649" t="s">
        <v>1337</v>
      </c>
      <c r="F649" s="24">
        <v>1000</v>
      </c>
      <c r="G649">
        <v>30710</v>
      </c>
      <c r="H649" s="7" t="str">
        <f>VLOOKUP(G649,'Sub-Acct VLookup'!$A$1:$B$44,2,0)</f>
        <v>Youth Clubs &amp; Centers</v>
      </c>
      <c r="I649" s="13">
        <v>3333</v>
      </c>
      <c r="J649" s="2" t="s">
        <v>1011</v>
      </c>
      <c r="K649" s="2"/>
      <c r="L649" t="str">
        <f>VLOOKUP(J649,'State V-Lookup'!$A$1:$B$19,2,0)</f>
        <v>KENTUCKY</v>
      </c>
      <c r="M649" t="str">
        <f>VLOOKUP(I649,'Cost Center VLookup'!$A$1:$C$99,2,0)</f>
        <v>3333 Mid St Div Public Affairs</v>
      </c>
      <c r="N649" t="str">
        <f>VLOOKUP(I649,'Cost Center VLookup'!$A$1:$C$89,3,0)</f>
        <v>Mark Martin</v>
      </c>
      <c r="O649" t="str">
        <f>VLOOKUP(I649,'Cost Center VLookup'!$A$1:$D$97,4,0)</f>
        <v>Administration</v>
      </c>
    </row>
    <row r="650" spans="1:15" hidden="1">
      <c r="A650" s="15">
        <v>40602</v>
      </c>
      <c r="B650" s="6" t="s">
        <v>284</v>
      </c>
      <c r="C650" s="9" t="s">
        <v>176</v>
      </c>
      <c r="E650" t="s">
        <v>1273</v>
      </c>
      <c r="F650" s="24">
        <v>2000</v>
      </c>
      <c r="G650">
        <v>30710</v>
      </c>
      <c r="H650" s="7" t="str">
        <f>VLOOKUP(G650,'Sub-Acct VLookup'!$A$1:$B$44,2,0)</f>
        <v>Youth Clubs &amp; Centers</v>
      </c>
      <c r="I650" s="13">
        <v>3333</v>
      </c>
      <c r="J650" s="2" t="s">
        <v>1011</v>
      </c>
      <c r="K650" s="2"/>
      <c r="L650" t="str">
        <f>VLOOKUP(J650,'State V-Lookup'!$A$1:$B$19,2,0)</f>
        <v>KENTUCKY</v>
      </c>
      <c r="M650" t="str">
        <f>VLOOKUP(I650,'Cost Center VLookup'!$A$1:$C$99,2,0)</f>
        <v>3333 Mid St Div Public Affairs</v>
      </c>
      <c r="N650" t="str">
        <f>VLOOKUP(I650,'Cost Center VLookup'!$A$1:$C$89,3,0)</f>
        <v>Mark Martin</v>
      </c>
      <c r="O650" t="str">
        <f>VLOOKUP(I650,'Cost Center VLookup'!$A$1:$D$97,4,0)</f>
        <v>Administration</v>
      </c>
    </row>
    <row r="651" spans="1:15" hidden="1">
      <c r="A651" s="15">
        <v>40599</v>
      </c>
      <c r="B651" s="6" t="s">
        <v>284</v>
      </c>
      <c r="C651" s="9" t="s">
        <v>176</v>
      </c>
      <c r="E651" t="s">
        <v>1307</v>
      </c>
      <c r="F651" s="24">
        <v>500</v>
      </c>
      <c r="G651">
        <v>30710</v>
      </c>
      <c r="H651" s="7" t="str">
        <f>VLOOKUP(G651,'Sub-Acct VLookup'!$A$1:$B$44,2,0)</f>
        <v>Youth Clubs &amp; Centers</v>
      </c>
      <c r="I651" s="13">
        <v>3333</v>
      </c>
      <c r="J651" s="2" t="s">
        <v>1068</v>
      </c>
      <c r="K651" s="2"/>
      <c r="L651" t="str">
        <f>VLOOKUP(J651,'State V-Lookup'!$A$1:$B$19,2,0)</f>
        <v>GEORGIA</v>
      </c>
      <c r="M651" t="str">
        <f>VLOOKUP(I651,'Cost Center VLookup'!$A$1:$C$99,2,0)</f>
        <v>3333 Mid St Div Public Affairs</v>
      </c>
      <c r="N651" t="str">
        <f>VLOOKUP(I651,'Cost Center VLookup'!$A$1:$C$89,3,0)</f>
        <v>Mark Martin</v>
      </c>
      <c r="O651" t="str">
        <f>VLOOKUP(I651,'Cost Center VLookup'!$A$1:$D$97,4,0)</f>
        <v>Administration</v>
      </c>
    </row>
    <row r="652" spans="1:15" hidden="1">
      <c r="A652" s="15">
        <v>40602</v>
      </c>
      <c r="B652" s="6" t="s">
        <v>284</v>
      </c>
      <c r="C652" s="9" t="s">
        <v>176</v>
      </c>
      <c r="E652" t="s">
        <v>1022</v>
      </c>
      <c r="F652" s="24">
        <v>75</v>
      </c>
      <c r="G652">
        <v>30713</v>
      </c>
      <c r="H652" s="7" t="str">
        <f>VLOOKUP(G652,'Sub-Acct VLookup'!$A$1:$B$44,2,0)</f>
        <v>American Red Cross</v>
      </c>
      <c r="I652" s="13">
        <v>3334</v>
      </c>
      <c r="J652" s="2" t="s">
        <v>1040</v>
      </c>
      <c r="K652" s="2"/>
      <c r="L652" t="str">
        <f>VLOOKUP(J652,'State V-Lookup'!$A$1:$B$19,2,0)</f>
        <v>IOWA</v>
      </c>
      <c r="M652" t="str">
        <f>VLOOKUP(I652,'Cost Center VLookup'!$A$1:$C$99,2,0)</f>
        <v>3334 Mid St Div Keokuk Operations</v>
      </c>
      <c r="N652" t="str">
        <f>VLOOKUP(I652,'Cost Center VLookup'!$A$1:$C$89,3,0)</f>
        <v>Liberty Utilities</v>
      </c>
      <c r="O652" t="str">
        <f>VLOOKUP(I652,'Cost Center VLookup'!$A$1:$D$97,4,0)</f>
        <v>Liberty Utilities</v>
      </c>
    </row>
    <row r="653" spans="1:15" hidden="1">
      <c r="A653" s="15">
        <v>40602</v>
      </c>
      <c r="B653" s="6" t="s">
        <v>284</v>
      </c>
      <c r="C653" s="9" t="s">
        <v>176</v>
      </c>
      <c r="E653" t="s">
        <v>1022</v>
      </c>
      <c r="F653" s="24">
        <v>75</v>
      </c>
      <c r="G653">
        <v>30713</v>
      </c>
      <c r="H653" s="7" t="str">
        <f>VLOOKUP(G653,'Sub-Acct VLookup'!$A$1:$B$44,2,0)</f>
        <v>American Red Cross</v>
      </c>
      <c r="I653" s="13">
        <v>3334</v>
      </c>
      <c r="J653" s="2" t="s">
        <v>1040</v>
      </c>
      <c r="K653" s="2"/>
      <c r="L653" t="str">
        <f>VLOOKUP(J653,'State V-Lookup'!$A$1:$B$19,2,0)</f>
        <v>IOWA</v>
      </c>
      <c r="M653" t="str">
        <f>VLOOKUP(I653,'Cost Center VLookup'!$A$1:$C$99,2,0)</f>
        <v>3334 Mid St Div Keokuk Operations</v>
      </c>
      <c r="N653" t="str">
        <f>VLOOKUP(I653,'Cost Center VLookup'!$A$1:$C$89,3,0)</f>
        <v>Liberty Utilities</v>
      </c>
      <c r="O653" t="str">
        <f>VLOOKUP(I653,'Cost Center VLookup'!$A$1:$D$97,4,0)</f>
        <v>Liberty Utilities</v>
      </c>
    </row>
    <row r="654" spans="1:15" hidden="1">
      <c r="A654" s="15">
        <v>40582</v>
      </c>
      <c r="B654" s="6" t="s">
        <v>284</v>
      </c>
      <c r="C654" s="9" t="s">
        <v>176</v>
      </c>
      <c r="E654" t="s">
        <v>287</v>
      </c>
      <c r="F654" s="24">
        <v>250</v>
      </c>
      <c r="G654">
        <v>30703</v>
      </c>
      <c r="H654" s="7" t="str">
        <f>VLOOKUP(G654,'Sub-Acct VLookup'!$A$1:$B$44,2,0)</f>
        <v>United Way Agencies</v>
      </c>
      <c r="I654" s="13">
        <v>3333</v>
      </c>
      <c r="J654" s="2" t="s">
        <v>1068</v>
      </c>
      <c r="K654" s="2"/>
      <c r="L654" t="str">
        <f>VLOOKUP(J654,'State V-Lookup'!$A$1:$B$19,2,0)</f>
        <v>GEORGIA</v>
      </c>
      <c r="M654" t="str">
        <f>VLOOKUP(I654,'Cost Center VLookup'!$A$1:$C$99,2,0)</f>
        <v>3333 Mid St Div Public Affairs</v>
      </c>
      <c r="N654" t="str">
        <f>VLOOKUP(I654,'Cost Center VLookup'!$A$1:$C$89,3,0)</f>
        <v>Mark Martin</v>
      </c>
      <c r="O654" t="str">
        <f>VLOOKUP(I654,'Cost Center VLookup'!$A$1:$D$97,4,0)</f>
        <v>Administration</v>
      </c>
    </row>
    <row r="655" spans="1:15" hidden="1">
      <c r="A655" s="15">
        <v>40582</v>
      </c>
      <c r="B655" s="6" t="s">
        <v>284</v>
      </c>
      <c r="C655" s="9" t="s">
        <v>176</v>
      </c>
      <c r="E655" t="s">
        <v>288</v>
      </c>
      <c r="F655" s="24">
        <v>250</v>
      </c>
      <c r="G655">
        <v>30703</v>
      </c>
      <c r="H655" s="7" t="str">
        <f>VLOOKUP(G655,'Sub-Acct VLookup'!$A$1:$B$44,2,0)</f>
        <v>United Way Agencies</v>
      </c>
      <c r="I655" s="13">
        <v>3333</v>
      </c>
      <c r="J655" s="2" t="s">
        <v>1068</v>
      </c>
      <c r="K655" s="2"/>
      <c r="L655" t="str">
        <f>VLOOKUP(J655,'State V-Lookup'!$A$1:$B$19,2,0)</f>
        <v>GEORGIA</v>
      </c>
      <c r="M655" t="str">
        <f>VLOOKUP(I655,'Cost Center VLookup'!$A$1:$C$99,2,0)</f>
        <v>3333 Mid St Div Public Affairs</v>
      </c>
      <c r="N655" t="str">
        <f>VLOOKUP(I655,'Cost Center VLookup'!$A$1:$C$89,3,0)</f>
        <v>Mark Martin</v>
      </c>
      <c r="O655" t="str">
        <f>VLOOKUP(I655,'Cost Center VLookup'!$A$1:$D$97,4,0)</f>
        <v>Administration</v>
      </c>
    </row>
    <row r="656" spans="1:15" hidden="1">
      <c r="A656" s="15">
        <v>40602</v>
      </c>
      <c r="B656" s="6" t="s">
        <v>284</v>
      </c>
      <c r="C656" s="9" t="s">
        <v>176</v>
      </c>
      <c r="E656" t="s">
        <v>1010</v>
      </c>
      <c r="F656" s="24">
        <v>-1000</v>
      </c>
      <c r="G656">
        <v>30703</v>
      </c>
      <c r="H656" s="7" t="str">
        <f>VLOOKUP(G656,'Sub-Acct VLookup'!$A$1:$B$44,2,0)</f>
        <v>United Way Agencies</v>
      </c>
      <c r="I656" s="13">
        <v>3333</v>
      </c>
      <c r="J656" s="2" t="s">
        <v>1011</v>
      </c>
      <c r="K656" s="2"/>
      <c r="L656" t="str">
        <f>VLOOKUP(J656,'State V-Lookup'!$A$1:$B$19,2,0)</f>
        <v>KENTUCKY</v>
      </c>
      <c r="M656" t="str">
        <f>VLOOKUP(I656,'Cost Center VLookup'!$A$1:$C$99,2,0)</f>
        <v>3333 Mid St Div Public Affairs</v>
      </c>
      <c r="N656" t="str">
        <f>VLOOKUP(I656,'Cost Center VLookup'!$A$1:$C$89,3,0)</f>
        <v>Mark Martin</v>
      </c>
      <c r="O656" t="str">
        <f>VLOOKUP(I656,'Cost Center VLookup'!$A$1:$D$97,4,0)</f>
        <v>Administration</v>
      </c>
    </row>
    <row r="657" spans="1:15" hidden="1">
      <c r="A657" s="15">
        <v>40582</v>
      </c>
      <c r="B657" s="6" t="s">
        <v>284</v>
      </c>
      <c r="C657" s="9" t="s">
        <v>176</v>
      </c>
      <c r="E657" t="s">
        <v>1322</v>
      </c>
      <c r="F657" s="24">
        <v>50</v>
      </c>
      <c r="G657">
        <v>30736</v>
      </c>
      <c r="H657" s="7" t="str">
        <f>VLOOKUP(G657,'Sub-Acct VLookup'!$A$1:$B$44,2,0)</f>
        <v>Community Welfare</v>
      </c>
      <c r="I657" s="13">
        <v>3335</v>
      </c>
      <c r="J657" s="2" t="s">
        <v>1220</v>
      </c>
      <c r="K657" s="2"/>
      <c r="L657" t="str">
        <f>VLOOKUP(J657,'State V-Lookup'!$A$1:$B$19,2,0)</f>
        <v>NEMO</v>
      </c>
      <c r="M657" t="str">
        <f>VLOOKUP(I657,'Cost Center VLookup'!$A$1:$C$99,2,0)</f>
        <v>3335 Mid St Div Canton Operations</v>
      </c>
      <c r="N657" t="str">
        <f>VLOOKUP(I657,'Cost Center VLookup'!$A$1:$C$89,3,0)</f>
        <v>Liberty Utilities</v>
      </c>
      <c r="O657" t="str">
        <f>VLOOKUP(I657,'Cost Center VLookup'!$A$1:$D$97,4,0)</f>
        <v>Liberty Utilities</v>
      </c>
    </row>
    <row r="658" spans="1:15" hidden="1">
      <c r="A658" s="15">
        <v>40595</v>
      </c>
      <c r="B658" s="6" t="s">
        <v>284</v>
      </c>
      <c r="C658" s="9" t="s">
        <v>176</v>
      </c>
      <c r="E658" t="s">
        <v>289</v>
      </c>
      <c r="F658" s="24">
        <v>25</v>
      </c>
      <c r="G658">
        <v>30736</v>
      </c>
      <c r="H658" s="7" t="str">
        <f>VLOOKUP(G658,'Sub-Acct VLookup'!$A$1:$B$44,2,0)</f>
        <v>Community Welfare</v>
      </c>
      <c r="I658" s="13">
        <v>3334</v>
      </c>
      <c r="J658" s="2" t="s">
        <v>1040</v>
      </c>
      <c r="K658" s="2"/>
      <c r="L658" t="str">
        <f>VLOOKUP(J658,'State V-Lookup'!$A$1:$B$19,2,0)</f>
        <v>IOWA</v>
      </c>
      <c r="M658" t="str">
        <f>VLOOKUP(I658,'Cost Center VLookup'!$A$1:$C$99,2,0)</f>
        <v>3334 Mid St Div Keokuk Operations</v>
      </c>
      <c r="N658" t="str">
        <f>VLOOKUP(I658,'Cost Center VLookup'!$A$1:$C$89,3,0)</f>
        <v>Liberty Utilities</v>
      </c>
      <c r="O658" t="str">
        <f>VLOOKUP(I658,'Cost Center VLookup'!$A$1:$D$97,4,0)</f>
        <v>Liberty Utilities</v>
      </c>
    </row>
    <row r="659" spans="1:15" hidden="1">
      <c r="A659" s="15">
        <v>40597</v>
      </c>
      <c r="B659" s="6" t="s">
        <v>284</v>
      </c>
      <c r="C659" s="9" t="s">
        <v>176</v>
      </c>
      <c r="E659" t="s">
        <v>1102</v>
      </c>
      <c r="F659" s="24">
        <v>500</v>
      </c>
      <c r="G659">
        <v>30736</v>
      </c>
      <c r="H659" s="7" t="str">
        <f>VLOOKUP(G659,'Sub-Acct VLookup'!$A$1:$B$44,2,0)</f>
        <v>Community Welfare</v>
      </c>
      <c r="I659" s="13">
        <v>3333</v>
      </c>
      <c r="J659" s="2" t="s">
        <v>1068</v>
      </c>
      <c r="K659" s="2"/>
      <c r="L659" t="str">
        <f>VLOOKUP(J659,'State V-Lookup'!$A$1:$B$19,2,0)</f>
        <v>GEORGIA</v>
      </c>
      <c r="M659" t="str">
        <f>VLOOKUP(I659,'Cost Center VLookup'!$A$1:$C$99,2,0)</f>
        <v>3333 Mid St Div Public Affairs</v>
      </c>
      <c r="N659" t="str">
        <f>VLOOKUP(I659,'Cost Center VLookup'!$A$1:$C$89,3,0)</f>
        <v>Mark Martin</v>
      </c>
      <c r="O659" t="str">
        <f>VLOOKUP(I659,'Cost Center VLookup'!$A$1:$D$97,4,0)</f>
        <v>Administration</v>
      </c>
    </row>
    <row r="660" spans="1:15" hidden="1">
      <c r="A660" s="15">
        <v>40597</v>
      </c>
      <c r="B660" s="6" t="s">
        <v>284</v>
      </c>
      <c r="C660" s="9" t="s">
        <v>176</v>
      </c>
      <c r="E660" t="s">
        <v>1353</v>
      </c>
      <c r="F660" s="24">
        <v>500</v>
      </c>
      <c r="G660">
        <v>30736</v>
      </c>
      <c r="H660" s="7" t="str">
        <f>VLOOKUP(G660,'Sub-Acct VLookup'!$A$1:$B$44,2,0)</f>
        <v>Community Welfare</v>
      </c>
      <c r="I660" s="13">
        <v>3333</v>
      </c>
      <c r="J660" s="2" t="s">
        <v>1068</v>
      </c>
      <c r="K660" s="2"/>
      <c r="L660" t="str">
        <f>VLOOKUP(J660,'State V-Lookup'!$A$1:$B$19,2,0)</f>
        <v>GEORGIA</v>
      </c>
      <c r="M660" t="str">
        <f>VLOOKUP(I660,'Cost Center VLookup'!$A$1:$C$99,2,0)</f>
        <v>3333 Mid St Div Public Affairs</v>
      </c>
      <c r="N660" t="str">
        <f>VLOOKUP(I660,'Cost Center VLookup'!$A$1:$C$89,3,0)</f>
        <v>Mark Martin</v>
      </c>
      <c r="O660" t="str">
        <f>VLOOKUP(I660,'Cost Center VLookup'!$A$1:$D$97,4,0)</f>
        <v>Administration</v>
      </c>
    </row>
    <row r="661" spans="1:15" hidden="1">
      <c r="A661" s="15">
        <v>40597</v>
      </c>
      <c r="B661" s="6" t="s">
        <v>284</v>
      </c>
      <c r="C661" s="9" t="s">
        <v>176</v>
      </c>
      <c r="E661" t="s">
        <v>290</v>
      </c>
      <c r="F661" s="24">
        <v>400</v>
      </c>
      <c r="G661">
        <v>30736</v>
      </c>
      <c r="H661" s="7" t="str">
        <f>VLOOKUP(G661,'Sub-Acct VLookup'!$A$1:$B$44,2,0)</f>
        <v>Community Welfare</v>
      </c>
      <c r="I661" s="13">
        <v>3337</v>
      </c>
      <c r="J661" s="2" t="s">
        <v>1217</v>
      </c>
      <c r="K661" s="2"/>
      <c r="L661" t="str">
        <f>VLOOKUP(J661,'State V-Lookup'!$A$1:$B$19,2,0)</f>
        <v>ILLINOIS</v>
      </c>
      <c r="M661" t="str">
        <f>VLOOKUP(I661,'Cost Center VLookup'!$A$1:$C$99,2,0)</f>
        <v>3337 Mid St Div Harrisburg/Metropolis Operations</v>
      </c>
      <c r="N661" t="str">
        <f>VLOOKUP(I661,'Cost Center VLookup'!$A$1:$C$89,3,0)</f>
        <v>Liberty Utilities</v>
      </c>
      <c r="O661" t="str">
        <f>VLOOKUP(I661,'Cost Center VLookup'!$A$1:$D$97,4,0)</f>
        <v>Liberty Utilities</v>
      </c>
    </row>
    <row r="662" spans="1:15" hidden="1">
      <c r="A662" s="15">
        <v>40602</v>
      </c>
      <c r="B662" s="6" t="s">
        <v>284</v>
      </c>
      <c r="C662" s="9" t="s">
        <v>176</v>
      </c>
      <c r="E662" t="s">
        <v>291</v>
      </c>
      <c r="F662" s="24">
        <v>1000</v>
      </c>
      <c r="G662">
        <v>30736</v>
      </c>
      <c r="H662" s="7" t="str">
        <f>VLOOKUP(G662,'Sub-Acct VLookup'!$A$1:$B$44,2,0)</f>
        <v>Community Welfare</v>
      </c>
      <c r="I662" s="13">
        <v>3333</v>
      </c>
      <c r="J662" s="2" t="s">
        <v>1011</v>
      </c>
      <c r="K662" s="2"/>
      <c r="L662" t="str">
        <f>VLOOKUP(J662,'State V-Lookup'!$A$1:$B$19,2,0)</f>
        <v>KENTUCKY</v>
      </c>
      <c r="M662" t="str">
        <f>VLOOKUP(I662,'Cost Center VLookup'!$A$1:$C$99,2,0)</f>
        <v>3333 Mid St Div Public Affairs</v>
      </c>
      <c r="N662" t="str">
        <f>VLOOKUP(I662,'Cost Center VLookup'!$A$1:$C$89,3,0)</f>
        <v>Mark Martin</v>
      </c>
      <c r="O662" t="str">
        <f>VLOOKUP(I662,'Cost Center VLookup'!$A$1:$D$97,4,0)</f>
        <v>Administration</v>
      </c>
    </row>
    <row r="663" spans="1:15" hidden="1">
      <c r="A663" s="15">
        <v>40602</v>
      </c>
      <c r="B663" s="6" t="s">
        <v>284</v>
      </c>
      <c r="C663" s="9" t="s">
        <v>176</v>
      </c>
      <c r="E663" t="s">
        <v>1243</v>
      </c>
      <c r="F663" s="24">
        <v>100</v>
      </c>
      <c r="G663">
        <v>30736</v>
      </c>
      <c r="H663" s="7" t="str">
        <f>VLOOKUP(G663,'Sub-Acct VLookup'!$A$1:$B$44,2,0)</f>
        <v>Community Welfare</v>
      </c>
      <c r="I663" s="13">
        <v>3333</v>
      </c>
      <c r="J663" s="2" t="s">
        <v>1011</v>
      </c>
      <c r="K663" s="2"/>
      <c r="L663" t="str">
        <f>VLOOKUP(J663,'State V-Lookup'!$A$1:$B$19,2,0)</f>
        <v>KENTUCKY</v>
      </c>
      <c r="M663" t="str">
        <f>VLOOKUP(I663,'Cost Center VLookup'!$A$1:$C$99,2,0)</f>
        <v>3333 Mid St Div Public Affairs</v>
      </c>
      <c r="N663" t="str">
        <f>VLOOKUP(I663,'Cost Center VLookup'!$A$1:$C$89,3,0)</f>
        <v>Mark Martin</v>
      </c>
      <c r="O663" t="str">
        <f>VLOOKUP(I663,'Cost Center VLookup'!$A$1:$D$97,4,0)</f>
        <v>Administration</v>
      </c>
    </row>
    <row r="664" spans="1:15" hidden="1">
      <c r="A664" s="15">
        <v>40599</v>
      </c>
      <c r="B664" s="6" t="s">
        <v>284</v>
      </c>
      <c r="C664" s="9" t="s">
        <v>176</v>
      </c>
      <c r="E664" t="s">
        <v>1307</v>
      </c>
      <c r="F664" s="24">
        <v>150</v>
      </c>
      <c r="G664">
        <v>30736</v>
      </c>
      <c r="H664" s="7" t="str">
        <f>VLOOKUP(G664,'Sub-Acct VLookup'!$A$1:$B$44,2,0)</f>
        <v>Community Welfare</v>
      </c>
      <c r="I664" s="13">
        <v>3333</v>
      </c>
      <c r="J664" s="2" t="s">
        <v>1011</v>
      </c>
      <c r="K664" s="2"/>
      <c r="L664" t="str">
        <f>VLOOKUP(J664,'State V-Lookup'!$A$1:$B$19,2,0)</f>
        <v>KENTUCKY</v>
      </c>
      <c r="M664" t="str">
        <f>VLOOKUP(I664,'Cost Center VLookup'!$A$1:$C$99,2,0)</f>
        <v>3333 Mid St Div Public Affairs</v>
      </c>
      <c r="N664" t="str">
        <f>VLOOKUP(I664,'Cost Center VLookup'!$A$1:$C$89,3,0)</f>
        <v>Mark Martin</v>
      </c>
      <c r="O664" t="str">
        <f>VLOOKUP(I664,'Cost Center VLookup'!$A$1:$D$97,4,0)</f>
        <v>Administration</v>
      </c>
    </row>
    <row r="665" spans="1:15" hidden="1">
      <c r="A665" s="15">
        <v>40591</v>
      </c>
      <c r="B665" s="6" t="s">
        <v>284</v>
      </c>
      <c r="C665" s="9" t="s">
        <v>176</v>
      </c>
      <c r="E665" t="s">
        <v>1298</v>
      </c>
      <c r="F665" s="24">
        <v>3000</v>
      </c>
      <c r="G665">
        <v>30736</v>
      </c>
      <c r="H665" s="7" t="str">
        <f>VLOOKUP(G665,'Sub-Acct VLookup'!$A$1:$B$44,2,0)</f>
        <v>Community Welfare</v>
      </c>
      <c r="I665" s="13">
        <v>3333</v>
      </c>
      <c r="J665" s="2" t="s">
        <v>1011</v>
      </c>
      <c r="K665" s="2"/>
      <c r="L665" t="str">
        <f>VLOOKUP(J665,'State V-Lookup'!$A$1:$B$19,2,0)</f>
        <v>KENTUCKY</v>
      </c>
      <c r="M665" t="str">
        <f>VLOOKUP(I665,'Cost Center VLookup'!$A$1:$C$99,2,0)</f>
        <v>3333 Mid St Div Public Affairs</v>
      </c>
      <c r="N665" t="str">
        <f>VLOOKUP(I665,'Cost Center VLookup'!$A$1:$C$89,3,0)</f>
        <v>Mark Martin</v>
      </c>
      <c r="O665" t="str">
        <f>VLOOKUP(I665,'Cost Center VLookup'!$A$1:$D$97,4,0)</f>
        <v>Administration</v>
      </c>
    </row>
    <row r="666" spans="1:15" hidden="1">
      <c r="A666" s="15">
        <v>40589</v>
      </c>
      <c r="B666" s="6" t="s">
        <v>284</v>
      </c>
      <c r="C666" s="9" t="s">
        <v>176</v>
      </c>
      <c r="E666" t="s">
        <v>292</v>
      </c>
      <c r="F666" s="24">
        <v>100</v>
      </c>
      <c r="G666">
        <v>30736</v>
      </c>
      <c r="H666" s="7" t="str">
        <f>VLOOKUP(G666,'Sub-Acct VLookup'!$A$1:$B$44,2,0)</f>
        <v>Community Welfare</v>
      </c>
      <c r="I666" s="13">
        <v>3333</v>
      </c>
      <c r="J666" s="2" t="s">
        <v>1011</v>
      </c>
      <c r="K666" s="2"/>
      <c r="L666" t="str">
        <f>VLOOKUP(J666,'State V-Lookup'!$A$1:$B$19,2,0)</f>
        <v>KENTUCKY</v>
      </c>
      <c r="M666" t="str">
        <f>VLOOKUP(I666,'Cost Center VLookup'!$A$1:$C$99,2,0)</f>
        <v>3333 Mid St Div Public Affairs</v>
      </c>
      <c r="N666" t="str">
        <f>VLOOKUP(I666,'Cost Center VLookup'!$A$1:$C$89,3,0)</f>
        <v>Mark Martin</v>
      </c>
      <c r="O666" t="str">
        <f>VLOOKUP(I666,'Cost Center VLookup'!$A$1:$D$97,4,0)</f>
        <v>Administration</v>
      </c>
    </row>
    <row r="667" spans="1:15" hidden="1">
      <c r="A667" s="15">
        <v>40582</v>
      </c>
      <c r="B667" s="6" t="s">
        <v>284</v>
      </c>
      <c r="C667" s="9" t="s">
        <v>176</v>
      </c>
      <c r="E667" t="s">
        <v>1375</v>
      </c>
      <c r="F667" s="24">
        <v>250</v>
      </c>
      <c r="G667">
        <v>30736</v>
      </c>
      <c r="H667" s="7" t="str">
        <f>VLOOKUP(G667,'Sub-Acct VLookup'!$A$1:$B$44,2,0)</f>
        <v>Community Welfare</v>
      </c>
      <c r="I667" s="13">
        <v>3333</v>
      </c>
      <c r="J667" s="2" t="s">
        <v>1011</v>
      </c>
      <c r="K667" s="2"/>
      <c r="L667" t="str">
        <f>VLOOKUP(J667,'State V-Lookup'!$A$1:$B$19,2,0)</f>
        <v>KENTUCKY</v>
      </c>
      <c r="M667" t="str">
        <f>VLOOKUP(I667,'Cost Center VLookup'!$A$1:$C$99,2,0)</f>
        <v>3333 Mid St Div Public Affairs</v>
      </c>
      <c r="N667" t="str">
        <f>VLOOKUP(I667,'Cost Center VLookup'!$A$1:$C$89,3,0)</f>
        <v>Mark Martin</v>
      </c>
      <c r="O667" t="str">
        <f>VLOOKUP(I667,'Cost Center VLookup'!$A$1:$D$97,4,0)</f>
        <v>Administration</v>
      </c>
    </row>
    <row r="668" spans="1:15" hidden="1">
      <c r="A668" s="15">
        <v>40595</v>
      </c>
      <c r="B668" s="6" t="s">
        <v>284</v>
      </c>
      <c r="C668" s="9" t="s">
        <v>176</v>
      </c>
      <c r="E668" t="s">
        <v>293</v>
      </c>
      <c r="F668" s="24">
        <v>200</v>
      </c>
      <c r="G668">
        <v>30736</v>
      </c>
      <c r="H668" s="7" t="str">
        <f>VLOOKUP(G668,'Sub-Acct VLookup'!$A$1:$B$44,2,0)</f>
        <v>Community Welfare</v>
      </c>
      <c r="I668" s="13">
        <v>3333</v>
      </c>
      <c r="J668" s="2" t="s">
        <v>1011</v>
      </c>
      <c r="K668" s="2"/>
      <c r="L668" t="str">
        <f>VLOOKUP(J668,'State V-Lookup'!$A$1:$B$19,2,0)</f>
        <v>KENTUCKY</v>
      </c>
      <c r="M668" t="str">
        <f>VLOOKUP(I668,'Cost Center VLookup'!$A$1:$C$99,2,0)</f>
        <v>3333 Mid St Div Public Affairs</v>
      </c>
      <c r="N668" t="str">
        <f>VLOOKUP(I668,'Cost Center VLookup'!$A$1:$C$89,3,0)</f>
        <v>Mark Martin</v>
      </c>
      <c r="O668" t="str">
        <f>VLOOKUP(I668,'Cost Center VLookup'!$A$1:$D$97,4,0)</f>
        <v>Administration</v>
      </c>
    </row>
    <row r="669" spans="1:15" hidden="1">
      <c r="A669" s="15">
        <v>40581</v>
      </c>
      <c r="B669" s="6" t="s">
        <v>284</v>
      </c>
      <c r="C669" s="9" t="s">
        <v>176</v>
      </c>
      <c r="E669" t="s">
        <v>1242</v>
      </c>
      <c r="F669" s="24">
        <v>500</v>
      </c>
      <c r="G669">
        <v>30736</v>
      </c>
      <c r="H669" s="7" t="str">
        <f>VLOOKUP(G669,'Sub-Acct VLookup'!$A$1:$B$44,2,0)</f>
        <v>Community Welfare</v>
      </c>
      <c r="I669" s="13">
        <v>3333</v>
      </c>
      <c r="J669" s="2" t="s">
        <v>1011</v>
      </c>
      <c r="K669" s="2"/>
      <c r="L669" t="str">
        <f>VLOOKUP(J669,'State V-Lookup'!$A$1:$B$19,2,0)</f>
        <v>KENTUCKY</v>
      </c>
      <c r="M669" t="str">
        <f>VLOOKUP(I669,'Cost Center VLookup'!$A$1:$C$99,2,0)</f>
        <v>3333 Mid St Div Public Affairs</v>
      </c>
      <c r="N669" t="str">
        <f>VLOOKUP(I669,'Cost Center VLookup'!$A$1:$C$89,3,0)</f>
        <v>Mark Martin</v>
      </c>
      <c r="O669" t="str">
        <f>VLOOKUP(I669,'Cost Center VLookup'!$A$1:$D$97,4,0)</f>
        <v>Administration</v>
      </c>
    </row>
    <row r="670" spans="1:15" hidden="1">
      <c r="A670" s="15">
        <v>40588</v>
      </c>
      <c r="B670" s="6" t="s">
        <v>284</v>
      </c>
      <c r="C670" s="9" t="s">
        <v>176</v>
      </c>
      <c r="E670" t="s">
        <v>1314</v>
      </c>
      <c r="F670" s="24">
        <v>3000</v>
      </c>
      <c r="G670">
        <v>30736</v>
      </c>
      <c r="H670" s="7" t="str">
        <f>VLOOKUP(G670,'Sub-Acct VLookup'!$A$1:$B$44,2,0)</f>
        <v>Community Welfare</v>
      </c>
      <c r="I670" s="13">
        <v>3301</v>
      </c>
      <c r="J670" s="2" t="s">
        <v>1026</v>
      </c>
      <c r="K670" s="2"/>
      <c r="L670" t="str">
        <f>VLOOKUP(J670,'State V-Lookup'!$A$1:$B$19,2,0)</f>
        <v>TENNESSEE</v>
      </c>
      <c r="M670" t="str">
        <f>VLOOKUP(I670,'Cost Center VLookup'!$A$1:$C$99,2,0)</f>
        <v>3301 Mid St Div Franklin Administration</v>
      </c>
      <c r="N670" t="str">
        <f>VLOOKUP(I670,'Cost Center VLookup'!$A$1:$C$89,3,0)</f>
        <v>Kevin Dobbs</v>
      </c>
      <c r="O670" t="str">
        <f>VLOOKUP(I670,'Cost Center VLookup'!$A$1:$D$97,4,0)</f>
        <v>Administration</v>
      </c>
    </row>
    <row r="671" spans="1:15" hidden="1">
      <c r="A671" s="15">
        <v>40599</v>
      </c>
      <c r="B671" s="6" t="s">
        <v>284</v>
      </c>
      <c r="C671" s="9" t="s">
        <v>176</v>
      </c>
      <c r="E671" t="s">
        <v>294</v>
      </c>
      <c r="F671" s="24">
        <v>300</v>
      </c>
      <c r="G671">
        <v>30736</v>
      </c>
      <c r="H671" s="7" t="str">
        <f>VLOOKUP(G671,'Sub-Acct VLookup'!$A$1:$B$44,2,0)</f>
        <v>Community Welfare</v>
      </c>
      <c r="I671" s="13">
        <v>3303</v>
      </c>
      <c r="J671" s="2" t="s">
        <v>1026</v>
      </c>
      <c r="K671" s="2"/>
      <c r="L671" t="str">
        <f>VLOOKUP(J671,'State V-Lookup'!$A$1:$B$19,2,0)</f>
        <v>TENNESSEE</v>
      </c>
      <c r="M671" t="str">
        <f>VLOOKUP(I671,'Cost Center VLookup'!$A$1:$C$99,2,0)</f>
        <v>3303 Mid St Div Franklin Human Resources</v>
      </c>
      <c r="N671" t="str">
        <f>VLOOKUP(I671,'Cost Center VLookup'!$A$1:$C$89,3,0)</f>
        <v>Julie Duff</v>
      </c>
      <c r="O671" t="str">
        <f>VLOOKUP(I671,'Cost Center VLookup'!$A$1:$D$97,4,0)</f>
        <v>Administration</v>
      </c>
    </row>
    <row r="672" spans="1:15" hidden="1">
      <c r="A672" s="15">
        <v>40599</v>
      </c>
      <c r="B672" s="6" t="s">
        <v>284</v>
      </c>
      <c r="C672" s="9" t="s">
        <v>176</v>
      </c>
      <c r="E672" t="s">
        <v>294</v>
      </c>
      <c r="F672" s="24">
        <v>125</v>
      </c>
      <c r="G672">
        <v>30736</v>
      </c>
      <c r="H672" s="7" t="str">
        <f>VLOOKUP(G672,'Sub-Acct VLookup'!$A$1:$B$44,2,0)</f>
        <v>Community Welfare</v>
      </c>
      <c r="I672" s="13">
        <v>3303</v>
      </c>
      <c r="J672" s="2" t="s">
        <v>1026</v>
      </c>
      <c r="K672" s="2"/>
      <c r="L672" t="str">
        <f>VLOOKUP(J672,'State V-Lookup'!$A$1:$B$19,2,0)</f>
        <v>TENNESSEE</v>
      </c>
      <c r="M672" t="str">
        <f>VLOOKUP(I672,'Cost Center VLookup'!$A$1:$C$99,2,0)</f>
        <v>3303 Mid St Div Franklin Human Resources</v>
      </c>
      <c r="N672" t="str">
        <f>VLOOKUP(I672,'Cost Center VLookup'!$A$1:$C$89,3,0)</f>
        <v>Julie Duff</v>
      </c>
      <c r="O672" t="str">
        <f>VLOOKUP(I672,'Cost Center VLookup'!$A$1:$D$97,4,0)</f>
        <v>Administration</v>
      </c>
    </row>
    <row r="673" spans="1:15" hidden="1">
      <c r="A673" s="15">
        <v>40591</v>
      </c>
      <c r="B673" s="6" t="s">
        <v>284</v>
      </c>
      <c r="C673" s="9" t="s">
        <v>176</v>
      </c>
      <c r="E673" t="s">
        <v>33</v>
      </c>
      <c r="F673" s="24">
        <v>200</v>
      </c>
      <c r="G673">
        <v>30736</v>
      </c>
      <c r="H673" s="7" t="str">
        <f>VLOOKUP(G673,'Sub-Acct VLookup'!$A$1:$B$44,2,0)</f>
        <v>Community Welfare</v>
      </c>
      <c r="I673" s="13">
        <v>3342</v>
      </c>
      <c r="J673" s="2" t="s">
        <v>1026</v>
      </c>
      <c r="K673" s="2"/>
      <c r="L673" t="str">
        <f>VLOOKUP(J673,'State V-Lookup'!$A$1:$B$19,2,0)</f>
        <v>TENNESSEE</v>
      </c>
      <c r="M673" t="str">
        <f>VLOOKUP(I673,'Cost Center VLookup'!$A$1:$C$99,2,0)</f>
        <v>3342 Mid St Div Franklin Operations</v>
      </c>
      <c r="N673" t="str">
        <f>VLOOKUP(I673,'Cost Center VLookup'!$A$1:$C$89,3,0)</f>
        <v>Kenny Hay / Steve Steiger</v>
      </c>
      <c r="O673" t="str">
        <f>VLOOKUP(I673,'Cost Center VLookup'!$A$1:$D$97,4,0)</f>
        <v>Brett Lowe</v>
      </c>
    </row>
    <row r="674" spans="1:15" hidden="1">
      <c r="A674" s="15">
        <v>40626</v>
      </c>
      <c r="B674" s="6" t="s">
        <v>295</v>
      </c>
      <c r="C674" s="9" t="s">
        <v>176</v>
      </c>
      <c r="E674" t="s">
        <v>1324</v>
      </c>
      <c r="F674" s="24">
        <v>100</v>
      </c>
      <c r="G674">
        <v>30702</v>
      </c>
      <c r="H674" s="7" t="str">
        <f>VLOOKUP(G674,'Sub-Acct VLookup'!$A$1:$B$44,2,0)</f>
        <v>Education</v>
      </c>
      <c r="I674" s="13">
        <v>3333</v>
      </c>
      <c r="J674" s="2" t="s">
        <v>1011</v>
      </c>
      <c r="K674" s="2"/>
      <c r="L674" t="str">
        <f>VLOOKUP(J674,'State V-Lookup'!$A$1:$B$19,2,0)</f>
        <v>KENTUCKY</v>
      </c>
      <c r="M674" t="str">
        <f>VLOOKUP(I674,'Cost Center VLookup'!$A$1:$C$99,2,0)</f>
        <v>3333 Mid St Div Public Affairs</v>
      </c>
      <c r="N674" t="str">
        <f>VLOOKUP(I674,'Cost Center VLookup'!$A$1:$C$89,3,0)</f>
        <v>Mark Martin</v>
      </c>
      <c r="O674" t="str">
        <f>VLOOKUP(I674,'Cost Center VLookup'!$A$1:$D$97,4,0)</f>
        <v>Administration</v>
      </c>
    </row>
    <row r="675" spans="1:15" hidden="1">
      <c r="A675" s="15">
        <v>40624</v>
      </c>
      <c r="B675" s="6" t="s">
        <v>295</v>
      </c>
      <c r="C675" s="9" t="s">
        <v>176</v>
      </c>
      <c r="E675" t="s">
        <v>242</v>
      </c>
      <c r="F675" s="24">
        <v>250</v>
      </c>
      <c r="G675" s="2" t="s">
        <v>1013</v>
      </c>
      <c r="H675" s="7" t="str">
        <f>VLOOKUP(G675,'Sub-Acct VLookup'!$A$1:$B$44,2,0)</f>
        <v>Community Relations &amp; Trade Shows</v>
      </c>
      <c r="I675" s="13">
        <v>3343</v>
      </c>
      <c r="J675" s="2" t="s">
        <v>1026</v>
      </c>
      <c r="K675" s="2"/>
      <c r="L675" t="str">
        <f>VLOOKUP(J675,'State V-Lookup'!$A$1:$B$19,2,0)</f>
        <v>TENNESSEE</v>
      </c>
      <c r="M675" t="str">
        <f>VLOOKUP(I675,'Cost Center VLookup'!$A$1:$C$99,2,0)</f>
        <v>3343 Mid St Div Murfreesboro Operations</v>
      </c>
      <c r="N675" t="str">
        <f>VLOOKUP(I675,'Cost Center VLookup'!$A$1:$C$89,3,0)</f>
        <v>James Robbins / Jason Griffin</v>
      </c>
      <c r="O675" t="str">
        <f>VLOOKUP(I675,'Cost Center VLookup'!$A$1:$D$97,4,0)</f>
        <v>Brett Lowe</v>
      </c>
    </row>
    <row r="676" spans="1:15" hidden="1">
      <c r="A676" s="15">
        <v>40612</v>
      </c>
      <c r="B676" s="6" t="s">
        <v>295</v>
      </c>
      <c r="C676" s="9" t="s">
        <v>176</v>
      </c>
      <c r="E676" t="s">
        <v>1329</v>
      </c>
      <c r="F676" s="24">
        <v>1000</v>
      </c>
      <c r="G676">
        <v>30702</v>
      </c>
      <c r="H676" s="7" t="str">
        <f>VLOOKUP(G676,'Sub-Acct VLookup'!$A$1:$B$44,2,0)</f>
        <v>Education</v>
      </c>
      <c r="I676" s="13">
        <v>3333</v>
      </c>
      <c r="J676" s="2" t="s">
        <v>1068</v>
      </c>
      <c r="K676" s="2"/>
      <c r="L676" t="str">
        <f>VLOOKUP(J676,'State V-Lookup'!$A$1:$B$19,2,0)</f>
        <v>GEORGIA</v>
      </c>
      <c r="M676" t="str">
        <f>VLOOKUP(I676,'Cost Center VLookup'!$A$1:$C$99,2,0)</f>
        <v>3333 Mid St Div Public Affairs</v>
      </c>
      <c r="N676" t="str">
        <f>VLOOKUP(I676,'Cost Center VLookup'!$A$1:$C$89,3,0)</f>
        <v>Mark Martin</v>
      </c>
      <c r="O676" t="str">
        <f>VLOOKUP(I676,'Cost Center VLookup'!$A$1:$D$97,4,0)</f>
        <v>Administration</v>
      </c>
    </row>
    <row r="677" spans="1:15" hidden="1">
      <c r="A677" s="15">
        <v>40610</v>
      </c>
      <c r="B677" s="6" t="s">
        <v>295</v>
      </c>
      <c r="C677" s="9" t="s">
        <v>176</v>
      </c>
      <c r="E677" t="s">
        <v>1360</v>
      </c>
      <c r="F677" s="24">
        <v>1000</v>
      </c>
      <c r="G677">
        <v>30702</v>
      </c>
      <c r="H677" s="7" t="str">
        <f>VLOOKUP(G677,'Sub-Acct VLookup'!$A$1:$B$44,2,0)</f>
        <v>Education</v>
      </c>
      <c r="I677" s="13">
        <v>3333</v>
      </c>
      <c r="J677" s="2" t="s">
        <v>1068</v>
      </c>
      <c r="K677" s="2"/>
      <c r="L677" t="str">
        <f>VLOOKUP(J677,'State V-Lookup'!$A$1:$B$19,2,0)</f>
        <v>GEORGIA</v>
      </c>
      <c r="M677" t="str">
        <f>VLOOKUP(I677,'Cost Center VLookup'!$A$1:$C$99,2,0)</f>
        <v>3333 Mid St Div Public Affairs</v>
      </c>
      <c r="N677" t="str">
        <f>VLOOKUP(I677,'Cost Center VLookup'!$A$1:$C$89,3,0)</f>
        <v>Mark Martin</v>
      </c>
      <c r="O677" t="str">
        <f>VLOOKUP(I677,'Cost Center VLookup'!$A$1:$D$97,4,0)</f>
        <v>Administration</v>
      </c>
    </row>
    <row r="678" spans="1:15" hidden="1">
      <c r="A678" s="15">
        <v>40630</v>
      </c>
      <c r="B678" s="6" t="s">
        <v>295</v>
      </c>
      <c r="C678" s="9" t="s">
        <v>176</v>
      </c>
      <c r="E678" t="s">
        <v>1361</v>
      </c>
      <c r="F678" s="24">
        <v>500</v>
      </c>
      <c r="G678">
        <v>30702</v>
      </c>
      <c r="H678" s="7" t="str">
        <f>VLOOKUP(G678,'Sub-Acct VLookup'!$A$1:$B$44,2,0)</f>
        <v>Education</v>
      </c>
      <c r="I678" s="13">
        <v>3333</v>
      </c>
      <c r="J678" s="2" t="s">
        <v>1068</v>
      </c>
      <c r="K678" s="2"/>
      <c r="L678" t="str">
        <f>VLOOKUP(J678,'State V-Lookup'!$A$1:$B$19,2,0)</f>
        <v>GEORGIA</v>
      </c>
      <c r="M678" t="str">
        <f>VLOOKUP(I678,'Cost Center VLookup'!$A$1:$C$99,2,0)</f>
        <v>3333 Mid St Div Public Affairs</v>
      </c>
      <c r="N678" t="str">
        <f>VLOOKUP(I678,'Cost Center VLookup'!$A$1:$C$89,3,0)</f>
        <v>Mark Martin</v>
      </c>
      <c r="O678" t="str">
        <f>VLOOKUP(I678,'Cost Center VLookup'!$A$1:$D$97,4,0)</f>
        <v>Administration</v>
      </c>
    </row>
    <row r="679" spans="1:15" hidden="1">
      <c r="A679" s="15">
        <v>40611</v>
      </c>
      <c r="B679" s="6" t="s">
        <v>295</v>
      </c>
      <c r="C679" s="9" t="s">
        <v>176</v>
      </c>
      <c r="E679" t="s">
        <v>1010</v>
      </c>
      <c r="F679" s="24">
        <v>120</v>
      </c>
      <c r="G679">
        <v>30703</v>
      </c>
      <c r="H679" s="7" t="str">
        <f>VLOOKUP(G679,'Sub-Acct VLookup'!$A$1:$B$44,2,0)</f>
        <v>United Way Agencies</v>
      </c>
      <c r="I679" s="13">
        <v>3333</v>
      </c>
      <c r="J679" s="2" t="s">
        <v>1011</v>
      </c>
      <c r="K679" s="2"/>
      <c r="L679" t="str">
        <f>VLOOKUP(J679,'State V-Lookup'!$A$1:$B$19,2,0)</f>
        <v>KENTUCKY</v>
      </c>
      <c r="M679" t="str">
        <f>VLOOKUP(I679,'Cost Center VLookup'!$A$1:$C$99,2,0)</f>
        <v>3333 Mid St Div Public Affairs</v>
      </c>
      <c r="N679" t="str">
        <f>VLOOKUP(I679,'Cost Center VLookup'!$A$1:$C$89,3,0)</f>
        <v>Mark Martin</v>
      </c>
      <c r="O679" t="str">
        <f>VLOOKUP(I679,'Cost Center VLookup'!$A$1:$D$97,4,0)</f>
        <v>Administration</v>
      </c>
    </row>
    <row r="680" spans="1:15" hidden="1">
      <c r="A680" s="15">
        <v>40633</v>
      </c>
      <c r="B680" s="6" t="s">
        <v>295</v>
      </c>
      <c r="C680" s="9" t="s">
        <v>176</v>
      </c>
      <c r="E680" t="s">
        <v>1010</v>
      </c>
      <c r="F680" s="24">
        <v>1500</v>
      </c>
      <c r="G680">
        <v>30703</v>
      </c>
      <c r="H680" s="7" t="str">
        <f>VLOOKUP(G680,'Sub-Acct VLookup'!$A$1:$B$44,2,0)</f>
        <v>United Way Agencies</v>
      </c>
      <c r="I680" s="13">
        <v>3333</v>
      </c>
      <c r="J680" s="2" t="s">
        <v>1026</v>
      </c>
      <c r="K680" s="2"/>
      <c r="L680" t="str">
        <f>VLOOKUP(J680,'State V-Lookup'!$A$1:$B$19,2,0)</f>
        <v>TENNESSEE</v>
      </c>
      <c r="M680" t="str">
        <f>VLOOKUP(I680,'Cost Center VLookup'!$A$1:$C$99,2,0)</f>
        <v>3333 Mid St Div Public Affairs</v>
      </c>
      <c r="N680" t="str">
        <f>VLOOKUP(I680,'Cost Center VLookup'!$A$1:$C$89,3,0)</f>
        <v>Mark Martin</v>
      </c>
      <c r="O680" t="str">
        <f>VLOOKUP(I680,'Cost Center VLookup'!$A$1:$D$97,4,0)</f>
        <v>Administration</v>
      </c>
    </row>
    <row r="681" spans="1:15" hidden="1">
      <c r="A681" s="15">
        <v>40610</v>
      </c>
      <c r="B681" s="6" t="s">
        <v>295</v>
      </c>
      <c r="C681" s="9" t="s">
        <v>176</v>
      </c>
      <c r="E681" t="s">
        <v>1306</v>
      </c>
      <c r="F681" s="24">
        <v>250</v>
      </c>
      <c r="G681">
        <v>30710</v>
      </c>
      <c r="H681" s="7" t="str">
        <f>VLOOKUP(G681,'Sub-Acct VLookup'!$A$1:$B$44,2,0)</f>
        <v>Youth Clubs &amp; Centers</v>
      </c>
      <c r="I681" s="13">
        <v>3338</v>
      </c>
      <c r="J681" s="2" t="s">
        <v>1026</v>
      </c>
      <c r="K681" s="2"/>
      <c r="L681" t="str">
        <f>VLOOKUP(J681,'State V-Lookup'!$A$1:$B$19,2,0)</f>
        <v>TENNESSEE</v>
      </c>
      <c r="M681" t="str">
        <f>VLOOKUP(I681,'Cost Center VLookup'!$A$1:$C$99,2,0)</f>
        <v>3338 Mid St Div ILWTN Union City Operations</v>
      </c>
      <c r="N681" t="str">
        <f>VLOOKUP(I681,'Cost Center VLookup'!$A$1:$C$89,3,0)</f>
        <v>Pat Mattingly / Sean Jones</v>
      </c>
      <c r="O681" t="str">
        <f>VLOOKUP(I681,'Cost Center VLookup'!$A$1:$D$97,4,0)</f>
        <v>Ryan Tolbert</v>
      </c>
    </row>
    <row r="682" spans="1:15" hidden="1">
      <c r="A682" s="15">
        <v>40612</v>
      </c>
      <c r="B682" s="6" t="s">
        <v>295</v>
      </c>
      <c r="C682" s="9" t="s">
        <v>176</v>
      </c>
      <c r="E682" t="s">
        <v>1307</v>
      </c>
      <c r="F682" s="24">
        <v>250</v>
      </c>
      <c r="G682">
        <v>30710</v>
      </c>
      <c r="H682" s="7" t="str">
        <f>VLOOKUP(G682,'Sub-Acct VLookup'!$A$1:$B$44,2,0)</f>
        <v>Youth Clubs &amp; Centers</v>
      </c>
      <c r="I682" s="13">
        <v>3333</v>
      </c>
      <c r="J682" s="2" t="s">
        <v>1011</v>
      </c>
      <c r="K682" s="2"/>
      <c r="L682" t="str">
        <f>VLOOKUP(J682,'State V-Lookup'!$A$1:$B$19,2,0)</f>
        <v>KENTUCKY</v>
      </c>
      <c r="M682" t="str">
        <f>VLOOKUP(I682,'Cost Center VLookup'!$A$1:$C$99,2,0)</f>
        <v>3333 Mid St Div Public Affairs</v>
      </c>
      <c r="N682" t="str">
        <f>VLOOKUP(I682,'Cost Center VLookup'!$A$1:$C$89,3,0)</f>
        <v>Mark Martin</v>
      </c>
      <c r="O682" t="str">
        <f>VLOOKUP(I682,'Cost Center VLookup'!$A$1:$D$97,4,0)</f>
        <v>Administration</v>
      </c>
    </row>
    <row r="683" spans="1:15" hidden="1">
      <c r="A683" s="15">
        <v>40624</v>
      </c>
      <c r="B683" s="6" t="s">
        <v>295</v>
      </c>
      <c r="C683" s="9" t="s">
        <v>176</v>
      </c>
      <c r="E683" t="s">
        <v>30</v>
      </c>
      <c r="F683" s="24">
        <v>250</v>
      </c>
      <c r="G683">
        <v>30710</v>
      </c>
      <c r="H683" s="7" t="str">
        <f>VLOOKUP(G683,'Sub-Acct VLookup'!$A$1:$B$44,2,0)</f>
        <v>Youth Clubs &amp; Centers</v>
      </c>
      <c r="I683" s="13">
        <v>3333</v>
      </c>
      <c r="J683" s="2" t="s">
        <v>1068</v>
      </c>
      <c r="K683" s="2"/>
      <c r="L683" t="str">
        <f>VLOOKUP(J683,'State V-Lookup'!$A$1:$B$19,2,0)</f>
        <v>GEORGIA</v>
      </c>
      <c r="M683" t="str">
        <f>VLOOKUP(I683,'Cost Center VLookup'!$A$1:$C$99,2,0)</f>
        <v>3333 Mid St Div Public Affairs</v>
      </c>
      <c r="N683" t="str">
        <f>VLOOKUP(I683,'Cost Center VLookup'!$A$1:$C$89,3,0)</f>
        <v>Mark Martin</v>
      </c>
      <c r="O683" t="str">
        <f>VLOOKUP(I683,'Cost Center VLookup'!$A$1:$D$97,4,0)</f>
        <v>Administration</v>
      </c>
    </row>
    <row r="684" spans="1:15" hidden="1">
      <c r="A684" s="15">
        <v>40611</v>
      </c>
      <c r="B684" s="6" t="s">
        <v>295</v>
      </c>
      <c r="C684" s="9" t="s">
        <v>176</v>
      </c>
      <c r="E684" t="s">
        <v>1329</v>
      </c>
      <c r="F684" s="24">
        <v>250</v>
      </c>
      <c r="G684">
        <v>30710</v>
      </c>
      <c r="H684" s="7" t="str">
        <f>VLOOKUP(G684,'Sub-Acct VLookup'!$A$1:$B$44,2,0)</f>
        <v>Youth Clubs &amp; Centers</v>
      </c>
      <c r="I684" s="13">
        <v>3333</v>
      </c>
      <c r="J684" s="2" t="s">
        <v>1068</v>
      </c>
      <c r="K684" s="2"/>
      <c r="L684" t="str">
        <f>VLOOKUP(J684,'State V-Lookup'!$A$1:$B$19,2,0)</f>
        <v>GEORGIA</v>
      </c>
      <c r="M684" t="str">
        <f>VLOOKUP(I684,'Cost Center VLookup'!$A$1:$C$99,2,0)</f>
        <v>3333 Mid St Div Public Affairs</v>
      </c>
      <c r="N684" t="str">
        <f>VLOOKUP(I684,'Cost Center VLookup'!$A$1:$C$89,3,0)</f>
        <v>Mark Martin</v>
      </c>
      <c r="O684" t="str">
        <f>VLOOKUP(I684,'Cost Center VLookup'!$A$1:$D$97,4,0)</f>
        <v>Administration</v>
      </c>
    </row>
    <row r="685" spans="1:15" hidden="1">
      <c r="A685" s="15">
        <v>40618</v>
      </c>
      <c r="B685" s="6" t="s">
        <v>295</v>
      </c>
      <c r="C685" s="9" t="s">
        <v>176</v>
      </c>
      <c r="E685" t="s">
        <v>1273</v>
      </c>
      <c r="F685" s="24">
        <v>250</v>
      </c>
      <c r="G685">
        <v>30710</v>
      </c>
      <c r="H685" s="7" t="str">
        <f>VLOOKUP(G685,'Sub-Acct VLookup'!$A$1:$B$44,2,0)</f>
        <v>Youth Clubs &amp; Centers</v>
      </c>
      <c r="I685" s="13">
        <v>3370</v>
      </c>
      <c r="J685" s="2" t="s">
        <v>1220</v>
      </c>
      <c r="K685" s="2"/>
      <c r="L685" t="str">
        <f>VLOOKUP(J685,'State V-Lookup'!$A$1:$B$19,2,0)</f>
        <v>NEMO</v>
      </c>
      <c r="M685" t="str">
        <f>VLOOKUP(I685,'Cost Center VLookup'!$A$1:$C$99,2,0)</f>
        <v>3370 Mid St Div Kirksville Operations</v>
      </c>
      <c r="N685" t="str">
        <f>VLOOKUP(I685,'Cost Center VLookup'!$A$1:$C$89,3,0)</f>
        <v>Liberty Utilities</v>
      </c>
      <c r="O685" t="str">
        <f>VLOOKUP(I685,'Cost Center VLookup'!$A$1:$D$97,4,0)</f>
        <v>Liberty Utilities</v>
      </c>
    </row>
    <row r="686" spans="1:15" hidden="1">
      <c r="A686" s="15">
        <v>40612</v>
      </c>
      <c r="B686" s="6" t="s">
        <v>295</v>
      </c>
      <c r="C686" s="9" t="s">
        <v>176</v>
      </c>
      <c r="E686" t="s">
        <v>296</v>
      </c>
      <c r="F686" s="24">
        <v>1000</v>
      </c>
      <c r="G686">
        <v>30711</v>
      </c>
      <c r="H686" s="7" t="str">
        <f>VLOOKUP(G686,'Sub-Acct VLookup'!$A$1:$B$44,2,0)</f>
        <v>Heat Help Assistance Program</v>
      </c>
      <c r="I686" s="13">
        <v>1508</v>
      </c>
      <c r="J686" s="2" t="s">
        <v>1027</v>
      </c>
      <c r="K686" s="2"/>
      <c r="L686" t="str">
        <f>VLOOKUP(J686,'State V-Lookup'!$A$1:$B$19,2,0)</f>
        <v>GENERAL OFFICE</v>
      </c>
      <c r="M686" t="str">
        <f>VLOOKUP(I686,'Cost Center VLookup'!$A$1:$C$99,2,0)</f>
        <v xml:space="preserve">1508 ATM-Dallas-Energy Assistance </v>
      </c>
      <c r="N686" t="str">
        <f>VLOOKUP(I686,'Cost Center VLookup'!$A$1:$C$89,3,0)</f>
        <v>Dan Alderson</v>
      </c>
      <c r="O686" t="str">
        <f>VLOOKUP(I686,'Cost Center VLookup'!$A$1:$D$97,4,0)</f>
        <v>Shared Services</v>
      </c>
    </row>
    <row r="687" spans="1:15" hidden="1">
      <c r="A687" s="15">
        <v>40612</v>
      </c>
      <c r="B687" s="6" t="s">
        <v>295</v>
      </c>
      <c r="C687" s="9" t="s">
        <v>176</v>
      </c>
      <c r="E687" t="s">
        <v>297</v>
      </c>
      <c r="F687" s="24">
        <v>1000</v>
      </c>
      <c r="G687">
        <v>30711</v>
      </c>
      <c r="H687" s="7" t="str">
        <f>VLOOKUP(G687,'Sub-Acct VLookup'!$A$1:$B$44,2,0)</f>
        <v>Heat Help Assistance Program</v>
      </c>
      <c r="I687" s="13">
        <v>1508</v>
      </c>
      <c r="J687" s="2" t="s">
        <v>1027</v>
      </c>
      <c r="K687" s="2"/>
      <c r="L687" t="str">
        <f>VLOOKUP(J687,'State V-Lookup'!$A$1:$B$19,2,0)</f>
        <v>GENERAL OFFICE</v>
      </c>
      <c r="M687" t="str">
        <f>VLOOKUP(I687,'Cost Center VLookup'!$A$1:$C$99,2,0)</f>
        <v xml:space="preserve">1508 ATM-Dallas-Energy Assistance </v>
      </c>
      <c r="N687" t="str">
        <f>VLOOKUP(I687,'Cost Center VLookup'!$A$1:$C$89,3,0)</f>
        <v>Dan Alderson</v>
      </c>
      <c r="O687" t="str">
        <f>VLOOKUP(I687,'Cost Center VLookup'!$A$1:$D$97,4,0)</f>
        <v>Shared Services</v>
      </c>
    </row>
    <row r="688" spans="1:15" hidden="1">
      <c r="A688" s="15">
        <v>40613</v>
      </c>
      <c r="B688" s="6" t="s">
        <v>295</v>
      </c>
      <c r="C688" s="9" t="s">
        <v>176</v>
      </c>
      <c r="E688" t="s">
        <v>298</v>
      </c>
      <c r="F688" s="24">
        <v>3000</v>
      </c>
      <c r="G688">
        <v>30711</v>
      </c>
      <c r="H688" s="7" t="str">
        <f>VLOOKUP(G688,'Sub-Acct VLookup'!$A$1:$B$44,2,0)</f>
        <v>Heat Help Assistance Program</v>
      </c>
      <c r="I688" s="13">
        <v>1508</v>
      </c>
      <c r="J688" s="2" t="s">
        <v>1027</v>
      </c>
      <c r="K688" s="2"/>
      <c r="L688" t="str">
        <f>VLOOKUP(J688,'State V-Lookup'!$A$1:$B$19,2,0)</f>
        <v>GENERAL OFFICE</v>
      </c>
      <c r="M688" t="str">
        <f>VLOOKUP(I688,'Cost Center VLookup'!$A$1:$C$99,2,0)</f>
        <v xml:space="preserve">1508 ATM-Dallas-Energy Assistance </v>
      </c>
      <c r="N688" t="str">
        <f>VLOOKUP(I688,'Cost Center VLookup'!$A$1:$C$89,3,0)</f>
        <v>Dan Alderson</v>
      </c>
      <c r="O688" t="str">
        <f>VLOOKUP(I688,'Cost Center VLookup'!$A$1:$D$97,4,0)</f>
        <v>Shared Services</v>
      </c>
    </row>
    <row r="689" spans="1:15" hidden="1">
      <c r="A689" s="15">
        <v>40612</v>
      </c>
      <c r="B689" s="6" t="s">
        <v>295</v>
      </c>
      <c r="C689" s="9" t="s">
        <v>176</v>
      </c>
      <c r="E689" t="s">
        <v>299</v>
      </c>
      <c r="F689" s="24">
        <v>1000</v>
      </c>
      <c r="G689">
        <v>30711</v>
      </c>
      <c r="H689" s="7" t="str">
        <f>VLOOKUP(G689,'Sub-Acct VLookup'!$A$1:$B$44,2,0)</f>
        <v>Heat Help Assistance Program</v>
      </c>
      <c r="I689" s="13">
        <v>1508</v>
      </c>
      <c r="J689" s="2" t="s">
        <v>1027</v>
      </c>
      <c r="K689" s="2"/>
      <c r="L689" t="str">
        <f>VLOOKUP(J689,'State V-Lookup'!$A$1:$B$19,2,0)</f>
        <v>GENERAL OFFICE</v>
      </c>
      <c r="M689" t="str">
        <f>VLOOKUP(I689,'Cost Center VLookup'!$A$1:$C$99,2,0)</f>
        <v xml:space="preserve">1508 ATM-Dallas-Energy Assistance </v>
      </c>
      <c r="N689" t="str">
        <f>VLOOKUP(I689,'Cost Center VLookup'!$A$1:$C$89,3,0)</f>
        <v>Dan Alderson</v>
      </c>
      <c r="O689" t="str">
        <f>VLOOKUP(I689,'Cost Center VLookup'!$A$1:$D$97,4,0)</f>
        <v>Shared Services</v>
      </c>
    </row>
    <row r="690" spans="1:15" hidden="1">
      <c r="A690" s="15">
        <v>40612</v>
      </c>
      <c r="B690" s="6" t="s">
        <v>295</v>
      </c>
      <c r="C690" s="9" t="s">
        <v>176</v>
      </c>
      <c r="E690" t="s">
        <v>300</v>
      </c>
      <c r="F690" s="24">
        <v>1000</v>
      </c>
      <c r="G690">
        <v>30711</v>
      </c>
      <c r="H690" s="7" t="str">
        <f>VLOOKUP(G690,'Sub-Acct VLookup'!$A$1:$B$44,2,0)</f>
        <v>Heat Help Assistance Program</v>
      </c>
      <c r="I690" s="13">
        <v>1508</v>
      </c>
      <c r="J690" s="2" t="s">
        <v>1027</v>
      </c>
      <c r="K690" s="2"/>
      <c r="L690" t="str">
        <f>VLOOKUP(J690,'State V-Lookup'!$A$1:$B$19,2,0)</f>
        <v>GENERAL OFFICE</v>
      </c>
      <c r="M690" t="str">
        <f>VLOOKUP(I690,'Cost Center VLookup'!$A$1:$C$99,2,0)</f>
        <v xml:space="preserve">1508 ATM-Dallas-Energy Assistance </v>
      </c>
      <c r="N690" t="str">
        <f>VLOOKUP(I690,'Cost Center VLookup'!$A$1:$C$89,3,0)</f>
        <v>Dan Alderson</v>
      </c>
      <c r="O690" t="str">
        <f>VLOOKUP(I690,'Cost Center VLookup'!$A$1:$D$97,4,0)</f>
        <v>Shared Services</v>
      </c>
    </row>
    <row r="691" spans="1:15" hidden="1">
      <c r="A691" s="15">
        <v>40612</v>
      </c>
      <c r="B691" s="6" t="s">
        <v>295</v>
      </c>
      <c r="C691" s="9" t="s">
        <v>176</v>
      </c>
      <c r="E691" t="s">
        <v>301</v>
      </c>
      <c r="F691" s="24">
        <v>19000</v>
      </c>
      <c r="G691">
        <v>30711</v>
      </c>
      <c r="H691" s="7" t="str">
        <f>VLOOKUP(G691,'Sub-Acct VLookup'!$A$1:$B$44,2,0)</f>
        <v>Heat Help Assistance Program</v>
      </c>
      <c r="I691" s="13">
        <v>1508</v>
      </c>
      <c r="J691" s="2" t="s">
        <v>1027</v>
      </c>
      <c r="K691" s="2"/>
      <c r="L691" t="str">
        <f>VLOOKUP(J691,'State V-Lookup'!$A$1:$B$19,2,0)</f>
        <v>GENERAL OFFICE</v>
      </c>
      <c r="M691" t="str">
        <f>VLOOKUP(I691,'Cost Center VLookup'!$A$1:$C$99,2,0)</f>
        <v xml:space="preserve">1508 ATM-Dallas-Energy Assistance </v>
      </c>
      <c r="N691" t="str">
        <f>VLOOKUP(I691,'Cost Center VLookup'!$A$1:$C$89,3,0)</f>
        <v>Dan Alderson</v>
      </c>
      <c r="O691" t="str">
        <f>VLOOKUP(I691,'Cost Center VLookup'!$A$1:$D$97,4,0)</f>
        <v>Shared Services</v>
      </c>
    </row>
    <row r="692" spans="1:15" hidden="1">
      <c r="A692" s="15">
        <v>40613</v>
      </c>
      <c r="B692" s="6" t="s">
        <v>295</v>
      </c>
      <c r="C692" s="9" t="s">
        <v>176</v>
      </c>
      <c r="E692" t="s">
        <v>330</v>
      </c>
      <c r="F692" s="24">
        <v>1000</v>
      </c>
      <c r="G692">
        <v>30711</v>
      </c>
      <c r="H692" s="7" t="str">
        <f>VLOOKUP(G692,'Sub-Acct VLookup'!$A$1:$B$44,2,0)</f>
        <v>Heat Help Assistance Program</v>
      </c>
      <c r="I692" s="13">
        <v>1508</v>
      </c>
      <c r="J692" s="2" t="s">
        <v>1027</v>
      </c>
      <c r="K692" s="2"/>
      <c r="L692" t="str">
        <f>VLOOKUP(J692,'State V-Lookup'!$A$1:$B$19,2,0)</f>
        <v>GENERAL OFFICE</v>
      </c>
      <c r="M692" t="str">
        <f>VLOOKUP(I692,'Cost Center VLookup'!$A$1:$C$99,2,0)</f>
        <v xml:space="preserve">1508 ATM-Dallas-Energy Assistance </v>
      </c>
      <c r="N692" t="str">
        <f>VLOOKUP(I692,'Cost Center VLookup'!$A$1:$C$89,3,0)</f>
        <v>Dan Alderson</v>
      </c>
      <c r="O692" t="str">
        <f>VLOOKUP(I692,'Cost Center VLookup'!$A$1:$D$97,4,0)</f>
        <v>Shared Services</v>
      </c>
    </row>
    <row r="693" spans="1:15" hidden="1">
      <c r="A693" s="15">
        <v>40612</v>
      </c>
      <c r="B693" s="6" t="s">
        <v>295</v>
      </c>
      <c r="C693" s="9" t="s">
        <v>176</v>
      </c>
      <c r="E693" t="s">
        <v>329</v>
      </c>
      <c r="F693" s="24">
        <v>1000</v>
      </c>
      <c r="G693">
        <v>30711</v>
      </c>
      <c r="H693" s="7" t="str">
        <f>VLOOKUP(G693,'Sub-Acct VLookup'!$A$1:$B$44,2,0)</f>
        <v>Heat Help Assistance Program</v>
      </c>
      <c r="I693" s="13">
        <v>1508</v>
      </c>
      <c r="J693" s="2" t="s">
        <v>1027</v>
      </c>
      <c r="K693" s="2"/>
      <c r="L693" t="str">
        <f>VLOOKUP(J693,'State V-Lookup'!$A$1:$B$19,2,0)</f>
        <v>GENERAL OFFICE</v>
      </c>
      <c r="M693" t="str">
        <f>VLOOKUP(I693,'Cost Center VLookup'!$A$1:$C$99,2,0)</f>
        <v xml:space="preserve">1508 ATM-Dallas-Energy Assistance </v>
      </c>
      <c r="N693" t="str">
        <f>VLOOKUP(I693,'Cost Center VLookup'!$A$1:$C$89,3,0)</f>
        <v>Dan Alderson</v>
      </c>
      <c r="O693" t="str">
        <f>VLOOKUP(I693,'Cost Center VLookup'!$A$1:$D$97,4,0)</f>
        <v>Shared Services</v>
      </c>
    </row>
    <row r="694" spans="1:15" hidden="1">
      <c r="A694" s="15">
        <v>40616</v>
      </c>
      <c r="B694" s="6" t="s">
        <v>295</v>
      </c>
      <c r="C694" s="9" t="s">
        <v>176</v>
      </c>
      <c r="E694" t="s">
        <v>329</v>
      </c>
      <c r="F694" s="24">
        <v>1000</v>
      </c>
      <c r="G694">
        <v>30711</v>
      </c>
      <c r="H694" s="7" t="str">
        <f>VLOOKUP(G694,'Sub-Acct VLookup'!$A$1:$B$44,2,0)</f>
        <v>Heat Help Assistance Program</v>
      </c>
      <c r="I694" s="13">
        <v>1508</v>
      </c>
      <c r="J694" s="2" t="s">
        <v>1027</v>
      </c>
      <c r="K694" s="2"/>
      <c r="L694" t="str">
        <f>VLOOKUP(J694,'State V-Lookup'!$A$1:$B$19,2,0)</f>
        <v>GENERAL OFFICE</v>
      </c>
      <c r="M694" t="str">
        <f>VLOOKUP(I694,'Cost Center VLookup'!$A$1:$C$99,2,0)</f>
        <v xml:space="preserve">1508 ATM-Dallas-Energy Assistance </v>
      </c>
      <c r="N694" t="str">
        <f>VLOOKUP(I694,'Cost Center VLookup'!$A$1:$C$89,3,0)</f>
        <v>Dan Alderson</v>
      </c>
      <c r="O694" t="str">
        <f>VLOOKUP(I694,'Cost Center VLookup'!$A$1:$D$97,4,0)</f>
        <v>Shared Services</v>
      </c>
    </row>
    <row r="695" spans="1:15" hidden="1">
      <c r="A695" s="15">
        <v>40612</v>
      </c>
      <c r="B695" s="6" t="s">
        <v>295</v>
      </c>
      <c r="C695" s="9" t="s">
        <v>176</v>
      </c>
      <c r="E695" t="s">
        <v>328</v>
      </c>
      <c r="F695" s="24">
        <v>7000</v>
      </c>
      <c r="G695">
        <v>30711</v>
      </c>
      <c r="H695" s="7" t="str">
        <f>VLOOKUP(G695,'Sub-Acct VLookup'!$A$1:$B$44,2,0)</f>
        <v>Heat Help Assistance Program</v>
      </c>
      <c r="I695" s="13">
        <v>1508</v>
      </c>
      <c r="J695" s="2" t="s">
        <v>1027</v>
      </c>
      <c r="K695" s="2"/>
      <c r="L695" t="str">
        <f>VLOOKUP(J695,'State V-Lookup'!$A$1:$B$19,2,0)</f>
        <v>GENERAL OFFICE</v>
      </c>
      <c r="M695" t="str">
        <f>VLOOKUP(I695,'Cost Center VLookup'!$A$1:$C$99,2,0)</f>
        <v xml:space="preserve">1508 ATM-Dallas-Energy Assistance </v>
      </c>
      <c r="N695" t="str">
        <f>VLOOKUP(I695,'Cost Center VLookup'!$A$1:$C$89,3,0)</f>
        <v>Dan Alderson</v>
      </c>
      <c r="O695" t="str">
        <f>VLOOKUP(I695,'Cost Center VLookup'!$A$1:$D$97,4,0)</f>
        <v>Shared Services</v>
      </c>
    </row>
    <row r="696" spans="1:15" hidden="1">
      <c r="A696" s="15">
        <v>40612</v>
      </c>
      <c r="B696" s="6" t="s">
        <v>295</v>
      </c>
      <c r="C696" s="9" t="s">
        <v>176</v>
      </c>
      <c r="E696" t="s">
        <v>1070</v>
      </c>
      <c r="F696" s="24">
        <v>1000</v>
      </c>
      <c r="G696">
        <v>30711</v>
      </c>
      <c r="H696" s="7" t="str">
        <f>VLOOKUP(G696,'Sub-Acct VLookup'!$A$1:$B$44,2,0)</f>
        <v>Heat Help Assistance Program</v>
      </c>
      <c r="I696" s="13">
        <v>1508</v>
      </c>
      <c r="J696" s="2" t="s">
        <v>1027</v>
      </c>
      <c r="K696" s="2"/>
      <c r="L696" t="str">
        <f>VLOOKUP(J696,'State V-Lookup'!$A$1:$B$19,2,0)</f>
        <v>GENERAL OFFICE</v>
      </c>
      <c r="M696" t="str">
        <f>VLOOKUP(I696,'Cost Center VLookup'!$A$1:$C$99,2,0)</f>
        <v xml:space="preserve">1508 ATM-Dallas-Energy Assistance </v>
      </c>
      <c r="N696" t="str">
        <f>VLOOKUP(I696,'Cost Center VLookup'!$A$1:$C$89,3,0)</f>
        <v>Dan Alderson</v>
      </c>
      <c r="O696" t="str">
        <f>VLOOKUP(I696,'Cost Center VLookup'!$A$1:$D$97,4,0)</f>
        <v>Shared Services</v>
      </c>
    </row>
    <row r="697" spans="1:15" hidden="1">
      <c r="A697" s="15">
        <v>40612</v>
      </c>
      <c r="B697" s="6" t="s">
        <v>295</v>
      </c>
      <c r="C697" s="9" t="s">
        <v>176</v>
      </c>
      <c r="E697" t="s">
        <v>327</v>
      </c>
      <c r="F697" s="24">
        <v>1000</v>
      </c>
      <c r="G697">
        <v>30711</v>
      </c>
      <c r="H697" s="7" t="str">
        <f>VLOOKUP(G697,'Sub-Acct VLookup'!$A$1:$B$44,2,0)</f>
        <v>Heat Help Assistance Program</v>
      </c>
      <c r="I697" s="13">
        <v>1508</v>
      </c>
      <c r="J697" s="2" t="s">
        <v>1027</v>
      </c>
      <c r="K697" s="2"/>
      <c r="L697" t="str">
        <f>VLOOKUP(J697,'State V-Lookup'!$A$1:$B$19,2,0)</f>
        <v>GENERAL OFFICE</v>
      </c>
      <c r="M697" t="str">
        <f>VLOOKUP(I697,'Cost Center VLookup'!$A$1:$C$99,2,0)</f>
        <v xml:space="preserve">1508 ATM-Dallas-Energy Assistance </v>
      </c>
      <c r="N697" t="str">
        <f>VLOOKUP(I697,'Cost Center VLookup'!$A$1:$C$89,3,0)</f>
        <v>Dan Alderson</v>
      </c>
      <c r="O697" t="str">
        <f>VLOOKUP(I697,'Cost Center VLookup'!$A$1:$D$97,4,0)</f>
        <v>Shared Services</v>
      </c>
    </row>
    <row r="698" spans="1:15" hidden="1">
      <c r="A698" s="15">
        <v>40612</v>
      </c>
      <c r="B698" s="6" t="s">
        <v>295</v>
      </c>
      <c r="C698" s="9" t="s">
        <v>176</v>
      </c>
      <c r="E698" t="s">
        <v>326</v>
      </c>
      <c r="F698" s="24">
        <v>4800</v>
      </c>
      <c r="G698">
        <v>30711</v>
      </c>
      <c r="H698" s="7" t="str">
        <f>VLOOKUP(G698,'Sub-Acct VLookup'!$A$1:$B$44,2,0)</f>
        <v>Heat Help Assistance Program</v>
      </c>
      <c r="I698" s="13">
        <v>1508</v>
      </c>
      <c r="J698" s="2" t="s">
        <v>1027</v>
      </c>
      <c r="K698" s="2"/>
      <c r="L698" t="str">
        <f>VLOOKUP(J698,'State V-Lookup'!$A$1:$B$19,2,0)</f>
        <v>GENERAL OFFICE</v>
      </c>
      <c r="M698" t="str">
        <f>VLOOKUP(I698,'Cost Center VLookup'!$A$1:$C$99,2,0)</f>
        <v xml:space="preserve">1508 ATM-Dallas-Energy Assistance </v>
      </c>
      <c r="N698" t="str">
        <f>VLOOKUP(I698,'Cost Center VLookup'!$A$1:$C$89,3,0)</f>
        <v>Dan Alderson</v>
      </c>
      <c r="O698" t="str">
        <f>VLOOKUP(I698,'Cost Center VLookup'!$A$1:$D$97,4,0)</f>
        <v>Shared Services</v>
      </c>
    </row>
    <row r="699" spans="1:15" hidden="1">
      <c r="A699" s="15">
        <v>40612</v>
      </c>
      <c r="B699" s="6" t="s">
        <v>295</v>
      </c>
      <c r="C699" s="9" t="s">
        <v>176</v>
      </c>
      <c r="E699" t="s">
        <v>306</v>
      </c>
      <c r="F699" s="24">
        <v>3000</v>
      </c>
      <c r="G699">
        <v>30711</v>
      </c>
      <c r="H699" s="7" t="str">
        <f>VLOOKUP(G699,'Sub-Acct VLookup'!$A$1:$B$44,2,0)</f>
        <v>Heat Help Assistance Program</v>
      </c>
      <c r="I699" s="13">
        <v>1508</v>
      </c>
      <c r="J699" s="2" t="s">
        <v>1027</v>
      </c>
      <c r="K699" s="2"/>
      <c r="L699" t="str">
        <f>VLOOKUP(J699,'State V-Lookup'!$A$1:$B$19,2,0)</f>
        <v>GENERAL OFFICE</v>
      </c>
      <c r="M699" t="str">
        <f>VLOOKUP(I699,'Cost Center VLookup'!$A$1:$C$99,2,0)</f>
        <v xml:space="preserve">1508 ATM-Dallas-Energy Assistance </v>
      </c>
      <c r="N699" t="str">
        <f>VLOOKUP(I699,'Cost Center VLookup'!$A$1:$C$89,3,0)</f>
        <v>Dan Alderson</v>
      </c>
      <c r="O699" t="str">
        <f>VLOOKUP(I699,'Cost Center VLookup'!$A$1:$D$97,4,0)</f>
        <v>Shared Services</v>
      </c>
    </row>
    <row r="700" spans="1:15" hidden="1">
      <c r="A700" s="15">
        <v>40612</v>
      </c>
      <c r="B700" s="6" t="s">
        <v>295</v>
      </c>
      <c r="C700" s="9" t="s">
        <v>176</v>
      </c>
      <c r="E700" t="s">
        <v>305</v>
      </c>
      <c r="F700" s="24">
        <v>1000</v>
      </c>
      <c r="G700">
        <v>30711</v>
      </c>
      <c r="H700" s="7" t="str">
        <f>VLOOKUP(G700,'Sub-Acct VLookup'!$A$1:$B$44,2,0)</f>
        <v>Heat Help Assistance Program</v>
      </c>
      <c r="I700" s="13">
        <v>1508</v>
      </c>
      <c r="J700" s="2" t="s">
        <v>1027</v>
      </c>
      <c r="K700" s="2"/>
      <c r="L700" t="str">
        <f>VLOOKUP(J700,'State V-Lookup'!$A$1:$B$19,2,0)</f>
        <v>GENERAL OFFICE</v>
      </c>
      <c r="M700" t="str">
        <f>VLOOKUP(I700,'Cost Center VLookup'!$A$1:$C$99,2,0)</f>
        <v xml:space="preserve">1508 ATM-Dallas-Energy Assistance </v>
      </c>
      <c r="N700" t="str">
        <f>VLOOKUP(I700,'Cost Center VLookup'!$A$1:$C$89,3,0)</f>
        <v>Dan Alderson</v>
      </c>
      <c r="O700" t="str">
        <f>VLOOKUP(I700,'Cost Center VLookup'!$A$1:$D$97,4,0)</f>
        <v>Shared Services</v>
      </c>
    </row>
    <row r="701" spans="1:15" hidden="1">
      <c r="A701" s="15">
        <v>40612</v>
      </c>
      <c r="B701" s="6" t="s">
        <v>295</v>
      </c>
      <c r="C701" s="9" t="s">
        <v>176</v>
      </c>
      <c r="E701" t="s">
        <v>1021</v>
      </c>
      <c r="F701" s="24">
        <v>8000</v>
      </c>
      <c r="G701">
        <v>30711</v>
      </c>
      <c r="H701" s="7" t="str">
        <f>VLOOKUP(G701,'Sub-Acct VLookup'!$A$1:$B$44,2,0)</f>
        <v>Heat Help Assistance Program</v>
      </c>
      <c r="I701" s="13">
        <v>1508</v>
      </c>
      <c r="J701" s="2" t="s">
        <v>1027</v>
      </c>
      <c r="K701" s="2"/>
      <c r="L701" t="str">
        <f>VLOOKUP(J701,'State V-Lookup'!$A$1:$B$19,2,0)</f>
        <v>GENERAL OFFICE</v>
      </c>
      <c r="M701" t="str">
        <f>VLOOKUP(I701,'Cost Center VLookup'!$A$1:$C$99,2,0)</f>
        <v xml:space="preserve">1508 ATM-Dallas-Energy Assistance </v>
      </c>
      <c r="N701" t="str">
        <f>VLOOKUP(I701,'Cost Center VLookup'!$A$1:$C$89,3,0)</f>
        <v>Dan Alderson</v>
      </c>
      <c r="O701" t="str">
        <f>VLOOKUP(I701,'Cost Center VLookup'!$A$1:$D$97,4,0)</f>
        <v>Shared Services</v>
      </c>
    </row>
    <row r="702" spans="1:15" hidden="1">
      <c r="A702" s="15">
        <v>40612</v>
      </c>
      <c r="B702" s="6" t="s">
        <v>295</v>
      </c>
      <c r="C702" s="9" t="s">
        <v>176</v>
      </c>
      <c r="E702" t="s">
        <v>304</v>
      </c>
      <c r="F702" s="24">
        <v>1000</v>
      </c>
      <c r="G702">
        <v>30711</v>
      </c>
      <c r="H702" s="7" t="str">
        <f>VLOOKUP(G702,'Sub-Acct VLookup'!$A$1:$B$44,2,0)</f>
        <v>Heat Help Assistance Program</v>
      </c>
      <c r="I702" s="13">
        <v>1508</v>
      </c>
      <c r="J702" s="2" t="s">
        <v>1027</v>
      </c>
      <c r="K702" s="2"/>
      <c r="L702" t="str">
        <f>VLOOKUP(J702,'State V-Lookup'!$A$1:$B$19,2,0)</f>
        <v>GENERAL OFFICE</v>
      </c>
      <c r="M702" t="str">
        <f>VLOOKUP(I702,'Cost Center VLookup'!$A$1:$C$99,2,0)</f>
        <v xml:space="preserve">1508 ATM-Dallas-Energy Assistance </v>
      </c>
      <c r="N702" t="str">
        <f>VLOOKUP(I702,'Cost Center VLookup'!$A$1:$C$89,3,0)</f>
        <v>Dan Alderson</v>
      </c>
      <c r="O702" t="str">
        <f>VLOOKUP(I702,'Cost Center VLookup'!$A$1:$D$97,4,0)</f>
        <v>Shared Services</v>
      </c>
    </row>
    <row r="703" spans="1:15" hidden="1">
      <c r="A703" s="15">
        <v>40612</v>
      </c>
      <c r="B703" s="6" t="s">
        <v>295</v>
      </c>
      <c r="C703" s="9" t="s">
        <v>176</v>
      </c>
      <c r="E703" t="s">
        <v>303</v>
      </c>
      <c r="F703" s="24">
        <v>1200</v>
      </c>
      <c r="G703">
        <v>30711</v>
      </c>
      <c r="H703" s="7" t="str">
        <f>VLOOKUP(G703,'Sub-Acct VLookup'!$A$1:$B$44,2,0)</f>
        <v>Heat Help Assistance Program</v>
      </c>
      <c r="I703" s="13">
        <v>1508</v>
      </c>
      <c r="J703" s="2" t="s">
        <v>1027</v>
      </c>
      <c r="K703" s="2"/>
      <c r="L703" t="str">
        <f>VLOOKUP(J703,'State V-Lookup'!$A$1:$B$19,2,0)</f>
        <v>GENERAL OFFICE</v>
      </c>
      <c r="M703" t="str">
        <f>VLOOKUP(I703,'Cost Center VLookup'!$A$1:$C$99,2,0)</f>
        <v xml:space="preserve">1508 ATM-Dallas-Energy Assistance </v>
      </c>
      <c r="N703" t="str">
        <f>VLOOKUP(I703,'Cost Center VLookup'!$A$1:$C$89,3,0)</f>
        <v>Dan Alderson</v>
      </c>
      <c r="O703" t="str">
        <f>VLOOKUP(I703,'Cost Center VLookup'!$A$1:$D$97,4,0)</f>
        <v>Shared Services</v>
      </c>
    </row>
    <row r="704" spans="1:15" hidden="1">
      <c r="A704" s="15">
        <v>40612</v>
      </c>
      <c r="B704" s="6" t="s">
        <v>295</v>
      </c>
      <c r="C704" s="9" t="s">
        <v>176</v>
      </c>
      <c r="E704" t="s">
        <v>302</v>
      </c>
      <c r="F704" s="24">
        <v>1000</v>
      </c>
      <c r="G704">
        <v>30711</v>
      </c>
      <c r="H704" s="7" t="str">
        <f>VLOOKUP(G704,'Sub-Acct VLookup'!$A$1:$B$44,2,0)</f>
        <v>Heat Help Assistance Program</v>
      </c>
      <c r="I704" s="13">
        <v>1508</v>
      </c>
      <c r="J704" s="2" t="s">
        <v>1027</v>
      </c>
      <c r="K704" s="2"/>
      <c r="L704" t="str">
        <f>VLOOKUP(J704,'State V-Lookup'!$A$1:$B$19,2,0)</f>
        <v>GENERAL OFFICE</v>
      </c>
      <c r="M704" t="str">
        <f>VLOOKUP(I704,'Cost Center VLookup'!$A$1:$C$99,2,0)</f>
        <v xml:space="preserve">1508 ATM-Dallas-Energy Assistance </v>
      </c>
      <c r="N704" t="str">
        <f>VLOOKUP(I704,'Cost Center VLookup'!$A$1:$C$89,3,0)</f>
        <v>Dan Alderson</v>
      </c>
      <c r="O704" t="str">
        <f>VLOOKUP(I704,'Cost Center VLookup'!$A$1:$D$97,4,0)</f>
        <v>Shared Services</v>
      </c>
    </row>
    <row r="705" spans="1:15" hidden="1">
      <c r="A705" s="15">
        <v>40633</v>
      </c>
      <c r="B705" s="6" t="s">
        <v>295</v>
      </c>
      <c r="C705" s="9" t="s">
        <v>176</v>
      </c>
      <c r="E705" t="s">
        <v>334</v>
      </c>
      <c r="F705" s="24">
        <v>300</v>
      </c>
      <c r="G705">
        <v>30736</v>
      </c>
      <c r="H705" s="7" t="str">
        <f>VLOOKUP(G705,'Sub-Acct VLookup'!$A$1:$B$44,2,0)</f>
        <v>Community Welfare</v>
      </c>
      <c r="I705" s="13">
        <v>2734</v>
      </c>
      <c r="J705" s="2" t="s">
        <v>1011</v>
      </c>
      <c r="K705" s="2"/>
      <c r="L705" t="str">
        <f>VLOOKUP(J705,'State V-Lookup'!$A$1:$B$19,2,0)</f>
        <v>KENTUCKY</v>
      </c>
      <c r="M705" t="str">
        <f>VLOOKUP(I705,'Cost Center VLookup'!$A$1:$C$99,2,0)</f>
        <v>2734 KY Div Bowling Green C&amp;M/Service</v>
      </c>
      <c r="N705" t="str">
        <f>VLOOKUP(I705,'Cost Center VLookup'!$A$1:$C$89,3,0)</f>
        <v>Don Bonner / Kolby Beals</v>
      </c>
      <c r="O705" t="str">
        <f>VLOOKUP(I705,'Cost Center VLookup'!$A$1:$D$97,4,0)</f>
        <v>Mike Close</v>
      </c>
    </row>
    <row r="706" spans="1:15" hidden="1">
      <c r="A706" s="15">
        <v>40609</v>
      </c>
      <c r="B706" s="6" t="s">
        <v>295</v>
      </c>
      <c r="C706" s="9" t="s">
        <v>176</v>
      </c>
      <c r="E706" t="s">
        <v>1102</v>
      </c>
      <c r="F706" s="24">
        <v>500</v>
      </c>
      <c r="G706">
        <v>30736</v>
      </c>
      <c r="H706" s="7" t="str">
        <f>VLOOKUP(G706,'Sub-Acct VLookup'!$A$1:$B$44,2,0)</f>
        <v>Community Welfare</v>
      </c>
      <c r="I706" s="13">
        <v>3333</v>
      </c>
      <c r="J706" s="2" t="s">
        <v>1011</v>
      </c>
      <c r="K706" s="2"/>
      <c r="L706" t="str">
        <f>VLOOKUP(J706,'State V-Lookup'!$A$1:$B$19,2,0)</f>
        <v>KENTUCKY</v>
      </c>
      <c r="M706" t="str">
        <f>VLOOKUP(I706,'Cost Center VLookup'!$A$1:$C$99,2,0)</f>
        <v>3333 Mid St Div Public Affairs</v>
      </c>
      <c r="N706" t="str">
        <f>VLOOKUP(I706,'Cost Center VLookup'!$A$1:$C$89,3,0)</f>
        <v>Mark Martin</v>
      </c>
      <c r="O706" t="str">
        <f>VLOOKUP(I706,'Cost Center VLookup'!$A$1:$D$97,4,0)</f>
        <v>Administration</v>
      </c>
    </row>
    <row r="707" spans="1:15" hidden="1">
      <c r="A707" s="15">
        <v>40612</v>
      </c>
      <c r="B707" s="6" t="s">
        <v>295</v>
      </c>
      <c r="C707" s="9" t="s">
        <v>176</v>
      </c>
      <c r="E707" t="s">
        <v>1025</v>
      </c>
      <c r="F707" s="24">
        <v>50</v>
      </c>
      <c r="G707">
        <v>30736</v>
      </c>
      <c r="H707" s="7" t="str">
        <f>VLOOKUP(G707,'Sub-Acct VLookup'!$A$1:$B$44,2,0)</f>
        <v>Community Welfare</v>
      </c>
      <c r="I707" s="13">
        <v>3333</v>
      </c>
      <c r="J707" s="2" t="s">
        <v>1011</v>
      </c>
      <c r="K707" s="2"/>
      <c r="L707" t="str">
        <f>VLOOKUP(J707,'State V-Lookup'!$A$1:$B$19,2,0)</f>
        <v>KENTUCKY</v>
      </c>
      <c r="M707" t="str">
        <f>VLOOKUP(I707,'Cost Center VLookup'!$A$1:$C$99,2,0)</f>
        <v>3333 Mid St Div Public Affairs</v>
      </c>
      <c r="N707" t="str">
        <f>VLOOKUP(I707,'Cost Center VLookup'!$A$1:$C$89,3,0)</f>
        <v>Mark Martin</v>
      </c>
      <c r="O707" t="str">
        <f>VLOOKUP(I707,'Cost Center VLookup'!$A$1:$D$97,4,0)</f>
        <v>Administration</v>
      </c>
    </row>
    <row r="708" spans="1:15" hidden="1">
      <c r="A708" s="15">
        <v>40625</v>
      </c>
      <c r="B708" s="6" t="s">
        <v>295</v>
      </c>
      <c r="C708" s="9" t="s">
        <v>176</v>
      </c>
      <c r="E708" t="s">
        <v>335</v>
      </c>
      <c r="F708" s="24">
        <v>1000</v>
      </c>
      <c r="G708">
        <v>30736</v>
      </c>
      <c r="H708" s="7" t="str">
        <f>VLOOKUP(G708,'Sub-Acct VLookup'!$A$1:$B$44,2,0)</f>
        <v>Community Welfare</v>
      </c>
      <c r="I708" s="13">
        <v>3333</v>
      </c>
      <c r="J708" s="2" t="s">
        <v>1011</v>
      </c>
      <c r="K708" s="2"/>
      <c r="L708" t="str">
        <f>VLOOKUP(J708,'State V-Lookup'!$A$1:$B$19,2,0)</f>
        <v>KENTUCKY</v>
      </c>
      <c r="M708" t="str">
        <f>VLOOKUP(I708,'Cost Center VLookup'!$A$1:$C$99,2,0)</f>
        <v>3333 Mid St Div Public Affairs</v>
      </c>
      <c r="N708" t="str">
        <f>VLOOKUP(I708,'Cost Center VLookup'!$A$1:$C$89,3,0)</f>
        <v>Mark Martin</v>
      </c>
      <c r="O708" t="str">
        <f>VLOOKUP(I708,'Cost Center VLookup'!$A$1:$D$97,4,0)</f>
        <v>Administration</v>
      </c>
    </row>
    <row r="709" spans="1:15" hidden="1">
      <c r="A709" s="15">
        <v>40612</v>
      </c>
      <c r="B709" s="6" t="s">
        <v>295</v>
      </c>
      <c r="C709" s="9" t="s">
        <v>176</v>
      </c>
      <c r="E709" t="s">
        <v>336</v>
      </c>
      <c r="F709" s="24">
        <v>300</v>
      </c>
      <c r="G709">
        <v>30736</v>
      </c>
      <c r="H709" s="7" t="str">
        <f>VLOOKUP(G709,'Sub-Acct VLookup'!$A$1:$B$44,2,0)</f>
        <v>Community Welfare</v>
      </c>
      <c r="I709" s="13">
        <v>3333</v>
      </c>
      <c r="J709" s="2" t="s">
        <v>1011</v>
      </c>
      <c r="K709" s="2"/>
      <c r="L709" t="str">
        <f>VLOOKUP(J709,'State V-Lookup'!$A$1:$B$19,2,0)</f>
        <v>KENTUCKY</v>
      </c>
      <c r="M709" t="str">
        <f>VLOOKUP(I709,'Cost Center VLookup'!$A$1:$C$99,2,0)</f>
        <v>3333 Mid St Div Public Affairs</v>
      </c>
      <c r="N709" t="str">
        <f>VLOOKUP(I709,'Cost Center VLookup'!$A$1:$C$89,3,0)</f>
        <v>Mark Martin</v>
      </c>
      <c r="O709" t="str">
        <f>VLOOKUP(I709,'Cost Center VLookup'!$A$1:$D$97,4,0)</f>
        <v>Administration</v>
      </c>
    </row>
    <row r="710" spans="1:15" hidden="1">
      <c r="A710" s="15">
        <v>40624</v>
      </c>
      <c r="B710" s="6" t="s">
        <v>295</v>
      </c>
      <c r="C710" s="9" t="s">
        <v>176</v>
      </c>
      <c r="E710" t="s">
        <v>337</v>
      </c>
      <c r="F710" s="24">
        <v>200</v>
      </c>
      <c r="G710">
        <v>30736</v>
      </c>
      <c r="H710" s="7" t="str">
        <f>VLOOKUP(G710,'Sub-Acct VLookup'!$A$1:$B$44,2,0)</f>
        <v>Community Welfare</v>
      </c>
      <c r="I710" s="13">
        <v>3333</v>
      </c>
      <c r="J710" s="2" t="s">
        <v>1011</v>
      </c>
      <c r="K710" s="2"/>
      <c r="L710" t="str">
        <f>VLOOKUP(J710,'State V-Lookup'!$A$1:$B$19,2,0)</f>
        <v>KENTUCKY</v>
      </c>
      <c r="M710" t="str">
        <f>VLOOKUP(I710,'Cost Center VLookup'!$A$1:$C$99,2,0)</f>
        <v>3333 Mid St Div Public Affairs</v>
      </c>
      <c r="N710" t="str">
        <f>VLOOKUP(I710,'Cost Center VLookup'!$A$1:$C$89,3,0)</f>
        <v>Mark Martin</v>
      </c>
      <c r="O710" t="str">
        <f>VLOOKUP(I710,'Cost Center VLookup'!$A$1:$D$97,4,0)</f>
        <v>Administration</v>
      </c>
    </row>
    <row r="711" spans="1:15" hidden="1">
      <c r="A711" s="15">
        <v>40620</v>
      </c>
      <c r="B711" s="6" t="s">
        <v>295</v>
      </c>
      <c r="C711" s="9" t="s">
        <v>176</v>
      </c>
      <c r="E711" t="s">
        <v>338</v>
      </c>
      <c r="F711" s="24">
        <v>100</v>
      </c>
      <c r="G711">
        <v>30736</v>
      </c>
      <c r="H711" s="7" t="str">
        <f>VLOOKUP(G711,'Sub-Acct VLookup'!$A$1:$B$44,2,0)</f>
        <v>Community Welfare</v>
      </c>
      <c r="I711" s="13">
        <v>3333</v>
      </c>
      <c r="J711" s="2" t="s">
        <v>1011</v>
      </c>
      <c r="K711" s="2"/>
      <c r="L711" t="str">
        <f>VLOOKUP(J711,'State V-Lookup'!$A$1:$B$19,2,0)</f>
        <v>KENTUCKY</v>
      </c>
      <c r="M711" t="str">
        <f>VLOOKUP(I711,'Cost Center VLookup'!$A$1:$C$99,2,0)</f>
        <v>3333 Mid St Div Public Affairs</v>
      </c>
      <c r="N711" t="str">
        <f>VLOOKUP(I711,'Cost Center VLookup'!$A$1:$C$89,3,0)</f>
        <v>Mark Martin</v>
      </c>
      <c r="O711" t="str">
        <f>VLOOKUP(I711,'Cost Center VLookup'!$A$1:$D$97,4,0)</f>
        <v>Administration</v>
      </c>
    </row>
    <row r="712" spans="1:15" hidden="1">
      <c r="A712" s="15">
        <v>40612</v>
      </c>
      <c r="B712" s="6" t="s">
        <v>295</v>
      </c>
      <c r="C712" s="9" t="s">
        <v>176</v>
      </c>
      <c r="E712" t="s">
        <v>339</v>
      </c>
      <c r="F712" s="24">
        <v>300</v>
      </c>
      <c r="G712">
        <v>30736</v>
      </c>
      <c r="H712" s="7" t="str">
        <f>VLOOKUP(G712,'Sub-Acct VLookup'!$A$1:$B$44,2,0)</f>
        <v>Community Welfare</v>
      </c>
      <c r="I712" s="13">
        <v>3333</v>
      </c>
      <c r="J712" s="2" t="s">
        <v>1011</v>
      </c>
      <c r="K712" s="2"/>
      <c r="L712" t="str">
        <f>VLOOKUP(J712,'State V-Lookup'!$A$1:$B$19,2,0)</f>
        <v>KENTUCKY</v>
      </c>
      <c r="M712" t="str">
        <f>VLOOKUP(I712,'Cost Center VLookup'!$A$1:$C$99,2,0)</f>
        <v>3333 Mid St Div Public Affairs</v>
      </c>
      <c r="N712" t="str">
        <f>VLOOKUP(I712,'Cost Center VLookup'!$A$1:$C$89,3,0)</f>
        <v>Mark Martin</v>
      </c>
      <c r="O712" t="str">
        <f>VLOOKUP(I712,'Cost Center VLookup'!$A$1:$D$97,4,0)</f>
        <v>Administration</v>
      </c>
    </row>
    <row r="713" spans="1:15" hidden="1">
      <c r="A713" s="15">
        <v>40617</v>
      </c>
      <c r="B713" s="6" t="s">
        <v>295</v>
      </c>
      <c r="C713" s="9" t="s">
        <v>176</v>
      </c>
      <c r="E713" t="s">
        <v>162</v>
      </c>
      <c r="F713" s="24">
        <v>500</v>
      </c>
      <c r="G713">
        <v>30736</v>
      </c>
      <c r="H713" s="7" t="str">
        <f>VLOOKUP(G713,'Sub-Acct VLookup'!$A$1:$B$44,2,0)</f>
        <v>Community Welfare</v>
      </c>
      <c r="I713" s="13">
        <v>3333</v>
      </c>
      <c r="J713" s="2" t="s">
        <v>1011</v>
      </c>
      <c r="K713" s="2"/>
      <c r="L713" t="str">
        <f>VLOOKUP(J713,'State V-Lookup'!$A$1:$B$19,2,0)</f>
        <v>KENTUCKY</v>
      </c>
      <c r="M713" t="str">
        <f>VLOOKUP(I713,'Cost Center VLookup'!$A$1:$C$99,2,0)</f>
        <v>3333 Mid St Div Public Affairs</v>
      </c>
      <c r="N713" t="str">
        <f>VLOOKUP(I713,'Cost Center VLookup'!$A$1:$C$89,3,0)</f>
        <v>Mark Martin</v>
      </c>
      <c r="O713" t="str">
        <f>VLOOKUP(I713,'Cost Center VLookup'!$A$1:$D$97,4,0)</f>
        <v>Administration</v>
      </c>
    </row>
    <row r="714" spans="1:15" hidden="1">
      <c r="A714" s="15">
        <v>40616</v>
      </c>
      <c r="B714" s="6" t="s">
        <v>295</v>
      </c>
      <c r="C714" s="9" t="s">
        <v>176</v>
      </c>
      <c r="E714" t="s">
        <v>1102</v>
      </c>
      <c r="F714" s="24">
        <v>100</v>
      </c>
      <c r="G714">
        <v>30736</v>
      </c>
      <c r="H714" s="7" t="str">
        <f>VLOOKUP(G714,'Sub-Acct VLookup'!$A$1:$B$44,2,0)</f>
        <v>Community Welfare</v>
      </c>
      <c r="I714" s="13">
        <v>3340</v>
      </c>
      <c r="J714" s="2" t="s">
        <v>1217</v>
      </c>
      <c r="K714" s="2"/>
      <c r="L714" t="str">
        <f>VLOOKUP(J714,'State V-Lookup'!$A$1:$B$19,2,0)</f>
        <v>ILLINOIS</v>
      </c>
      <c r="M714" t="str">
        <f>VLOOKUP(I714,'Cost Center VLookup'!$A$1:$C$99,2,0)</f>
        <v>3340 Mid St Div Vandalia Operations</v>
      </c>
      <c r="N714" t="str">
        <f>VLOOKUP(I714,'Cost Center VLookup'!$A$1:$C$89,3,0)</f>
        <v>Liberty Utilities</v>
      </c>
      <c r="O714" t="str">
        <f>VLOOKUP(I714,'Cost Center VLookup'!$A$1:$D$97,4,0)</f>
        <v>Liberty Utilities</v>
      </c>
    </row>
    <row r="715" spans="1:15" hidden="1">
      <c r="A715" s="15">
        <v>40632</v>
      </c>
      <c r="B715" s="6" t="s">
        <v>295</v>
      </c>
      <c r="C715" s="9" t="s">
        <v>176</v>
      </c>
      <c r="E715" t="s">
        <v>340</v>
      </c>
      <c r="F715" s="24">
        <v>25</v>
      </c>
      <c r="G715">
        <v>30736</v>
      </c>
      <c r="H715" s="7" t="str">
        <f>VLOOKUP(G715,'Sub-Acct VLookup'!$A$1:$B$44,2,0)</f>
        <v>Community Welfare</v>
      </c>
      <c r="I715" s="13">
        <v>3340</v>
      </c>
      <c r="J715" s="2" t="s">
        <v>1217</v>
      </c>
      <c r="K715" s="2"/>
      <c r="L715" t="str">
        <f>VLOOKUP(J715,'State V-Lookup'!$A$1:$B$19,2,0)</f>
        <v>ILLINOIS</v>
      </c>
      <c r="M715" t="str">
        <f>VLOOKUP(I715,'Cost Center VLookup'!$A$1:$C$99,2,0)</f>
        <v>3340 Mid St Div Vandalia Operations</v>
      </c>
      <c r="N715" t="str">
        <f>VLOOKUP(I715,'Cost Center VLookup'!$A$1:$C$89,3,0)</f>
        <v>Liberty Utilities</v>
      </c>
      <c r="O715" t="str">
        <f>VLOOKUP(I715,'Cost Center VLookup'!$A$1:$D$97,4,0)</f>
        <v>Liberty Utilities</v>
      </c>
    </row>
    <row r="716" spans="1:15" hidden="1">
      <c r="A716" s="15">
        <v>40610</v>
      </c>
      <c r="B716" s="6" t="s">
        <v>295</v>
      </c>
      <c r="C716" s="9" t="s">
        <v>176</v>
      </c>
      <c r="E716" t="s">
        <v>1347</v>
      </c>
      <c r="F716" s="24">
        <v>2500</v>
      </c>
      <c r="G716">
        <v>30736</v>
      </c>
      <c r="H716" s="7" t="str">
        <f>VLOOKUP(G716,'Sub-Acct VLookup'!$A$1:$B$44,2,0)</f>
        <v>Community Welfare</v>
      </c>
      <c r="I716" s="13">
        <v>3301</v>
      </c>
      <c r="J716" s="2" t="s">
        <v>1026</v>
      </c>
      <c r="K716" s="2"/>
      <c r="L716" t="str">
        <f>VLOOKUP(J716,'State V-Lookup'!$A$1:$B$19,2,0)</f>
        <v>TENNESSEE</v>
      </c>
      <c r="M716" t="str">
        <f>VLOOKUP(I716,'Cost Center VLookup'!$A$1:$C$99,2,0)</f>
        <v>3301 Mid St Div Franklin Administration</v>
      </c>
      <c r="N716" t="str">
        <f>VLOOKUP(I716,'Cost Center VLookup'!$A$1:$C$89,3,0)</f>
        <v>Kevin Dobbs</v>
      </c>
      <c r="O716" t="str">
        <f>VLOOKUP(I716,'Cost Center VLookup'!$A$1:$D$97,4,0)</f>
        <v>Administration</v>
      </c>
    </row>
    <row r="717" spans="1:15" hidden="1">
      <c r="A717" s="15">
        <v>40603</v>
      </c>
      <c r="B717" s="6" t="s">
        <v>295</v>
      </c>
      <c r="C717" s="9" t="s">
        <v>176</v>
      </c>
      <c r="E717" t="s">
        <v>341</v>
      </c>
      <c r="F717" s="24">
        <v>127.31</v>
      </c>
      <c r="G717">
        <v>30736</v>
      </c>
      <c r="H717" s="7" t="str">
        <f>VLOOKUP(G717,'Sub-Acct VLookup'!$A$1:$B$44,2,0)</f>
        <v>Community Welfare</v>
      </c>
      <c r="I717" s="13">
        <v>3303</v>
      </c>
      <c r="J717" s="2" t="s">
        <v>1026</v>
      </c>
      <c r="K717" s="2"/>
      <c r="L717" t="str">
        <f>VLOOKUP(J717,'State V-Lookup'!$A$1:$B$19,2,0)</f>
        <v>TENNESSEE</v>
      </c>
      <c r="M717" t="str">
        <f>VLOOKUP(I717,'Cost Center VLookup'!$A$1:$C$99,2,0)</f>
        <v>3303 Mid St Div Franklin Human Resources</v>
      </c>
      <c r="N717" t="str">
        <f>VLOOKUP(I717,'Cost Center VLookup'!$A$1:$C$89,3,0)</f>
        <v>Julie Duff</v>
      </c>
      <c r="O717" t="str">
        <f>VLOOKUP(I717,'Cost Center VLookup'!$A$1:$D$97,4,0)</f>
        <v>Administration</v>
      </c>
    </row>
    <row r="718" spans="1:15" hidden="1">
      <c r="A718" s="15">
        <v>40613</v>
      </c>
      <c r="B718" s="6" t="s">
        <v>295</v>
      </c>
      <c r="C718" s="9" t="s">
        <v>176</v>
      </c>
      <c r="E718" t="s">
        <v>35</v>
      </c>
      <c r="F718" s="24">
        <v>250</v>
      </c>
      <c r="G718">
        <v>30736</v>
      </c>
      <c r="H718" s="7" t="str">
        <f>VLOOKUP(G718,'Sub-Acct VLookup'!$A$1:$B$44,2,0)</f>
        <v>Community Welfare</v>
      </c>
      <c r="I718" s="13">
        <v>3333</v>
      </c>
      <c r="J718" s="2" t="s">
        <v>1026</v>
      </c>
      <c r="K718" s="2"/>
      <c r="L718" t="str">
        <f>VLOOKUP(J718,'State V-Lookup'!$A$1:$B$19,2,0)</f>
        <v>TENNESSEE</v>
      </c>
      <c r="M718" t="str">
        <f>VLOOKUP(I718,'Cost Center VLookup'!$A$1:$C$99,2,0)</f>
        <v>3333 Mid St Div Public Affairs</v>
      </c>
      <c r="N718" t="str">
        <f>VLOOKUP(I718,'Cost Center VLookup'!$A$1:$C$89,3,0)</f>
        <v>Mark Martin</v>
      </c>
      <c r="O718" t="str">
        <f>VLOOKUP(I718,'Cost Center VLookup'!$A$1:$D$97,4,0)</f>
        <v>Administration</v>
      </c>
    </row>
    <row r="719" spans="1:15" hidden="1">
      <c r="A719" s="15">
        <v>40618</v>
      </c>
      <c r="B719" s="6" t="s">
        <v>295</v>
      </c>
      <c r="C719" s="9" t="s">
        <v>176</v>
      </c>
      <c r="E719" t="s">
        <v>1320</v>
      </c>
      <c r="F719" s="24">
        <v>2464.5</v>
      </c>
      <c r="G719">
        <v>30736</v>
      </c>
      <c r="H719" s="7" t="str">
        <f>VLOOKUP(G719,'Sub-Acct VLookup'!$A$1:$B$44,2,0)</f>
        <v>Community Welfare</v>
      </c>
      <c r="I719" s="13">
        <v>3333</v>
      </c>
      <c r="J719" s="2" t="s">
        <v>1026</v>
      </c>
      <c r="K719" s="2"/>
      <c r="L719" t="str">
        <f>VLOOKUP(J719,'State V-Lookup'!$A$1:$B$19,2,0)</f>
        <v>TENNESSEE</v>
      </c>
      <c r="M719" t="str">
        <f>VLOOKUP(I719,'Cost Center VLookup'!$A$1:$C$99,2,0)</f>
        <v>3333 Mid St Div Public Affairs</v>
      </c>
      <c r="N719" t="str">
        <f>VLOOKUP(I719,'Cost Center VLookup'!$A$1:$C$89,3,0)</f>
        <v>Mark Martin</v>
      </c>
      <c r="O719" t="str">
        <f>VLOOKUP(I719,'Cost Center VLookup'!$A$1:$D$97,4,0)</f>
        <v>Administration</v>
      </c>
    </row>
    <row r="720" spans="1:15" hidden="1">
      <c r="A720" s="15">
        <v>40617</v>
      </c>
      <c r="B720" s="6" t="s">
        <v>295</v>
      </c>
      <c r="C720" s="9" t="s">
        <v>176</v>
      </c>
      <c r="E720" t="s">
        <v>1261</v>
      </c>
      <c r="F720" s="24">
        <v>598.41999999999996</v>
      </c>
      <c r="G720">
        <v>30736</v>
      </c>
      <c r="H720" s="7" t="str">
        <f>VLOOKUP(G720,'Sub-Acct VLookup'!$A$1:$B$44,2,0)</f>
        <v>Community Welfare</v>
      </c>
      <c r="I720" s="13">
        <v>3333</v>
      </c>
      <c r="J720" s="2" t="s">
        <v>1026</v>
      </c>
      <c r="K720" s="2"/>
      <c r="L720" t="str">
        <f>VLOOKUP(J720,'State V-Lookup'!$A$1:$B$19,2,0)</f>
        <v>TENNESSEE</v>
      </c>
      <c r="M720" t="str">
        <f>VLOOKUP(I720,'Cost Center VLookup'!$A$1:$C$99,2,0)</f>
        <v>3333 Mid St Div Public Affairs</v>
      </c>
      <c r="N720" t="str">
        <f>VLOOKUP(I720,'Cost Center VLookup'!$A$1:$C$89,3,0)</f>
        <v>Mark Martin</v>
      </c>
      <c r="O720" t="str">
        <f>VLOOKUP(I720,'Cost Center VLookup'!$A$1:$D$97,4,0)</f>
        <v>Administration</v>
      </c>
    </row>
    <row r="721" spans="1:15" hidden="1">
      <c r="A721" s="15">
        <v>40616</v>
      </c>
      <c r="B721" s="6" t="s">
        <v>295</v>
      </c>
      <c r="C721" s="9" t="s">
        <v>176</v>
      </c>
      <c r="E721" t="s">
        <v>342</v>
      </c>
      <c r="F721" s="24">
        <v>1500</v>
      </c>
      <c r="G721">
        <v>30736</v>
      </c>
      <c r="H721" s="7" t="str">
        <f>VLOOKUP(G721,'Sub-Acct VLookup'!$A$1:$B$44,2,0)</f>
        <v>Community Welfare</v>
      </c>
      <c r="I721" s="13">
        <v>3333</v>
      </c>
      <c r="J721" s="2" t="s">
        <v>1026</v>
      </c>
      <c r="K721" s="2"/>
      <c r="L721" t="str">
        <f>VLOOKUP(J721,'State V-Lookup'!$A$1:$B$19,2,0)</f>
        <v>TENNESSEE</v>
      </c>
      <c r="M721" t="str">
        <f>VLOOKUP(I721,'Cost Center VLookup'!$A$1:$C$99,2,0)</f>
        <v>3333 Mid St Div Public Affairs</v>
      </c>
      <c r="N721" t="str">
        <f>VLOOKUP(I721,'Cost Center VLookup'!$A$1:$C$89,3,0)</f>
        <v>Mark Martin</v>
      </c>
      <c r="O721" t="str">
        <f>VLOOKUP(I721,'Cost Center VLookup'!$A$1:$D$97,4,0)</f>
        <v>Administration</v>
      </c>
    </row>
    <row r="722" spans="1:15" hidden="1">
      <c r="A722" s="15">
        <v>40633</v>
      </c>
      <c r="B722" s="6" t="s">
        <v>295</v>
      </c>
      <c r="C722" s="9" t="s">
        <v>176</v>
      </c>
      <c r="E722" t="s">
        <v>343</v>
      </c>
      <c r="F722" s="24">
        <v>200</v>
      </c>
      <c r="G722">
        <v>30736</v>
      </c>
      <c r="H722" s="7" t="str">
        <f>VLOOKUP(G722,'Sub-Acct VLookup'!$A$1:$B$44,2,0)</f>
        <v>Community Welfare</v>
      </c>
      <c r="I722" s="13">
        <v>3338</v>
      </c>
      <c r="J722" s="2" t="s">
        <v>1026</v>
      </c>
      <c r="K722" s="2"/>
      <c r="L722" t="str">
        <f>VLOOKUP(J722,'State V-Lookup'!$A$1:$B$19,2,0)</f>
        <v>TENNESSEE</v>
      </c>
      <c r="M722" t="str">
        <f>VLOOKUP(I722,'Cost Center VLookup'!$A$1:$C$99,2,0)</f>
        <v>3338 Mid St Div ILWTN Union City Operations</v>
      </c>
      <c r="N722" t="str">
        <f>VLOOKUP(I722,'Cost Center VLookup'!$A$1:$C$89,3,0)</f>
        <v>Pat Mattingly / Sean Jones</v>
      </c>
      <c r="O722" t="str">
        <f>VLOOKUP(I722,'Cost Center VLookup'!$A$1:$D$97,4,0)</f>
        <v>Ryan Tolbert</v>
      </c>
    </row>
    <row r="723" spans="1:15" hidden="1">
      <c r="A723" s="15">
        <v>40626</v>
      </c>
      <c r="B723" s="6" t="s">
        <v>295</v>
      </c>
      <c r="C723" s="9" t="s">
        <v>176</v>
      </c>
      <c r="E723" t="s">
        <v>1102</v>
      </c>
      <c r="F723" s="24">
        <v>75</v>
      </c>
      <c r="G723">
        <v>30736</v>
      </c>
      <c r="H723" s="7" t="str">
        <f>VLOOKUP(G723,'Sub-Acct VLookup'!$A$1:$B$44,2,0)</f>
        <v>Community Welfare</v>
      </c>
      <c r="I723" s="13">
        <v>3344</v>
      </c>
      <c r="J723" s="2" t="s">
        <v>1026</v>
      </c>
      <c r="K723" s="2"/>
      <c r="L723" t="str">
        <f>VLOOKUP(J723,'State V-Lookup'!$A$1:$B$19,2,0)</f>
        <v>TENNESSEE</v>
      </c>
      <c r="M723" t="str">
        <f>VLOOKUP(I723,'Cost Center VLookup'!$A$1:$C$99,2,0)</f>
        <v>3344 Mid St Div Shelbyville Operations</v>
      </c>
      <c r="N723" t="str">
        <f>VLOOKUP(I723,'Cost Center VLookup'!$A$1:$C$89,3,0)</f>
        <v>James Robbins / Jason Griffin</v>
      </c>
      <c r="O723" t="str">
        <f>VLOOKUP(I723,'Cost Center VLookup'!$A$1:$D$97,4,0)</f>
        <v>Brett Lowe</v>
      </c>
    </row>
    <row r="724" spans="1:15" hidden="1">
      <c r="A724" s="15">
        <v>40610</v>
      </c>
      <c r="B724" s="6" t="s">
        <v>295</v>
      </c>
      <c r="C724" s="9" t="s">
        <v>176</v>
      </c>
      <c r="E724" t="s">
        <v>1042</v>
      </c>
      <c r="F724" s="24">
        <v>1000</v>
      </c>
      <c r="G724">
        <v>30736</v>
      </c>
      <c r="H724" s="7" t="str">
        <f>VLOOKUP(G724,'Sub-Acct VLookup'!$A$1:$B$44,2,0)</f>
        <v>Community Welfare</v>
      </c>
      <c r="I724" s="13">
        <v>3333</v>
      </c>
      <c r="J724" s="2" t="s">
        <v>1068</v>
      </c>
      <c r="K724" s="2"/>
      <c r="L724" t="str">
        <f>VLOOKUP(J724,'State V-Lookup'!$A$1:$B$19,2,0)</f>
        <v>GEORGIA</v>
      </c>
      <c r="M724" t="str">
        <f>VLOOKUP(I724,'Cost Center VLookup'!$A$1:$C$99,2,0)</f>
        <v>3333 Mid St Div Public Affairs</v>
      </c>
      <c r="N724" t="str">
        <f>VLOOKUP(I724,'Cost Center VLookup'!$A$1:$C$89,3,0)</f>
        <v>Mark Martin</v>
      </c>
      <c r="O724" t="str">
        <f>VLOOKUP(I724,'Cost Center VLookup'!$A$1:$D$97,4,0)</f>
        <v>Administration</v>
      </c>
    </row>
    <row r="725" spans="1:15" hidden="1">
      <c r="A725" s="15">
        <v>40610</v>
      </c>
      <c r="B725" s="6" t="s">
        <v>295</v>
      </c>
      <c r="C725" s="9" t="s">
        <v>176</v>
      </c>
      <c r="E725" t="s">
        <v>1317</v>
      </c>
      <c r="F725" s="24">
        <v>250</v>
      </c>
      <c r="G725">
        <v>30736</v>
      </c>
      <c r="H725" s="7" t="str">
        <f>VLOOKUP(G725,'Sub-Acct VLookup'!$A$1:$B$44,2,0)</f>
        <v>Community Welfare</v>
      </c>
      <c r="I725" s="13">
        <v>3333</v>
      </c>
      <c r="J725" s="2" t="s">
        <v>1068</v>
      </c>
      <c r="K725" s="2"/>
      <c r="L725" t="str">
        <f>VLOOKUP(J725,'State V-Lookup'!$A$1:$B$19,2,0)</f>
        <v>GEORGIA</v>
      </c>
      <c r="M725" t="str">
        <f>VLOOKUP(I725,'Cost Center VLookup'!$A$1:$C$99,2,0)</f>
        <v>3333 Mid St Div Public Affairs</v>
      </c>
      <c r="N725" t="str">
        <f>VLOOKUP(I725,'Cost Center VLookup'!$A$1:$C$89,3,0)</f>
        <v>Mark Martin</v>
      </c>
      <c r="O725" t="str">
        <f>VLOOKUP(I725,'Cost Center VLookup'!$A$1:$D$97,4,0)</f>
        <v>Administration</v>
      </c>
    </row>
    <row r="726" spans="1:15" hidden="1">
      <c r="A726" s="15">
        <v>40603</v>
      </c>
      <c r="B726" s="6" t="s">
        <v>295</v>
      </c>
      <c r="C726" s="9" t="s">
        <v>176</v>
      </c>
      <c r="E726" t="s">
        <v>344</v>
      </c>
      <c r="F726" s="24">
        <v>25</v>
      </c>
      <c r="G726">
        <v>30736</v>
      </c>
      <c r="H726" s="7" t="str">
        <f>VLOOKUP(G726,'Sub-Acct VLookup'!$A$1:$B$44,2,0)</f>
        <v>Community Welfare</v>
      </c>
      <c r="I726" s="13">
        <v>3370</v>
      </c>
      <c r="J726" s="2" t="s">
        <v>1220</v>
      </c>
      <c r="K726" s="2"/>
      <c r="L726" t="str">
        <f>VLOOKUP(J726,'State V-Lookup'!$A$1:$B$19,2,0)</f>
        <v>NEMO</v>
      </c>
      <c r="M726" t="str">
        <f>VLOOKUP(I726,'Cost Center VLookup'!$A$1:$C$99,2,0)</f>
        <v>3370 Mid St Div Kirksville Operations</v>
      </c>
      <c r="N726" t="str">
        <f>VLOOKUP(I726,'Cost Center VLookup'!$A$1:$C$89,3,0)</f>
        <v>Liberty Utilities</v>
      </c>
      <c r="O726" t="str">
        <f>VLOOKUP(I726,'Cost Center VLookup'!$A$1:$D$97,4,0)</f>
        <v>Liberty Utilities</v>
      </c>
    </row>
    <row r="727" spans="1:15" hidden="1">
      <c r="A727" s="15">
        <v>40632</v>
      </c>
      <c r="B727" s="6" t="s">
        <v>295</v>
      </c>
      <c r="C727" s="9" t="s">
        <v>176</v>
      </c>
      <c r="E727" t="s">
        <v>345</v>
      </c>
      <c r="F727" s="24">
        <v>25</v>
      </c>
      <c r="G727">
        <v>30702</v>
      </c>
      <c r="H727" s="7" t="str">
        <f>VLOOKUP(G727,'Sub-Acct VLookup'!$A$1:$B$44,2,0)</f>
        <v>Education</v>
      </c>
      <c r="I727" s="13">
        <v>3370</v>
      </c>
      <c r="J727" s="2" t="s">
        <v>1220</v>
      </c>
      <c r="K727" s="2"/>
      <c r="L727" t="str">
        <f>VLOOKUP(J727,'State V-Lookup'!$A$1:$B$19,2,0)</f>
        <v>NEMO</v>
      </c>
      <c r="M727" t="str">
        <f>VLOOKUP(I727,'Cost Center VLookup'!$A$1:$C$99,2,0)</f>
        <v>3370 Mid St Div Kirksville Operations</v>
      </c>
      <c r="N727" t="str">
        <f>VLOOKUP(I727,'Cost Center VLookup'!$A$1:$C$89,3,0)</f>
        <v>Liberty Utilities</v>
      </c>
      <c r="O727" t="str">
        <f>VLOOKUP(I727,'Cost Center VLookup'!$A$1:$D$97,4,0)</f>
        <v>Liberty Utilities</v>
      </c>
    </row>
    <row r="728" spans="1:15" hidden="1">
      <c r="A728" s="15">
        <v>40633</v>
      </c>
      <c r="B728" s="6" t="s">
        <v>295</v>
      </c>
      <c r="C728" s="9" t="s">
        <v>176</v>
      </c>
      <c r="E728" t="s">
        <v>346</v>
      </c>
      <c r="F728" s="24">
        <v>50</v>
      </c>
      <c r="G728">
        <v>30710</v>
      </c>
      <c r="H728" s="7" t="str">
        <f>VLOOKUP(G728,'Sub-Acct VLookup'!$A$1:$B$44,2,0)</f>
        <v>Youth Clubs &amp; Centers</v>
      </c>
      <c r="I728" s="13">
        <v>3334</v>
      </c>
      <c r="J728" s="2" t="s">
        <v>1040</v>
      </c>
      <c r="K728" s="2"/>
      <c r="L728" t="str">
        <f>VLOOKUP(J728,'State V-Lookup'!$A$1:$B$19,2,0)</f>
        <v>IOWA</v>
      </c>
      <c r="M728" t="str">
        <f>VLOOKUP(I728,'Cost Center VLookup'!$A$1:$C$99,2,0)</f>
        <v>3334 Mid St Div Keokuk Operations</v>
      </c>
      <c r="N728" t="str">
        <f>VLOOKUP(I728,'Cost Center VLookup'!$A$1:$C$89,3,0)</f>
        <v>Liberty Utilities</v>
      </c>
      <c r="O728" t="str">
        <f>VLOOKUP(I728,'Cost Center VLookup'!$A$1:$D$97,4,0)</f>
        <v>Liberty Utilities</v>
      </c>
    </row>
    <row r="729" spans="1:15" hidden="1">
      <c r="A729" s="15">
        <v>40633</v>
      </c>
      <c r="B729" s="6" t="s">
        <v>295</v>
      </c>
      <c r="C729" s="9" t="s">
        <v>176</v>
      </c>
      <c r="E729" t="s">
        <v>1243</v>
      </c>
      <c r="F729" s="24">
        <v>1000</v>
      </c>
      <c r="G729">
        <v>30736</v>
      </c>
      <c r="H729" s="7" t="str">
        <f>VLOOKUP(G729,'Sub-Acct VLookup'!$A$1:$B$44,2,0)</f>
        <v>Community Welfare</v>
      </c>
      <c r="I729" s="13">
        <v>3333</v>
      </c>
      <c r="J729" s="2" t="s">
        <v>1011</v>
      </c>
      <c r="K729" s="2"/>
      <c r="L729" t="str">
        <f>VLOOKUP(J729,'State V-Lookup'!$A$1:$B$19,2,0)</f>
        <v>KENTUCKY</v>
      </c>
      <c r="M729" t="str">
        <f>VLOOKUP(I729,'Cost Center VLookup'!$A$1:$C$99,2,0)</f>
        <v>3333 Mid St Div Public Affairs</v>
      </c>
      <c r="N729" t="str">
        <f>VLOOKUP(I729,'Cost Center VLookup'!$A$1:$C$89,3,0)</f>
        <v>Mark Martin</v>
      </c>
      <c r="O729" t="str">
        <f>VLOOKUP(I729,'Cost Center VLookup'!$A$1:$D$97,4,0)</f>
        <v>Administration</v>
      </c>
    </row>
    <row r="730" spans="1:15" hidden="1">
      <c r="A730" s="15">
        <v>40652</v>
      </c>
      <c r="B730" s="6" t="s">
        <v>347</v>
      </c>
      <c r="C730" s="9" t="s">
        <v>176</v>
      </c>
      <c r="E730" t="s">
        <v>1010</v>
      </c>
      <c r="F730" s="24">
        <v>600</v>
      </c>
      <c r="G730">
        <v>30703</v>
      </c>
      <c r="H730" s="7" t="str">
        <f>VLOOKUP(G730,'Sub-Acct VLookup'!$A$1:$B$44,2,0)</f>
        <v>United Way Agencies</v>
      </c>
      <c r="I730" s="13">
        <v>3336</v>
      </c>
      <c r="J730" s="2" t="s">
        <v>1220</v>
      </c>
      <c r="K730" s="2"/>
      <c r="L730" t="str">
        <f>VLOOKUP(J730,'State V-Lookup'!$A$1:$B$19,2,0)</f>
        <v>NEMO</v>
      </c>
      <c r="M730" t="str">
        <f>VLOOKUP(I730,'Cost Center VLookup'!$A$1:$C$99,2,0)</f>
        <v>3336 Mid St Div Hannibal Operations</v>
      </c>
      <c r="N730" t="str">
        <f>VLOOKUP(I730,'Cost Center VLookup'!$A$1:$C$89,3,0)</f>
        <v>Liberty Utilities</v>
      </c>
      <c r="O730" t="str">
        <f>VLOOKUP(I730,'Cost Center VLookup'!$A$1:$D$97,4,0)</f>
        <v>Liberty Utilities</v>
      </c>
    </row>
    <row r="731" spans="1:15" hidden="1">
      <c r="A731" s="15">
        <v>40662</v>
      </c>
      <c r="B731" s="6" t="s">
        <v>347</v>
      </c>
      <c r="C731" s="9" t="s">
        <v>176</v>
      </c>
      <c r="E731" t="s">
        <v>1022</v>
      </c>
      <c r="F731" s="24">
        <v>1000</v>
      </c>
      <c r="G731">
        <v>30705</v>
      </c>
      <c r="H731" s="7" t="str">
        <f>VLOOKUP(G731,'Sub-Acct VLookup'!$A$1:$B$44,2,0)</f>
        <v>Health</v>
      </c>
      <c r="I731" s="13">
        <v>3435</v>
      </c>
      <c r="J731" s="2" t="s">
        <v>1026</v>
      </c>
      <c r="K731" s="2"/>
      <c r="L731" t="str">
        <f>VLOOKUP(J731,'State V-Lookup'!$A$1:$B$19,2,0)</f>
        <v>TENNESSEE</v>
      </c>
      <c r="M731" t="str">
        <f>VLOOKUP(I731,'Cost Center VLookup'!$A$1:$C$99,2,0)</f>
        <v>3435 Mid St Div Greenville/Morristown Operations</v>
      </c>
      <c r="N731" t="str">
        <f>VLOOKUP(I731,'Cost Center VLookup'!$A$1:$C$89,3,0)</f>
        <v>Jonathan Barnett</v>
      </c>
      <c r="O731" t="str">
        <f>VLOOKUP(I731,'Cost Center VLookup'!$A$1:$D$97,4,0)</f>
        <v>Bernie Anderson</v>
      </c>
    </row>
    <row r="732" spans="1:15" hidden="1">
      <c r="A732" s="15">
        <v>40663</v>
      </c>
      <c r="B732" s="6" t="s">
        <v>347</v>
      </c>
      <c r="C732" s="9" t="s">
        <v>176</v>
      </c>
      <c r="E732" t="s">
        <v>1022</v>
      </c>
      <c r="F732" s="24">
        <v>500</v>
      </c>
      <c r="G732">
        <v>30705</v>
      </c>
      <c r="H732" s="7" t="str">
        <f>VLOOKUP(G732,'Sub-Acct VLookup'!$A$1:$B$44,2,0)</f>
        <v>Health</v>
      </c>
      <c r="I732" s="13">
        <v>3436</v>
      </c>
      <c r="J732" s="2" t="s">
        <v>1026</v>
      </c>
      <c r="K732" s="2"/>
      <c r="L732" t="str">
        <f>VLOOKUP(J732,'State V-Lookup'!$A$1:$B$19,2,0)</f>
        <v>TENNESSEE</v>
      </c>
      <c r="M732" t="str">
        <f>VLOOKUP(I732,'Cost Center VLookup'!$A$1:$C$99,2,0)</f>
        <v>3436 Mid St Div Johnson City Tri-Cities Operations</v>
      </c>
      <c r="N732" t="str">
        <f>VLOOKUP(I732,'Cost Center VLookup'!$A$1:$C$89,3,0)</f>
        <v>John Bradley</v>
      </c>
      <c r="O732" t="str">
        <f>VLOOKUP(I732,'Cost Center VLookup'!$A$1:$D$97,4,0)</f>
        <v>Bernie Anderson</v>
      </c>
    </row>
    <row r="733" spans="1:15" hidden="1">
      <c r="A733" s="15">
        <v>40663</v>
      </c>
      <c r="B733" s="6" t="s">
        <v>347</v>
      </c>
      <c r="C733" s="9" t="s">
        <v>176</v>
      </c>
      <c r="E733" t="s">
        <v>1022</v>
      </c>
      <c r="F733" s="24">
        <v>500</v>
      </c>
      <c r="G733">
        <v>30705</v>
      </c>
      <c r="H733" s="7" t="str">
        <f>VLOOKUP(G733,'Sub-Acct VLookup'!$A$1:$B$44,2,0)</f>
        <v>Health</v>
      </c>
      <c r="I733" s="13">
        <v>3439</v>
      </c>
      <c r="J733" s="2" t="s">
        <v>1026</v>
      </c>
      <c r="K733" s="2"/>
      <c r="L733" t="str">
        <f>VLOOKUP(J733,'State V-Lookup'!$A$1:$B$19,2,0)</f>
        <v>TENNESSEE</v>
      </c>
      <c r="M733" t="str">
        <f>VLOOKUP(I733,'Cost Center VLookup'!$A$1:$C$99,2,0)</f>
        <v>3439 Mid St Div New River South Operations</v>
      </c>
      <c r="N733" t="str">
        <f>VLOOKUP(I733,'Cost Center VLookup'!$A$1:$C$89,3,0)</f>
        <v>Alex House</v>
      </c>
      <c r="O733" t="str">
        <f>VLOOKUP(I733,'Cost Center VLookup'!$A$1:$D$97,4,0)</f>
        <v>Bernie Anderson</v>
      </c>
    </row>
    <row r="734" spans="1:15" hidden="1">
      <c r="A734" s="15">
        <v>40653</v>
      </c>
      <c r="B734" s="6" t="s">
        <v>347</v>
      </c>
      <c r="C734" s="9" t="s">
        <v>176</v>
      </c>
      <c r="E734" t="s">
        <v>1243</v>
      </c>
      <c r="F734" s="24">
        <v>250</v>
      </c>
      <c r="G734">
        <v>30705</v>
      </c>
      <c r="H734" s="7" t="str">
        <f>VLOOKUP(G734,'Sub-Acct VLookup'!$A$1:$B$44,2,0)</f>
        <v>Health</v>
      </c>
      <c r="I734" s="13">
        <v>3336</v>
      </c>
      <c r="J734" s="2" t="s">
        <v>1220</v>
      </c>
      <c r="K734" s="2"/>
      <c r="L734" t="str">
        <f>VLOOKUP(J734,'State V-Lookup'!$A$1:$B$19,2,0)</f>
        <v>NEMO</v>
      </c>
      <c r="M734" t="str">
        <f>VLOOKUP(I734,'Cost Center VLookup'!$A$1:$C$99,2,0)</f>
        <v>3336 Mid St Div Hannibal Operations</v>
      </c>
      <c r="N734" t="str">
        <f>VLOOKUP(I734,'Cost Center VLookup'!$A$1:$C$89,3,0)</f>
        <v>Liberty Utilities</v>
      </c>
      <c r="O734" t="str">
        <f>VLOOKUP(I734,'Cost Center VLookup'!$A$1:$D$97,4,0)</f>
        <v>Liberty Utilities</v>
      </c>
    </row>
    <row r="735" spans="1:15" hidden="1">
      <c r="A735" s="15">
        <v>40645</v>
      </c>
      <c r="B735" s="6" t="s">
        <v>347</v>
      </c>
      <c r="C735" s="9" t="s">
        <v>176</v>
      </c>
      <c r="E735" t="s">
        <v>348</v>
      </c>
      <c r="F735" s="24">
        <v>100</v>
      </c>
      <c r="G735">
        <v>30709</v>
      </c>
      <c r="H735" s="7" t="str">
        <f>VLOOKUP(G735,'Sub-Acct VLookup'!$A$1:$B$44,2,0)</f>
        <v>Salvation Army</v>
      </c>
      <c r="I735" s="13">
        <v>3333</v>
      </c>
      <c r="J735" s="2" t="s">
        <v>1011</v>
      </c>
      <c r="K735" s="2"/>
      <c r="L735" t="str">
        <f>VLOOKUP(J735,'State V-Lookup'!$A$1:$B$19,2,0)</f>
        <v>KENTUCKY</v>
      </c>
      <c r="M735" t="str">
        <f>VLOOKUP(I735,'Cost Center VLookup'!$A$1:$C$99,2,0)</f>
        <v>3333 Mid St Div Public Affairs</v>
      </c>
      <c r="N735" t="str">
        <f>VLOOKUP(I735,'Cost Center VLookup'!$A$1:$C$89,3,0)</f>
        <v>Mark Martin</v>
      </c>
      <c r="O735" t="str">
        <f>VLOOKUP(I735,'Cost Center VLookup'!$A$1:$D$97,4,0)</f>
        <v>Administration</v>
      </c>
    </row>
    <row r="736" spans="1:15" hidden="1">
      <c r="A736" s="15">
        <v>40652</v>
      </c>
      <c r="B736" s="6" t="s">
        <v>347</v>
      </c>
      <c r="C736" s="9" t="s">
        <v>176</v>
      </c>
      <c r="E736" t="s">
        <v>1307</v>
      </c>
      <c r="F736" s="24">
        <v>300</v>
      </c>
      <c r="G736">
        <v>30710</v>
      </c>
      <c r="H736" s="7" t="str">
        <f>VLOOKUP(G736,'Sub-Acct VLookup'!$A$1:$B$44,2,0)</f>
        <v>Youth Clubs &amp; Centers</v>
      </c>
      <c r="I736" s="13">
        <v>3333</v>
      </c>
      <c r="J736" s="2" t="s">
        <v>1011</v>
      </c>
      <c r="K736" s="2"/>
      <c r="L736" t="str">
        <f>VLOOKUP(J736,'State V-Lookup'!$A$1:$B$19,2,0)</f>
        <v>KENTUCKY</v>
      </c>
      <c r="M736" t="str">
        <f>VLOOKUP(I736,'Cost Center VLookup'!$A$1:$C$99,2,0)</f>
        <v>3333 Mid St Div Public Affairs</v>
      </c>
      <c r="N736" t="str">
        <f>VLOOKUP(I736,'Cost Center VLookup'!$A$1:$C$89,3,0)</f>
        <v>Mark Martin</v>
      </c>
      <c r="O736" t="str">
        <f>VLOOKUP(I736,'Cost Center VLookup'!$A$1:$D$97,4,0)</f>
        <v>Administration</v>
      </c>
    </row>
    <row r="737" spans="1:15" hidden="1">
      <c r="A737" s="15">
        <v>40661</v>
      </c>
      <c r="B737" s="6" t="s">
        <v>347</v>
      </c>
      <c r="C737" s="9" t="s">
        <v>176</v>
      </c>
      <c r="E737" t="s">
        <v>1337</v>
      </c>
      <c r="F737" s="24">
        <v>1000</v>
      </c>
      <c r="G737">
        <v>30710</v>
      </c>
      <c r="H737" s="7" t="str">
        <f>VLOOKUP(G737,'Sub-Acct VLookup'!$A$1:$B$44,2,0)</f>
        <v>Youth Clubs &amp; Centers</v>
      </c>
      <c r="I737" s="13">
        <v>3333</v>
      </c>
      <c r="J737" s="2" t="s">
        <v>1011</v>
      </c>
      <c r="K737" s="2"/>
      <c r="L737" t="str">
        <f>VLOOKUP(J737,'State V-Lookup'!$A$1:$B$19,2,0)</f>
        <v>KENTUCKY</v>
      </c>
      <c r="M737" t="str">
        <f>VLOOKUP(I737,'Cost Center VLookup'!$A$1:$C$99,2,0)</f>
        <v>3333 Mid St Div Public Affairs</v>
      </c>
      <c r="N737" t="str">
        <f>VLOOKUP(I737,'Cost Center VLookup'!$A$1:$C$89,3,0)</f>
        <v>Mark Martin</v>
      </c>
      <c r="O737" t="str">
        <f>VLOOKUP(I737,'Cost Center VLookup'!$A$1:$D$97,4,0)</f>
        <v>Administration</v>
      </c>
    </row>
    <row r="738" spans="1:15" hidden="1">
      <c r="A738" s="15">
        <v>40639</v>
      </c>
      <c r="B738" s="6" t="s">
        <v>347</v>
      </c>
      <c r="C738" s="9" t="s">
        <v>176</v>
      </c>
      <c r="E738" t="s">
        <v>349</v>
      </c>
      <c r="F738" s="24">
        <v>250</v>
      </c>
      <c r="G738">
        <v>30710</v>
      </c>
      <c r="H738" s="7" t="str">
        <f>VLOOKUP(G738,'Sub-Acct VLookup'!$A$1:$B$44,2,0)</f>
        <v>Youth Clubs &amp; Centers</v>
      </c>
      <c r="I738" s="13">
        <v>3333</v>
      </c>
      <c r="J738" s="2" t="s">
        <v>1011</v>
      </c>
      <c r="K738" s="2"/>
      <c r="L738" t="str">
        <f>VLOOKUP(J738,'State V-Lookup'!$A$1:$B$19,2,0)</f>
        <v>KENTUCKY</v>
      </c>
      <c r="M738" t="str">
        <f>VLOOKUP(I738,'Cost Center VLookup'!$A$1:$C$99,2,0)</f>
        <v>3333 Mid St Div Public Affairs</v>
      </c>
      <c r="N738" t="str">
        <f>VLOOKUP(I738,'Cost Center VLookup'!$A$1:$C$89,3,0)</f>
        <v>Mark Martin</v>
      </c>
      <c r="O738" t="str">
        <f>VLOOKUP(I738,'Cost Center VLookup'!$A$1:$D$97,4,0)</f>
        <v>Administration</v>
      </c>
    </row>
    <row r="739" spans="1:15" hidden="1">
      <c r="A739" s="15">
        <v>40640</v>
      </c>
      <c r="B739" s="6" t="s">
        <v>347</v>
      </c>
      <c r="C739" s="9" t="s">
        <v>176</v>
      </c>
      <c r="E739" t="s">
        <v>30</v>
      </c>
      <c r="F739" s="24">
        <v>325</v>
      </c>
      <c r="G739">
        <v>30710</v>
      </c>
      <c r="H739" s="7" t="str">
        <f>VLOOKUP(G739,'Sub-Acct VLookup'!$A$1:$B$44,2,0)</f>
        <v>Youth Clubs &amp; Centers</v>
      </c>
      <c r="I739" s="13">
        <v>3333</v>
      </c>
      <c r="J739" s="2" t="s">
        <v>1026</v>
      </c>
      <c r="K739" s="2"/>
      <c r="L739" t="str">
        <f>VLOOKUP(J739,'State V-Lookup'!$A$1:$B$19,2,0)</f>
        <v>TENNESSEE</v>
      </c>
      <c r="M739" t="str">
        <f>VLOOKUP(I739,'Cost Center VLookup'!$A$1:$C$99,2,0)</f>
        <v>3333 Mid St Div Public Affairs</v>
      </c>
      <c r="N739" t="str">
        <f>VLOOKUP(I739,'Cost Center VLookup'!$A$1:$C$89,3,0)</f>
        <v>Mark Martin</v>
      </c>
      <c r="O739" t="str">
        <f>VLOOKUP(I739,'Cost Center VLookup'!$A$1:$D$97,4,0)</f>
        <v>Administration</v>
      </c>
    </row>
    <row r="740" spans="1:15" hidden="1">
      <c r="A740" s="15">
        <v>40648</v>
      </c>
      <c r="B740" s="6" t="s">
        <v>347</v>
      </c>
      <c r="C740" s="9" t="s">
        <v>176</v>
      </c>
      <c r="E740" t="s">
        <v>9</v>
      </c>
      <c r="F740" s="24">
        <v>250</v>
      </c>
      <c r="G740">
        <v>30710</v>
      </c>
      <c r="H740" s="7" t="str">
        <f>VLOOKUP(G740,'Sub-Acct VLookup'!$A$1:$B$44,2,0)</f>
        <v>Youth Clubs &amp; Centers</v>
      </c>
      <c r="I740" s="13">
        <v>3333</v>
      </c>
      <c r="J740" s="2" t="s">
        <v>1068</v>
      </c>
      <c r="K740" s="2"/>
      <c r="L740" t="str">
        <f>VLOOKUP(J740,'State V-Lookup'!$A$1:$B$19,2,0)</f>
        <v>GEORGIA</v>
      </c>
      <c r="M740" t="str">
        <f>VLOOKUP(I740,'Cost Center VLookup'!$A$1:$C$99,2,0)</f>
        <v>3333 Mid St Div Public Affairs</v>
      </c>
      <c r="N740" t="str">
        <f>VLOOKUP(I740,'Cost Center VLookup'!$A$1:$C$89,3,0)</f>
        <v>Mark Martin</v>
      </c>
      <c r="O740" t="str">
        <f>VLOOKUP(I740,'Cost Center VLookup'!$A$1:$D$97,4,0)</f>
        <v>Administration</v>
      </c>
    </row>
    <row r="741" spans="1:15" hidden="1">
      <c r="A741" s="15">
        <v>40647</v>
      </c>
      <c r="B741" s="6" t="s">
        <v>347</v>
      </c>
      <c r="C741" s="9" t="s">
        <v>176</v>
      </c>
      <c r="E741" t="s">
        <v>1025</v>
      </c>
      <c r="F741" s="24">
        <v>250</v>
      </c>
      <c r="G741">
        <v>30710</v>
      </c>
      <c r="H741" s="7" t="str">
        <f>VLOOKUP(G741,'Sub-Acct VLookup'!$A$1:$B$44,2,0)</f>
        <v>Youth Clubs &amp; Centers</v>
      </c>
      <c r="I741" s="13">
        <v>3333</v>
      </c>
      <c r="J741" s="2" t="s">
        <v>1068</v>
      </c>
      <c r="K741" s="2"/>
      <c r="L741" t="str">
        <f>VLOOKUP(J741,'State V-Lookup'!$A$1:$B$19,2,0)</f>
        <v>GEORGIA</v>
      </c>
      <c r="M741" t="str">
        <f>VLOOKUP(I741,'Cost Center VLookup'!$A$1:$C$99,2,0)</f>
        <v>3333 Mid St Div Public Affairs</v>
      </c>
      <c r="N741" t="str">
        <f>VLOOKUP(I741,'Cost Center VLookup'!$A$1:$C$89,3,0)</f>
        <v>Mark Martin</v>
      </c>
      <c r="O741" t="str">
        <f>VLOOKUP(I741,'Cost Center VLookup'!$A$1:$D$97,4,0)</f>
        <v>Administration</v>
      </c>
    </row>
    <row r="742" spans="1:15" hidden="1">
      <c r="A742" s="15">
        <v>40645</v>
      </c>
      <c r="B742" s="6" t="s">
        <v>347</v>
      </c>
      <c r="C742" s="9" t="s">
        <v>176</v>
      </c>
      <c r="E742" t="s">
        <v>1022</v>
      </c>
      <c r="F742" s="24">
        <v>1000</v>
      </c>
      <c r="G742">
        <v>30713</v>
      </c>
      <c r="H742" s="7" t="str">
        <f>VLOOKUP(G742,'Sub-Acct VLookup'!$A$1:$B$44,2,0)</f>
        <v>American Red Cross</v>
      </c>
      <c r="I742" s="13">
        <v>3333</v>
      </c>
      <c r="J742" s="2" t="s">
        <v>1011</v>
      </c>
      <c r="K742" s="2"/>
      <c r="L742" t="str">
        <f>VLOOKUP(J742,'State V-Lookup'!$A$1:$B$19,2,0)</f>
        <v>KENTUCKY</v>
      </c>
      <c r="M742" t="str">
        <f>VLOOKUP(I742,'Cost Center VLookup'!$A$1:$C$99,2,0)</f>
        <v>3333 Mid St Div Public Affairs</v>
      </c>
      <c r="N742" t="str">
        <f>VLOOKUP(I742,'Cost Center VLookup'!$A$1:$C$89,3,0)</f>
        <v>Mark Martin</v>
      </c>
      <c r="O742" t="str">
        <f>VLOOKUP(I742,'Cost Center VLookup'!$A$1:$D$97,4,0)</f>
        <v>Administration</v>
      </c>
    </row>
    <row r="743" spans="1:15" hidden="1">
      <c r="A743" s="15">
        <v>40663</v>
      </c>
      <c r="B743" s="6" t="s">
        <v>347</v>
      </c>
      <c r="C743" s="9" t="s">
        <v>176</v>
      </c>
      <c r="E743" t="s">
        <v>1022</v>
      </c>
      <c r="F743" s="24">
        <v>6000</v>
      </c>
      <c r="G743">
        <v>30713</v>
      </c>
      <c r="H743" s="7" t="str">
        <f>VLOOKUP(G743,'Sub-Acct VLookup'!$A$1:$B$44,2,0)</f>
        <v>American Red Cross</v>
      </c>
      <c r="I743" s="13">
        <v>3333</v>
      </c>
      <c r="J743" s="2" t="s">
        <v>1011</v>
      </c>
      <c r="K743" s="2"/>
      <c r="L743" t="str">
        <f>VLOOKUP(J743,'State V-Lookup'!$A$1:$B$19,2,0)</f>
        <v>KENTUCKY</v>
      </c>
      <c r="M743" t="str">
        <f>VLOOKUP(I743,'Cost Center VLookup'!$A$1:$C$99,2,0)</f>
        <v>3333 Mid St Div Public Affairs</v>
      </c>
      <c r="N743" t="str">
        <f>VLOOKUP(I743,'Cost Center VLookup'!$A$1:$C$89,3,0)</f>
        <v>Mark Martin</v>
      </c>
      <c r="O743" t="str">
        <f>VLOOKUP(I743,'Cost Center VLookup'!$A$1:$D$97,4,0)</f>
        <v>Administration</v>
      </c>
    </row>
    <row r="744" spans="1:15" hidden="1">
      <c r="A744" s="15">
        <v>40646</v>
      </c>
      <c r="B744" s="6" t="s">
        <v>347</v>
      </c>
      <c r="C744" s="9" t="s">
        <v>176</v>
      </c>
      <c r="E744" t="s">
        <v>1243</v>
      </c>
      <c r="F744" s="24">
        <v>500</v>
      </c>
      <c r="G744">
        <v>30736</v>
      </c>
      <c r="H744" s="7" t="str">
        <f>VLOOKUP(G744,'Sub-Acct VLookup'!$A$1:$B$44,2,0)</f>
        <v>Community Welfare</v>
      </c>
      <c r="I744" s="13">
        <v>3333</v>
      </c>
      <c r="J744" s="2" t="s">
        <v>1011</v>
      </c>
      <c r="K744" s="2"/>
      <c r="L744" t="str">
        <f>VLOOKUP(J744,'State V-Lookup'!$A$1:$B$19,2,0)</f>
        <v>KENTUCKY</v>
      </c>
      <c r="M744" t="str">
        <f>VLOOKUP(I744,'Cost Center VLookup'!$A$1:$C$99,2,0)</f>
        <v>3333 Mid St Div Public Affairs</v>
      </c>
      <c r="N744" t="str">
        <f>VLOOKUP(I744,'Cost Center VLookup'!$A$1:$C$89,3,0)</f>
        <v>Mark Martin</v>
      </c>
      <c r="O744" t="str">
        <f>VLOOKUP(I744,'Cost Center VLookup'!$A$1:$D$97,4,0)</f>
        <v>Administration</v>
      </c>
    </row>
    <row r="745" spans="1:15" hidden="1">
      <c r="A745" s="15">
        <v>40661</v>
      </c>
      <c r="B745" s="6" t="s">
        <v>347</v>
      </c>
      <c r="C745" s="9" t="s">
        <v>176</v>
      </c>
      <c r="E745" t="s">
        <v>350</v>
      </c>
      <c r="F745" s="24">
        <v>500</v>
      </c>
      <c r="G745">
        <v>30736</v>
      </c>
      <c r="H745" s="7" t="str">
        <f>VLOOKUP(G745,'Sub-Acct VLookup'!$A$1:$B$44,2,0)</f>
        <v>Community Welfare</v>
      </c>
      <c r="I745" s="13">
        <v>3333</v>
      </c>
      <c r="J745" s="2" t="s">
        <v>1011</v>
      </c>
      <c r="K745" s="2"/>
      <c r="L745" t="str">
        <f>VLOOKUP(J745,'State V-Lookup'!$A$1:$B$19,2,0)</f>
        <v>KENTUCKY</v>
      </c>
      <c r="M745" t="str">
        <f>VLOOKUP(I745,'Cost Center VLookup'!$A$1:$C$99,2,0)</f>
        <v>3333 Mid St Div Public Affairs</v>
      </c>
      <c r="N745" t="str">
        <f>VLOOKUP(I745,'Cost Center VLookup'!$A$1:$C$89,3,0)</f>
        <v>Mark Martin</v>
      </c>
      <c r="O745" t="str">
        <f>VLOOKUP(I745,'Cost Center VLookup'!$A$1:$D$97,4,0)</f>
        <v>Administration</v>
      </c>
    </row>
    <row r="746" spans="1:15" hidden="1">
      <c r="A746" s="15">
        <v>40651</v>
      </c>
      <c r="B746" s="6" t="s">
        <v>347</v>
      </c>
      <c r="C746" s="9" t="s">
        <v>176</v>
      </c>
      <c r="E746" t="s">
        <v>351</v>
      </c>
      <c r="F746" s="24">
        <v>500</v>
      </c>
      <c r="G746">
        <v>30736</v>
      </c>
      <c r="H746" s="7" t="str">
        <f>VLOOKUP(G746,'Sub-Acct VLookup'!$A$1:$B$44,2,0)</f>
        <v>Community Welfare</v>
      </c>
      <c r="I746" s="13">
        <v>3333</v>
      </c>
      <c r="J746" s="2" t="s">
        <v>1011</v>
      </c>
      <c r="K746" s="2"/>
      <c r="L746" t="str">
        <f>VLOOKUP(J746,'State V-Lookup'!$A$1:$B$19,2,0)</f>
        <v>KENTUCKY</v>
      </c>
      <c r="M746" t="str">
        <f>VLOOKUP(I746,'Cost Center VLookup'!$A$1:$C$99,2,0)</f>
        <v>3333 Mid St Div Public Affairs</v>
      </c>
      <c r="N746" t="str">
        <f>VLOOKUP(I746,'Cost Center VLookup'!$A$1:$C$89,3,0)</f>
        <v>Mark Martin</v>
      </c>
      <c r="O746" t="str">
        <f>VLOOKUP(I746,'Cost Center VLookup'!$A$1:$D$97,4,0)</f>
        <v>Administration</v>
      </c>
    </row>
    <row r="747" spans="1:15" hidden="1">
      <c r="A747" s="15">
        <v>40646</v>
      </c>
      <c r="B747" s="6" t="s">
        <v>347</v>
      </c>
      <c r="C747" s="9" t="s">
        <v>176</v>
      </c>
      <c r="E747" t="s">
        <v>60</v>
      </c>
      <c r="F747" s="24">
        <v>500</v>
      </c>
      <c r="G747">
        <v>30736</v>
      </c>
      <c r="H747" s="7" t="str">
        <f>VLOOKUP(G747,'Sub-Acct VLookup'!$A$1:$B$44,2,0)</f>
        <v>Community Welfare</v>
      </c>
      <c r="I747" s="13">
        <v>3333</v>
      </c>
      <c r="J747" s="2" t="s">
        <v>1011</v>
      </c>
      <c r="K747" s="2"/>
      <c r="L747" t="str">
        <f>VLOOKUP(J747,'State V-Lookup'!$A$1:$B$19,2,0)</f>
        <v>KENTUCKY</v>
      </c>
      <c r="M747" t="str">
        <f>VLOOKUP(I747,'Cost Center VLookup'!$A$1:$C$99,2,0)</f>
        <v>3333 Mid St Div Public Affairs</v>
      </c>
      <c r="N747" t="str">
        <f>VLOOKUP(I747,'Cost Center VLookup'!$A$1:$C$89,3,0)</f>
        <v>Mark Martin</v>
      </c>
      <c r="O747" t="str">
        <f>VLOOKUP(I747,'Cost Center VLookup'!$A$1:$D$97,4,0)</f>
        <v>Administration</v>
      </c>
    </row>
    <row r="748" spans="1:15" hidden="1">
      <c r="A748" s="15">
        <v>40646</v>
      </c>
      <c r="B748" s="6" t="s">
        <v>347</v>
      </c>
      <c r="C748" s="9" t="s">
        <v>176</v>
      </c>
      <c r="E748" t="s">
        <v>134</v>
      </c>
      <c r="F748" s="24">
        <v>2500</v>
      </c>
      <c r="G748">
        <v>30736</v>
      </c>
      <c r="H748" s="7" t="str">
        <f>VLOOKUP(G748,'Sub-Acct VLookup'!$A$1:$B$44,2,0)</f>
        <v>Community Welfare</v>
      </c>
      <c r="I748" s="13">
        <v>3333</v>
      </c>
      <c r="J748" s="2" t="s">
        <v>1011</v>
      </c>
      <c r="K748" s="2"/>
      <c r="L748" t="str">
        <f>VLOOKUP(J748,'State V-Lookup'!$A$1:$B$19,2,0)</f>
        <v>KENTUCKY</v>
      </c>
      <c r="M748" t="str">
        <f>VLOOKUP(I748,'Cost Center VLookup'!$A$1:$C$99,2,0)</f>
        <v>3333 Mid St Div Public Affairs</v>
      </c>
      <c r="N748" t="str">
        <f>VLOOKUP(I748,'Cost Center VLookup'!$A$1:$C$89,3,0)</f>
        <v>Mark Martin</v>
      </c>
      <c r="O748" t="str">
        <f>VLOOKUP(I748,'Cost Center VLookup'!$A$1:$D$97,4,0)</f>
        <v>Administration</v>
      </c>
    </row>
    <row r="749" spans="1:15" hidden="1">
      <c r="A749" s="15">
        <v>40653</v>
      </c>
      <c r="B749" s="6" t="s">
        <v>347</v>
      </c>
      <c r="C749" s="9" t="s">
        <v>176</v>
      </c>
      <c r="E749" t="s">
        <v>352</v>
      </c>
      <c r="F749" s="24">
        <v>300</v>
      </c>
      <c r="G749">
        <v>30736</v>
      </c>
      <c r="H749" s="7" t="str">
        <f>VLOOKUP(G749,'Sub-Acct VLookup'!$A$1:$B$44,2,0)</f>
        <v>Community Welfare</v>
      </c>
      <c r="I749" s="13">
        <v>3333</v>
      </c>
      <c r="J749" s="2" t="s">
        <v>1011</v>
      </c>
      <c r="K749" s="2"/>
      <c r="L749" t="str">
        <f>VLOOKUP(J749,'State V-Lookup'!$A$1:$B$19,2,0)</f>
        <v>KENTUCKY</v>
      </c>
      <c r="M749" t="str">
        <f>VLOOKUP(I749,'Cost Center VLookup'!$A$1:$C$99,2,0)</f>
        <v>3333 Mid St Div Public Affairs</v>
      </c>
      <c r="N749" t="str">
        <f>VLOOKUP(I749,'Cost Center VLookup'!$A$1:$C$89,3,0)</f>
        <v>Mark Martin</v>
      </c>
      <c r="O749" t="str">
        <f>VLOOKUP(I749,'Cost Center VLookup'!$A$1:$D$97,4,0)</f>
        <v>Administration</v>
      </c>
    </row>
    <row r="750" spans="1:15" hidden="1">
      <c r="A750" s="15">
        <v>40652</v>
      </c>
      <c r="B750" s="6" t="s">
        <v>347</v>
      </c>
      <c r="C750" s="9" t="s">
        <v>176</v>
      </c>
      <c r="E750" t="s">
        <v>353</v>
      </c>
      <c r="F750" s="24">
        <v>200</v>
      </c>
      <c r="G750">
        <v>30736</v>
      </c>
      <c r="H750" s="7" t="str">
        <f>VLOOKUP(G750,'Sub-Acct VLookup'!$A$1:$B$44,2,0)</f>
        <v>Community Welfare</v>
      </c>
      <c r="I750" s="13">
        <v>3333</v>
      </c>
      <c r="J750" s="2" t="s">
        <v>1011</v>
      </c>
      <c r="K750" s="2"/>
      <c r="L750" t="str">
        <f>VLOOKUP(J750,'State V-Lookup'!$A$1:$B$19,2,0)</f>
        <v>KENTUCKY</v>
      </c>
      <c r="M750" t="str">
        <f>VLOOKUP(I750,'Cost Center VLookup'!$A$1:$C$99,2,0)</f>
        <v>3333 Mid St Div Public Affairs</v>
      </c>
      <c r="N750" t="str">
        <f>VLOOKUP(I750,'Cost Center VLookup'!$A$1:$C$89,3,0)</f>
        <v>Mark Martin</v>
      </c>
      <c r="O750" t="str">
        <f>VLOOKUP(I750,'Cost Center VLookup'!$A$1:$D$97,4,0)</f>
        <v>Administration</v>
      </c>
    </row>
    <row r="751" spans="1:15" hidden="1">
      <c r="A751" s="15">
        <v>40658</v>
      </c>
      <c r="B751" s="6" t="s">
        <v>347</v>
      </c>
      <c r="C751" s="9" t="s">
        <v>176</v>
      </c>
      <c r="E751" t="s">
        <v>354</v>
      </c>
      <c r="F751" s="24">
        <v>86.39</v>
      </c>
      <c r="G751">
        <v>30736</v>
      </c>
      <c r="H751" s="7" t="str">
        <f>VLOOKUP(G751,'Sub-Acct VLookup'!$A$1:$B$44,2,0)</f>
        <v>Community Welfare</v>
      </c>
      <c r="I751" s="13">
        <v>3339</v>
      </c>
      <c r="J751" s="2" t="s">
        <v>1217</v>
      </c>
      <c r="K751" s="2"/>
      <c r="L751" t="str">
        <f>VLOOKUP(J751,'State V-Lookup'!$A$1:$B$19,2,0)</f>
        <v>ILLINOIS</v>
      </c>
      <c r="M751" t="str">
        <f>VLOOKUP(I751,'Cost Center VLookup'!$A$1:$C$99,2,0)</f>
        <v>3339 Mid St Div Virden Operations</v>
      </c>
      <c r="N751" t="str">
        <f>VLOOKUP(I751,'Cost Center VLookup'!$A$1:$C$89,3,0)</f>
        <v>Liberty Utilities</v>
      </c>
      <c r="O751" t="str">
        <f>VLOOKUP(I751,'Cost Center VLookup'!$A$1:$D$97,4,0)</f>
        <v>Liberty Utilities</v>
      </c>
    </row>
    <row r="752" spans="1:15" hidden="1">
      <c r="A752" s="15">
        <v>40653</v>
      </c>
      <c r="B752" s="6" t="s">
        <v>347</v>
      </c>
      <c r="C752" s="9" t="s">
        <v>176</v>
      </c>
      <c r="E752" t="s">
        <v>355</v>
      </c>
      <c r="F752" s="24">
        <v>400</v>
      </c>
      <c r="G752">
        <v>30736</v>
      </c>
      <c r="H752" s="7" t="str">
        <f>VLOOKUP(G752,'Sub-Acct VLookup'!$A$1:$B$44,2,0)</f>
        <v>Community Welfare</v>
      </c>
      <c r="I752" s="13">
        <v>3333</v>
      </c>
      <c r="J752" s="2" t="s">
        <v>1026</v>
      </c>
      <c r="K752" s="2"/>
      <c r="L752" t="str">
        <f>VLOOKUP(J752,'State V-Lookup'!$A$1:$B$19,2,0)</f>
        <v>TENNESSEE</v>
      </c>
      <c r="M752" t="str">
        <f>VLOOKUP(I752,'Cost Center VLookup'!$A$1:$C$99,2,0)</f>
        <v>3333 Mid St Div Public Affairs</v>
      </c>
      <c r="N752" t="str">
        <f>VLOOKUP(I752,'Cost Center VLookup'!$A$1:$C$89,3,0)</f>
        <v>Mark Martin</v>
      </c>
      <c r="O752" t="str">
        <f>VLOOKUP(I752,'Cost Center VLookup'!$A$1:$D$97,4,0)</f>
        <v>Administration</v>
      </c>
    </row>
    <row r="753" spans="1:15" hidden="1">
      <c r="A753" s="15">
        <v>40662</v>
      </c>
      <c r="B753" s="6" t="s">
        <v>347</v>
      </c>
      <c r="C753" s="9" t="s">
        <v>176</v>
      </c>
      <c r="E753" t="s">
        <v>1031</v>
      </c>
      <c r="F753" s="24">
        <v>600</v>
      </c>
      <c r="G753">
        <v>30736</v>
      </c>
      <c r="H753" s="7" t="str">
        <f>VLOOKUP(G753,'Sub-Acct VLookup'!$A$1:$B$44,2,0)</f>
        <v>Community Welfare</v>
      </c>
      <c r="I753" s="13">
        <v>3333</v>
      </c>
      <c r="J753" s="2" t="s">
        <v>1026</v>
      </c>
      <c r="K753" s="2"/>
      <c r="L753" t="str">
        <f>VLOOKUP(J753,'State V-Lookup'!$A$1:$B$19,2,0)</f>
        <v>TENNESSEE</v>
      </c>
      <c r="M753" t="str">
        <f>VLOOKUP(I753,'Cost Center VLookup'!$A$1:$C$99,2,0)</f>
        <v>3333 Mid St Div Public Affairs</v>
      </c>
      <c r="N753" t="str">
        <f>VLOOKUP(I753,'Cost Center VLookup'!$A$1:$C$89,3,0)</f>
        <v>Mark Martin</v>
      </c>
      <c r="O753" t="str">
        <f>VLOOKUP(I753,'Cost Center VLookup'!$A$1:$D$97,4,0)</f>
        <v>Administration</v>
      </c>
    </row>
    <row r="754" spans="1:15" hidden="1">
      <c r="A754" s="15">
        <v>40652</v>
      </c>
      <c r="B754" s="6" t="s">
        <v>347</v>
      </c>
      <c r="C754" s="9" t="s">
        <v>176</v>
      </c>
      <c r="E754" t="s">
        <v>356</v>
      </c>
      <c r="F754" s="24">
        <v>150</v>
      </c>
      <c r="G754">
        <v>30736</v>
      </c>
      <c r="H754" s="7" t="str">
        <f>VLOOKUP(G754,'Sub-Acct VLookup'!$A$1:$B$44,2,0)</f>
        <v>Community Welfare</v>
      </c>
      <c r="I754" s="13">
        <v>3333</v>
      </c>
      <c r="J754" s="2" t="s">
        <v>1026</v>
      </c>
      <c r="K754" s="2"/>
      <c r="L754" t="str">
        <f>VLOOKUP(J754,'State V-Lookup'!$A$1:$B$19,2,0)</f>
        <v>TENNESSEE</v>
      </c>
      <c r="M754" t="str">
        <f>VLOOKUP(I754,'Cost Center VLookup'!$A$1:$C$99,2,0)</f>
        <v>3333 Mid St Div Public Affairs</v>
      </c>
      <c r="N754" t="str">
        <f>VLOOKUP(I754,'Cost Center VLookup'!$A$1:$C$89,3,0)</f>
        <v>Mark Martin</v>
      </c>
      <c r="O754" t="str">
        <f>VLOOKUP(I754,'Cost Center VLookup'!$A$1:$D$97,4,0)</f>
        <v>Administration</v>
      </c>
    </row>
    <row r="755" spans="1:15" hidden="1">
      <c r="A755" s="15">
        <v>40658</v>
      </c>
      <c r="B755" s="6" t="s">
        <v>347</v>
      </c>
      <c r="C755" s="9" t="s">
        <v>176</v>
      </c>
      <c r="E755" t="s">
        <v>1102</v>
      </c>
      <c r="F755" s="24">
        <v>300</v>
      </c>
      <c r="G755">
        <v>30736</v>
      </c>
      <c r="H755" s="7" t="str">
        <f>VLOOKUP(G755,'Sub-Acct VLookup'!$A$1:$B$44,2,0)</f>
        <v>Community Welfare</v>
      </c>
      <c r="I755" s="13">
        <v>3344</v>
      </c>
      <c r="J755" s="2" t="s">
        <v>1026</v>
      </c>
      <c r="K755" s="2"/>
      <c r="L755" t="str">
        <f>VLOOKUP(J755,'State V-Lookup'!$A$1:$B$19,2,0)</f>
        <v>TENNESSEE</v>
      </c>
      <c r="M755" t="str">
        <f>VLOOKUP(I755,'Cost Center VLookup'!$A$1:$C$99,2,0)</f>
        <v>3344 Mid St Div Shelbyville Operations</v>
      </c>
      <c r="N755" t="str">
        <f>VLOOKUP(I755,'Cost Center VLookup'!$A$1:$C$89,3,0)</f>
        <v>James Robbins / Jason Griffin</v>
      </c>
      <c r="O755" t="str">
        <f>VLOOKUP(I755,'Cost Center VLookup'!$A$1:$D$97,4,0)</f>
        <v>Brett Lowe</v>
      </c>
    </row>
    <row r="756" spans="1:15" hidden="1">
      <c r="A756" s="15">
        <v>40658</v>
      </c>
      <c r="B756" s="6" t="s">
        <v>347</v>
      </c>
      <c r="C756" s="9" t="s">
        <v>176</v>
      </c>
      <c r="E756" t="s">
        <v>357</v>
      </c>
      <c r="F756" s="24">
        <v>171.09</v>
      </c>
      <c r="G756">
        <v>30736</v>
      </c>
      <c r="H756" s="7" t="str">
        <f>VLOOKUP(G756,'Sub-Acct VLookup'!$A$1:$B$44,2,0)</f>
        <v>Community Welfare</v>
      </c>
      <c r="I756" s="13">
        <v>3438</v>
      </c>
      <c r="J756" s="2" t="s">
        <v>1035</v>
      </c>
      <c r="K756" s="2"/>
      <c r="L756" t="str">
        <f>VLOOKUP(J756,'State V-Lookup'!$A$1:$B$19,2,0)</f>
        <v>VIRGINIA</v>
      </c>
      <c r="M756" t="str">
        <f>VLOOKUP(I756,'Cost Center VLookup'!$A$1:$C$99,2,0)</f>
        <v>3438 Mid St Div New River North Operations</v>
      </c>
      <c r="N756" t="str">
        <f>VLOOKUP(I756,'Cost Center VLookup'!$A$1:$C$89,3,0)</f>
        <v>Perry Patterson</v>
      </c>
      <c r="O756" t="str">
        <f>VLOOKUP(I756,'Cost Center VLookup'!$A$1:$D$97,4,0)</f>
        <v>Bernie Anderson</v>
      </c>
    </row>
    <row r="757" spans="1:15" hidden="1">
      <c r="A757" s="15">
        <v>40658</v>
      </c>
      <c r="B757" s="6" t="s">
        <v>347</v>
      </c>
      <c r="C757" s="9" t="s">
        <v>176</v>
      </c>
      <c r="E757" t="s">
        <v>358</v>
      </c>
      <c r="F757" s="24">
        <v>22.58</v>
      </c>
      <c r="G757">
        <v>30736</v>
      </c>
      <c r="H757" s="7" t="str">
        <f>VLOOKUP(G757,'Sub-Acct VLookup'!$A$1:$B$44,2,0)</f>
        <v>Community Welfare</v>
      </c>
      <c r="I757" s="13">
        <v>3438</v>
      </c>
      <c r="J757" s="2" t="s">
        <v>1035</v>
      </c>
      <c r="K757" s="2"/>
      <c r="L757" t="str">
        <f>VLOOKUP(J757,'State V-Lookup'!$A$1:$B$19,2,0)</f>
        <v>VIRGINIA</v>
      </c>
      <c r="M757" t="str">
        <f>VLOOKUP(I757,'Cost Center VLookup'!$A$1:$C$99,2,0)</f>
        <v>3438 Mid St Div New River North Operations</v>
      </c>
      <c r="N757" t="str">
        <f>VLOOKUP(I757,'Cost Center VLookup'!$A$1:$C$89,3,0)</f>
        <v>Perry Patterson</v>
      </c>
      <c r="O757" t="str">
        <f>VLOOKUP(I757,'Cost Center VLookup'!$A$1:$D$97,4,0)</f>
        <v>Bernie Anderson</v>
      </c>
    </row>
    <row r="758" spans="1:15" hidden="1">
      <c r="A758" s="15">
        <v>40658</v>
      </c>
      <c r="B758" s="6" t="s">
        <v>347</v>
      </c>
      <c r="C758" s="9" t="s">
        <v>176</v>
      </c>
      <c r="E758" t="s">
        <v>383</v>
      </c>
      <c r="F758" s="24">
        <v>63.96</v>
      </c>
      <c r="G758">
        <v>30736</v>
      </c>
      <c r="H758" s="7" t="str">
        <f>VLOOKUP(G758,'Sub-Acct VLookup'!$A$1:$B$44,2,0)</f>
        <v>Community Welfare</v>
      </c>
      <c r="I758" s="13">
        <v>3438</v>
      </c>
      <c r="J758" s="2" t="s">
        <v>1035</v>
      </c>
      <c r="K758" s="2"/>
      <c r="L758" t="str">
        <f>VLOOKUP(J758,'State V-Lookup'!$A$1:$B$19,2,0)</f>
        <v>VIRGINIA</v>
      </c>
      <c r="M758" t="str">
        <f>VLOOKUP(I758,'Cost Center VLookup'!$A$1:$C$99,2,0)</f>
        <v>3438 Mid St Div New River North Operations</v>
      </c>
      <c r="N758" t="str">
        <f>VLOOKUP(I758,'Cost Center VLookup'!$A$1:$C$89,3,0)</f>
        <v>Perry Patterson</v>
      </c>
      <c r="O758" t="str">
        <f>VLOOKUP(I758,'Cost Center VLookup'!$A$1:$D$97,4,0)</f>
        <v>Bernie Anderson</v>
      </c>
    </row>
    <row r="759" spans="1:15" hidden="1">
      <c r="A759" s="15">
        <v>40658</v>
      </c>
      <c r="B759" s="6" t="s">
        <v>347</v>
      </c>
      <c r="C759" s="9" t="s">
        <v>176</v>
      </c>
      <c r="E759" t="s">
        <v>381</v>
      </c>
      <c r="F759" s="24">
        <v>12.28</v>
      </c>
      <c r="G759">
        <v>30736</v>
      </c>
      <c r="H759" s="7" t="str">
        <f>VLOOKUP(G759,'Sub-Acct VLookup'!$A$1:$B$44,2,0)</f>
        <v>Community Welfare</v>
      </c>
      <c r="I759" s="13">
        <v>3438</v>
      </c>
      <c r="J759" s="2" t="s">
        <v>1035</v>
      </c>
      <c r="K759" s="2"/>
      <c r="L759" t="str">
        <f>VLOOKUP(J759,'State V-Lookup'!$A$1:$B$19,2,0)</f>
        <v>VIRGINIA</v>
      </c>
      <c r="M759" t="str">
        <f>VLOOKUP(I759,'Cost Center VLookup'!$A$1:$C$99,2,0)</f>
        <v>3438 Mid St Div New River North Operations</v>
      </c>
      <c r="N759" t="str">
        <f>VLOOKUP(I759,'Cost Center VLookup'!$A$1:$C$89,3,0)</f>
        <v>Perry Patterson</v>
      </c>
      <c r="O759" t="str">
        <f>VLOOKUP(I759,'Cost Center VLookup'!$A$1:$D$97,4,0)</f>
        <v>Bernie Anderson</v>
      </c>
    </row>
    <row r="760" spans="1:15" hidden="1">
      <c r="A760" s="15">
        <v>40645</v>
      </c>
      <c r="B760" s="6" t="s">
        <v>347</v>
      </c>
      <c r="C760" s="9" t="s">
        <v>176</v>
      </c>
      <c r="E760" t="s">
        <v>382</v>
      </c>
      <c r="F760" s="24">
        <v>138.1</v>
      </c>
      <c r="G760">
        <v>30736</v>
      </c>
      <c r="H760" s="7" t="str">
        <f>VLOOKUP(G760,'Sub-Acct VLookup'!$A$1:$B$44,2,0)</f>
        <v>Community Welfare</v>
      </c>
      <c r="I760" s="13">
        <v>3438</v>
      </c>
      <c r="J760" s="2" t="s">
        <v>1035</v>
      </c>
      <c r="K760" s="2"/>
      <c r="L760" t="str">
        <f>VLOOKUP(J760,'State V-Lookup'!$A$1:$B$19,2,0)</f>
        <v>VIRGINIA</v>
      </c>
      <c r="M760" t="str">
        <f>VLOOKUP(I760,'Cost Center VLookup'!$A$1:$C$99,2,0)</f>
        <v>3438 Mid St Div New River North Operations</v>
      </c>
      <c r="N760" t="str">
        <f>VLOOKUP(I760,'Cost Center VLookup'!$A$1:$C$89,3,0)</f>
        <v>Perry Patterson</v>
      </c>
      <c r="O760" t="str">
        <f>VLOOKUP(I760,'Cost Center VLookup'!$A$1:$D$97,4,0)</f>
        <v>Bernie Anderson</v>
      </c>
    </row>
    <row r="761" spans="1:15" hidden="1">
      <c r="A761" s="15">
        <v>40645</v>
      </c>
      <c r="B761" s="6" t="s">
        <v>347</v>
      </c>
      <c r="C761" s="9" t="s">
        <v>176</v>
      </c>
      <c r="E761" t="s">
        <v>382</v>
      </c>
      <c r="F761" s="24">
        <v>7.35</v>
      </c>
      <c r="G761">
        <v>30736</v>
      </c>
      <c r="H761" s="7" t="str">
        <f>VLOOKUP(G761,'Sub-Acct VLookup'!$A$1:$B$44,2,0)</f>
        <v>Community Welfare</v>
      </c>
      <c r="I761" s="13">
        <v>3438</v>
      </c>
      <c r="J761" s="2" t="s">
        <v>1035</v>
      </c>
      <c r="K761" s="2"/>
      <c r="L761" t="str">
        <f>VLOOKUP(J761,'State V-Lookup'!$A$1:$B$19,2,0)</f>
        <v>VIRGINIA</v>
      </c>
      <c r="M761" t="str">
        <f>VLOOKUP(I761,'Cost Center VLookup'!$A$1:$C$99,2,0)</f>
        <v>3438 Mid St Div New River North Operations</v>
      </c>
      <c r="N761" t="str">
        <f>VLOOKUP(I761,'Cost Center VLookup'!$A$1:$C$89,3,0)</f>
        <v>Perry Patterson</v>
      </c>
      <c r="O761" t="str">
        <f>VLOOKUP(I761,'Cost Center VLookup'!$A$1:$D$97,4,0)</f>
        <v>Bernie Anderson</v>
      </c>
    </row>
    <row r="762" spans="1:15" hidden="1">
      <c r="A762" s="15">
        <v>40645</v>
      </c>
      <c r="B762" s="6" t="s">
        <v>347</v>
      </c>
      <c r="C762" s="9" t="s">
        <v>176</v>
      </c>
      <c r="E762" t="s">
        <v>1036</v>
      </c>
      <c r="F762" s="24">
        <v>103.03</v>
      </c>
      <c r="G762">
        <v>30736</v>
      </c>
      <c r="H762" s="7" t="str">
        <f>VLOOKUP(G762,'Sub-Acct VLookup'!$A$1:$B$44,2,0)</f>
        <v>Community Welfare</v>
      </c>
      <c r="I762" s="13">
        <v>3438</v>
      </c>
      <c r="J762" s="2" t="s">
        <v>1035</v>
      </c>
      <c r="K762" s="2"/>
      <c r="L762" t="str">
        <f>VLOOKUP(J762,'State V-Lookup'!$A$1:$B$19,2,0)</f>
        <v>VIRGINIA</v>
      </c>
      <c r="M762" t="str">
        <f>VLOOKUP(I762,'Cost Center VLookup'!$A$1:$C$99,2,0)</f>
        <v>3438 Mid St Div New River North Operations</v>
      </c>
      <c r="N762" t="str">
        <f>VLOOKUP(I762,'Cost Center VLookup'!$A$1:$C$89,3,0)</f>
        <v>Perry Patterson</v>
      </c>
      <c r="O762" t="str">
        <f>VLOOKUP(I762,'Cost Center VLookup'!$A$1:$D$97,4,0)</f>
        <v>Bernie Anderson</v>
      </c>
    </row>
    <row r="763" spans="1:15" hidden="1">
      <c r="A763" s="15">
        <v>40645</v>
      </c>
      <c r="B763" s="6" t="s">
        <v>347</v>
      </c>
      <c r="C763" s="9" t="s">
        <v>176</v>
      </c>
      <c r="E763" t="s">
        <v>1036</v>
      </c>
      <c r="F763" s="24">
        <v>363.69</v>
      </c>
      <c r="G763">
        <v>30736</v>
      </c>
      <c r="H763" s="7" t="str">
        <f>VLOOKUP(G763,'Sub-Acct VLookup'!$A$1:$B$44,2,0)</f>
        <v>Community Welfare</v>
      </c>
      <c r="I763" s="13">
        <v>3438</v>
      </c>
      <c r="J763" s="2" t="s">
        <v>1035</v>
      </c>
      <c r="K763" s="2"/>
      <c r="L763" t="str">
        <f>VLOOKUP(J763,'State V-Lookup'!$A$1:$B$19,2,0)</f>
        <v>VIRGINIA</v>
      </c>
      <c r="M763" t="str">
        <f>VLOOKUP(I763,'Cost Center VLookup'!$A$1:$C$99,2,0)</f>
        <v>3438 Mid St Div New River North Operations</v>
      </c>
      <c r="N763" t="str">
        <f>VLOOKUP(I763,'Cost Center VLookup'!$A$1:$C$89,3,0)</f>
        <v>Perry Patterson</v>
      </c>
      <c r="O763" t="str">
        <f>VLOOKUP(I763,'Cost Center VLookup'!$A$1:$D$97,4,0)</f>
        <v>Bernie Anderson</v>
      </c>
    </row>
    <row r="764" spans="1:15" hidden="1">
      <c r="A764" s="15">
        <v>40658</v>
      </c>
      <c r="B764" s="6" t="s">
        <v>347</v>
      </c>
      <c r="C764" s="9" t="s">
        <v>176</v>
      </c>
      <c r="E764" t="s">
        <v>384</v>
      </c>
      <c r="F764" s="24">
        <v>64.2</v>
      </c>
      <c r="G764">
        <v>30736</v>
      </c>
      <c r="H764" s="7" t="str">
        <f>VLOOKUP(G764,'Sub-Acct VLookup'!$A$1:$B$44,2,0)</f>
        <v>Community Welfare</v>
      </c>
      <c r="I764" s="13">
        <v>3334</v>
      </c>
      <c r="J764" s="2" t="s">
        <v>1040</v>
      </c>
      <c r="K764" s="2"/>
      <c r="L764" t="str">
        <f>VLOOKUP(J764,'State V-Lookup'!$A$1:$B$19,2,0)</f>
        <v>IOWA</v>
      </c>
      <c r="M764" t="str">
        <f>VLOOKUP(I764,'Cost Center VLookup'!$A$1:$C$99,2,0)</f>
        <v>3334 Mid St Div Keokuk Operations</v>
      </c>
      <c r="N764" t="str">
        <f>VLOOKUP(I764,'Cost Center VLookup'!$A$1:$C$89,3,0)</f>
        <v>Liberty Utilities</v>
      </c>
      <c r="O764" t="str">
        <f>VLOOKUP(I764,'Cost Center VLookup'!$A$1:$D$97,4,0)</f>
        <v>Liberty Utilities</v>
      </c>
    </row>
    <row r="765" spans="1:15" hidden="1">
      <c r="A765" s="15">
        <v>40641</v>
      </c>
      <c r="B765" s="6" t="s">
        <v>347</v>
      </c>
      <c r="C765" s="9" t="s">
        <v>176</v>
      </c>
      <c r="E765" t="s">
        <v>1069</v>
      </c>
      <c r="F765" s="24">
        <v>59.95</v>
      </c>
      <c r="G765">
        <v>30736</v>
      </c>
      <c r="H765" s="7" t="str">
        <f>VLOOKUP(G765,'Sub-Acct VLookup'!$A$1:$B$44,2,0)</f>
        <v>Community Welfare</v>
      </c>
      <c r="I765" s="13">
        <v>3333</v>
      </c>
      <c r="J765" s="2" t="s">
        <v>1068</v>
      </c>
      <c r="K765" s="2"/>
      <c r="L765" t="str">
        <f>VLOOKUP(J765,'State V-Lookup'!$A$1:$B$19,2,0)</f>
        <v>GEORGIA</v>
      </c>
      <c r="M765" t="str">
        <f>VLOOKUP(I765,'Cost Center VLookup'!$A$1:$C$99,2,0)</f>
        <v>3333 Mid St Div Public Affairs</v>
      </c>
      <c r="N765" t="str">
        <f>VLOOKUP(I765,'Cost Center VLookup'!$A$1:$C$89,3,0)</f>
        <v>Mark Martin</v>
      </c>
      <c r="O765" t="str">
        <f>VLOOKUP(I765,'Cost Center VLookup'!$A$1:$D$97,4,0)</f>
        <v>Administration</v>
      </c>
    </row>
    <row r="766" spans="1:15" hidden="1">
      <c r="A766" s="15">
        <v>40646</v>
      </c>
      <c r="B766" s="6" t="s">
        <v>347</v>
      </c>
      <c r="C766" s="9" t="s">
        <v>176</v>
      </c>
      <c r="E766" t="s">
        <v>385</v>
      </c>
      <c r="F766" s="24">
        <v>250</v>
      </c>
      <c r="G766">
        <v>30736</v>
      </c>
      <c r="H766" s="7" t="str">
        <f>VLOOKUP(G766,'Sub-Acct VLookup'!$A$1:$B$44,2,0)</f>
        <v>Community Welfare</v>
      </c>
      <c r="I766" s="13">
        <v>3333</v>
      </c>
      <c r="J766" s="2" t="s">
        <v>1068</v>
      </c>
      <c r="K766" s="2"/>
      <c r="L766" t="str">
        <f>VLOOKUP(J766,'State V-Lookup'!$A$1:$B$19,2,0)</f>
        <v>GEORGIA</v>
      </c>
      <c r="M766" t="str">
        <f>VLOOKUP(I766,'Cost Center VLookup'!$A$1:$C$99,2,0)</f>
        <v>3333 Mid St Div Public Affairs</v>
      </c>
      <c r="N766" t="str">
        <f>VLOOKUP(I766,'Cost Center VLookup'!$A$1:$C$89,3,0)</f>
        <v>Mark Martin</v>
      </c>
      <c r="O766" t="str">
        <f>VLOOKUP(I766,'Cost Center VLookup'!$A$1:$D$97,4,0)</f>
        <v>Administration</v>
      </c>
    </row>
    <row r="767" spans="1:15" hidden="1">
      <c r="A767" s="15">
        <v>40654</v>
      </c>
      <c r="B767" s="6" t="s">
        <v>347</v>
      </c>
      <c r="C767" s="9" t="s">
        <v>176</v>
      </c>
      <c r="E767" t="s">
        <v>115</v>
      </c>
      <c r="F767" s="24">
        <v>500</v>
      </c>
      <c r="G767">
        <v>30736</v>
      </c>
      <c r="H767" s="7" t="str">
        <f>VLOOKUP(G767,'Sub-Acct VLookup'!$A$1:$B$44,2,0)</f>
        <v>Community Welfare</v>
      </c>
      <c r="I767" s="13">
        <v>3333</v>
      </c>
      <c r="J767" s="2" t="s">
        <v>1068</v>
      </c>
      <c r="K767" s="2"/>
      <c r="L767" t="str">
        <f>VLOOKUP(J767,'State V-Lookup'!$A$1:$B$19,2,0)</f>
        <v>GEORGIA</v>
      </c>
      <c r="M767" t="str">
        <f>VLOOKUP(I767,'Cost Center VLookup'!$A$1:$C$99,2,0)</f>
        <v>3333 Mid St Div Public Affairs</v>
      </c>
      <c r="N767" t="str">
        <f>VLOOKUP(I767,'Cost Center VLookup'!$A$1:$C$89,3,0)</f>
        <v>Mark Martin</v>
      </c>
      <c r="O767" t="str">
        <f>VLOOKUP(I767,'Cost Center VLookup'!$A$1:$D$97,4,0)</f>
        <v>Administration</v>
      </c>
    </row>
    <row r="768" spans="1:15" hidden="1">
      <c r="A768" s="15">
        <v>40645</v>
      </c>
      <c r="B768" s="6" t="s">
        <v>347</v>
      </c>
      <c r="C768" s="9" t="s">
        <v>176</v>
      </c>
      <c r="E768" t="s">
        <v>386</v>
      </c>
      <c r="F768" s="24">
        <v>150</v>
      </c>
      <c r="G768">
        <v>30736</v>
      </c>
      <c r="H768" s="7" t="str">
        <f>VLOOKUP(G768,'Sub-Acct VLookup'!$A$1:$B$44,2,0)</f>
        <v>Community Welfare</v>
      </c>
      <c r="I768" s="13">
        <v>3376</v>
      </c>
      <c r="J768" s="2" t="s">
        <v>1222</v>
      </c>
      <c r="K768" s="2"/>
      <c r="L768" t="str">
        <f>VLOOKUP(J768,'State V-Lookup'!$A$1:$B$19,2,0)</f>
        <v>SEMO</v>
      </c>
      <c r="M768" t="str">
        <f>VLOOKUP(I768,'Cost Center VLookup'!$A$1:$C$99,2,0)</f>
        <v>3376 Mid St Div Malden Operations</v>
      </c>
      <c r="N768" t="str">
        <f>VLOOKUP(I768,'Cost Center VLookup'!$A$1:$C$89,3,0)</f>
        <v>Liberty Utilities</v>
      </c>
      <c r="O768" t="str">
        <f>VLOOKUP(I768,'Cost Center VLookup'!$A$1:$D$97,4,0)</f>
        <v>Liberty Utilities</v>
      </c>
    </row>
    <row r="769" spans="1:15" hidden="1">
      <c r="A769" s="15">
        <v>40654</v>
      </c>
      <c r="B769" s="6" t="s">
        <v>347</v>
      </c>
      <c r="C769" s="9" t="s">
        <v>176</v>
      </c>
      <c r="E769" t="s">
        <v>387</v>
      </c>
      <c r="F769" s="24">
        <v>50</v>
      </c>
      <c r="G769">
        <v>30736</v>
      </c>
      <c r="H769" s="7" t="str">
        <f>VLOOKUP(G769,'Sub-Acct VLookup'!$A$1:$B$44,2,0)</f>
        <v>Community Welfare</v>
      </c>
      <c r="I769" s="13">
        <v>3335</v>
      </c>
      <c r="J769" s="2" t="s">
        <v>1220</v>
      </c>
      <c r="K769" s="2"/>
      <c r="L769" t="str">
        <f>VLOOKUP(J769,'State V-Lookup'!$A$1:$B$19,2,0)</f>
        <v>NEMO</v>
      </c>
      <c r="M769" t="str">
        <f>VLOOKUP(I769,'Cost Center VLookup'!$A$1:$C$99,2,0)</f>
        <v>3335 Mid St Div Canton Operations</v>
      </c>
      <c r="N769" t="str">
        <f>VLOOKUP(I769,'Cost Center VLookup'!$A$1:$C$89,3,0)</f>
        <v>Liberty Utilities</v>
      </c>
      <c r="O769" t="str">
        <f>VLOOKUP(I769,'Cost Center VLookup'!$A$1:$D$97,4,0)</f>
        <v>Liberty Utilities</v>
      </c>
    </row>
    <row r="770" spans="1:15" hidden="1">
      <c r="A770" s="15">
        <v>40652</v>
      </c>
      <c r="B770" s="6" t="s">
        <v>347</v>
      </c>
      <c r="C770" s="9" t="s">
        <v>176</v>
      </c>
      <c r="E770" t="s">
        <v>1320</v>
      </c>
      <c r="F770" s="24">
        <v>50</v>
      </c>
      <c r="G770">
        <v>30736</v>
      </c>
      <c r="H770" s="7" t="str">
        <f>VLOOKUP(G770,'Sub-Acct VLookup'!$A$1:$B$44,2,0)</f>
        <v>Community Welfare</v>
      </c>
      <c r="I770" s="13">
        <v>3336</v>
      </c>
      <c r="J770" s="2" t="s">
        <v>1220</v>
      </c>
      <c r="K770" s="2"/>
      <c r="L770" t="str">
        <f>VLOOKUP(J770,'State V-Lookup'!$A$1:$B$19,2,0)</f>
        <v>NEMO</v>
      </c>
      <c r="M770" t="str">
        <f>VLOOKUP(I770,'Cost Center VLookup'!$A$1:$C$99,2,0)</f>
        <v>3336 Mid St Div Hannibal Operations</v>
      </c>
      <c r="N770" t="str">
        <f>VLOOKUP(I770,'Cost Center VLookup'!$A$1:$C$89,3,0)</f>
        <v>Liberty Utilities</v>
      </c>
      <c r="O770" t="str">
        <f>VLOOKUP(I770,'Cost Center VLookup'!$A$1:$D$97,4,0)</f>
        <v>Liberty Utilities</v>
      </c>
    </row>
    <row r="771" spans="1:15" hidden="1">
      <c r="A771" s="15">
        <v>40658</v>
      </c>
      <c r="B771" s="6" t="s">
        <v>347</v>
      </c>
      <c r="C771" s="9" t="s">
        <v>176</v>
      </c>
      <c r="E771" t="s">
        <v>388</v>
      </c>
      <c r="F771" s="24">
        <v>305.08</v>
      </c>
      <c r="G771">
        <v>30736</v>
      </c>
      <c r="H771" s="7" t="str">
        <f>VLOOKUP(G771,'Sub-Acct VLookup'!$A$1:$B$44,2,0)</f>
        <v>Community Welfare</v>
      </c>
      <c r="I771" s="13">
        <v>3370</v>
      </c>
      <c r="J771" s="2" t="s">
        <v>1220</v>
      </c>
      <c r="K771" s="2"/>
      <c r="L771" t="str">
        <f>VLOOKUP(J771,'State V-Lookup'!$A$1:$B$19,2,0)</f>
        <v>NEMO</v>
      </c>
      <c r="M771" t="str">
        <f>VLOOKUP(I771,'Cost Center VLookup'!$A$1:$C$99,2,0)</f>
        <v>3370 Mid St Div Kirksville Operations</v>
      </c>
      <c r="N771" t="str">
        <f>VLOOKUP(I771,'Cost Center VLookup'!$A$1:$C$89,3,0)</f>
        <v>Liberty Utilities</v>
      </c>
      <c r="O771" t="str">
        <f>VLOOKUP(I771,'Cost Center VLookup'!$A$1:$D$97,4,0)</f>
        <v>Liberty Utilities</v>
      </c>
    </row>
    <row r="772" spans="1:15" hidden="1">
      <c r="A772" s="15">
        <v>40686</v>
      </c>
      <c r="B772" s="6" t="s">
        <v>389</v>
      </c>
      <c r="C772" s="9" t="s">
        <v>176</v>
      </c>
      <c r="E772" t="s">
        <v>123</v>
      </c>
      <c r="F772" s="24">
        <v>1000</v>
      </c>
      <c r="G772">
        <v>30702</v>
      </c>
      <c r="H772" s="7" t="str">
        <f>VLOOKUP(G772,'Sub-Acct VLookup'!$A$1:$B$44,2,0)</f>
        <v>Education</v>
      </c>
      <c r="I772" s="13">
        <v>3333</v>
      </c>
      <c r="J772" s="2" t="s">
        <v>1011</v>
      </c>
      <c r="K772" s="2"/>
      <c r="L772" t="str">
        <f>VLOOKUP(J772,'State V-Lookup'!$A$1:$B$19,2,0)</f>
        <v>KENTUCKY</v>
      </c>
      <c r="M772" t="str">
        <f>VLOOKUP(I772,'Cost Center VLookup'!$A$1:$C$99,2,0)</f>
        <v>3333 Mid St Div Public Affairs</v>
      </c>
      <c r="N772" t="str">
        <f>VLOOKUP(I772,'Cost Center VLookup'!$A$1:$C$89,3,0)</f>
        <v>Mark Martin</v>
      </c>
      <c r="O772" t="str">
        <f>VLOOKUP(I772,'Cost Center VLookup'!$A$1:$D$97,4,0)</f>
        <v>Administration</v>
      </c>
    </row>
    <row r="773" spans="1:15" hidden="1">
      <c r="A773" s="15">
        <v>40686</v>
      </c>
      <c r="B773" s="6" t="s">
        <v>389</v>
      </c>
      <c r="C773" s="9" t="s">
        <v>176</v>
      </c>
      <c r="E773" t="s">
        <v>23</v>
      </c>
      <c r="F773" s="24">
        <v>150</v>
      </c>
      <c r="G773">
        <v>30702</v>
      </c>
      <c r="H773" s="7" t="str">
        <f>VLOOKUP(G773,'Sub-Acct VLookup'!$A$1:$B$44,2,0)</f>
        <v>Education</v>
      </c>
      <c r="I773" s="13">
        <v>3333</v>
      </c>
      <c r="J773" s="2" t="s">
        <v>1011</v>
      </c>
      <c r="K773" s="2"/>
      <c r="L773" t="str">
        <f>VLOOKUP(J773,'State V-Lookup'!$A$1:$B$19,2,0)</f>
        <v>KENTUCKY</v>
      </c>
      <c r="M773" t="str">
        <f>VLOOKUP(I773,'Cost Center VLookup'!$A$1:$C$99,2,0)</f>
        <v>3333 Mid St Div Public Affairs</v>
      </c>
      <c r="N773" t="str">
        <f>VLOOKUP(I773,'Cost Center VLookup'!$A$1:$C$89,3,0)</f>
        <v>Mark Martin</v>
      </c>
      <c r="O773" t="str">
        <f>VLOOKUP(I773,'Cost Center VLookup'!$A$1:$D$97,4,0)</f>
        <v>Administration</v>
      </c>
    </row>
    <row r="774" spans="1:15" hidden="1">
      <c r="A774" s="15">
        <v>40690</v>
      </c>
      <c r="B774" s="6" t="s">
        <v>389</v>
      </c>
      <c r="C774" s="9" t="s">
        <v>176</v>
      </c>
      <c r="E774" t="s">
        <v>23</v>
      </c>
      <c r="F774" s="24">
        <v>10000</v>
      </c>
      <c r="G774">
        <v>30702</v>
      </c>
      <c r="H774" s="7" t="str">
        <f>VLOOKUP(G774,'Sub-Acct VLookup'!$A$1:$B$44,2,0)</f>
        <v>Education</v>
      </c>
      <c r="I774" s="13">
        <v>3333</v>
      </c>
      <c r="J774" s="2" t="s">
        <v>1011</v>
      </c>
      <c r="K774" s="2"/>
      <c r="L774" t="str">
        <f>VLOOKUP(J774,'State V-Lookup'!$A$1:$B$19,2,0)</f>
        <v>KENTUCKY</v>
      </c>
      <c r="M774" t="str">
        <f>VLOOKUP(I774,'Cost Center VLookup'!$A$1:$C$99,2,0)</f>
        <v>3333 Mid St Div Public Affairs</v>
      </c>
      <c r="N774" t="str">
        <f>VLOOKUP(I774,'Cost Center VLookup'!$A$1:$C$89,3,0)</f>
        <v>Mark Martin</v>
      </c>
      <c r="O774" t="str">
        <f>VLOOKUP(I774,'Cost Center VLookup'!$A$1:$D$97,4,0)</f>
        <v>Administration</v>
      </c>
    </row>
    <row r="775" spans="1:15" hidden="1">
      <c r="A775" s="15">
        <v>40672</v>
      </c>
      <c r="B775" s="6" t="s">
        <v>389</v>
      </c>
      <c r="C775" s="9" t="s">
        <v>176</v>
      </c>
      <c r="E775" t="s">
        <v>390</v>
      </c>
      <c r="F775" s="24">
        <v>5000</v>
      </c>
      <c r="G775">
        <v>30702</v>
      </c>
      <c r="H775" s="7" t="str">
        <f>VLOOKUP(G775,'Sub-Acct VLookup'!$A$1:$B$44,2,0)</f>
        <v>Education</v>
      </c>
      <c r="I775" s="13">
        <v>3370</v>
      </c>
      <c r="J775" s="2" t="s">
        <v>1220</v>
      </c>
      <c r="K775" s="2"/>
      <c r="L775" t="str">
        <f>VLOOKUP(J775,'State V-Lookup'!$A$1:$B$19,2,0)</f>
        <v>NEMO</v>
      </c>
      <c r="M775" t="str">
        <f>VLOOKUP(I775,'Cost Center VLookup'!$A$1:$C$99,2,0)</f>
        <v>3370 Mid St Div Kirksville Operations</v>
      </c>
      <c r="N775" t="str">
        <f>VLOOKUP(I775,'Cost Center VLookup'!$A$1:$C$89,3,0)</f>
        <v>Liberty Utilities</v>
      </c>
      <c r="O775" t="str">
        <f>VLOOKUP(I775,'Cost Center VLookup'!$A$1:$D$97,4,0)</f>
        <v>Liberty Utilities</v>
      </c>
    </row>
    <row r="776" spans="1:15" hidden="1">
      <c r="A776" s="15">
        <v>40676</v>
      </c>
      <c r="B776" s="6" t="s">
        <v>389</v>
      </c>
      <c r="C776" s="9" t="s">
        <v>176</v>
      </c>
      <c r="E776" t="s">
        <v>1010</v>
      </c>
      <c r="F776" s="24">
        <v>1764</v>
      </c>
      <c r="G776">
        <v>30703</v>
      </c>
      <c r="H776" s="7" t="str">
        <f>VLOOKUP(G776,'Sub-Acct VLookup'!$A$1:$B$44,2,0)</f>
        <v>United Way Agencies</v>
      </c>
      <c r="I776" s="13">
        <v>3333</v>
      </c>
      <c r="J776" s="2" t="s">
        <v>1011</v>
      </c>
      <c r="K776" s="2"/>
      <c r="L776" t="str">
        <f>VLOOKUP(J776,'State V-Lookup'!$A$1:$B$19,2,0)</f>
        <v>KENTUCKY</v>
      </c>
      <c r="M776" t="str">
        <f>VLOOKUP(I776,'Cost Center VLookup'!$A$1:$C$99,2,0)</f>
        <v>3333 Mid St Div Public Affairs</v>
      </c>
      <c r="N776" t="str">
        <f>VLOOKUP(I776,'Cost Center VLookup'!$A$1:$C$89,3,0)</f>
        <v>Mark Martin</v>
      </c>
      <c r="O776" t="str">
        <f>VLOOKUP(I776,'Cost Center VLookup'!$A$1:$D$97,4,0)</f>
        <v>Administration</v>
      </c>
    </row>
    <row r="777" spans="1:15" hidden="1">
      <c r="A777" s="15">
        <v>40674</v>
      </c>
      <c r="B777" s="6" t="s">
        <v>389</v>
      </c>
      <c r="C777" s="9" t="s">
        <v>176</v>
      </c>
      <c r="E777" t="s">
        <v>1010</v>
      </c>
      <c r="F777" s="24">
        <v>2128.1</v>
      </c>
      <c r="G777">
        <v>30703</v>
      </c>
      <c r="H777" s="7" t="str">
        <f>VLOOKUP(G777,'Sub-Acct VLookup'!$A$1:$B$44,2,0)</f>
        <v>United Way Agencies</v>
      </c>
      <c r="I777" s="13">
        <v>3333</v>
      </c>
      <c r="J777" s="2" t="s">
        <v>1026</v>
      </c>
      <c r="K777" s="2"/>
      <c r="L777" t="str">
        <f>VLOOKUP(J777,'State V-Lookup'!$A$1:$B$19,2,0)</f>
        <v>TENNESSEE</v>
      </c>
      <c r="M777" t="str">
        <f>VLOOKUP(I777,'Cost Center VLookup'!$A$1:$C$99,2,0)</f>
        <v>3333 Mid St Div Public Affairs</v>
      </c>
      <c r="N777" t="str">
        <f>VLOOKUP(I777,'Cost Center VLookup'!$A$1:$C$89,3,0)</f>
        <v>Mark Martin</v>
      </c>
      <c r="O777" t="str">
        <f>VLOOKUP(I777,'Cost Center VLookup'!$A$1:$D$97,4,0)</f>
        <v>Administration</v>
      </c>
    </row>
    <row r="778" spans="1:15" hidden="1">
      <c r="A778" s="15">
        <v>40674</v>
      </c>
      <c r="B778" s="6" t="s">
        <v>389</v>
      </c>
      <c r="C778" s="9" t="s">
        <v>176</v>
      </c>
      <c r="E778" t="s">
        <v>1010</v>
      </c>
      <c r="F778" s="24">
        <v>22519.42</v>
      </c>
      <c r="G778">
        <v>30703</v>
      </c>
      <c r="H778" s="7" t="str">
        <f>VLOOKUP(G778,'Sub-Acct VLookup'!$A$1:$B$44,2,0)</f>
        <v>United Way Agencies</v>
      </c>
      <c r="I778" s="13">
        <v>3333</v>
      </c>
      <c r="J778" s="2" t="s">
        <v>1026</v>
      </c>
      <c r="K778" s="2"/>
      <c r="L778" t="str">
        <f>VLOOKUP(J778,'State V-Lookup'!$A$1:$B$19,2,0)</f>
        <v>TENNESSEE</v>
      </c>
      <c r="M778" t="str">
        <f>VLOOKUP(I778,'Cost Center VLookup'!$A$1:$C$99,2,0)</f>
        <v>3333 Mid St Div Public Affairs</v>
      </c>
      <c r="N778" t="str">
        <f>VLOOKUP(I778,'Cost Center VLookup'!$A$1:$C$89,3,0)</f>
        <v>Mark Martin</v>
      </c>
      <c r="O778" t="str">
        <f>VLOOKUP(I778,'Cost Center VLookup'!$A$1:$D$97,4,0)</f>
        <v>Administration</v>
      </c>
    </row>
    <row r="779" spans="1:15" hidden="1">
      <c r="A779" s="15">
        <v>40674</v>
      </c>
      <c r="B779" s="6" t="s">
        <v>389</v>
      </c>
      <c r="C779" s="9" t="s">
        <v>176</v>
      </c>
      <c r="E779" t="s">
        <v>1010</v>
      </c>
      <c r="F779" s="24">
        <v>830</v>
      </c>
      <c r="G779">
        <v>30703</v>
      </c>
      <c r="H779" s="7" t="str">
        <f>VLOOKUP(G779,'Sub-Acct VLookup'!$A$1:$B$44,2,0)</f>
        <v>United Way Agencies</v>
      </c>
      <c r="I779" s="13">
        <v>3333</v>
      </c>
      <c r="J779" s="2" t="s">
        <v>1035</v>
      </c>
      <c r="K779" s="2"/>
      <c r="L779" t="str">
        <f>VLOOKUP(J779,'State V-Lookup'!$A$1:$B$19,2,0)</f>
        <v>VIRGINIA</v>
      </c>
      <c r="M779" t="str">
        <f>VLOOKUP(I779,'Cost Center VLookup'!$A$1:$C$99,2,0)</f>
        <v>3333 Mid St Div Public Affairs</v>
      </c>
      <c r="N779" t="str">
        <f>VLOOKUP(I779,'Cost Center VLookup'!$A$1:$C$89,3,0)</f>
        <v>Mark Martin</v>
      </c>
      <c r="O779" t="str">
        <f>VLOOKUP(I779,'Cost Center VLookup'!$A$1:$D$97,4,0)</f>
        <v>Administration</v>
      </c>
    </row>
    <row r="780" spans="1:15" hidden="1">
      <c r="A780" s="15">
        <v>40669</v>
      </c>
      <c r="B780" s="6" t="s">
        <v>389</v>
      </c>
      <c r="C780" s="9" t="s">
        <v>176</v>
      </c>
      <c r="E780" t="s">
        <v>391</v>
      </c>
      <c r="F780" s="24">
        <v>500</v>
      </c>
      <c r="G780">
        <v>30705</v>
      </c>
      <c r="H780" s="7" t="str">
        <f>VLOOKUP(G780,'Sub-Acct VLookup'!$A$1:$B$44,2,0)</f>
        <v>Health</v>
      </c>
      <c r="I780" s="13">
        <v>3333</v>
      </c>
      <c r="J780" s="2" t="s">
        <v>1011</v>
      </c>
      <c r="K780" s="2"/>
      <c r="L780" t="str">
        <f>VLOOKUP(J780,'State V-Lookup'!$A$1:$B$19,2,0)</f>
        <v>KENTUCKY</v>
      </c>
      <c r="M780" t="str">
        <f>VLOOKUP(I780,'Cost Center VLookup'!$A$1:$C$99,2,0)</f>
        <v>3333 Mid St Div Public Affairs</v>
      </c>
      <c r="N780" t="str">
        <f>VLOOKUP(I780,'Cost Center VLookup'!$A$1:$C$89,3,0)</f>
        <v>Mark Martin</v>
      </c>
      <c r="O780" t="str">
        <f>VLOOKUP(I780,'Cost Center VLookup'!$A$1:$D$97,4,0)</f>
        <v>Administration</v>
      </c>
    </row>
    <row r="781" spans="1:15" hidden="1">
      <c r="A781" s="15">
        <v>40669</v>
      </c>
      <c r="B781" s="6" t="s">
        <v>389</v>
      </c>
      <c r="C781" s="9" t="s">
        <v>176</v>
      </c>
      <c r="E781" t="s">
        <v>1243</v>
      </c>
      <c r="F781" s="24">
        <v>250</v>
      </c>
      <c r="G781">
        <v>30705</v>
      </c>
      <c r="H781" s="7" t="str">
        <f>VLOOKUP(G781,'Sub-Acct VLookup'!$A$1:$B$44,2,0)</f>
        <v>Health</v>
      </c>
      <c r="I781" s="13">
        <v>3333</v>
      </c>
      <c r="J781" s="2" t="s">
        <v>1026</v>
      </c>
      <c r="K781" s="2"/>
      <c r="L781" t="str">
        <f>VLOOKUP(J781,'State V-Lookup'!$A$1:$B$19,2,0)</f>
        <v>TENNESSEE</v>
      </c>
      <c r="M781" t="str">
        <f>VLOOKUP(I781,'Cost Center VLookup'!$A$1:$C$99,2,0)</f>
        <v>3333 Mid St Div Public Affairs</v>
      </c>
      <c r="N781" t="str">
        <f>VLOOKUP(I781,'Cost Center VLookup'!$A$1:$C$89,3,0)</f>
        <v>Mark Martin</v>
      </c>
      <c r="O781" t="str">
        <f>VLOOKUP(I781,'Cost Center VLookup'!$A$1:$D$97,4,0)</f>
        <v>Administration</v>
      </c>
    </row>
    <row r="782" spans="1:15" hidden="1">
      <c r="A782" s="15">
        <v>40675</v>
      </c>
      <c r="B782" s="6" t="s">
        <v>389</v>
      </c>
      <c r="C782" s="9" t="s">
        <v>176</v>
      </c>
      <c r="E782" t="s">
        <v>1022</v>
      </c>
      <c r="F782" s="24">
        <v>1000</v>
      </c>
      <c r="G782">
        <v>30705</v>
      </c>
      <c r="H782" s="7" t="str">
        <f>VLOOKUP(G782,'Sub-Acct VLookup'!$A$1:$B$44,2,0)</f>
        <v>Health</v>
      </c>
      <c r="I782" s="13">
        <v>3439</v>
      </c>
      <c r="J782" s="2" t="s">
        <v>1035</v>
      </c>
      <c r="K782" s="2"/>
      <c r="L782" t="str">
        <f>VLOOKUP(J782,'State V-Lookup'!$A$1:$B$19,2,0)</f>
        <v>VIRGINIA</v>
      </c>
      <c r="M782" t="str">
        <f>VLOOKUP(I782,'Cost Center VLookup'!$A$1:$C$99,2,0)</f>
        <v>3439 Mid St Div New River South Operations</v>
      </c>
      <c r="N782" t="str">
        <f>VLOOKUP(I782,'Cost Center VLookup'!$A$1:$C$89,3,0)</f>
        <v>Alex House</v>
      </c>
      <c r="O782" t="str">
        <f>VLOOKUP(I782,'Cost Center VLookup'!$A$1:$D$97,4,0)</f>
        <v>Bernie Anderson</v>
      </c>
    </row>
    <row r="783" spans="1:15" hidden="1">
      <c r="A783" s="15">
        <v>40679</v>
      </c>
      <c r="B783" s="6" t="s">
        <v>389</v>
      </c>
      <c r="C783" s="9" t="s">
        <v>176</v>
      </c>
      <c r="E783" t="s">
        <v>392</v>
      </c>
      <c r="F783" s="24">
        <v>12.5</v>
      </c>
      <c r="G783">
        <v>30710</v>
      </c>
      <c r="H783" s="7" t="str">
        <f>VLOOKUP(G783,'Sub-Acct VLookup'!$A$1:$B$44,2,0)</f>
        <v>Youth Clubs &amp; Centers</v>
      </c>
      <c r="I783" s="13">
        <v>3334</v>
      </c>
      <c r="J783" s="2" t="s">
        <v>1040</v>
      </c>
      <c r="K783" s="2"/>
      <c r="L783" t="str">
        <f>VLOOKUP(J783,'State V-Lookup'!$A$1:$B$19,2,0)</f>
        <v>IOWA</v>
      </c>
      <c r="M783" t="str">
        <f>VLOOKUP(I783,'Cost Center VLookup'!$A$1:$C$99,2,0)</f>
        <v>3334 Mid St Div Keokuk Operations</v>
      </c>
      <c r="N783" t="str">
        <f>VLOOKUP(I783,'Cost Center VLookup'!$A$1:$C$89,3,0)</f>
        <v>Liberty Utilities</v>
      </c>
      <c r="O783" t="str">
        <f>VLOOKUP(I783,'Cost Center VLookup'!$A$1:$D$97,4,0)</f>
        <v>Liberty Utilities</v>
      </c>
    </row>
    <row r="784" spans="1:15" hidden="1">
      <c r="A784" s="15">
        <v>40679</v>
      </c>
      <c r="B784" s="6" t="s">
        <v>389</v>
      </c>
      <c r="C784" s="9" t="s">
        <v>176</v>
      </c>
      <c r="E784" t="s">
        <v>392</v>
      </c>
      <c r="F784" s="24">
        <v>12.5</v>
      </c>
      <c r="G784">
        <v>30710</v>
      </c>
      <c r="H784" s="7" t="str">
        <f>VLOOKUP(G784,'Sub-Acct VLookup'!$A$1:$B$44,2,0)</f>
        <v>Youth Clubs &amp; Centers</v>
      </c>
      <c r="I784" s="13">
        <v>3334</v>
      </c>
      <c r="J784" s="2" t="s">
        <v>1220</v>
      </c>
      <c r="K784" s="2"/>
      <c r="L784" t="str">
        <f>VLOOKUP(J784,'State V-Lookup'!$A$1:$B$19,2,0)</f>
        <v>NEMO</v>
      </c>
      <c r="M784" t="str">
        <f>VLOOKUP(I784,'Cost Center VLookup'!$A$1:$C$99,2,0)</f>
        <v>3334 Mid St Div Keokuk Operations</v>
      </c>
      <c r="N784" t="str">
        <f>VLOOKUP(I784,'Cost Center VLookup'!$A$1:$C$89,3,0)</f>
        <v>Liberty Utilities</v>
      </c>
      <c r="O784" t="str">
        <f>VLOOKUP(I784,'Cost Center VLookup'!$A$1:$D$97,4,0)</f>
        <v>Liberty Utilities</v>
      </c>
    </row>
    <row r="785" spans="1:15" hidden="1">
      <c r="A785" s="15">
        <v>40680</v>
      </c>
      <c r="B785" s="6" t="s">
        <v>389</v>
      </c>
      <c r="C785" s="9" t="s">
        <v>176</v>
      </c>
      <c r="E785" t="s">
        <v>393</v>
      </c>
      <c r="F785" s="24">
        <v>100</v>
      </c>
      <c r="G785">
        <v>30710</v>
      </c>
      <c r="H785" s="7" t="str">
        <f>VLOOKUP(G785,'Sub-Acct VLookup'!$A$1:$B$44,2,0)</f>
        <v>Youth Clubs &amp; Centers</v>
      </c>
      <c r="I785" s="13">
        <v>3335</v>
      </c>
      <c r="J785" s="2" t="s">
        <v>1220</v>
      </c>
      <c r="K785" s="2"/>
      <c r="L785" t="str">
        <f>VLOOKUP(J785,'State V-Lookup'!$A$1:$B$19,2,0)</f>
        <v>NEMO</v>
      </c>
      <c r="M785" t="str">
        <f>VLOOKUP(I785,'Cost Center VLookup'!$A$1:$C$99,2,0)</f>
        <v>3335 Mid St Div Canton Operations</v>
      </c>
      <c r="N785" t="str">
        <f>VLOOKUP(I785,'Cost Center VLookup'!$A$1:$C$89,3,0)</f>
        <v>Liberty Utilities</v>
      </c>
      <c r="O785" t="str">
        <f>VLOOKUP(I785,'Cost Center VLookup'!$A$1:$D$97,4,0)</f>
        <v>Liberty Utilities</v>
      </c>
    </row>
    <row r="786" spans="1:15" hidden="1">
      <c r="A786" s="15">
        <v>40669</v>
      </c>
      <c r="B786" s="6" t="s">
        <v>389</v>
      </c>
      <c r="C786" s="9" t="s">
        <v>176</v>
      </c>
      <c r="E786" t="s">
        <v>1022</v>
      </c>
      <c r="F786" s="24">
        <v>500</v>
      </c>
      <c r="G786">
        <v>30713</v>
      </c>
      <c r="H786" s="7" t="str">
        <f>VLOOKUP(G786,'Sub-Acct VLookup'!$A$1:$B$44,2,0)</f>
        <v>American Red Cross</v>
      </c>
      <c r="I786" s="13">
        <v>3333</v>
      </c>
      <c r="J786" s="2" t="s">
        <v>1011</v>
      </c>
      <c r="K786" s="2"/>
      <c r="L786" t="str">
        <f>VLOOKUP(J786,'State V-Lookup'!$A$1:$B$19,2,0)</f>
        <v>KENTUCKY</v>
      </c>
      <c r="M786" t="str">
        <f>VLOOKUP(I786,'Cost Center VLookup'!$A$1:$C$99,2,0)</f>
        <v>3333 Mid St Div Public Affairs</v>
      </c>
      <c r="N786" t="str">
        <f>VLOOKUP(I786,'Cost Center VLookup'!$A$1:$C$89,3,0)</f>
        <v>Mark Martin</v>
      </c>
      <c r="O786" t="str">
        <f>VLOOKUP(I786,'Cost Center VLookup'!$A$1:$D$97,4,0)</f>
        <v>Administration</v>
      </c>
    </row>
    <row r="787" spans="1:15" hidden="1">
      <c r="A787" s="15">
        <v>40687</v>
      </c>
      <c r="B787" s="6" t="s">
        <v>389</v>
      </c>
      <c r="C787" s="9" t="s">
        <v>176</v>
      </c>
      <c r="E787" t="s">
        <v>1022</v>
      </c>
      <c r="F787" s="24">
        <v>500</v>
      </c>
      <c r="G787">
        <v>30713</v>
      </c>
      <c r="H787" s="7" t="str">
        <f>VLOOKUP(G787,'Sub-Acct VLookup'!$A$1:$B$44,2,0)</f>
        <v>American Red Cross</v>
      </c>
      <c r="I787" s="13">
        <v>3333</v>
      </c>
      <c r="J787" s="2" t="s">
        <v>1068</v>
      </c>
      <c r="K787" s="2"/>
      <c r="L787" t="str">
        <f>VLOOKUP(J787,'State V-Lookup'!$A$1:$B$19,2,0)</f>
        <v>GEORGIA</v>
      </c>
      <c r="M787" t="str">
        <f>VLOOKUP(I787,'Cost Center VLookup'!$A$1:$C$99,2,0)</f>
        <v>3333 Mid St Div Public Affairs</v>
      </c>
      <c r="N787" t="str">
        <f>VLOOKUP(I787,'Cost Center VLookup'!$A$1:$C$89,3,0)</f>
        <v>Mark Martin</v>
      </c>
      <c r="O787" t="str">
        <f>VLOOKUP(I787,'Cost Center VLookup'!$A$1:$D$97,4,0)</f>
        <v>Administration</v>
      </c>
    </row>
    <row r="788" spans="1:15" hidden="1">
      <c r="A788" s="15">
        <v>40682</v>
      </c>
      <c r="B788" s="6" t="s">
        <v>389</v>
      </c>
      <c r="C788" s="9" t="s">
        <v>176</v>
      </c>
      <c r="E788" t="s">
        <v>394</v>
      </c>
      <c r="F788" s="24">
        <v>490</v>
      </c>
      <c r="G788">
        <v>30736</v>
      </c>
      <c r="H788" s="7" t="str">
        <f>VLOOKUP(G788,'Sub-Acct VLookup'!$A$1:$B$44,2,0)</f>
        <v>Community Welfare</v>
      </c>
      <c r="I788" s="13">
        <v>2734</v>
      </c>
      <c r="J788" s="2" t="s">
        <v>1011</v>
      </c>
      <c r="K788" s="2"/>
      <c r="L788" t="str">
        <f>VLOOKUP(J788,'State V-Lookup'!$A$1:$B$19,2,0)</f>
        <v>KENTUCKY</v>
      </c>
      <c r="M788" t="str">
        <f>VLOOKUP(I788,'Cost Center VLookup'!$A$1:$C$99,2,0)</f>
        <v>2734 KY Div Bowling Green C&amp;M/Service</v>
      </c>
      <c r="N788" t="str">
        <f>VLOOKUP(I788,'Cost Center VLookup'!$A$1:$C$89,3,0)</f>
        <v>Don Bonner / Kolby Beals</v>
      </c>
      <c r="O788" t="str">
        <f>VLOOKUP(I788,'Cost Center VLookup'!$A$1:$D$97,4,0)</f>
        <v>Mike Close</v>
      </c>
    </row>
    <row r="789" spans="1:15" hidden="1">
      <c r="A789" s="15">
        <v>40679</v>
      </c>
      <c r="B789" s="6" t="s">
        <v>389</v>
      </c>
      <c r="C789" s="9" t="s">
        <v>176</v>
      </c>
      <c r="E789" t="s">
        <v>1249</v>
      </c>
      <c r="F789" s="24">
        <v>500</v>
      </c>
      <c r="G789">
        <v>30736</v>
      </c>
      <c r="H789" s="7" t="str">
        <f>VLOOKUP(G789,'Sub-Acct VLookup'!$A$1:$B$44,2,0)</f>
        <v>Community Welfare</v>
      </c>
      <c r="I789" s="13">
        <v>3333</v>
      </c>
      <c r="J789" s="2" t="s">
        <v>1011</v>
      </c>
      <c r="K789" s="2"/>
      <c r="L789" t="str">
        <f>VLOOKUP(J789,'State V-Lookup'!$A$1:$B$19,2,0)</f>
        <v>KENTUCKY</v>
      </c>
      <c r="M789" t="str">
        <f>VLOOKUP(I789,'Cost Center VLookup'!$A$1:$C$99,2,0)</f>
        <v>3333 Mid St Div Public Affairs</v>
      </c>
      <c r="N789" t="str">
        <f>VLOOKUP(I789,'Cost Center VLookup'!$A$1:$C$89,3,0)</f>
        <v>Mark Martin</v>
      </c>
      <c r="O789" t="str">
        <f>VLOOKUP(I789,'Cost Center VLookup'!$A$1:$D$97,4,0)</f>
        <v>Administration</v>
      </c>
    </row>
    <row r="790" spans="1:15" hidden="1">
      <c r="A790" s="15">
        <v>40679</v>
      </c>
      <c r="B790" s="6" t="s">
        <v>389</v>
      </c>
      <c r="C790" s="9" t="s">
        <v>176</v>
      </c>
      <c r="E790" t="s">
        <v>1102</v>
      </c>
      <c r="F790" s="24">
        <v>500</v>
      </c>
      <c r="G790">
        <v>30736</v>
      </c>
      <c r="H790" s="7" t="str">
        <f>VLOOKUP(G790,'Sub-Acct VLookup'!$A$1:$B$44,2,0)</f>
        <v>Community Welfare</v>
      </c>
      <c r="I790" s="13">
        <v>3333</v>
      </c>
      <c r="J790" s="2" t="s">
        <v>1011</v>
      </c>
      <c r="K790" s="2"/>
      <c r="L790" t="str">
        <f>VLOOKUP(J790,'State V-Lookup'!$A$1:$B$19,2,0)</f>
        <v>KENTUCKY</v>
      </c>
      <c r="M790" t="str">
        <f>VLOOKUP(I790,'Cost Center VLookup'!$A$1:$C$99,2,0)</f>
        <v>3333 Mid St Div Public Affairs</v>
      </c>
      <c r="N790" t="str">
        <f>VLOOKUP(I790,'Cost Center VLookup'!$A$1:$C$89,3,0)</f>
        <v>Mark Martin</v>
      </c>
      <c r="O790" t="str">
        <f>VLOOKUP(I790,'Cost Center VLookup'!$A$1:$D$97,4,0)</f>
        <v>Administration</v>
      </c>
    </row>
    <row r="791" spans="1:15" hidden="1">
      <c r="A791" s="15">
        <v>40679</v>
      </c>
      <c r="B791" s="6" t="s">
        <v>389</v>
      </c>
      <c r="C791" s="9" t="s">
        <v>176</v>
      </c>
      <c r="E791" t="s">
        <v>17</v>
      </c>
      <c r="F791" s="24">
        <v>250</v>
      </c>
      <c r="G791">
        <v>30736</v>
      </c>
      <c r="H791" s="7" t="str">
        <f>VLOOKUP(G791,'Sub-Acct VLookup'!$A$1:$B$44,2,0)</f>
        <v>Community Welfare</v>
      </c>
      <c r="I791" s="13">
        <v>3333</v>
      </c>
      <c r="J791" s="2" t="s">
        <v>1011</v>
      </c>
      <c r="K791" s="2"/>
      <c r="L791" t="str">
        <f>VLOOKUP(J791,'State V-Lookup'!$A$1:$B$19,2,0)</f>
        <v>KENTUCKY</v>
      </c>
      <c r="M791" t="str">
        <f>VLOOKUP(I791,'Cost Center VLookup'!$A$1:$C$99,2,0)</f>
        <v>3333 Mid St Div Public Affairs</v>
      </c>
      <c r="N791" t="str">
        <f>VLOOKUP(I791,'Cost Center VLookup'!$A$1:$C$89,3,0)</f>
        <v>Mark Martin</v>
      </c>
      <c r="O791" t="str">
        <f>VLOOKUP(I791,'Cost Center VLookup'!$A$1:$D$97,4,0)</f>
        <v>Administration</v>
      </c>
    </row>
    <row r="792" spans="1:15" hidden="1">
      <c r="A792" s="15">
        <v>40674</v>
      </c>
      <c r="B792" s="6" t="s">
        <v>389</v>
      </c>
      <c r="C792" s="9" t="s">
        <v>176</v>
      </c>
      <c r="E792" t="s">
        <v>395</v>
      </c>
      <c r="F792" s="24">
        <v>250</v>
      </c>
      <c r="G792">
        <v>30736</v>
      </c>
      <c r="H792" s="7" t="str">
        <f>VLOOKUP(G792,'Sub-Acct VLookup'!$A$1:$B$44,2,0)</f>
        <v>Community Welfare</v>
      </c>
      <c r="I792" s="13">
        <v>3333</v>
      </c>
      <c r="J792" s="2" t="s">
        <v>1011</v>
      </c>
      <c r="K792" s="2"/>
      <c r="L792" t="str">
        <f>VLOOKUP(J792,'State V-Lookup'!$A$1:$B$19,2,0)</f>
        <v>KENTUCKY</v>
      </c>
      <c r="M792" t="str">
        <f>VLOOKUP(I792,'Cost Center VLookup'!$A$1:$C$99,2,0)</f>
        <v>3333 Mid St Div Public Affairs</v>
      </c>
      <c r="N792" t="str">
        <f>VLOOKUP(I792,'Cost Center VLookup'!$A$1:$C$89,3,0)</f>
        <v>Mark Martin</v>
      </c>
      <c r="O792" t="str">
        <f>VLOOKUP(I792,'Cost Center VLookup'!$A$1:$D$97,4,0)</f>
        <v>Administration</v>
      </c>
    </row>
    <row r="793" spans="1:15" hidden="1">
      <c r="A793" s="15">
        <v>40687</v>
      </c>
      <c r="B793" s="6" t="s">
        <v>389</v>
      </c>
      <c r="C793" s="9" t="s">
        <v>176</v>
      </c>
      <c r="E793" t="s">
        <v>396</v>
      </c>
      <c r="F793" s="24">
        <v>500</v>
      </c>
      <c r="G793">
        <v>30736</v>
      </c>
      <c r="H793" s="7" t="str">
        <f>VLOOKUP(G793,'Sub-Acct VLookup'!$A$1:$B$44,2,0)</f>
        <v>Community Welfare</v>
      </c>
      <c r="I793" s="13">
        <v>3333</v>
      </c>
      <c r="J793" s="2" t="s">
        <v>1011</v>
      </c>
      <c r="K793" s="2"/>
      <c r="L793" t="str">
        <f>VLOOKUP(J793,'State V-Lookup'!$A$1:$B$19,2,0)</f>
        <v>KENTUCKY</v>
      </c>
      <c r="M793" t="str">
        <f>VLOOKUP(I793,'Cost Center VLookup'!$A$1:$C$99,2,0)</f>
        <v>3333 Mid St Div Public Affairs</v>
      </c>
      <c r="N793" t="str">
        <f>VLOOKUP(I793,'Cost Center VLookup'!$A$1:$C$89,3,0)</f>
        <v>Mark Martin</v>
      </c>
      <c r="O793" t="str">
        <f>VLOOKUP(I793,'Cost Center VLookup'!$A$1:$D$97,4,0)</f>
        <v>Administration</v>
      </c>
    </row>
    <row r="794" spans="1:15" hidden="1">
      <c r="A794" s="15">
        <v>40679</v>
      </c>
      <c r="B794" s="6" t="s">
        <v>389</v>
      </c>
      <c r="C794" s="9" t="s">
        <v>176</v>
      </c>
      <c r="E794" t="s">
        <v>397</v>
      </c>
      <c r="F794" s="24">
        <v>250</v>
      </c>
      <c r="G794">
        <v>30736</v>
      </c>
      <c r="H794" s="7" t="str">
        <f>VLOOKUP(G794,'Sub-Acct VLookup'!$A$1:$B$44,2,0)</f>
        <v>Community Welfare</v>
      </c>
      <c r="I794" s="13">
        <v>3333</v>
      </c>
      <c r="J794" s="2" t="s">
        <v>1011</v>
      </c>
      <c r="K794" s="2"/>
      <c r="L794" t="str">
        <f>VLOOKUP(J794,'State V-Lookup'!$A$1:$B$19,2,0)</f>
        <v>KENTUCKY</v>
      </c>
      <c r="M794" t="str">
        <f>VLOOKUP(I794,'Cost Center VLookup'!$A$1:$C$99,2,0)</f>
        <v>3333 Mid St Div Public Affairs</v>
      </c>
      <c r="N794" t="str">
        <f>VLOOKUP(I794,'Cost Center VLookup'!$A$1:$C$89,3,0)</f>
        <v>Mark Martin</v>
      </c>
      <c r="O794" t="str">
        <f>VLOOKUP(I794,'Cost Center VLookup'!$A$1:$D$97,4,0)</f>
        <v>Administration</v>
      </c>
    </row>
    <row r="795" spans="1:15" hidden="1">
      <c r="A795" s="15">
        <v>40680</v>
      </c>
      <c r="B795" s="6" t="s">
        <v>389</v>
      </c>
      <c r="C795" s="9" t="s">
        <v>176</v>
      </c>
      <c r="E795" t="s">
        <v>398</v>
      </c>
      <c r="F795" s="24">
        <v>500</v>
      </c>
      <c r="G795">
        <v>30736</v>
      </c>
      <c r="H795" s="7" t="str">
        <f>VLOOKUP(G795,'Sub-Acct VLookup'!$A$1:$B$44,2,0)</f>
        <v>Community Welfare</v>
      </c>
      <c r="I795" s="13">
        <v>3333</v>
      </c>
      <c r="J795" s="2" t="s">
        <v>1011</v>
      </c>
      <c r="K795" s="2"/>
      <c r="L795" t="str">
        <f>VLOOKUP(J795,'State V-Lookup'!$A$1:$B$19,2,0)</f>
        <v>KENTUCKY</v>
      </c>
      <c r="M795" t="str">
        <f>VLOOKUP(I795,'Cost Center VLookup'!$A$1:$C$99,2,0)</f>
        <v>3333 Mid St Div Public Affairs</v>
      </c>
      <c r="N795" t="str">
        <f>VLOOKUP(I795,'Cost Center VLookup'!$A$1:$C$89,3,0)</f>
        <v>Mark Martin</v>
      </c>
      <c r="O795" t="str">
        <f>VLOOKUP(I795,'Cost Center VLookup'!$A$1:$D$97,4,0)</f>
        <v>Administration</v>
      </c>
    </row>
    <row r="796" spans="1:15" hidden="1">
      <c r="A796" s="15">
        <v>40690</v>
      </c>
      <c r="B796" s="6" t="s">
        <v>389</v>
      </c>
      <c r="C796" s="9" t="s">
        <v>176</v>
      </c>
      <c r="E796" t="s">
        <v>399</v>
      </c>
      <c r="F796" s="24">
        <v>250</v>
      </c>
      <c r="G796">
        <v>30736</v>
      </c>
      <c r="H796" s="7" t="str">
        <f>VLOOKUP(G796,'Sub-Acct VLookup'!$A$1:$B$44,2,0)</f>
        <v>Community Welfare</v>
      </c>
      <c r="I796" s="13">
        <v>3333</v>
      </c>
      <c r="J796" s="2" t="s">
        <v>1011</v>
      </c>
      <c r="K796" s="2"/>
      <c r="L796" t="str">
        <f>VLOOKUP(J796,'State V-Lookup'!$A$1:$B$19,2,0)</f>
        <v>KENTUCKY</v>
      </c>
      <c r="M796" t="str">
        <f>VLOOKUP(I796,'Cost Center VLookup'!$A$1:$C$99,2,0)</f>
        <v>3333 Mid St Div Public Affairs</v>
      </c>
      <c r="N796" t="str">
        <f>VLOOKUP(I796,'Cost Center VLookup'!$A$1:$C$89,3,0)</f>
        <v>Mark Martin</v>
      </c>
      <c r="O796" t="str">
        <f>VLOOKUP(I796,'Cost Center VLookup'!$A$1:$D$97,4,0)</f>
        <v>Administration</v>
      </c>
    </row>
    <row r="797" spans="1:15" hidden="1">
      <c r="A797" s="15">
        <v>40669</v>
      </c>
      <c r="B797" s="6" t="s">
        <v>389</v>
      </c>
      <c r="C797" s="9" t="s">
        <v>176</v>
      </c>
      <c r="E797" t="s">
        <v>400</v>
      </c>
      <c r="F797" s="24">
        <v>250</v>
      </c>
      <c r="G797">
        <v>30736</v>
      </c>
      <c r="H797" s="7" t="str">
        <f>VLOOKUP(G797,'Sub-Acct VLookup'!$A$1:$B$44,2,0)</f>
        <v>Community Welfare</v>
      </c>
      <c r="I797" s="13">
        <v>3333</v>
      </c>
      <c r="J797" s="2" t="s">
        <v>1011</v>
      </c>
      <c r="K797" s="2"/>
      <c r="L797" t="str">
        <f>VLOOKUP(J797,'State V-Lookup'!$A$1:$B$19,2,0)</f>
        <v>KENTUCKY</v>
      </c>
      <c r="M797" t="str">
        <f>VLOOKUP(I797,'Cost Center VLookup'!$A$1:$C$99,2,0)</f>
        <v>3333 Mid St Div Public Affairs</v>
      </c>
      <c r="N797" t="str">
        <f>VLOOKUP(I797,'Cost Center VLookup'!$A$1:$C$89,3,0)</f>
        <v>Mark Martin</v>
      </c>
      <c r="O797" t="str">
        <f>VLOOKUP(I797,'Cost Center VLookup'!$A$1:$D$97,4,0)</f>
        <v>Administration</v>
      </c>
    </row>
    <row r="798" spans="1:15" hidden="1">
      <c r="A798" s="15">
        <v>40664</v>
      </c>
      <c r="B798" s="6" t="s">
        <v>389</v>
      </c>
      <c r="C798" s="9" t="s">
        <v>176</v>
      </c>
      <c r="E798" t="s">
        <v>1344</v>
      </c>
      <c r="F798" s="24">
        <v>300</v>
      </c>
      <c r="G798">
        <v>30736</v>
      </c>
      <c r="H798" s="7" t="str">
        <f>VLOOKUP(G798,'Sub-Acct VLookup'!$A$1:$B$44,2,0)</f>
        <v>Community Welfare</v>
      </c>
      <c r="I798" s="13">
        <v>3333</v>
      </c>
      <c r="J798" s="2" t="s">
        <v>1011</v>
      </c>
      <c r="K798" s="2"/>
      <c r="L798" t="str">
        <f>VLOOKUP(J798,'State V-Lookup'!$A$1:$B$19,2,0)</f>
        <v>KENTUCKY</v>
      </c>
      <c r="M798" t="str">
        <f>VLOOKUP(I798,'Cost Center VLookup'!$A$1:$C$99,2,0)</f>
        <v>3333 Mid St Div Public Affairs</v>
      </c>
      <c r="N798" t="str">
        <f>VLOOKUP(I798,'Cost Center VLookup'!$A$1:$C$89,3,0)</f>
        <v>Mark Martin</v>
      </c>
      <c r="O798" t="str">
        <f>VLOOKUP(I798,'Cost Center VLookup'!$A$1:$D$97,4,0)</f>
        <v>Administration</v>
      </c>
    </row>
    <row r="799" spans="1:15" hidden="1">
      <c r="A799" s="15">
        <v>40693</v>
      </c>
      <c r="B799" s="6" t="s">
        <v>389</v>
      </c>
      <c r="C799" s="9" t="s">
        <v>176</v>
      </c>
      <c r="E799" t="s">
        <v>67</v>
      </c>
      <c r="F799" s="24">
        <v>1500</v>
      </c>
      <c r="G799">
        <v>30736</v>
      </c>
      <c r="H799" s="7" t="str">
        <f>VLOOKUP(G799,'Sub-Acct VLookup'!$A$1:$B$44,2,0)</f>
        <v>Community Welfare</v>
      </c>
      <c r="I799" s="13">
        <v>3333</v>
      </c>
      <c r="J799" s="2" t="s">
        <v>1011</v>
      </c>
      <c r="K799" s="2"/>
      <c r="L799" t="str">
        <f>VLOOKUP(J799,'State V-Lookup'!$A$1:$B$19,2,0)</f>
        <v>KENTUCKY</v>
      </c>
      <c r="M799" t="str">
        <f>VLOOKUP(I799,'Cost Center VLookup'!$A$1:$C$99,2,0)</f>
        <v>3333 Mid St Div Public Affairs</v>
      </c>
      <c r="N799" t="str">
        <f>VLOOKUP(I799,'Cost Center VLookup'!$A$1:$C$89,3,0)</f>
        <v>Mark Martin</v>
      </c>
      <c r="O799" t="str">
        <f>VLOOKUP(I799,'Cost Center VLookup'!$A$1:$D$97,4,0)</f>
        <v>Administration</v>
      </c>
    </row>
    <row r="800" spans="1:15" hidden="1">
      <c r="A800" s="15">
        <v>40686</v>
      </c>
      <c r="B800" s="6" t="s">
        <v>389</v>
      </c>
      <c r="C800" s="9" t="s">
        <v>176</v>
      </c>
      <c r="E800" t="s">
        <v>401</v>
      </c>
      <c r="F800" s="24">
        <v>57.88</v>
      </c>
      <c r="G800">
        <v>30736</v>
      </c>
      <c r="H800" s="7" t="str">
        <f>VLOOKUP(G800,'Sub-Acct VLookup'!$A$1:$B$44,2,0)</f>
        <v>Community Welfare</v>
      </c>
      <c r="I800" s="13">
        <v>3339</v>
      </c>
      <c r="J800" s="2" t="s">
        <v>1217</v>
      </c>
      <c r="K800" s="2"/>
      <c r="L800" t="str">
        <f>VLOOKUP(J800,'State V-Lookup'!$A$1:$B$19,2,0)</f>
        <v>ILLINOIS</v>
      </c>
      <c r="M800" t="str">
        <f>VLOOKUP(I800,'Cost Center VLookup'!$A$1:$C$99,2,0)</f>
        <v>3339 Mid St Div Virden Operations</v>
      </c>
      <c r="N800" t="str">
        <f>VLOOKUP(I800,'Cost Center VLookup'!$A$1:$C$89,3,0)</f>
        <v>Liberty Utilities</v>
      </c>
      <c r="O800" t="str">
        <f>VLOOKUP(I800,'Cost Center VLookup'!$A$1:$D$97,4,0)</f>
        <v>Liberty Utilities</v>
      </c>
    </row>
    <row r="801" spans="1:15" hidden="1">
      <c r="A801" s="15">
        <v>40676</v>
      </c>
      <c r="B801" s="6" t="s">
        <v>389</v>
      </c>
      <c r="C801" s="9" t="s">
        <v>176</v>
      </c>
      <c r="E801" t="s">
        <v>1102</v>
      </c>
      <c r="F801" s="24">
        <v>37.5</v>
      </c>
      <c r="G801">
        <v>30736</v>
      </c>
      <c r="H801" s="7" t="str">
        <f>VLOOKUP(G801,'Sub-Acct VLookup'!$A$1:$B$44,2,0)</f>
        <v>Community Welfare</v>
      </c>
      <c r="I801" s="13">
        <v>3339</v>
      </c>
      <c r="J801" s="2" t="s">
        <v>1217</v>
      </c>
      <c r="K801" s="2"/>
      <c r="L801" t="str">
        <f>VLOOKUP(J801,'State V-Lookup'!$A$1:$B$19,2,0)</f>
        <v>ILLINOIS</v>
      </c>
      <c r="M801" t="str">
        <f>VLOOKUP(I801,'Cost Center VLookup'!$A$1:$C$99,2,0)</f>
        <v>3339 Mid St Div Virden Operations</v>
      </c>
      <c r="N801" t="str">
        <f>VLOOKUP(I801,'Cost Center VLookup'!$A$1:$C$89,3,0)</f>
        <v>Liberty Utilities</v>
      </c>
      <c r="O801" t="str">
        <f>VLOOKUP(I801,'Cost Center VLookup'!$A$1:$D$97,4,0)</f>
        <v>Liberty Utilities</v>
      </c>
    </row>
    <row r="802" spans="1:15" hidden="1">
      <c r="A802" s="15">
        <v>40686</v>
      </c>
      <c r="B802" s="6" t="s">
        <v>389</v>
      </c>
      <c r="C802" s="9" t="s">
        <v>176</v>
      </c>
      <c r="E802" t="s">
        <v>402</v>
      </c>
      <c r="F802" s="24">
        <v>50</v>
      </c>
      <c r="G802">
        <v>30736</v>
      </c>
      <c r="H802" s="7" t="str">
        <f>VLOOKUP(G802,'Sub-Acct VLookup'!$A$1:$B$44,2,0)</f>
        <v>Community Welfare</v>
      </c>
      <c r="I802" s="13">
        <v>3340</v>
      </c>
      <c r="J802" s="2" t="s">
        <v>1217</v>
      </c>
      <c r="K802" s="2"/>
      <c r="L802" t="str">
        <f>VLOOKUP(J802,'State V-Lookup'!$A$1:$B$19,2,0)</f>
        <v>ILLINOIS</v>
      </c>
      <c r="M802" t="str">
        <f>VLOOKUP(I802,'Cost Center VLookup'!$A$1:$C$99,2,0)</f>
        <v>3340 Mid St Div Vandalia Operations</v>
      </c>
      <c r="N802" t="str">
        <f>VLOOKUP(I802,'Cost Center VLookup'!$A$1:$C$89,3,0)</f>
        <v>Liberty Utilities</v>
      </c>
      <c r="O802" t="str">
        <f>VLOOKUP(I802,'Cost Center VLookup'!$A$1:$D$97,4,0)</f>
        <v>Liberty Utilities</v>
      </c>
    </row>
    <row r="803" spans="1:15" hidden="1">
      <c r="A803" s="15">
        <v>40674</v>
      </c>
      <c r="B803" s="6" t="s">
        <v>389</v>
      </c>
      <c r="C803" s="9" t="s">
        <v>176</v>
      </c>
      <c r="E803" t="s">
        <v>1102</v>
      </c>
      <c r="F803" s="24">
        <v>50</v>
      </c>
      <c r="G803">
        <v>30736</v>
      </c>
      <c r="H803" s="7" t="str">
        <f>VLOOKUP(G803,'Sub-Acct VLookup'!$A$1:$B$44,2,0)</f>
        <v>Community Welfare</v>
      </c>
      <c r="I803" s="13">
        <v>3340</v>
      </c>
      <c r="J803" s="2" t="s">
        <v>1217</v>
      </c>
      <c r="K803" s="2"/>
      <c r="L803" t="str">
        <f>VLOOKUP(J803,'State V-Lookup'!$A$1:$B$19,2,0)</f>
        <v>ILLINOIS</v>
      </c>
      <c r="M803" t="str">
        <f>VLOOKUP(I803,'Cost Center VLookup'!$A$1:$C$99,2,0)</f>
        <v>3340 Mid St Div Vandalia Operations</v>
      </c>
      <c r="N803" t="str">
        <f>VLOOKUP(I803,'Cost Center VLookup'!$A$1:$C$89,3,0)</f>
        <v>Liberty Utilities</v>
      </c>
      <c r="O803" t="str">
        <f>VLOOKUP(I803,'Cost Center VLookup'!$A$1:$D$97,4,0)</f>
        <v>Liberty Utilities</v>
      </c>
    </row>
    <row r="804" spans="1:15" hidden="1">
      <c r="A804" s="15">
        <v>40679</v>
      </c>
      <c r="B804" s="6" t="s">
        <v>389</v>
      </c>
      <c r="C804" s="9" t="s">
        <v>176</v>
      </c>
      <c r="E804" t="s">
        <v>1243</v>
      </c>
      <c r="F804" s="24">
        <v>500</v>
      </c>
      <c r="G804">
        <v>30736</v>
      </c>
      <c r="H804" s="7" t="str">
        <f>VLOOKUP(G804,'Sub-Acct VLookup'!$A$1:$B$44,2,0)</f>
        <v>Community Welfare</v>
      </c>
      <c r="I804" s="13">
        <v>3333</v>
      </c>
      <c r="J804" s="2" t="s">
        <v>1026</v>
      </c>
      <c r="K804" s="2"/>
      <c r="L804" t="str">
        <f>VLOOKUP(J804,'State V-Lookup'!$A$1:$B$19,2,0)</f>
        <v>TENNESSEE</v>
      </c>
      <c r="M804" t="str">
        <f>VLOOKUP(I804,'Cost Center VLookup'!$A$1:$C$99,2,0)</f>
        <v>3333 Mid St Div Public Affairs</v>
      </c>
      <c r="N804" t="str">
        <f>VLOOKUP(I804,'Cost Center VLookup'!$A$1:$C$89,3,0)</f>
        <v>Mark Martin</v>
      </c>
      <c r="O804" t="str">
        <f>VLOOKUP(I804,'Cost Center VLookup'!$A$1:$D$97,4,0)</f>
        <v>Administration</v>
      </c>
    </row>
    <row r="805" spans="1:15" hidden="1">
      <c r="A805" s="15">
        <v>40687</v>
      </c>
      <c r="B805" s="6" t="s">
        <v>389</v>
      </c>
      <c r="C805" s="9" t="s">
        <v>176</v>
      </c>
      <c r="E805" t="s">
        <v>1242</v>
      </c>
      <c r="F805" s="24">
        <v>250</v>
      </c>
      <c r="G805">
        <v>30736</v>
      </c>
      <c r="H805" s="7" t="str">
        <f>VLOOKUP(G805,'Sub-Acct VLookup'!$A$1:$B$44,2,0)</f>
        <v>Community Welfare</v>
      </c>
      <c r="I805" s="13">
        <v>3333</v>
      </c>
      <c r="J805" s="2" t="s">
        <v>1026</v>
      </c>
      <c r="K805" s="2"/>
      <c r="L805" t="str">
        <f>VLOOKUP(J805,'State V-Lookup'!$A$1:$B$19,2,0)</f>
        <v>TENNESSEE</v>
      </c>
      <c r="M805" t="str">
        <f>VLOOKUP(I805,'Cost Center VLookup'!$A$1:$C$99,2,0)</f>
        <v>3333 Mid St Div Public Affairs</v>
      </c>
      <c r="N805" t="str">
        <f>VLOOKUP(I805,'Cost Center VLookup'!$A$1:$C$89,3,0)</f>
        <v>Mark Martin</v>
      </c>
      <c r="O805" t="str">
        <f>VLOOKUP(I805,'Cost Center VLookup'!$A$1:$D$97,4,0)</f>
        <v>Administration</v>
      </c>
    </row>
    <row r="806" spans="1:15" hidden="1">
      <c r="A806" s="15">
        <v>40693</v>
      </c>
      <c r="B806" s="6" t="s">
        <v>389</v>
      </c>
      <c r="C806" s="9" t="s">
        <v>176</v>
      </c>
      <c r="E806" t="s">
        <v>81</v>
      </c>
      <c r="F806" s="24">
        <v>2500</v>
      </c>
      <c r="G806">
        <v>30736</v>
      </c>
      <c r="H806" s="7" t="str">
        <f>VLOOKUP(G806,'Sub-Acct VLookup'!$A$1:$B$44,2,0)</f>
        <v>Community Welfare</v>
      </c>
      <c r="I806" s="13">
        <v>3333</v>
      </c>
      <c r="J806" s="2" t="s">
        <v>1026</v>
      </c>
      <c r="K806" s="2"/>
      <c r="L806" t="str">
        <f>VLOOKUP(J806,'State V-Lookup'!$A$1:$B$19,2,0)</f>
        <v>TENNESSEE</v>
      </c>
      <c r="M806" t="str">
        <f>VLOOKUP(I806,'Cost Center VLookup'!$A$1:$C$99,2,0)</f>
        <v>3333 Mid St Div Public Affairs</v>
      </c>
      <c r="N806" t="str">
        <f>VLOOKUP(I806,'Cost Center VLookup'!$A$1:$C$89,3,0)</f>
        <v>Mark Martin</v>
      </c>
      <c r="O806" t="str">
        <f>VLOOKUP(I806,'Cost Center VLookup'!$A$1:$D$97,4,0)</f>
        <v>Administration</v>
      </c>
    </row>
    <row r="807" spans="1:15" hidden="1">
      <c r="A807" s="15">
        <v>40679</v>
      </c>
      <c r="B807" s="6" t="s">
        <v>389</v>
      </c>
      <c r="C807" s="9" t="s">
        <v>176</v>
      </c>
      <c r="E807" t="s">
        <v>1102</v>
      </c>
      <c r="F807" s="24">
        <v>500</v>
      </c>
      <c r="G807">
        <v>30736</v>
      </c>
      <c r="H807" s="7" t="str">
        <f>VLOOKUP(G807,'Sub-Acct VLookup'!$A$1:$B$44,2,0)</f>
        <v>Community Welfare</v>
      </c>
      <c r="I807" s="13">
        <v>3333</v>
      </c>
      <c r="J807" s="2" t="s">
        <v>1068</v>
      </c>
      <c r="K807" s="2"/>
      <c r="L807" t="str">
        <f>VLOOKUP(J807,'State V-Lookup'!$A$1:$B$19,2,0)</f>
        <v>GEORGIA</v>
      </c>
      <c r="M807" t="str">
        <f>VLOOKUP(I807,'Cost Center VLookup'!$A$1:$C$99,2,0)</f>
        <v>3333 Mid St Div Public Affairs</v>
      </c>
      <c r="N807" t="str">
        <f>VLOOKUP(I807,'Cost Center VLookup'!$A$1:$C$89,3,0)</f>
        <v>Mark Martin</v>
      </c>
      <c r="O807" t="str">
        <f>VLOOKUP(I807,'Cost Center VLookup'!$A$1:$D$97,4,0)</f>
        <v>Administration</v>
      </c>
    </row>
    <row r="808" spans="1:15" hidden="1">
      <c r="A808" s="15">
        <v>40679</v>
      </c>
      <c r="B808" s="6" t="s">
        <v>389</v>
      </c>
      <c r="C808" s="9" t="s">
        <v>176</v>
      </c>
      <c r="E808" t="s">
        <v>1069</v>
      </c>
      <c r="F808" s="24">
        <v>59.95</v>
      </c>
      <c r="G808">
        <v>30736</v>
      </c>
      <c r="H808" s="7" t="str">
        <f>VLOOKUP(G808,'Sub-Acct VLookup'!$A$1:$B$44,2,0)</f>
        <v>Community Welfare</v>
      </c>
      <c r="I808" s="13">
        <v>3333</v>
      </c>
      <c r="J808" s="2" t="s">
        <v>1068</v>
      </c>
      <c r="K808" s="2"/>
      <c r="L808" t="str">
        <f>VLOOKUP(J808,'State V-Lookup'!$A$1:$B$19,2,0)</f>
        <v>GEORGIA</v>
      </c>
      <c r="M808" t="str">
        <f>VLOOKUP(I808,'Cost Center VLookup'!$A$1:$C$99,2,0)</f>
        <v>3333 Mid St Div Public Affairs</v>
      </c>
      <c r="N808" t="str">
        <f>VLOOKUP(I808,'Cost Center VLookup'!$A$1:$C$89,3,0)</f>
        <v>Mark Martin</v>
      </c>
      <c r="O808" t="str">
        <f>VLOOKUP(I808,'Cost Center VLookup'!$A$1:$D$97,4,0)</f>
        <v>Administration</v>
      </c>
    </row>
    <row r="809" spans="1:15" hidden="1">
      <c r="A809" s="15">
        <v>40680</v>
      </c>
      <c r="B809" s="6" t="s">
        <v>389</v>
      </c>
      <c r="C809" s="9" t="s">
        <v>176</v>
      </c>
      <c r="E809" t="s">
        <v>1319</v>
      </c>
      <c r="F809" s="24">
        <v>650</v>
      </c>
      <c r="G809">
        <v>30736</v>
      </c>
      <c r="H809" s="7" t="str">
        <f>VLOOKUP(G809,'Sub-Acct VLookup'!$A$1:$B$44,2,0)</f>
        <v>Community Welfare</v>
      </c>
      <c r="I809" s="13">
        <v>3333</v>
      </c>
      <c r="J809" s="2" t="s">
        <v>1068</v>
      </c>
      <c r="K809" s="2"/>
      <c r="L809" t="str">
        <f>VLOOKUP(J809,'State V-Lookup'!$A$1:$B$19,2,0)</f>
        <v>GEORGIA</v>
      </c>
      <c r="M809" t="str">
        <f>VLOOKUP(I809,'Cost Center VLookup'!$A$1:$C$99,2,0)</f>
        <v>3333 Mid St Div Public Affairs</v>
      </c>
      <c r="N809" t="str">
        <f>VLOOKUP(I809,'Cost Center VLookup'!$A$1:$C$89,3,0)</f>
        <v>Mark Martin</v>
      </c>
      <c r="O809" t="str">
        <f>VLOOKUP(I809,'Cost Center VLookup'!$A$1:$D$97,4,0)</f>
        <v>Administration</v>
      </c>
    </row>
    <row r="810" spans="1:15" hidden="1">
      <c r="A810" s="15">
        <v>40682</v>
      </c>
      <c r="B810" s="6" t="s">
        <v>389</v>
      </c>
      <c r="C810" s="9" t="s">
        <v>176</v>
      </c>
      <c r="E810" t="s">
        <v>403</v>
      </c>
      <c r="F810" s="24">
        <v>300</v>
      </c>
      <c r="G810">
        <v>30736</v>
      </c>
      <c r="H810" s="7" t="str">
        <f>VLOOKUP(G810,'Sub-Acct VLookup'!$A$1:$B$44,2,0)</f>
        <v>Community Welfare</v>
      </c>
      <c r="I810" s="13">
        <v>3333</v>
      </c>
      <c r="J810" s="2" t="s">
        <v>1040</v>
      </c>
      <c r="K810" s="2"/>
      <c r="L810" t="str">
        <f>VLOOKUP(J810,'State V-Lookup'!$A$1:$B$19,2,0)</f>
        <v>IOWA</v>
      </c>
      <c r="M810" t="str">
        <f>VLOOKUP(I810,'Cost Center VLookup'!$A$1:$C$99,2,0)</f>
        <v>3333 Mid St Div Public Affairs</v>
      </c>
      <c r="N810" t="str">
        <f>VLOOKUP(I810,'Cost Center VLookup'!$A$1:$C$89,3,0)</f>
        <v>Mark Martin</v>
      </c>
      <c r="O810" t="str">
        <f>VLOOKUP(I810,'Cost Center VLookup'!$A$1:$D$97,4,0)</f>
        <v>Administration</v>
      </c>
    </row>
    <row r="811" spans="1:15" hidden="1">
      <c r="A811" s="15">
        <v>40669</v>
      </c>
      <c r="B811" s="6" t="s">
        <v>389</v>
      </c>
      <c r="C811" s="9" t="s">
        <v>176</v>
      </c>
      <c r="E811" t="s">
        <v>404</v>
      </c>
      <c r="F811" s="24">
        <v>50</v>
      </c>
      <c r="G811">
        <v>30736</v>
      </c>
      <c r="H811" s="7" t="str">
        <f>VLOOKUP(G811,'Sub-Acct VLookup'!$A$1:$B$44,2,0)</f>
        <v>Community Welfare</v>
      </c>
      <c r="I811" s="13">
        <v>3335</v>
      </c>
      <c r="J811" s="2" t="s">
        <v>1220</v>
      </c>
      <c r="K811" s="2"/>
      <c r="L811" t="str">
        <f>VLOOKUP(J811,'State V-Lookup'!$A$1:$B$19,2,0)</f>
        <v>NEMO</v>
      </c>
      <c r="M811" t="str">
        <f>VLOOKUP(I811,'Cost Center VLookup'!$A$1:$C$99,2,0)</f>
        <v>3335 Mid St Div Canton Operations</v>
      </c>
      <c r="N811" t="str">
        <f>VLOOKUP(I811,'Cost Center VLookup'!$A$1:$C$89,3,0)</f>
        <v>Liberty Utilities</v>
      </c>
      <c r="O811" t="str">
        <f>VLOOKUP(I811,'Cost Center VLookup'!$A$1:$D$97,4,0)</f>
        <v>Liberty Utilities</v>
      </c>
    </row>
    <row r="812" spans="1:15" hidden="1">
      <c r="A812" s="15">
        <v>40690</v>
      </c>
      <c r="B812" s="6" t="s">
        <v>389</v>
      </c>
      <c r="C812" s="9" t="s">
        <v>176</v>
      </c>
      <c r="E812" t="s">
        <v>405</v>
      </c>
      <c r="F812" s="24">
        <v>100</v>
      </c>
      <c r="G812">
        <v>30706</v>
      </c>
      <c r="H812" s="7" t="str">
        <f>VLOOKUP(G812,'Sub-Acct VLookup'!$A$1:$B$44,2,0)</f>
        <v>Museums &amp; Arts</v>
      </c>
      <c r="I812" s="13">
        <v>3370</v>
      </c>
      <c r="J812" s="2" t="s">
        <v>1220</v>
      </c>
      <c r="K812" s="2"/>
      <c r="L812" t="str">
        <f>VLOOKUP(J812,'State V-Lookup'!$A$1:$B$19,2,0)</f>
        <v>NEMO</v>
      </c>
      <c r="M812" t="str">
        <f>VLOOKUP(I812,'Cost Center VLookup'!$A$1:$C$99,2,0)</f>
        <v>3370 Mid St Div Kirksville Operations</v>
      </c>
      <c r="N812" t="str">
        <f>VLOOKUP(I812,'Cost Center VLookup'!$A$1:$C$89,3,0)</f>
        <v>Liberty Utilities</v>
      </c>
      <c r="O812" t="str">
        <f>VLOOKUP(I812,'Cost Center VLookup'!$A$1:$D$97,4,0)</f>
        <v>Liberty Utilities</v>
      </c>
    </row>
    <row r="813" spans="1:15" hidden="1">
      <c r="A813" s="15">
        <v>40700</v>
      </c>
      <c r="B813" s="6" t="s">
        <v>406</v>
      </c>
      <c r="C813" s="9" t="s">
        <v>176</v>
      </c>
      <c r="E813" t="s">
        <v>22</v>
      </c>
      <c r="F813" s="24">
        <v>47.5</v>
      </c>
      <c r="G813">
        <v>30702</v>
      </c>
      <c r="H813" s="7" t="str">
        <f>VLOOKUP(G813,'Sub-Acct VLookup'!$A$1:$B$44,2,0)</f>
        <v>Education</v>
      </c>
      <c r="I813" s="13">
        <v>2635</v>
      </c>
      <c r="J813" s="2" t="s">
        <v>1011</v>
      </c>
      <c r="K813" s="2"/>
      <c r="L813" t="str">
        <f>VLOOKUP(J813,'State V-Lookup'!$A$1:$B$19,2,0)</f>
        <v>KENTUCKY</v>
      </c>
      <c r="M813" t="str">
        <f>VLOOKUP(I813,'Cost Center VLookup'!$A$1:$C$99,2,0)</f>
        <v>2635 KY Div Princeton C&amp;M/Service</v>
      </c>
      <c r="N813" t="str">
        <f>VLOOKUP(I813,'Cost Center VLookup'!$A$1:$C$89,3,0)</f>
        <v>Rusty Honeycutt</v>
      </c>
      <c r="O813" t="str">
        <f>VLOOKUP(I813,'Cost Center VLookup'!$A$1:$D$97,4,0)</f>
        <v>Mariam Tucker</v>
      </c>
    </row>
    <row r="814" spans="1:15" hidden="1">
      <c r="A814" s="15">
        <v>40707</v>
      </c>
      <c r="B814" s="6" t="s">
        <v>406</v>
      </c>
      <c r="C814" s="9" t="s">
        <v>176</v>
      </c>
      <c r="E814" t="s">
        <v>1025</v>
      </c>
      <c r="F814" s="24">
        <v>200</v>
      </c>
      <c r="G814">
        <v>30702</v>
      </c>
      <c r="H814" s="7" t="str">
        <f>VLOOKUP(G814,'Sub-Acct VLookup'!$A$1:$B$44,2,0)</f>
        <v>Education</v>
      </c>
      <c r="I814" s="13">
        <v>3333</v>
      </c>
      <c r="J814" s="2" t="s">
        <v>1011</v>
      </c>
      <c r="K814" s="2"/>
      <c r="L814" t="str">
        <f>VLOOKUP(J814,'State V-Lookup'!$A$1:$B$19,2,0)</f>
        <v>KENTUCKY</v>
      </c>
      <c r="M814" t="str">
        <f>VLOOKUP(I814,'Cost Center VLookup'!$A$1:$C$99,2,0)</f>
        <v>3333 Mid St Div Public Affairs</v>
      </c>
      <c r="N814" t="str">
        <f>VLOOKUP(I814,'Cost Center VLookup'!$A$1:$C$89,3,0)</f>
        <v>Mark Martin</v>
      </c>
      <c r="O814" t="str">
        <f>VLOOKUP(I814,'Cost Center VLookup'!$A$1:$D$97,4,0)</f>
        <v>Administration</v>
      </c>
    </row>
    <row r="815" spans="1:15" hidden="1">
      <c r="A815" s="15">
        <v>40701</v>
      </c>
      <c r="B815" s="6" t="s">
        <v>406</v>
      </c>
      <c r="C815" s="9" t="s">
        <v>176</v>
      </c>
      <c r="E815" t="s">
        <v>4</v>
      </c>
      <c r="F815" s="24">
        <v>1000</v>
      </c>
      <c r="G815">
        <v>30702</v>
      </c>
      <c r="H815" s="7" t="str">
        <f>VLOOKUP(G815,'Sub-Acct VLookup'!$A$1:$B$44,2,0)</f>
        <v>Education</v>
      </c>
      <c r="I815" s="13">
        <v>3333</v>
      </c>
      <c r="J815" s="2" t="s">
        <v>1011</v>
      </c>
      <c r="K815" s="2"/>
      <c r="L815" t="str">
        <f>VLOOKUP(J815,'State V-Lookup'!$A$1:$B$19,2,0)</f>
        <v>KENTUCKY</v>
      </c>
      <c r="M815" t="str">
        <f>VLOOKUP(I815,'Cost Center VLookup'!$A$1:$C$99,2,0)</f>
        <v>3333 Mid St Div Public Affairs</v>
      </c>
      <c r="N815" t="str">
        <f>VLOOKUP(I815,'Cost Center VLookup'!$A$1:$C$89,3,0)</f>
        <v>Mark Martin</v>
      </c>
      <c r="O815" t="str">
        <f>VLOOKUP(I815,'Cost Center VLookup'!$A$1:$D$97,4,0)</f>
        <v>Administration</v>
      </c>
    </row>
    <row r="816" spans="1:15" hidden="1">
      <c r="A816" s="15">
        <v>40701</v>
      </c>
      <c r="B816" s="6" t="s">
        <v>406</v>
      </c>
      <c r="C816" s="9" t="s">
        <v>176</v>
      </c>
      <c r="E816" t="s">
        <v>407</v>
      </c>
      <c r="F816" s="24">
        <v>100</v>
      </c>
      <c r="G816">
        <v>30702</v>
      </c>
      <c r="H816" s="7" t="str">
        <f>VLOOKUP(G816,'Sub-Acct VLookup'!$A$1:$B$44,2,0)</f>
        <v>Education</v>
      </c>
      <c r="I816" s="13">
        <v>3333</v>
      </c>
      <c r="J816" s="2" t="s">
        <v>1011</v>
      </c>
      <c r="K816" s="2"/>
      <c r="L816" t="str">
        <f>VLOOKUP(J816,'State V-Lookup'!$A$1:$B$19,2,0)</f>
        <v>KENTUCKY</v>
      </c>
      <c r="M816" t="str">
        <f>VLOOKUP(I816,'Cost Center VLookup'!$A$1:$C$99,2,0)</f>
        <v>3333 Mid St Div Public Affairs</v>
      </c>
      <c r="N816" t="str">
        <f>VLOOKUP(I816,'Cost Center VLookup'!$A$1:$C$89,3,0)</f>
        <v>Mark Martin</v>
      </c>
      <c r="O816" t="str">
        <f>VLOOKUP(I816,'Cost Center VLookup'!$A$1:$D$97,4,0)</f>
        <v>Administration</v>
      </c>
    </row>
    <row r="817" spans="1:15" hidden="1">
      <c r="A817" s="15">
        <v>40696</v>
      </c>
      <c r="B817" s="6" t="s">
        <v>406</v>
      </c>
      <c r="C817" s="9" t="s">
        <v>176</v>
      </c>
      <c r="E817" t="s">
        <v>408</v>
      </c>
      <c r="F817" s="24">
        <v>250</v>
      </c>
      <c r="G817">
        <v>30702</v>
      </c>
      <c r="H817" s="7" t="str">
        <f>VLOOKUP(G817,'Sub-Acct VLookup'!$A$1:$B$44,2,0)</f>
        <v>Education</v>
      </c>
      <c r="I817" s="13">
        <v>3333</v>
      </c>
      <c r="J817" s="2" t="s">
        <v>1011</v>
      </c>
      <c r="K817" s="2"/>
      <c r="L817" t="str">
        <f>VLOOKUP(J817,'State V-Lookup'!$A$1:$B$19,2,0)</f>
        <v>KENTUCKY</v>
      </c>
      <c r="M817" t="str">
        <f>VLOOKUP(I817,'Cost Center VLookup'!$A$1:$C$99,2,0)</f>
        <v>3333 Mid St Div Public Affairs</v>
      </c>
      <c r="N817" t="str">
        <f>VLOOKUP(I817,'Cost Center VLookup'!$A$1:$C$89,3,0)</f>
        <v>Mark Martin</v>
      </c>
      <c r="O817" t="str">
        <f>VLOOKUP(I817,'Cost Center VLookup'!$A$1:$D$97,4,0)</f>
        <v>Administration</v>
      </c>
    </row>
    <row r="818" spans="1:15" hidden="1">
      <c r="A818" s="15">
        <v>40704</v>
      </c>
      <c r="B818" s="6" t="s">
        <v>406</v>
      </c>
      <c r="C818" s="9" t="s">
        <v>176</v>
      </c>
      <c r="E818" t="s">
        <v>409</v>
      </c>
      <c r="F818" s="24">
        <v>2000</v>
      </c>
      <c r="G818">
        <v>30702</v>
      </c>
      <c r="H818" s="7" t="str">
        <f>VLOOKUP(G818,'Sub-Acct VLookup'!$A$1:$B$44,2,0)</f>
        <v>Education</v>
      </c>
      <c r="I818" s="13">
        <v>3333</v>
      </c>
      <c r="J818" s="2" t="s">
        <v>1026</v>
      </c>
      <c r="K818" s="2"/>
      <c r="L818" t="str">
        <f>VLOOKUP(J818,'State V-Lookup'!$A$1:$B$19,2,0)</f>
        <v>TENNESSEE</v>
      </c>
      <c r="M818" t="str">
        <f>VLOOKUP(I818,'Cost Center VLookup'!$A$1:$C$99,2,0)</f>
        <v>3333 Mid St Div Public Affairs</v>
      </c>
      <c r="N818" t="str">
        <f>VLOOKUP(I818,'Cost Center VLookup'!$A$1:$C$89,3,0)</f>
        <v>Mark Martin</v>
      </c>
      <c r="O818" t="str">
        <f>VLOOKUP(I818,'Cost Center VLookup'!$A$1:$D$97,4,0)</f>
        <v>Administration</v>
      </c>
    </row>
    <row r="819" spans="1:15" hidden="1">
      <c r="A819" s="15">
        <v>40704</v>
      </c>
      <c r="B819" s="6" t="s">
        <v>406</v>
      </c>
      <c r="C819" s="9" t="s">
        <v>176</v>
      </c>
      <c r="E819" t="s">
        <v>1329</v>
      </c>
      <c r="F819" s="24">
        <v>500</v>
      </c>
      <c r="G819">
        <v>30702</v>
      </c>
      <c r="H819" s="7" t="str">
        <f>VLOOKUP(G819,'Sub-Acct VLookup'!$A$1:$B$44,2,0)</f>
        <v>Education</v>
      </c>
      <c r="I819" s="13">
        <v>3333</v>
      </c>
      <c r="J819" s="2" t="s">
        <v>1068</v>
      </c>
      <c r="K819" s="2"/>
      <c r="L819" t="str">
        <f>VLOOKUP(J819,'State V-Lookup'!$A$1:$B$19,2,0)</f>
        <v>GEORGIA</v>
      </c>
      <c r="M819" t="str">
        <f>VLOOKUP(I819,'Cost Center VLookup'!$A$1:$C$99,2,0)</f>
        <v>3333 Mid St Div Public Affairs</v>
      </c>
      <c r="N819" t="str">
        <f>VLOOKUP(I819,'Cost Center VLookup'!$A$1:$C$89,3,0)</f>
        <v>Mark Martin</v>
      </c>
      <c r="O819" t="str">
        <f>VLOOKUP(I819,'Cost Center VLookup'!$A$1:$D$97,4,0)</f>
        <v>Administration</v>
      </c>
    </row>
    <row r="820" spans="1:15" hidden="1">
      <c r="A820" s="15">
        <v>40714</v>
      </c>
      <c r="B820" s="6" t="s">
        <v>406</v>
      </c>
      <c r="C820" s="9" t="s">
        <v>176</v>
      </c>
      <c r="E820" t="s">
        <v>410</v>
      </c>
      <c r="F820" s="24">
        <v>25</v>
      </c>
      <c r="G820">
        <v>30702</v>
      </c>
      <c r="H820" s="7" t="str">
        <f>VLOOKUP(G820,'Sub-Acct VLookup'!$A$1:$B$44,2,0)</f>
        <v>Education</v>
      </c>
      <c r="I820" s="13">
        <v>3370</v>
      </c>
      <c r="J820" s="2" t="s">
        <v>1220</v>
      </c>
      <c r="K820" s="2"/>
      <c r="L820" t="str">
        <f>VLOOKUP(J820,'State V-Lookup'!$A$1:$B$19,2,0)</f>
        <v>NEMO</v>
      </c>
      <c r="M820" t="str">
        <f>VLOOKUP(I820,'Cost Center VLookup'!$A$1:$C$99,2,0)</f>
        <v>3370 Mid St Div Kirksville Operations</v>
      </c>
      <c r="N820" t="str">
        <f>VLOOKUP(I820,'Cost Center VLookup'!$A$1:$C$89,3,0)</f>
        <v>Liberty Utilities</v>
      </c>
      <c r="O820" t="str">
        <f>VLOOKUP(I820,'Cost Center VLookup'!$A$1:$D$97,4,0)</f>
        <v>Liberty Utilities</v>
      </c>
    </row>
    <row r="821" spans="1:15" hidden="1">
      <c r="A821" s="15">
        <v>40724</v>
      </c>
      <c r="B821" s="6" t="s">
        <v>406</v>
      </c>
      <c r="C821" s="9" t="s">
        <v>176</v>
      </c>
      <c r="E821" t="s">
        <v>116</v>
      </c>
      <c r="F821" s="24">
        <v>10000</v>
      </c>
      <c r="G821">
        <v>30702</v>
      </c>
      <c r="H821" s="7" t="str">
        <f>VLOOKUP(G821,'Sub-Acct VLookup'!$A$1:$B$44,2,0)</f>
        <v>Education</v>
      </c>
      <c r="I821" s="13">
        <v>3333</v>
      </c>
      <c r="J821" s="2" t="s">
        <v>1027</v>
      </c>
      <c r="K821" s="2"/>
      <c r="L821" t="str">
        <f>VLOOKUP(J821,'State V-Lookup'!$A$1:$B$19,2,0)</f>
        <v>GENERAL OFFICE</v>
      </c>
      <c r="M821" t="str">
        <f>VLOOKUP(I821,'Cost Center VLookup'!$A$1:$C$99,2,0)</f>
        <v>3333 Mid St Div Public Affairs</v>
      </c>
      <c r="N821" t="str">
        <f>VLOOKUP(I821,'Cost Center VLookup'!$A$1:$C$89,3,0)</f>
        <v>Mark Martin</v>
      </c>
      <c r="O821" t="str">
        <f>VLOOKUP(I821,'Cost Center VLookup'!$A$1:$D$97,4,0)</f>
        <v>Administration</v>
      </c>
    </row>
    <row r="822" spans="1:15" hidden="1">
      <c r="A822" s="15">
        <v>40700</v>
      </c>
      <c r="B822" s="6" t="s">
        <v>406</v>
      </c>
      <c r="C822" s="9" t="s">
        <v>176</v>
      </c>
      <c r="E822" t="s">
        <v>1243</v>
      </c>
      <c r="F822" s="24">
        <v>500</v>
      </c>
      <c r="G822">
        <v>30705</v>
      </c>
      <c r="H822" s="7" t="str">
        <f>VLOOKUP(G822,'Sub-Acct VLookup'!$A$1:$B$44,2,0)</f>
        <v>Health</v>
      </c>
      <c r="I822" s="13">
        <v>3333</v>
      </c>
      <c r="J822" s="2" t="s">
        <v>1011</v>
      </c>
      <c r="K822" s="2"/>
      <c r="L822" t="str">
        <f>VLOOKUP(J822,'State V-Lookup'!$A$1:$B$19,2,0)</f>
        <v>KENTUCKY</v>
      </c>
      <c r="M822" t="str">
        <f>VLOOKUP(I822,'Cost Center VLookup'!$A$1:$C$99,2,0)</f>
        <v>3333 Mid St Div Public Affairs</v>
      </c>
      <c r="N822" t="str">
        <f>VLOOKUP(I822,'Cost Center VLookup'!$A$1:$C$89,3,0)</f>
        <v>Mark Martin</v>
      </c>
      <c r="O822" t="str">
        <f>VLOOKUP(I822,'Cost Center VLookup'!$A$1:$D$97,4,0)</f>
        <v>Administration</v>
      </c>
    </row>
    <row r="823" spans="1:15" hidden="1">
      <c r="A823" s="15">
        <v>40717</v>
      </c>
      <c r="B823" s="6" t="s">
        <v>406</v>
      </c>
      <c r="C823" s="9" t="s">
        <v>176</v>
      </c>
      <c r="E823" t="s">
        <v>5</v>
      </c>
      <c r="F823" s="24">
        <v>40.659999999999997</v>
      </c>
      <c r="G823">
        <v>30705</v>
      </c>
      <c r="H823" s="7" t="str">
        <f>VLOOKUP(G823,'Sub-Acct VLookup'!$A$1:$B$44,2,0)</f>
        <v>Health</v>
      </c>
      <c r="I823" s="13">
        <v>3337</v>
      </c>
      <c r="J823" s="2" t="s">
        <v>1217</v>
      </c>
      <c r="K823" s="2"/>
      <c r="L823" t="str">
        <f>VLOOKUP(J823,'State V-Lookup'!$A$1:$B$19,2,0)</f>
        <v>ILLINOIS</v>
      </c>
      <c r="M823" t="str">
        <f>VLOOKUP(I823,'Cost Center VLookup'!$A$1:$C$99,2,0)</f>
        <v>3337 Mid St Div Harrisburg/Metropolis Operations</v>
      </c>
      <c r="N823" t="str">
        <f>VLOOKUP(I823,'Cost Center VLookup'!$A$1:$C$89,3,0)</f>
        <v>Liberty Utilities</v>
      </c>
      <c r="O823" t="str">
        <f>VLOOKUP(I823,'Cost Center VLookup'!$A$1:$D$97,4,0)</f>
        <v>Liberty Utilities</v>
      </c>
    </row>
    <row r="824" spans="1:15" hidden="1">
      <c r="A824" s="15">
        <v>40707</v>
      </c>
      <c r="B824" s="6" t="s">
        <v>406</v>
      </c>
      <c r="C824" s="9" t="s">
        <v>176</v>
      </c>
      <c r="E824" t="s">
        <v>411</v>
      </c>
      <c r="F824" s="24">
        <v>334</v>
      </c>
      <c r="G824">
        <v>30705</v>
      </c>
      <c r="H824" s="7" t="str">
        <f>VLOOKUP(G824,'Sub-Acct VLookup'!$A$1:$B$44,2,0)</f>
        <v>Health</v>
      </c>
      <c r="I824" s="13">
        <v>3337</v>
      </c>
      <c r="J824" s="2" t="s">
        <v>1217</v>
      </c>
      <c r="K824" s="2"/>
      <c r="L824" t="str">
        <f>VLOOKUP(J824,'State V-Lookup'!$A$1:$B$19,2,0)</f>
        <v>ILLINOIS</v>
      </c>
      <c r="M824" t="str">
        <f>VLOOKUP(I824,'Cost Center VLookup'!$A$1:$C$99,2,0)</f>
        <v>3337 Mid St Div Harrisburg/Metropolis Operations</v>
      </c>
      <c r="N824" t="str">
        <f>VLOOKUP(I825,'Cost Center VLookup'!$A$1:$C$89,3,0)</f>
        <v>Liberty Utilities</v>
      </c>
      <c r="O824" t="str">
        <f>VLOOKUP(I825,'Cost Center VLookup'!$A$1:$D$97,4,0)</f>
        <v>Liberty Utilities</v>
      </c>
    </row>
    <row r="825" spans="1:15" hidden="1">
      <c r="A825" s="15">
        <v>40697</v>
      </c>
      <c r="B825" s="6" t="s">
        <v>406</v>
      </c>
      <c r="C825" s="9" t="s">
        <v>176</v>
      </c>
      <c r="E825" t="s">
        <v>412</v>
      </c>
      <c r="F825" s="24">
        <v>100</v>
      </c>
      <c r="G825">
        <v>30705</v>
      </c>
      <c r="H825" s="7" t="str">
        <f>VLOOKUP(G825,'Sub-Acct VLookup'!$A$1:$B$44,2,0)</f>
        <v>Health</v>
      </c>
      <c r="I825" s="13">
        <v>3337</v>
      </c>
      <c r="J825" s="2" t="s">
        <v>1217</v>
      </c>
      <c r="K825" s="2"/>
      <c r="L825" t="str">
        <f>VLOOKUP(J825,'State V-Lookup'!$A$1:$B$19,2,0)</f>
        <v>ILLINOIS</v>
      </c>
      <c r="M825" t="str">
        <f>VLOOKUP(I825,'Cost Center VLookup'!$A$1:$C$99,2,0)</f>
        <v>3337 Mid St Div Harrisburg/Metropolis Operations</v>
      </c>
      <c r="N825" t="str">
        <f>VLOOKUP(I826,'Cost Center VLookup'!$A$1:$C$89,3,0)</f>
        <v>Liberty Utilities</v>
      </c>
      <c r="O825" t="str">
        <f>VLOOKUP(I826,'Cost Center VLookup'!$A$1:$D$97,4,0)</f>
        <v>Liberty Utilities</v>
      </c>
    </row>
    <row r="826" spans="1:15" hidden="1">
      <c r="A826" s="15">
        <v>40717</v>
      </c>
      <c r="B826" s="6" t="s">
        <v>406</v>
      </c>
      <c r="C826" s="9" t="s">
        <v>176</v>
      </c>
      <c r="E826" t="s">
        <v>27</v>
      </c>
      <c r="F826" s="24">
        <v>150.22999999999999</v>
      </c>
      <c r="G826">
        <v>30705</v>
      </c>
      <c r="H826" s="7" t="str">
        <f>VLOOKUP(G826,'Sub-Acct VLookup'!$A$1:$B$44,2,0)</f>
        <v>Health</v>
      </c>
      <c r="I826" s="13">
        <v>3337</v>
      </c>
      <c r="J826" s="2" t="s">
        <v>1217</v>
      </c>
      <c r="K826" s="2"/>
      <c r="L826" t="str">
        <f>VLOOKUP(J826,'State V-Lookup'!$A$1:$B$19,2,0)</f>
        <v>ILLINOIS</v>
      </c>
      <c r="M826" t="str">
        <f>VLOOKUP(I826,'Cost Center VLookup'!$A$1:$C$99,2,0)</f>
        <v>3337 Mid St Div Harrisburg/Metropolis Operations</v>
      </c>
      <c r="N826" t="str">
        <f>VLOOKUP(I826,'Cost Center VLookup'!$A$1:$C$89,3,0)</f>
        <v>Liberty Utilities</v>
      </c>
      <c r="O826" t="str">
        <f>VLOOKUP(I826,'Cost Center VLookup'!$A$1:$D$97,4,0)</f>
        <v>Liberty Utilities</v>
      </c>
    </row>
    <row r="827" spans="1:15" hidden="1">
      <c r="A827" s="15">
        <v>40700</v>
      </c>
      <c r="B827" s="6" t="s">
        <v>406</v>
      </c>
      <c r="C827" s="9" t="s">
        <v>176</v>
      </c>
      <c r="E827" t="s">
        <v>413</v>
      </c>
      <c r="F827" s="24">
        <v>100</v>
      </c>
      <c r="G827">
        <v>30705</v>
      </c>
      <c r="H827" s="7" t="str">
        <f>VLOOKUP(G827,'Sub-Acct VLookup'!$A$1:$B$44,2,0)</f>
        <v>Health</v>
      </c>
      <c r="I827" s="13">
        <v>3333</v>
      </c>
      <c r="J827" s="2" t="s">
        <v>1035</v>
      </c>
      <c r="K827" s="2"/>
      <c r="L827" t="str">
        <f>VLOOKUP(J827,'State V-Lookup'!$A$1:$B$19,2,0)</f>
        <v>VIRGINIA</v>
      </c>
      <c r="M827" t="str">
        <f>VLOOKUP(I827,'Cost Center VLookup'!$A$1:$C$99,2,0)</f>
        <v>3333 Mid St Div Public Affairs</v>
      </c>
      <c r="N827" t="str">
        <f>VLOOKUP(I827,'Cost Center VLookup'!$A$1:$C$89,3,0)</f>
        <v>Mark Martin</v>
      </c>
      <c r="O827" t="str">
        <f>VLOOKUP(I827,'Cost Center VLookup'!$A$1:$D$97,4,0)</f>
        <v>Administration</v>
      </c>
    </row>
    <row r="828" spans="1:15" hidden="1">
      <c r="A828" s="15">
        <v>40697</v>
      </c>
      <c r="B828" s="6" t="s">
        <v>406</v>
      </c>
      <c r="C828" s="9" t="s">
        <v>176</v>
      </c>
      <c r="E828" t="s">
        <v>414</v>
      </c>
      <c r="F828" s="24">
        <v>2500</v>
      </c>
      <c r="G828">
        <v>30706</v>
      </c>
      <c r="H828" s="7" t="str">
        <f>VLOOKUP(G828,'Sub-Acct VLookup'!$A$1:$B$44,2,0)</f>
        <v>Museums &amp; Arts</v>
      </c>
      <c r="I828" s="13">
        <v>3333</v>
      </c>
      <c r="J828" s="2" t="s">
        <v>1011</v>
      </c>
      <c r="K828" s="2"/>
      <c r="L828" t="str">
        <f>VLOOKUP(J828,'State V-Lookup'!$A$1:$B$19,2,0)</f>
        <v>KENTUCKY</v>
      </c>
      <c r="M828" t="str">
        <f>VLOOKUP(I828,'Cost Center VLookup'!$A$1:$C$99,2,0)</f>
        <v>3333 Mid St Div Public Affairs</v>
      </c>
      <c r="N828" t="str">
        <f>VLOOKUP(I828,'Cost Center VLookup'!$A$1:$C$89,3,0)</f>
        <v>Mark Martin</v>
      </c>
      <c r="O828" t="str">
        <f>VLOOKUP(I828,'Cost Center VLookup'!$A$1:$D$97,4,0)</f>
        <v>Administration</v>
      </c>
    </row>
    <row r="829" spans="1:15" hidden="1">
      <c r="A829" s="15">
        <v>40722</v>
      </c>
      <c r="B829" s="6" t="s">
        <v>406</v>
      </c>
      <c r="C829" s="9" t="s">
        <v>176</v>
      </c>
      <c r="E829" t="s">
        <v>415</v>
      </c>
      <c r="F829" s="24">
        <v>7500</v>
      </c>
      <c r="G829">
        <v>30706</v>
      </c>
      <c r="H829" s="7" t="str">
        <f>VLOOKUP(G829,'Sub-Acct VLookup'!$A$1:$B$44,2,0)</f>
        <v>Museums &amp; Arts</v>
      </c>
      <c r="I829" s="13">
        <v>3333</v>
      </c>
      <c r="J829" s="2" t="s">
        <v>1011</v>
      </c>
      <c r="K829" s="2"/>
      <c r="L829" t="str">
        <f>VLOOKUP(J829,'State V-Lookup'!$A$1:$B$19,2,0)</f>
        <v>KENTUCKY</v>
      </c>
      <c r="M829" t="str">
        <f>VLOOKUP(I829,'Cost Center VLookup'!$A$1:$C$99,2,0)</f>
        <v>3333 Mid St Div Public Affairs</v>
      </c>
      <c r="N829" t="str">
        <f>VLOOKUP(I829,'Cost Center VLookup'!$A$1:$C$89,3,0)</f>
        <v>Mark Martin</v>
      </c>
      <c r="O829" t="str">
        <f>VLOOKUP(I829,'Cost Center VLookup'!$A$1:$D$97,4,0)</f>
        <v>Administration</v>
      </c>
    </row>
    <row r="830" spans="1:15" hidden="1">
      <c r="A830" s="15">
        <v>40723</v>
      </c>
      <c r="B830" s="6" t="s">
        <v>406</v>
      </c>
      <c r="C830" s="9" t="s">
        <v>176</v>
      </c>
      <c r="E830" t="s">
        <v>1307</v>
      </c>
      <c r="F830" s="24">
        <v>200</v>
      </c>
      <c r="G830">
        <v>30710</v>
      </c>
      <c r="H830" s="7" t="str">
        <f>VLOOKUP(G830,'Sub-Acct VLookup'!$A$1:$B$44,2,0)</f>
        <v>Youth Clubs &amp; Centers</v>
      </c>
      <c r="I830" s="13">
        <v>2734</v>
      </c>
      <c r="J830" s="2" t="s">
        <v>1011</v>
      </c>
      <c r="K830" s="2"/>
      <c r="L830" t="str">
        <f>VLOOKUP(J830,'State V-Lookup'!$A$1:$B$19,2,0)</f>
        <v>KENTUCKY</v>
      </c>
      <c r="M830" t="str">
        <f>VLOOKUP(I830,'Cost Center VLookup'!$A$1:$C$99,2,0)</f>
        <v>2734 KY Div Bowling Green C&amp;M/Service</v>
      </c>
      <c r="N830" t="str">
        <f>VLOOKUP(I830,'Cost Center VLookup'!$A$1:$C$89,3,0)</f>
        <v>Don Bonner / Kolby Beals</v>
      </c>
      <c r="O830" t="str">
        <f>VLOOKUP(I830,'Cost Center VLookup'!$A$1:$D$97,4,0)</f>
        <v>Mike Close</v>
      </c>
    </row>
    <row r="831" spans="1:15" hidden="1">
      <c r="A831" s="15">
        <v>40701</v>
      </c>
      <c r="B831" s="6" t="s">
        <v>406</v>
      </c>
      <c r="C831" s="9" t="s">
        <v>176</v>
      </c>
      <c r="E831" t="s">
        <v>1307</v>
      </c>
      <c r="F831" s="24">
        <v>250</v>
      </c>
      <c r="G831">
        <v>30710</v>
      </c>
      <c r="H831" s="7" t="str">
        <f>VLOOKUP(G831,'Sub-Acct VLookup'!$A$1:$B$44,2,0)</f>
        <v>Youth Clubs &amp; Centers</v>
      </c>
      <c r="I831" s="13">
        <v>3333</v>
      </c>
      <c r="J831" s="2" t="s">
        <v>1040</v>
      </c>
      <c r="K831" s="2"/>
      <c r="L831" t="str">
        <f>VLOOKUP(J831,'State V-Lookup'!$A$1:$B$19,2,0)</f>
        <v>IOWA</v>
      </c>
      <c r="M831" t="str">
        <f>VLOOKUP(I831,'Cost Center VLookup'!$A$1:$C$99,2,0)</f>
        <v>3333 Mid St Div Public Affairs</v>
      </c>
      <c r="N831" t="str">
        <f>VLOOKUP(I831,'Cost Center VLookup'!$A$1:$C$89,3,0)</f>
        <v>Mark Martin</v>
      </c>
      <c r="O831" t="str">
        <f>VLOOKUP(I831,'Cost Center VLookup'!$A$1:$D$97,4,0)</f>
        <v>Administration</v>
      </c>
    </row>
    <row r="832" spans="1:15" hidden="1">
      <c r="A832" s="15">
        <v>40701</v>
      </c>
      <c r="B832" s="6" t="s">
        <v>406</v>
      </c>
      <c r="C832" s="9" t="s">
        <v>176</v>
      </c>
      <c r="E832" t="s">
        <v>1307</v>
      </c>
      <c r="F832" s="24">
        <v>50</v>
      </c>
      <c r="G832">
        <v>30710</v>
      </c>
      <c r="H832" s="7" t="str">
        <f>VLOOKUP(G832,'Sub-Acct VLookup'!$A$1:$B$44,2,0)</f>
        <v>Youth Clubs &amp; Centers</v>
      </c>
      <c r="I832" s="13">
        <v>3334</v>
      </c>
      <c r="J832" s="2" t="s">
        <v>1040</v>
      </c>
      <c r="K832" s="2"/>
      <c r="L832" t="str">
        <f>VLOOKUP(J832,'State V-Lookup'!$A$1:$B$19,2,0)</f>
        <v>IOWA</v>
      </c>
      <c r="M832" t="str">
        <f>VLOOKUP(I832,'Cost Center VLookup'!$A$1:$C$99,2,0)</f>
        <v>3334 Mid St Div Keokuk Operations</v>
      </c>
      <c r="N832" t="str">
        <f>VLOOKUP(I832,'Cost Center VLookup'!$A$1:$C$89,3,0)</f>
        <v>Liberty Utilities</v>
      </c>
      <c r="O832" t="str">
        <f>VLOOKUP(I832,'Cost Center VLookup'!$A$1:$D$97,4,0)</f>
        <v>Liberty Utilities</v>
      </c>
    </row>
    <row r="833" spans="1:15" hidden="1">
      <c r="A833" s="15">
        <v>40714</v>
      </c>
      <c r="B833" s="6" t="s">
        <v>406</v>
      </c>
      <c r="C833" s="9" t="s">
        <v>176</v>
      </c>
      <c r="E833" t="s">
        <v>1022</v>
      </c>
      <c r="F833" s="24">
        <v>250</v>
      </c>
      <c r="G833">
        <v>30713</v>
      </c>
      <c r="H833" s="7" t="str">
        <f>VLOOKUP(G833,'Sub-Acct VLookup'!$A$1:$B$44,2,0)</f>
        <v>American Red Cross</v>
      </c>
      <c r="I833" s="13">
        <v>3333</v>
      </c>
      <c r="J833" s="2" t="s">
        <v>1026</v>
      </c>
      <c r="K833" s="2"/>
      <c r="L833" t="str">
        <f>VLOOKUP(J833,'State V-Lookup'!$A$1:$B$19,2,0)</f>
        <v>TENNESSEE</v>
      </c>
      <c r="M833" t="str">
        <f>VLOOKUP(I833,'Cost Center VLookup'!$A$1:$C$99,2,0)</f>
        <v>3333 Mid St Div Public Affairs</v>
      </c>
      <c r="N833" t="str">
        <f>VLOOKUP(I833,'Cost Center VLookup'!$A$1:$C$89,3,0)</f>
        <v>Mark Martin</v>
      </c>
      <c r="O833" t="str">
        <f>VLOOKUP(I833,'Cost Center VLookup'!$A$1:$D$97,4,0)</f>
        <v>Administration</v>
      </c>
    </row>
    <row r="834" spans="1:15" hidden="1">
      <c r="A834" s="15">
        <v>40701</v>
      </c>
      <c r="B834" s="6" t="s">
        <v>406</v>
      </c>
      <c r="C834" s="9" t="s">
        <v>176</v>
      </c>
      <c r="E834" t="s">
        <v>1022</v>
      </c>
      <c r="F834" s="24">
        <v>300</v>
      </c>
      <c r="G834">
        <v>30713</v>
      </c>
      <c r="H834" s="7" t="str">
        <f>VLOOKUP(G834,'Sub-Acct VLookup'!$A$1:$B$44,2,0)</f>
        <v>American Red Cross</v>
      </c>
      <c r="I834" s="13">
        <v>3334</v>
      </c>
      <c r="J834" s="2" t="s">
        <v>1040</v>
      </c>
      <c r="K834" s="2"/>
      <c r="L834" t="str">
        <f>VLOOKUP(J834,'State V-Lookup'!$A$1:$B$19,2,0)</f>
        <v>IOWA</v>
      </c>
      <c r="M834" t="str">
        <f>VLOOKUP(I834,'Cost Center VLookup'!$A$1:$C$99,2,0)</f>
        <v>3334 Mid St Div Keokuk Operations</v>
      </c>
      <c r="N834" t="str">
        <f>VLOOKUP(I834,'Cost Center VLookup'!$A$1:$C$89,3,0)</f>
        <v>Liberty Utilities</v>
      </c>
      <c r="O834" t="str">
        <f>VLOOKUP(I834,'Cost Center VLookup'!$A$1:$D$97,4,0)</f>
        <v>Liberty Utilities</v>
      </c>
    </row>
    <row r="835" spans="1:15" hidden="1">
      <c r="A835" s="15">
        <v>40707</v>
      </c>
      <c r="B835" s="6" t="s">
        <v>406</v>
      </c>
      <c r="C835" s="9" t="s">
        <v>176</v>
      </c>
      <c r="E835" t="s">
        <v>35</v>
      </c>
      <c r="F835" s="24">
        <v>100</v>
      </c>
      <c r="G835">
        <v>30736</v>
      </c>
      <c r="H835" s="7" t="str">
        <f>VLOOKUP(G835,'Sub-Acct VLookup'!$A$1:$B$44,2,0)</f>
        <v>Community Welfare</v>
      </c>
      <c r="I835" s="13">
        <v>3336</v>
      </c>
      <c r="J835" s="2" t="s">
        <v>1220</v>
      </c>
      <c r="K835" s="2"/>
      <c r="L835" t="str">
        <f>VLOOKUP(J835,'State V-Lookup'!$A$1:$B$19,2,0)</f>
        <v>NEMO</v>
      </c>
      <c r="M835" t="str">
        <f>VLOOKUP(I835,'Cost Center VLookup'!$A$1:$C$99,2,0)</f>
        <v>3336 Mid St Div Hannibal Operations</v>
      </c>
      <c r="N835" t="str">
        <f>VLOOKUP(I835,'Cost Center VLookup'!$A$1:$C$89,3,0)</f>
        <v>Liberty Utilities</v>
      </c>
      <c r="O835" t="str">
        <f>VLOOKUP(I835,'Cost Center VLookup'!$A$1:$D$97,4,0)</f>
        <v>Liberty Utilities</v>
      </c>
    </row>
    <row r="836" spans="1:15" hidden="1">
      <c r="A836" s="15">
        <v>40695</v>
      </c>
      <c r="B836" s="6" t="s">
        <v>406</v>
      </c>
      <c r="C836" s="9" t="s">
        <v>176</v>
      </c>
      <c r="E836" t="s">
        <v>416</v>
      </c>
      <c r="F836" s="24">
        <v>200</v>
      </c>
      <c r="G836">
        <v>30736</v>
      </c>
      <c r="H836" s="7" t="str">
        <f>VLOOKUP(G836,'Sub-Acct VLookup'!$A$1:$B$44,2,0)</f>
        <v>Community Welfare</v>
      </c>
      <c r="I836" s="13">
        <v>3336</v>
      </c>
      <c r="J836" s="2" t="s">
        <v>1220</v>
      </c>
      <c r="K836" s="2"/>
      <c r="L836" t="str">
        <f>VLOOKUP(J836,'State V-Lookup'!$A$1:$B$19,2,0)</f>
        <v>NEMO</v>
      </c>
      <c r="M836" t="str">
        <f>VLOOKUP(I836,'Cost Center VLookup'!$A$1:$C$99,2,0)</f>
        <v>3336 Mid St Div Hannibal Operations</v>
      </c>
      <c r="N836" t="str">
        <f>VLOOKUP(I836,'Cost Center VLookup'!$A$1:$C$89,3,0)</f>
        <v>Liberty Utilities</v>
      </c>
      <c r="O836" t="str">
        <f>VLOOKUP(I836,'Cost Center VLookup'!$A$1:$D$97,4,0)</f>
        <v>Liberty Utilities</v>
      </c>
    </row>
    <row r="837" spans="1:15" hidden="1">
      <c r="A837" s="15">
        <v>40708</v>
      </c>
      <c r="B837" s="6" t="s">
        <v>406</v>
      </c>
      <c r="C837" s="9" t="s">
        <v>176</v>
      </c>
      <c r="E837" t="s">
        <v>417</v>
      </c>
      <c r="F837" s="24">
        <v>250</v>
      </c>
      <c r="G837">
        <v>30736</v>
      </c>
      <c r="H837" s="7" t="str">
        <f>VLOOKUP(G837,'Sub-Acct VLookup'!$A$1:$B$44,2,0)</f>
        <v>Community Welfare</v>
      </c>
      <c r="I837" s="13">
        <v>3375</v>
      </c>
      <c r="J837" s="2" t="s">
        <v>1222</v>
      </c>
      <c r="K837" s="2"/>
      <c r="L837" t="str">
        <f>VLOOKUP(J837,'State V-Lookup'!$A$1:$B$19,2,0)</f>
        <v>SEMO</v>
      </c>
      <c r="M837" t="str">
        <f>VLOOKUP(I837,'Cost Center VLookup'!$A$1:$C$99,2,0)</f>
        <v>3375 Mid St Div Jackson Operations</v>
      </c>
      <c r="N837" t="str">
        <f>VLOOKUP(I837,'Cost Center VLookup'!$A$1:$C$89,3,0)</f>
        <v>Liberty Utilities</v>
      </c>
      <c r="O837" t="str">
        <f>VLOOKUP(I837,'Cost Center VLookup'!$A$1:$D$97,4,0)</f>
        <v>Liberty Utilities</v>
      </c>
    </row>
    <row r="838" spans="1:15" hidden="1">
      <c r="A838" s="15">
        <v>40704</v>
      </c>
      <c r="B838" s="6" t="s">
        <v>406</v>
      </c>
      <c r="C838" s="9" t="s">
        <v>176</v>
      </c>
      <c r="E838" t="s">
        <v>1102</v>
      </c>
      <c r="F838" s="24">
        <v>500</v>
      </c>
      <c r="G838">
        <v>30736</v>
      </c>
      <c r="H838" s="7" t="str">
        <f>VLOOKUP(G838,'Sub-Acct VLookup'!$A$1:$B$44,2,0)</f>
        <v>Community Welfare</v>
      </c>
      <c r="I838" s="13">
        <v>3333</v>
      </c>
      <c r="J838" s="2" t="s">
        <v>1068</v>
      </c>
      <c r="K838" s="2"/>
      <c r="L838" t="str">
        <f>VLOOKUP(J838,'State V-Lookup'!$A$1:$B$19,2,0)</f>
        <v>GEORGIA</v>
      </c>
      <c r="M838" t="str">
        <f>VLOOKUP(I838,'Cost Center VLookup'!$A$1:$C$99,2,0)</f>
        <v>3333 Mid St Div Public Affairs</v>
      </c>
      <c r="N838" t="str">
        <f>VLOOKUP(I838,'Cost Center VLookup'!$A$1:$C$89,3,0)</f>
        <v>Mark Martin</v>
      </c>
      <c r="O838" t="str">
        <f>VLOOKUP(I838,'Cost Center VLookup'!$A$1:$D$97,4,0)</f>
        <v>Administration</v>
      </c>
    </row>
    <row r="839" spans="1:15" hidden="1">
      <c r="A839" s="15">
        <v>40707</v>
      </c>
      <c r="B839" s="6" t="s">
        <v>406</v>
      </c>
      <c r="C839" s="9" t="s">
        <v>176</v>
      </c>
      <c r="E839" t="s">
        <v>1102</v>
      </c>
      <c r="F839" s="24">
        <v>1000</v>
      </c>
      <c r="G839">
        <v>30736</v>
      </c>
      <c r="H839" s="7" t="str">
        <f>VLOOKUP(G839,'Sub-Acct VLookup'!$A$1:$B$44,2,0)</f>
        <v>Community Welfare</v>
      </c>
      <c r="I839" s="13">
        <v>3333</v>
      </c>
      <c r="J839" s="2" t="s">
        <v>1068</v>
      </c>
      <c r="K839" s="2"/>
      <c r="L839" t="str">
        <f>VLOOKUP(J839,'State V-Lookup'!$A$1:$B$19,2,0)</f>
        <v>GEORGIA</v>
      </c>
      <c r="M839" t="str">
        <f>VLOOKUP(I839,'Cost Center VLookup'!$A$1:$C$99,2,0)</f>
        <v>3333 Mid St Div Public Affairs</v>
      </c>
      <c r="N839" t="str">
        <f>VLOOKUP(I839,'Cost Center VLookup'!$A$1:$C$89,3,0)</f>
        <v>Mark Martin</v>
      </c>
      <c r="O839" t="str">
        <f>VLOOKUP(I839,'Cost Center VLookup'!$A$1:$D$97,4,0)</f>
        <v>Administration</v>
      </c>
    </row>
    <row r="840" spans="1:15" hidden="1">
      <c r="A840" s="15">
        <v>40707</v>
      </c>
      <c r="B840" s="6" t="s">
        <v>406</v>
      </c>
      <c r="C840" s="9" t="s">
        <v>176</v>
      </c>
      <c r="E840" t="s">
        <v>392</v>
      </c>
      <c r="F840" s="24">
        <v>78.66</v>
      </c>
      <c r="G840">
        <v>30736</v>
      </c>
      <c r="H840" s="7" t="str">
        <f>VLOOKUP(G840,'Sub-Acct VLookup'!$A$1:$B$44,2,0)</f>
        <v>Community Welfare</v>
      </c>
      <c r="I840" s="13">
        <v>3334</v>
      </c>
      <c r="J840" s="2" t="s">
        <v>1040</v>
      </c>
      <c r="K840" s="2"/>
      <c r="L840" t="str">
        <f>VLOOKUP(J840,'State V-Lookup'!$A$1:$B$19,2,0)</f>
        <v>IOWA</v>
      </c>
      <c r="M840" t="str">
        <f>VLOOKUP(I840,'Cost Center VLookup'!$A$1:$C$99,2,0)</f>
        <v>3334 Mid St Div Keokuk Operations</v>
      </c>
      <c r="N840" t="str">
        <f>VLOOKUP(I840,'Cost Center VLookup'!$A$1:$C$89,3,0)</f>
        <v>Liberty Utilities</v>
      </c>
      <c r="O840" t="str">
        <f>VLOOKUP(I840,'Cost Center VLookup'!$A$1:$D$97,4,0)</f>
        <v>Liberty Utilities</v>
      </c>
    </row>
    <row r="841" spans="1:15" hidden="1">
      <c r="A841" s="15">
        <v>40704</v>
      </c>
      <c r="B841" s="6" t="s">
        <v>406</v>
      </c>
      <c r="C841" s="9" t="s">
        <v>176</v>
      </c>
      <c r="E841" t="s">
        <v>418</v>
      </c>
      <c r="F841" s="24">
        <v>100</v>
      </c>
      <c r="G841">
        <v>30736</v>
      </c>
      <c r="H841" s="7" t="str">
        <f>VLOOKUP(G841,'Sub-Acct VLookup'!$A$1:$B$44,2,0)</f>
        <v>Community Welfare</v>
      </c>
      <c r="I841" s="13">
        <v>3438</v>
      </c>
      <c r="J841" s="2" t="s">
        <v>1035</v>
      </c>
      <c r="K841" s="2"/>
      <c r="L841" t="str">
        <f>VLOOKUP(J841,'State V-Lookup'!$A$1:$B$19,2,0)</f>
        <v>VIRGINIA</v>
      </c>
      <c r="M841" t="str">
        <f>VLOOKUP(I841,'Cost Center VLookup'!$A$1:$C$99,2,0)</f>
        <v>3438 Mid St Div New River North Operations</v>
      </c>
      <c r="N841" t="str">
        <f>VLOOKUP(I841,'Cost Center VLookup'!$A$1:$C$89,3,0)</f>
        <v>Perry Patterson</v>
      </c>
      <c r="O841" t="str">
        <f>VLOOKUP(I841,'Cost Center VLookup'!$A$1:$D$97,4,0)</f>
        <v>Bernie Anderson</v>
      </c>
    </row>
    <row r="842" spans="1:15" hidden="1">
      <c r="A842" s="15">
        <v>40703</v>
      </c>
      <c r="B842" s="6" t="s">
        <v>406</v>
      </c>
      <c r="C842" s="9" t="s">
        <v>176</v>
      </c>
      <c r="E842" t="s">
        <v>1294</v>
      </c>
      <c r="F842" s="24">
        <v>500</v>
      </c>
      <c r="G842">
        <v>30736</v>
      </c>
      <c r="H842" s="7" t="str">
        <f>VLOOKUP(G842,'Sub-Acct VLookup'!$A$1:$B$44,2,0)</f>
        <v>Community Welfare</v>
      </c>
      <c r="I842" s="13">
        <v>3439</v>
      </c>
      <c r="J842" s="2" t="s">
        <v>1035</v>
      </c>
      <c r="K842" s="2"/>
      <c r="L842" t="str">
        <f>VLOOKUP(J842,'State V-Lookup'!$A$1:$B$19,2,0)</f>
        <v>VIRGINIA</v>
      </c>
      <c r="M842" t="str">
        <f>VLOOKUP(I842,'Cost Center VLookup'!$A$1:$C$99,2,0)</f>
        <v>3439 Mid St Div New River South Operations</v>
      </c>
      <c r="N842" t="str">
        <f>VLOOKUP(I842,'Cost Center VLookup'!$A$1:$C$89,3,0)</f>
        <v>Alex House</v>
      </c>
      <c r="O842" t="str">
        <f>VLOOKUP(I842,'Cost Center VLookup'!$A$1:$D$97,4,0)</f>
        <v>Bernie Anderson</v>
      </c>
    </row>
    <row r="843" spans="1:15" hidden="1">
      <c r="A843" s="15">
        <v>40709</v>
      </c>
      <c r="B843" s="6" t="s">
        <v>406</v>
      </c>
      <c r="C843" s="9" t="s">
        <v>176</v>
      </c>
      <c r="E843" t="s">
        <v>11</v>
      </c>
      <c r="F843" s="24">
        <v>250</v>
      </c>
      <c r="G843">
        <v>30736</v>
      </c>
      <c r="H843" s="7" t="str">
        <f>VLOOKUP(G843,'Sub-Acct VLookup'!$A$1:$B$44,2,0)</f>
        <v>Community Welfare</v>
      </c>
      <c r="I843" s="13">
        <v>3333</v>
      </c>
      <c r="J843" s="2" t="s">
        <v>1026</v>
      </c>
      <c r="K843" s="2"/>
      <c r="L843" t="str">
        <f>VLOOKUP(J843,'State V-Lookup'!$A$1:$B$19,2,0)</f>
        <v>TENNESSEE</v>
      </c>
      <c r="M843" t="str">
        <f>VLOOKUP(I843,'Cost Center VLookup'!$A$1:$C$99,2,0)</f>
        <v>3333 Mid St Div Public Affairs</v>
      </c>
      <c r="N843" t="str">
        <f>VLOOKUP(I843,'Cost Center VLookup'!$A$1:$C$89,3,0)</f>
        <v>Mark Martin</v>
      </c>
      <c r="O843" t="str">
        <f>VLOOKUP(I843,'Cost Center VLookup'!$A$1:$D$97,4,0)</f>
        <v>Administration</v>
      </c>
    </row>
    <row r="844" spans="1:15" hidden="1">
      <c r="A844" s="15">
        <v>40709</v>
      </c>
      <c r="B844" s="6" t="s">
        <v>406</v>
      </c>
      <c r="C844" s="9" t="s">
        <v>176</v>
      </c>
      <c r="E844" t="s">
        <v>198</v>
      </c>
      <c r="F844" s="24">
        <v>1500</v>
      </c>
      <c r="G844">
        <v>30736</v>
      </c>
      <c r="H844" s="7" t="str">
        <f>VLOOKUP(G844,'Sub-Acct VLookup'!$A$1:$B$44,2,0)</f>
        <v>Community Welfare</v>
      </c>
      <c r="I844" s="13">
        <v>3333</v>
      </c>
      <c r="J844" s="2" t="s">
        <v>1026</v>
      </c>
      <c r="K844" s="2"/>
      <c r="L844" t="str">
        <f>VLOOKUP(J844,'State V-Lookup'!$A$1:$B$19,2,0)</f>
        <v>TENNESSEE</v>
      </c>
      <c r="M844" t="str">
        <f>VLOOKUP(I844,'Cost Center VLookup'!$A$1:$C$99,2,0)</f>
        <v>3333 Mid St Div Public Affairs</v>
      </c>
      <c r="N844" t="str">
        <f>VLOOKUP(I844,'Cost Center VLookup'!$A$1:$C$89,3,0)</f>
        <v>Mark Martin</v>
      </c>
      <c r="O844" t="str">
        <f>VLOOKUP(I844,'Cost Center VLookup'!$A$1:$D$97,4,0)</f>
        <v>Administration</v>
      </c>
    </row>
    <row r="845" spans="1:15" hidden="1">
      <c r="A845" s="15">
        <v>40700</v>
      </c>
      <c r="B845" s="6" t="s">
        <v>406</v>
      </c>
      <c r="C845" s="9" t="s">
        <v>176</v>
      </c>
      <c r="E845" t="s">
        <v>54</v>
      </c>
      <c r="F845" s="24">
        <v>500</v>
      </c>
      <c r="G845">
        <v>30736</v>
      </c>
      <c r="H845" s="7" t="str">
        <f>VLOOKUP(G845,'Sub-Acct VLookup'!$A$1:$B$44,2,0)</f>
        <v>Community Welfare</v>
      </c>
      <c r="I845" s="13">
        <v>3338</v>
      </c>
      <c r="J845" s="2" t="s">
        <v>1026</v>
      </c>
      <c r="K845" s="2"/>
      <c r="L845" t="str">
        <f>VLOOKUP(J845,'State V-Lookup'!$A$1:$B$19,2,0)</f>
        <v>TENNESSEE</v>
      </c>
      <c r="M845" t="str">
        <f>VLOOKUP(I845,'Cost Center VLookup'!$A$1:$C$99,2,0)</f>
        <v>3338 Mid St Div ILWTN Union City Operations</v>
      </c>
      <c r="N845" t="str">
        <f>VLOOKUP(I845,'Cost Center VLookup'!$A$1:$C$89,3,0)</f>
        <v>Pat Mattingly / Sean Jones</v>
      </c>
      <c r="O845" t="str">
        <f>VLOOKUP(I845,'Cost Center VLookup'!$A$1:$D$97,4,0)</f>
        <v>Ryan Tolbert</v>
      </c>
    </row>
    <row r="846" spans="1:15" hidden="1">
      <c r="A846" s="15">
        <v>40696</v>
      </c>
      <c r="B846" s="6" t="s">
        <v>406</v>
      </c>
      <c r="C846" s="9" t="s">
        <v>176</v>
      </c>
      <c r="E846" t="s">
        <v>1102</v>
      </c>
      <c r="F846" s="24">
        <v>37.5</v>
      </c>
      <c r="G846">
        <v>30736</v>
      </c>
      <c r="H846" s="7" t="str">
        <f>VLOOKUP(G846,'Sub-Acct VLookup'!$A$1:$B$44,2,0)</f>
        <v>Community Welfare</v>
      </c>
      <c r="I846" s="13">
        <v>3339</v>
      </c>
      <c r="J846" s="2" t="s">
        <v>1217</v>
      </c>
      <c r="K846" s="2"/>
      <c r="L846" t="str">
        <f>VLOOKUP(J846,'State V-Lookup'!$A$1:$B$19,2,0)</f>
        <v>ILLINOIS</v>
      </c>
      <c r="M846" t="str">
        <f>VLOOKUP(I846,'Cost Center VLookup'!$A$1:$C$99,2,0)</f>
        <v>3339 Mid St Div Virden Operations</v>
      </c>
      <c r="N846" t="str">
        <f>VLOOKUP(I846,'Cost Center VLookup'!$A$1:$C$89,3,0)</f>
        <v>Liberty Utilities</v>
      </c>
      <c r="O846" t="str">
        <f>VLOOKUP(I846,'Cost Center VLookup'!$A$1:$D$97,4,0)</f>
        <v>Liberty Utilities</v>
      </c>
    </row>
    <row r="847" spans="1:15" hidden="1">
      <c r="A847" s="15">
        <v>40710</v>
      </c>
      <c r="B847" s="6" t="s">
        <v>406</v>
      </c>
      <c r="C847" s="9" t="s">
        <v>176</v>
      </c>
      <c r="E847" t="s">
        <v>1033</v>
      </c>
      <c r="F847" s="24">
        <v>200</v>
      </c>
      <c r="G847">
        <v>30736</v>
      </c>
      <c r="H847" s="7" t="str">
        <f>VLOOKUP(G847,'Sub-Acct VLookup'!$A$1:$B$44,2,0)</f>
        <v>Community Welfare</v>
      </c>
      <c r="I847" s="13">
        <v>3340</v>
      </c>
      <c r="J847" s="2" t="s">
        <v>1217</v>
      </c>
      <c r="K847" s="2"/>
      <c r="L847" t="str">
        <f>VLOOKUP(J847,'State V-Lookup'!$A$1:$B$19,2,0)</f>
        <v>ILLINOIS</v>
      </c>
      <c r="M847" t="str">
        <f>VLOOKUP(I847,'Cost Center VLookup'!$A$1:$C$99,2,0)</f>
        <v>3340 Mid St Div Vandalia Operations</v>
      </c>
      <c r="N847" t="str">
        <f>VLOOKUP(I847,'Cost Center VLookup'!$A$1:$C$89,3,0)</f>
        <v>Liberty Utilities</v>
      </c>
      <c r="O847" t="str">
        <f>VLOOKUP(I847,'Cost Center VLookup'!$A$1:$D$97,4,0)</f>
        <v>Liberty Utilities</v>
      </c>
    </row>
    <row r="848" spans="1:15" hidden="1">
      <c r="A848" s="15">
        <v>40697</v>
      </c>
      <c r="B848" s="6" t="s">
        <v>406</v>
      </c>
      <c r="C848" s="9" t="s">
        <v>176</v>
      </c>
      <c r="E848" t="s">
        <v>394</v>
      </c>
      <c r="F848" s="24">
        <v>-490</v>
      </c>
      <c r="G848">
        <v>30736</v>
      </c>
      <c r="H848" s="7" t="str">
        <f>VLOOKUP(G848,'Sub-Acct VLookup'!$A$1:$B$44,2,0)</f>
        <v>Community Welfare</v>
      </c>
      <c r="I848" s="13">
        <v>2734</v>
      </c>
      <c r="J848" s="2" t="s">
        <v>1011</v>
      </c>
      <c r="K848" s="2"/>
      <c r="L848" t="str">
        <f>VLOOKUP(J848,'State V-Lookup'!$A$1:$B$19,2,0)</f>
        <v>KENTUCKY</v>
      </c>
      <c r="M848" t="str">
        <f>VLOOKUP(I848,'Cost Center VLookup'!$A$1:$C$99,2,0)</f>
        <v>2734 KY Div Bowling Green C&amp;M/Service</v>
      </c>
      <c r="N848" t="str">
        <f>VLOOKUP(I848,'Cost Center VLookup'!$A$1:$C$89,3,0)</f>
        <v>Don Bonner / Kolby Beals</v>
      </c>
      <c r="O848" t="str">
        <f>VLOOKUP(I848,'Cost Center VLookup'!$A$1:$D$97,4,0)</f>
        <v>Mike Close</v>
      </c>
    </row>
    <row r="849" spans="1:15" hidden="1">
      <c r="A849" s="15">
        <v>40717</v>
      </c>
      <c r="B849" s="6" t="s">
        <v>406</v>
      </c>
      <c r="C849" s="9" t="s">
        <v>176</v>
      </c>
      <c r="E849" t="s">
        <v>419</v>
      </c>
      <c r="F849" s="24">
        <v>330.31</v>
      </c>
      <c r="G849">
        <v>30736</v>
      </c>
      <c r="H849" s="7" t="str">
        <f>VLOOKUP(G849,'Sub-Acct VLookup'!$A$1:$B$44,2,0)</f>
        <v>Community Welfare</v>
      </c>
      <c r="I849" s="13">
        <v>2750</v>
      </c>
      <c r="J849" s="2" t="s">
        <v>1011</v>
      </c>
      <c r="K849" s="2"/>
      <c r="L849" t="str">
        <f>VLOOKUP(J849,'State V-Lookup'!$A$1:$B$19,2,0)</f>
        <v>KENTUCKY</v>
      </c>
      <c r="M849" t="str">
        <f>VLOOKUP(I849,'Cost Center VLookup'!$A$1:$C$99,2,0)</f>
        <v>2750 KY Div Bowling Green Operations</v>
      </c>
      <c r="N849" t="str">
        <f>VLOOKUP(I849,'Cost Center VLookup'!$A$1:$C$89,3,0)</f>
        <v>Mike Close</v>
      </c>
      <c r="O849" t="str">
        <f>VLOOKUP(I849,'Cost Center VLookup'!$A$1:$D$97,4,0)</f>
        <v>Mike Close</v>
      </c>
    </row>
    <row r="850" spans="1:15" hidden="1">
      <c r="A850" s="15">
        <v>40707</v>
      </c>
      <c r="B850" s="6" t="s">
        <v>406</v>
      </c>
      <c r="C850" s="9" t="s">
        <v>176</v>
      </c>
      <c r="E850" t="s">
        <v>118</v>
      </c>
      <c r="F850" s="24">
        <v>200</v>
      </c>
      <c r="G850">
        <v>30736</v>
      </c>
      <c r="H850" s="7" t="str">
        <f>VLOOKUP(G850,'Sub-Acct VLookup'!$A$1:$B$44,2,0)</f>
        <v>Community Welfare</v>
      </c>
      <c r="I850" s="13">
        <v>3333</v>
      </c>
      <c r="J850" s="2" t="s">
        <v>1011</v>
      </c>
      <c r="K850" s="2"/>
      <c r="L850" t="str">
        <f>VLOOKUP(J850,'State V-Lookup'!$A$1:$B$19,2,0)</f>
        <v>KENTUCKY</v>
      </c>
      <c r="M850" t="str">
        <f>VLOOKUP(I850,'Cost Center VLookup'!$A$1:$C$99,2,0)</f>
        <v>3333 Mid St Div Public Affairs</v>
      </c>
      <c r="N850" t="str">
        <f>VLOOKUP(I850,'Cost Center VLookup'!$A$1:$C$89,3,0)</f>
        <v>Mark Martin</v>
      </c>
      <c r="O850" t="str">
        <f>VLOOKUP(I850,'Cost Center VLookup'!$A$1:$D$97,4,0)</f>
        <v>Administration</v>
      </c>
    </row>
    <row r="851" spans="1:15" hidden="1">
      <c r="A851" s="15">
        <v>40695</v>
      </c>
      <c r="B851" s="6" t="s">
        <v>406</v>
      </c>
      <c r="C851" s="9" t="s">
        <v>176</v>
      </c>
      <c r="E851" t="s">
        <v>1032</v>
      </c>
      <c r="F851" s="24">
        <v>3000</v>
      </c>
      <c r="G851">
        <v>30736</v>
      </c>
      <c r="H851" s="7" t="str">
        <f>VLOOKUP(G851,'Sub-Acct VLookup'!$A$1:$B$44,2,0)</f>
        <v>Community Welfare</v>
      </c>
      <c r="I851" s="13">
        <v>3333</v>
      </c>
      <c r="J851" s="2" t="s">
        <v>1011</v>
      </c>
      <c r="K851" s="2"/>
      <c r="L851" t="str">
        <f>VLOOKUP(J851,'State V-Lookup'!$A$1:$B$19,2,0)</f>
        <v>KENTUCKY</v>
      </c>
      <c r="M851" t="str">
        <f>VLOOKUP(I851,'Cost Center VLookup'!$A$1:$C$99,2,0)</f>
        <v>3333 Mid St Div Public Affairs</v>
      </c>
      <c r="N851" t="str">
        <f>VLOOKUP(I851,'Cost Center VLookup'!$A$1:$C$89,3,0)</f>
        <v>Mark Martin</v>
      </c>
      <c r="O851" t="str">
        <f>VLOOKUP(I851,'Cost Center VLookup'!$A$1:$D$97,4,0)</f>
        <v>Administration</v>
      </c>
    </row>
    <row r="852" spans="1:15" hidden="1">
      <c r="A852" s="15">
        <v>40709</v>
      </c>
      <c r="B852" s="6" t="s">
        <v>406</v>
      </c>
      <c r="C852" s="9" t="s">
        <v>176</v>
      </c>
      <c r="E852" t="s">
        <v>420</v>
      </c>
      <c r="F852" s="24">
        <v>250</v>
      </c>
      <c r="G852">
        <v>30736</v>
      </c>
      <c r="H852" s="7" t="str">
        <f>VLOOKUP(G852,'Sub-Acct VLookup'!$A$1:$B$44,2,0)</f>
        <v>Community Welfare</v>
      </c>
      <c r="I852" s="13">
        <v>3333</v>
      </c>
      <c r="J852" s="2" t="s">
        <v>1011</v>
      </c>
      <c r="K852" s="2"/>
      <c r="L852" t="str">
        <f>VLOOKUP(J852,'State V-Lookup'!$A$1:$B$19,2,0)</f>
        <v>KENTUCKY</v>
      </c>
      <c r="M852" t="str">
        <f>VLOOKUP(I852,'Cost Center VLookup'!$A$1:$C$99,2,0)</f>
        <v>3333 Mid St Div Public Affairs</v>
      </c>
      <c r="N852" t="str">
        <f>VLOOKUP(I852,'Cost Center VLookup'!$A$1:$C$89,3,0)</f>
        <v>Mark Martin</v>
      </c>
      <c r="O852" t="str">
        <f>VLOOKUP(I852,'Cost Center VLookup'!$A$1:$D$97,4,0)</f>
        <v>Administration</v>
      </c>
    </row>
    <row r="853" spans="1:15" hidden="1">
      <c r="A853" s="15">
        <v>40701</v>
      </c>
      <c r="B853" s="6" t="s">
        <v>406</v>
      </c>
      <c r="C853" s="9" t="s">
        <v>176</v>
      </c>
      <c r="E853" t="s">
        <v>26</v>
      </c>
      <c r="F853" s="24">
        <v>500</v>
      </c>
      <c r="G853">
        <v>30736</v>
      </c>
      <c r="H853" s="7" t="str">
        <f>VLOOKUP(G853,'Sub-Acct VLookup'!$A$1:$B$44,2,0)</f>
        <v>Community Welfare</v>
      </c>
      <c r="I853" s="13">
        <v>3333</v>
      </c>
      <c r="J853" s="2" t="s">
        <v>1011</v>
      </c>
      <c r="K853" s="2"/>
      <c r="L853" t="str">
        <f>VLOOKUP(J853,'State V-Lookup'!$A$1:$B$19,2,0)</f>
        <v>KENTUCKY</v>
      </c>
      <c r="M853" t="str">
        <f>VLOOKUP(I853,'Cost Center VLookup'!$A$1:$C$99,2,0)</f>
        <v>3333 Mid St Div Public Affairs</v>
      </c>
      <c r="N853" t="str">
        <f>VLOOKUP(I853,'Cost Center VLookup'!$A$1:$C$89,3,0)</f>
        <v>Mark Martin</v>
      </c>
      <c r="O853" t="str">
        <f>VLOOKUP(I853,'Cost Center VLookup'!$A$1:$D$97,4,0)</f>
        <v>Administration</v>
      </c>
    </row>
    <row r="854" spans="1:15" hidden="1">
      <c r="A854" s="15">
        <v>40704</v>
      </c>
      <c r="B854" s="6" t="s">
        <v>406</v>
      </c>
      <c r="C854" s="9" t="s">
        <v>176</v>
      </c>
      <c r="E854" t="s">
        <v>1010</v>
      </c>
      <c r="F854" s="24">
        <v>-1764</v>
      </c>
      <c r="G854">
        <v>30703</v>
      </c>
      <c r="H854" s="7" t="str">
        <f>VLOOKUP(G854,'Sub-Acct VLookup'!$A$1:$B$44,2,0)</f>
        <v>United Way Agencies</v>
      </c>
      <c r="I854" s="13">
        <v>3333</v>
      </c>
      <c r="J854" s="2" t="s">
        <v>1011</v>
      </c>
      <c r="K854" s="2"/>
      <c r="L854" t="str">
        <f>VLOOKUP(J854,'State V-Lookup'!$A$1:$B$19,2,0)</f>
        <v>KENTUCKY</v>
      </c>
      <c r="M854" t="str">
        <f>VLOOKUP(I854,'Cost Center VLookup'!$A$1:$C$99,2,0)</f>
        <v>3333 Mid St Div Public Affairs</v>
      </c>
      <c r="N854" t="str">
        <f>VLOOKUP(I854,'Cost Center VLookup'!$A$1:$C$89,3,0)</f>
        <v>Mark Martin</v>
      </c>
      <c r="O854" t="str">
        <f>VLOOKUP(I854,'Cost Center VLookup'!$A$1:$D$97,4,0)</f>
        <v>Administration</v>
      </c>
    </row>
    <row r="855" spans="1:15" hidden="1">
      <c r="A855" s="15">
        <v>40745</v>
      </c>
      <c r="B855" s="6" t="s">
        <v>423</v>
      </c>
      <c r="C855" s="9" t="s">
        <v>176</v>
      </c>
      <c r="E855" t="s">
        <v>421</v>
      </c>
      <c r="F855" s="24">
        <v>100</v>
      </c>
      <c r="G855">
        <v>30702</v>
      </c>
      <c r="H855" s="7" t="str">
        <f>VLOOKUP(G855,'Sub-Acct VLookup'!$A$1:$B$44,2,0)</f>
        <v>Education</v>
      </c>
      <c r="I855" s="13">
        <v>3333</v>
      </c>
      <c r="J855" s="2" t="s">
        <v>1011</v>
      </c>
      <c r="K855" s="2"/>
      <c r="L855" t="str">
        <f>VLOOKUP(J855,'State V-Lookup'!$A$1:$B$19,2,0)</f>
        <v>KENTUCKY</v>
      </c>
      <c r="M855" t="str">
        <f>VLOOKUP(I855,'Cost Center VLookup'!$A$1:$C$99,2,0)</f>
        <v>3333 Mid St Div Public Affairs</v>
      </c>
      <c r="N855" t="str">
        <f>VLOOKUP(I855,'Cost Center VLookup'!$A$1:$C$89,3,0)</f>
        <v>Mark Martin</v>
      </c>
      <c r="O855" t="str">
        <f>VLOOKUP(I855,'Cost Center VLookup'!$A$1:$D$97,4,0)</f>
        <v>Administration</v>
      </c>
    </row>
    <row r="856" spans="1:15" hidden="1">
      <c r="A856" s="15">
        <v>40749</v>
      </c>
      <c r="B856" s="6" t="s">
        <v>423</v>
      </c>
      <c r="C856" s="9" t="s">
        <v>176</v>
      </c>
      <c r="E856" t="s">
        <v>422</v>
      </c>
      <c r="F856" s="24">
        <v>100</v>
      </c>
      <c r="G856">
        <v>30702</v>
      </c>
      <c r="H856" s="7" t="str">
        <f>VLOOKUP(G856,'Sub-Acct VLookup'!$A$1:$B$44,2,0)</f>
        <v>Education</v>
      </c>
      <c r="I856" s="13">
        <v>3333</v>
      </c>
      <c r="J856" s="2" t="s">
        <v>1011</v>
      </c>
      <c r="K856" s="2"/>
      <c r="L856" t="str">
        <f>VLOOKUP(J856,'State V-Lookup'!$A$1:$B$19,2,0)</f>
        <v>KENTUCKY</v>
      </c>
      <c r="M856" t="str">
        <f>VLOOKUP(I856,'Cost Center VLookup'!$A$1:$C$99,2,0)</f>
        <v>3333 Mid St Div Public Affairs</v>
      </c>
      <c r="N856" t="str">
        <f>VLOOKUP(I856,'Cost Center VLookup'!$A$1:$C$89,3,0)</f>
        <v>Mark Martin</v>
      </c>
      <c r="O856" t="str">
        <f>VLOOKUP(I856,'Cost Center VLookup'!$A$1:$D$97,4,0)</f>
        <v>Administration</v>
      </c>
    </row>
    <row r="857" spans="1:15" hidden="1">
      <c r="A857" s="15">
        <v>40732</v>
      </c>
      <c r="B857" s="6" t="s">
        <v>423</v>
      </c>
      <c r="C857" s="9" t="s">
        <v>176</v>
      </c>
      <c r="E857" t="s">
        <v>1359</v>
      </c>
      <c r="F857" s="24">
        <v>2500</v>
      </c>
      <c r="G857">
        <v>30702</v>
      </c>
      <c r="H857" s="7" t="str">
        <f>VLOOKUP(G857,'Sub-Acct VLookup'!$A$1:$B$44,2,0)</f>
        <v>Education</v>
      </c>
      <c r="I857" s="13">
        <v>3333</v>
      </c>
      <c r="J857" s="2" t="s">
        <v>1068</v>
      </c>
      <c r="K857" s="2"/>
      <c r="L857" t="str">
        <f>VLOOKUP(J857,'State V-Lookup'!$A$1:$B$19,2,0)</f>
        <v>GEORGIA</v>
      </c>
      <c r="M857" t="str">
        <f>VLOOKUP(I857,'Cost Center VLookup'!$A$1:$C$99,2,0)</f>
        <v>3333 Mid St Div Public Affairs</v>
      </c>
      <c r="N857" t="str">
        <f>VLOOKUP(I857,'Cost Center VLookup'!$A$1:$C$89,3,0)</f>
        <v>Mark Martin</v>
      </c>
      <c r="O857" t="str">
        <f>VLOOKUP(I857,'Cost Center VLookup'!$A$1:$D$97,4,0)</f>
        <v>Administration</v>
      </c>
    </row>
    <row r="858" spans="1:15" hidden="1">
      <c r="A858" s="15">
        <v>40731</v>
      </c>
      <c r="B858" s="6" t="s">
        <v>423</v>
      </c>
      <c r="C858" s="9" t="s">
        <v>176</v>
      </c>
      <c r="E858" t="s">
        <v>1328</v>
      </c>
      <c r="F858" s="24">
        <v>3000</v>
      </c>
      <c r="G858">
        <v>30702</v>
      </c>
      <c r="H858" s="7" t="str">
        <f>VLOOKUP(G858,'Sub-Acct VLookup'!$A$1:$B$44,2,0)</f>
        <v>Education</v>
      </c>
      <c r="I858" s="13">
        <v>3335</v>
      </c>
      <c r="J858" s="2" t="s">
        <v>1220</v>
      </c>
      <c r="K858" s="2"/>
      <c r="L858" t="str">
        <f>VLOOKUP(J858,'State V-Lookup'!$A$1:$B$19,2,0)</f>
        <v>NEMO</v>
      </c>
      <c r="M858" t="str">
        <f>VLOOKUP(I858,'Cost Center VLookup'!$A$1:$C$99,2,0)</f>
        <v>3335 Mid St Div Canton Operations</v>
      </c>
      <c r="N858" t="str">
        <f>VLOOKUP(I858,'Cost Center VLookup'!$A$1:$C$89,3,0)</f>
        <v>Liberty Utilities</v>
      </c>
      <c r="O858" t="str">
        <f>VLOOKUP(I858,'Cost Center VLookup'!$A$1:$D$97,4,0)</f>
        <v>Liberty Utilities</v>
      </c>
    </row>
    <row r="859" spans="1:15" hidden="1">
      <c r="A859" s="15">
        <v>40725</v>
      </c>
      <c r="B859" s="6" t="s">
        <v>423</v>
      </c>
      <c r="C859" s="9" t="s">
        <v>176</v>
      </c>
      <c r="E859" t="s">
        <v>1010</v>
      </c>
      <c r="F859" s="24">
        <v>450</v>
      </c>
      <c r="G859">
        <v>30703</v>
      </c>
      <c r="H859" s="7" t="str">
        <f>VLOOKUP(G859,'Sub-Acct VLookup'!$A$1:$B$44,2,0)</f>
        <v>United Way Agencies</v>
      </c>
      <c r="I859" s="13">
        <v>3333</v>
      </c>
      <c r="J859" s="2" t="s">
        <v>1026</v>
      </c>
      <c r="K859" s="2"/>
      <c r="L859" t="str">
        <f>VLOOKUP(J859,'State V-Lookup'!$A$1:$B$19,2,0)</f>
        <v>TENNESSEE</v>
      </c>
      <c r="M859" t="str">
        <f>VLOOKUP(I859,'Cost Center VLookup'!$A$1:$C$99,2,0)</f>
        <v>3333 Mid St Div Public Affairs</v>
      </c>
      <c r="N859" t="str">
        <f>VLOOKUP(I859,'Cost Center VLookup'!$A$1:$C$89,3,0)</f>
        <v>Mark Martin</v>
      </c>
      <c r="O859" t="str">
        <f>VLOOKUP(I859,'Cost Center VLookup'!$A$1:$D$97,4,0)</f>
        <v>Administration</v>
      </c>
    </row>
    <row r="860" spans="1:15" hidden="1">
      <c r="A860" s="15">
        <v>40743</v>
      </c>
      <c r="B860" s="6" t="s">
        <v>423</v>
      </c>
      <c r="C860" s="9" t="s">
        <v>176</v>
      </c>
      <c r="E860" t="s">
        <v>1256</v>
      </c>
      <c r="F860" s="24">
        <v>232.34</v>
      </c>
      <c r="G860">
        <v>30703</v>
      </c>
      <c r="H860" s="7" t="str">
        <f>VLOOKUP(G860,'Sub-Acct VLookup'!$A$1:$B$44,2,0)</f>
        <v>United Way Agencies</v>
      </c>
      <c r="I860" s="13">
        <v>3341</v>
      </c>
      <c r="J860" s="2" t="s">
        <v>1026</v>
      </c>
      <c r="K860" s="2"/>
      <c r="L860" t="str">
        <f>VLOOKUP(J860,'State V-Lookup'!$A$1:$B$19,2,0)</f>
        <v>TENNESSEE</v>
      </c>
      <c r="M860" t="str">
        <f>VLOOKUP(I860,'Cost Center VLookup'!$A$1:$C$99,2,0)</f>
        <v>3341 Mid St Div Columbia Operations</v>
      </c>
      <c r="N860" t="str">
        <f>VLOOKUP(I860,'Cost Center VLookup'!$A$1:$C$89,3,0)</f>
        <v>Kenny Hay / Steve Steiger</v>
      </c>
      <c r="O860" t="str">
        <f>VLOOKUP(I860,'Cost Center VLookup'!$A$1:$D$97,4,0)</f>
        <v>Brett Lowe</v>
      </c>
    </row>
    <row r="861" spans="1:15" hidden="1">
      <c r="A861" s="15">
        <v>40749</v>
      </c>
      <c r="B861" s="6" t="s">
        <v>423</v>
      </c>
      <c r="C861" s="9" t="s">
        <v>176</v>
      </c>
      <c r="E861" t="s">
        <v>424</v>
      </c>
      <c r="F861" s="24">
        <v>21.68</v>
      </c>
      <c r="G861">
        <v>30703</v>
      </c>
      <c r="H861" s="7" t="str">
        <f>VLOOKUP(G861,'Sub-Acct VLookup'!$A$1:$B$44,2,0)</f>
        <v>United Way Agencies</v>
      </c>
      <c r="I861" s="13">
        <v>3344</v>
      </c>
      <c r="J861" s="2" t="s">
        <v>1026</v>
      </c>
      <c r="K861" s="2"/>
      <c r="L861" t="str">
        <f>VLOOKUP(J861,'State V-Lookup'!$A$1:$B$19,2,0)</f>
        <v>TENNESSEE</v>
      </c>
      <c r="M861" t="str">
        <f>VLOOKUP(I861,'Cost Center VLookup'!$A$1:$C$99,2,0)</f>
        <v>3344 Mid St Div Shelbyville Operations</v>
      </c>
      <c r="N861" t="str">
        <f>VLOOKUP(I861,'Cost Center VLookup'!$A$1:$C$89,3,0)</f>
        <v>James Robbins / Jason Griffin</v>
      </c>
      <c r="O861" t="str">
        <f>VLOOKUP(I861,'Cost Center VLookup'!$A$1:$D$97,4,0)</f>
        <v>Brett Lowe</v>
      </c>
    </row>
    <row r="862" spans="1:15" hidden="1">
      <c r="A862" s="15">
        <v>40730</v>
      </c>
      <c r="B862" s="6" t="s">
        <v>423</v>
      </c>
      <c r="C862" s="9" t="s">
        <v>176</v>
      </c>
      <c r="E862" t="s">
        <v>425</v>
      </c>
      <c r="F862" s="24">
        <v>31.14</v>
      </c>
      <c r="G862">
        <v>30705</v>
      </c>
      <c r="H862" s="7" t="str">
        <f>VLOOKUP(G862,'Sub-Acct VLookup'!$A$1:$B$44,2,0)</f>
        <v>Health</v>
      </c>
      <c r="I862" s="13">
        <v>3337</v>
      </c>
      <c r="J862" s="2" t="s">
        <v>1217</v>
      </c>
      <c r="K862" s="2"/>
      <c r="L862" t="str">
        <f>VLOOKUP(J862,'State V-Lookup'!$A$1:$B$19,2,0)</f>
        <v>ILLINOIS</v>
      </c>
      <c r="M862" t="str">
        <f>VLOOKUP(I862,'Cost Center VLookup'!$A$1:$C$99,2,0)</f>
        <v>3337 Mid St Div Harrisburg/Metropolis Operations</v>
      </c>
      <c r="N862" t="str">
        <f>VLOOKUP(I862,'Cost Center VLookup'!$A$1:$C$89,3,0)</f>
        <v>Liberty Utilities</v>
      </c>
      <c r="O862" t="str">
        <f>VLOOKUP(I862,'Cost Center VLookup'!$A$1:$D$97,4,0)</f>
        <v>Liberty Utilities</v>
      </c>
    </row>
    <row r="863" spans="1:15" hidden="1">
      <c r="A863" s="15">
        <v>40730</v>
      </c>
      <c r="B863" s="6" t="s">
        <v>423</v>
      </c>
      <c r="C863" s="9" t="s">
        <v>176</v>
      </c>
      <c r="E863" t="s">
        <v>425</v>
      </c>
      <c r="F863" s="24">
        <v>13.13</v>
      </c>
      <c r="G863">
        <v>30705</v>
      </c>
      <c r="H863" s="7" t="str">
        <f>VLOOKUP(G863,'Sub-Acct VLookup'!$A$1:$B$44,2,0)</f>
        <v>Health</v>
      </c>
      <c r="I863" s="13">
        <v>3337</v>
      </c>
      <c r="J863" s="2" t="s">
        <v>1217</v>
      </c>
      <c r="K863" s="2"/>
      <c r="L863" t="str">
        <f>VLOOKUP(J863,'State V-Lookup'!$A$1:$B$19,2,0)</f>
        <v>ILLINOIS</v>
      </c>
      <c r="M863" t="str">
        <f>VLOOKUP(I863,'Cost Center VLookup'!$A$1:$C$99,2,0)</f>
        <v>3337 Mid St Div Harrisburg/Metropolis Operations</v>
      </c>
      <c r="N863" t="str">
        <f>VLOOKUP(I863,'Cost Center VLookup'!$A$1:$C$89,3,0)</f>
        <v>Liberty Utilities</v>
      </c>
      <c r="O863" t="str">
        <f>VLOOKUP(I863,'Cost Center VLookup'!$A$1:$D$97,4,0)</f>
        <v>Liberty Utilities</v>
      </c>
    </row>
    <row r="864" spans="1:15" hidden="1">
      <c r="A864" s="15">
        <v>40731</v>
      </c>
      <c r="B864" s="6" t="s">
        <v>423</v>
      </c>
      <c r="C864" s="9" t="s">
        <v>176</v>
      </c>
      <c r="E864" t="s">
        <v>426</v>
      </c>
      <c r="F864" s="24">
        <v>134.30000000000001</v>
      </c>
      <c r="G864">
        <v>30705</v>
      </c>
      <c r="H864" s="7" t="str">
        <f>VLOOKUP(G864,'Sub-Acct VLookup'!$A$1:$B$44,2,0)</f>
        <v>Health</v>
      </c>
      <c r="I864" s="13">
        <v>3337</v>
      </c>
      <c r="J864" s="2" t="s">
        <v>1217</v>
      </c>
      <c r="K864" s="2"/>
      <c r="L864" t="str">
        <f>VLOOKUP(J864,'State V-Lookup'!$A$1:$B$19,2,0)</f>
        <v>ILLINOIS</v>
      </c>
      <c r="M864" t="str">
        <f>VLOOKUP(I864,'Cost Center VLookup'!$A$1:$C$99,2,0)</f>
        <v>3337 Mid St Div Harrisburg/Metropolis Operations</v>
      </c>
      <c r="N864" t="str">
        <f>VLOOKUP(I864,'Cost Center VLookup'!$A$1:$C$89,3,0)</f>
        <v>Liberty Utilities</v>
      </c>
      <c r="O864" t="str">
        <f>VLOOKUP(I864,'Cost Center VLookup'!$A$1:$D$97,4,0)</f>
        <v>Liberty Utilities</v>
      </c>
    </row>
    <row r="865" spans="1:15" hidden="1">
      <c r="A865" s="15">
        <v>40744</v>
      </c>
      <c r="B865" s="6" t="s">
        <v>423</v>
      </c>
      <c r="C865" s="9" t="s">
        <v>176</v>
      </c>
      <c r="E865" t="s">
        <v>1243</v>
      </c>
      <c r="F865" s="24">
        <v>150</v>
      </c>
      <c r="G865">
        <v>30705</v>
      </c>
      <c r="H865" s="7" t="str">
        <f>VLOOKUP(G865,'Sub-Acct VLookup'!$A$1:$B$44,2,0)</f>
        <v>Health</v>
      </c>
      <c r="I865" s="13">
        <v>3334</v>
      </c>
      <c r="J865" s="2" t="s">
        <v>1040</v>
      </c>
      <c r="K865" s="2"/>
      <c r="L865" t="str">
        <f>VLOOKUP(J865,'State V-Lookup'!$A$1:$B$19,2,0)</f>
        <v>IOWA</v>
      </c>
      <c r="M865" t="str">
        <f>VLOOKUP(I865,'Cost Center VLookup'!$A$1:$C$99,2,0)</f>
        <v>3334 Mid St Div Keokuk Operations</v>
      </c>
      <c r="N865" t="str">
        <f>VLOOKUP(I865,'Cost Center VLookup'!$A$1:$C$89,3,0)</f>
        <v>Liberty Utilities</v>
      </c>
      <c r="O865" t="str">
        <f>VLOOKUP(I865,'Cost Center VLookup'!$A$1:$D$97,4,0)</f>
        <v>Liberty Utilities</v>
      </c>
    </row>
    <row r="866" spans="1:15" hidden="1">
      <c r="A866" s="15">
        <v>40732</v>
      </c>
      <c r="B866" s="6" t="s">
        <v>423</v>
      </c>
      <c r="C866" s="9" t="s">
        <v>176</v>
      </c>
      <c r="E866" t="s">
        <v>31</v>
      </c>
      <c r="F866" s="24">
        <v>1500</v>
      </c>
      <c r="G866">
        <v>30706</v>
      </c>
      <c r="H866" s="7" t="str">
        <f>VLOOKUP(G866,'Sub-Acct VLookup'!$A$1:$B$44,2,0)</f>
        <v>Museums &amp; Arts</v>
      </c>
      <c r="I866" s="13">
        <v>3333</v>
      </c>
      <c r="J866" s="2" t="s">
        <v>1068</v>
      </c>
      <c r="K866" s="2"/>
      <c r="L866" t="str">
        <f>VLOOKUP(J866,'State V-Lookup'!$A$1:$B$19,2,0)</f>
        <v>GEORGIA</v>
      </c>
      <c r="M866" t="str">
        <f>VLOOKUP(I866,'Cost Center VLookup'!$A$1:$C$99,2,0)</f>
        <v>3333 Mid St Div Public Affairs</v>
      </c>
      <c r="N866" t="str">
        <f>VLOOKUP(I866,'Cost Center VLookup'!$A$1:$C$89,3,0)</f>
        <v>Mark Martin</v>
      </c>
      <c r="O866" t="str">
        <f>VLOOKUP(I866,'Cost Center VLookup'!$A$1:$D$97,4,0)</f>
        <v>Administration</v>
      </c>
    </row>
    <row r="867" spans="1:15" hidden="1">
      <c r="A867" s="15">
        <v>40738</v>
      </c>
      <c r="B867" s="6" t="s">
        <v>423</v>
      </c>
      <c r="C867" s="9" t="s">
        <v>176</v>
      </c>
      <c r="E867" t="s">
        <v>427</v>
      </c>
      <c r="F867" s="24">
        <v>200</v>
      </c>
      <c r="G867">
        <v>30710</v>
      </c>
      <c r="H867" s="7" t="str">
        <f>VLOOKUP(G867,'Sub-Acct VLookup'!$A$1:$B$44,2,0)</f>
        <v>Youth Clubs &amp; Centers</v>
      </c>
      <c r="I867" s="13">
        <v>3333</v>
      </c>
      <c r="J867" s="2" t="s">
        <v>1026</v>
      </c>
      <c r="K867" s="2"/>
      <c r="L867" t="str">
        <f>VLOOKUP(J867,'State V-Lookup'!$A$1:$B$19,2,0)</f>
        <v>TENNESSEE</v>
      </c>
      <c r="M867" t="str">
        <f>VLOOKUP(I867,'Cost Center VLookup'!$A$1:$C$99,2,0)</f>
        <v>3333 Mid St Div Public Affairs</v>
      </c>
      <c r="N867" t="str">
        <f>VLOOKUP(I867,'Cost Center VLookup'!$A$1:$C$89,3,0)</f>
        <v>Mark Martin</v>
      </c>
      <c r="O867" t="str">
        <f>VLOOKUP(I867,'Cost Center VLookup'!$A$1:$D$97,4,0)</f>
        <v>Administration</v>
      </c>
    </row>
    <row r="868" spans="1:15" hidden="1">
      <c r="A868" s="15">
        <v>40745</v>
      </c>
      <c r="B868" s="6" t="s">
        <v>423</v>
      </c>
      <c r="C868" s="9" t="s">
        <v>176</v>
      </c>
      <c r="E868" t="s">
        <v>1029</v>
      </c>
      <c r="F868" s="24">
        <v>250</v>
      </c>
      <c r="G868">
        <v>30710</v>
      </c>
      <c r="H868" s="7" t="str">
        <f>VLOOKUP(G868,'Sub-Acct VLookup'!$A$1:$B$44,2,0)</f>
        <v>Youth Clubs &amp; Centers</v>
      </c>
      <c r="I868" s="13">
        <v>3333</v>
      </c>
      <c r="J868" s="2" t="s">
        <v>1011</v>
      </c>
      <c r="K868" s="2"/>
      <c r="L868" t="str">
        <f>VLOOKUP(J868,'State V-Lookup'!$A$1:$B$19,2,0)</f>
        <v>KENTUCKY</v>
      </c>
      <c r="M868" t="str">
        <f>VLOOKUP(I868,'Cost Center VLookup'!$A$1:$C$99,2,0)</f>
        <v>3333 Mid St Div Public Affairs</v>
      </c>
      <c r="N868" t="str">
        <f>VLOOKUP(I868,'Cost Center VLookup'!$A$1:$C$89,3,0)</f>
        <v>Mark Martin</v>
      </c>
      <c r="O868" t="str">
        <f>VLOOKUP(I868,'Cost Center VLookup'!$A$1:$D$97,4,0)</f>
        <v>Administration</v>
      </c>
    </row>
    <row r="869" spans="1:15" hidden="1">
      <c r="A869" s="15">
        <v>40749</v>
      </c>
      <c r="B869" s="6" t="s">
        <v>423</v>
      </c>
      <c r="C869" s="9" t="s">
        <v>176</v>
      </c>
      <c r="E869" t="s">
        <v>428</v>
      </c>
      <c r="F869" s="24">
        <v>32.69</v>
      </c>
      <c r="G869">
        <v>30736</v>
      </c>
      <c r="H869" s="7" t="str">
        <f>VLOOKUP(G869,'Sub-Acct VLookup'!$A$1:$B$44,2,0)</f>
        <v>Community Welfare</v>
      </c>
      <c r="I869" s="13">
        <v>3338</v>
      </c>
      <c r="J869" s="2" t="s">
        <v>1026</v>
      </c>
      <c r="K869" s="2"/>
      <c r="L869" t="str">
        <f>VLOOKUP(J869,'State V-Lookup'!$A$1:$B$19,2,0)</f>
        <v>TENNESSEE</v>
      </c>
      <c r="M869" t="str">
        <f>VLOOKUP(I869,'Cost Center VLookup'!$A$1:$C$99,2,0)</f>
        <v>3338 Mid St Div ILWTN Union City Operations</v>
      </c>
      <c r="N869" t="str">
        <f>VLOOKUP(I869,'Cost Center VLookup'!$A$1:$C$89,3,0)</f>
        <v>Pat Mattingly / Sean Jones</v>
      </c>
      <c r="O869" t="str">
        <f>VLOOKUP(I869,'Cost Center VLookup'!$A$1:$D$97,4,0)</f>
        <v>Ryan Tolbert</v>
      </c>
    </row>
    <row r="870" spans="1:15" hidden="1">
      <c r="A870" s="15">
        <v>40725</v>
      </c>
      <c r="B870" s="6" t="s">
        <v>423</v>
      </c>
      <c r="C870" s="9" t="s">
        <v>176</v>
      </c>
      <c r="E870" t="s">
        <v>167</v>
      </c>
      <c r="F870" s="24">
        <v>180</v>
      </c>
      <c r="G870">
        <v>30736</v>
      </c>
      <c r="H870" s="7" t="str">
        <f>VLOOKUP(G870,'Sub-Acct VLookup'!$A$1:$B$44,2,0)</f>
        <v>Community Welfare</v>
      </c>
      <c r="I870" s="13">
        <v>3435</v>
      </c>
      <c r="J870" s="2" t="s">
        <v>1026</v>
      </c>
      <c r="K870" s="2"/>
      <c r="L870" t="str">
        <f>VLOOKUP(J870,'State V-Lookup'!$A$1:$B$19,2,0)</f>
        <v>TENNESSEE</v>
      </c>
      <c r="M870" t="str">
        <f>VLOOKUP(I870,'Cost Center VLookup'!$A$1:$C$99,2,0)</f>
        <v>3435 Mid St Div Greenville/Morristown Operations</v>
      </c>
      <c r="N870" t="str">
        <f>VLOOKUP(I870,'Cost Center VLookup'!$A$1:$C$89,3,0)</f>
        <v>Jonathan Barnett</v>
      </c>
      <c r="O870" t="str">
        <f>VLOOKUP(I870,'Cost Center VLookup'!$A$1:$D$97,4,0)</f>
        <v>Bernie Anderson</v>
      </c>
    </row>
    <row r="871" spans="1:15" hidden="1">
      <c r="A871" s="15">
        <v>40755</v>
      </c>
      <c r="B871" s="6" t="s">
        <v>423</v>
      </c>
      <c r="C871" s="9" t="s">
        <v>176</v>
      </c>
      <c r="E871" t="s">
        <v>429</v>
      </c>
      <c r="F871" s="24">
        <v>240</v>
      </c>
      <c r="G871">
        <v>30736</v>
      </c>
      <c r="H871" s="7" t="str">
        <f>VLOOKUP(G871,'Sub-Acct VLookup'!$A$1:$B$44,2,0)</f>
        <v>Community Welfare</v>
      </c>
      <c r="I871" s="13">
        <v>2739</v>
      </c>
      <c r="J871" s="2" t="s">
        <v>1011</v>
      </c>
      <c r="K871" s="2"/>
      <c r="L871" t="str">
        <f>VLOOKUP(J871,'State V-Lookup'!$A$1:$B$19,2,0)</f>
        <v>KENTUCKY</v>
      </c>
      <c r="M871" t="str">
        <f>VLOOKUP(I871,'Cost Center VLookup'!$A$1:$C$99,2,0)</f>
        <v>2739 KY Div Shelbyville C&amp;M/Service</v>
      </c>
      <c r="N871" t="str">
        <f>VLOOKUP(I871,'Cost Center VLookup'!$A$1:$C$89,3,0)</f>
        <v>Jake Basham</v>
      </c>
      <c r="O871" t="str">
        <f>VLOOKUP(I871,'Cost Center VLookup'!$A$1:$D$97,4,0)</f>
        <v>Mike Close</v>
      </c>
    </row>
    <row r="872" spans="1:15" hidden="1">
      <c r="A872" s="15">
        <v>40737</v>
      </c>
      <c r="B872" s="6" t="s">
        <v>423</v>
      </c>
      <c r="C872" s="9" t="s">
        <v>176</v>
      </c>
      <c r="E872" t="s">
        <v>133</v>
      </c>
      <c r="F872" s="24">
        <v>500</v>
      </c>
      <c r="G872">
        <v>30736</v>
      </c>
      <c r="H872" s="7" t="str">
        <f>VLOOKUP(G872,'Sub-Acct VLookup'!$A$1:$B$44,2,0)</f>
        <v>Community Welfare</v>
      </c>
      <c r="I872" s="13">
        <v>3333</v>
      </c>
      <c r="J872" s="2" t="s">
        <v>1011</v>
      </c>
      <c r="K872" s="2"/>
      <c r="L872" t="str">
        <f>VLOOKUP(J872,'State V-Lookup'!$A$1:$B$19,2,0)</f>
        <v>KENTUCKY</v>
      </c>
      <c r="M872" t="str">
        <f>VLOOKUP(I872,'Cost Center VLookup'!$A$1:$C$99,2,0)</f>
        <v>3333 Mid St Div Public Affairs</v>
      </c>
      <c r="N872" t="str">
        <f>VLOOKUP(I872,'Cost Center VLookup'!$A$1:$C$89,3,0)</f>
        <v>Mark Martin</v>
      </c>
      <c r="O872" t="str">
        <f>VLOOKUP(I872,'Cost Center VLookup'!$A$1:$D$97,4,0)</f>
        <v>Administration</v>
      </c>
    </row>
    <row r="873" spans="1:15" hidden="1">
      <c r="A873" s="15">
        <v>40725</v>
      </c>
      <c r="B873" s="6" t="s">
        <v>423</v>
      </c>
      <c r="C873" s="9" t="s">
        <v>176</v>
      </c>
      <c r="E873" t="s">
        <v>1312</v>
      </c>
      <c r="F873" s="24">
        <v>250</v>
      </c>
      <c r="G873">
        <v>30736</v>
      </c>
      <c r="H873" s="7" t="str">
        <f>VLOOKUP(G873,'Sub-Acct VLookup'!$A$1:$B$44,2,0)</f>
        <v>Community Welfare</v>
      </c>
      <c r="I873" s="13">
        <v>3333</v>
      </c>
      <c r="J873" s="2" t="s">
        <v>1011</v>
      </c>
      <c r="K873" s="2"/>
      <c r="L873" t="str">
        <f>VLOOKUP(J873,'State V-Lookup'!$A$1:$B$19,2,0)</f>
        <v>KENTUCKY</v>
      </c>
      <c r="M873" t="str">
        <f>VLOOKUP(I873,'Cost Center VLookup'!$A$1:$C$99,2,0)</f>
        <v>3333 Mid St Div Public Affairs</v>
      </c>
      <c r="N873" t="str">
        <f>VLOOKUP(I873,'Cost Center VLookup'!$A$1:$C$89,3,0)</f>
        <v>Mark Martin</v>
      </c>
      <c r="O873" t="str">
        <f>VLOOKUP(I873,'Cost Center VLookup'!$A$1:$D$97,4,0)</f>
        <v>Administration</v>
      </c>
    </row>
    <row r="874" spans="1:15" hidden="1">
      <c r="A874" s="15">
        <v>40736</v>
      </c>
      <c r="B874" s="6" t="s">
        <v>423</v>
      </c>
      <c r="C874" s="9" t="s">
        <v>176</v>
      </c>
      <c r="E874" t="s">
        <v>1232</v>
      </c>
      <c r="F874" s="24">
        <v>1000</v>
      </c>
      <c r="G874">
        <v>30736</v>
      </c>
      <c r="H874" s="7" t="str">
        <f>VLOOKUP(G874,'Sub-Acct VLookup'!$A$1:$B$44,2,0)</f>
        <v>Community Welfare</v>
      </c>
      <c r="I874" s="13">
        <v>3333</v>
      </c>
      <c r="J874" s="2" t="s">
        <v>1011</v>
      </c>
      <c r="K874" s="2"/>
      <c r="L874" t="str">
        <f>VLOOKUP(J874,'State V-Lookup'!$A$1:$B$19,2,0)</f>
        <v>KENTUCKY</v>
      </c>
      <c r="M874" t="str">
        <f>VLOOKUP(I874,'Cost Center VLookup'!$A$1:$C$99,2,0)</f>
        <v>3333 Mid St Div Public Affairs</v>
      </c>
      <c r="N874" t="str">
        <f>VLOOKUP(I874,'Cost Center VLookup'!$A$1:$C$89,3,0)</f>
        <v>Mark Martin</v>
      </c>
      <c r="O874" t="str">
        <f>VLOOKUP(I874,'Cost Center VLookup'!$A$1:$D$97,4,0)</f>
        <v>Administration</v>
      </c>
    </row>
    <row r="875" spans="1:15" hidden="1">
      <c r="A875" s="15">
        <v>40732</v>
      </c>
      <c r="B875" s="6" t="s">
        <v>423</v>
      </c>
      <c r="C875" s="9" t="s">
        <v>176</v>
      </c>
      <c r="E875" t="s">
        <v>69</v>
      </c>
      <c r="F875" s="24">
        <v>239.25</v>
      </c>
      <c r="G875">
        <v>30736</v>
      </c>
      <c r="H875" s="7" t="str">
        <f>VLOOKUP(G875,'Sub-Acct VLookup'!$A$1:$B$44,2,0)</f>
        <v>Community Welfare</v>
      </c>
      <c r="I875" s="13">
        <v>3333</v>
      </c>
      <c r="J875" s="2" t="s">
        <v>1011</v>
      </c>
      <c r="K875" s="2"/>
      <c r="L875" t="str">
        <f>VLOOKUP(J875,'State V-Lookup'!$A$1:$B$19,2,0)</f>
        <v>KENTUCKY</v>
      </c>
      <c r="M875" t="str">
        <f>VLOOKUP(I875,'Cost Center VLookup'!$A$1:$C$99,2,0)</f>
        <v>3333 Mid St Div Public Affairs</v>
      </c>
      <c r="N875" t="str">
        <f>VLOOKUP(I875,'Cost Center VLookup'!$A$1:$C$89,3,0)</f>
        <v>Mark Martin</v>
      </c>
      <c r="O875" t="str">
        <f>VLOOKUP(I875,'Cost Center VLookup'!$A$1:$D$97,4,0)</f>
        <v>Administration</v>
      </c>
    </row>
    <row r="876" spans="1:15" hidden="1">
      <c r="A876" s="15">
        <v>40742</v>
      </c>
      <c r="B876" s="6" t="s">
        <v>423</v>
      </c>
      <c r="C876" s="9" t="s">
        <v>176</v>
      </c>
      <c r="E876" t="s">
        <v>244</v>
      </c>
      <c r="F876" s="24">
        <v>1250</v>
      </c>
      <c r="G876">
        <v>30736</v>
      </c>
      <c r="H876" s="7" t="str">
        <f>VLOOKUP(G876,'Sub-Acct VLookup'!$A$1:$B$44,2,0)</f>
        <v>Community Welfare</v>
      </c>
      <c r="I876" s="13">
        <v>3333</v>
      </c>
      <c r="J876" s="2" t="s">
        <v>1035</v>
      </c>
      <c r="K876" s="2"/>
      <c r="L876" t="str">
        <f>VLOOKUP(J876,'State V-Lookup'!$A$1:$B$19,2,0)</f>
        <v>VIRGINIA</v>
      </c>
      <c r="M876" t="str">
        <f>VLOOKUP(I876,'Cost Center VLookup'!$A$1:$C$99,2,0)</f>
        <v>3333 Mid St Div Public Affairs</v>
      </c>
      <c r="N876" t="str">
        <f>VLOOKUP(I876,'Cost Center VLookup'!$A$1:$C$89,3,0)</f>
        <v>Mark Martin</v>
      </c>
      <c r="O876" t="str">
        <f>VLOOKUP(I876,'Cost Center VLookup'!$A$1:$D$97,4,0)</f>
        <v>Administration</v>
      </c>
    </row>
    <row r="877" spans="1:15" hidden="1">
      <c r="A877" s="15">
        <v>40744</v>
      </c>
      <c r="B877" s="6" t="s">
        <v>423</v>
      </c>
      <c r="C877" s="9" t="s">
        <v>176</v>
      </c>
      <c r="E877" t="s">
        <v>1102</v>
      </c>
      <c r="F877" s="24">
        <v>500</v>
      </c>
      <c r="G877">
        <v>30736</v>
      </c>
      <c r="H877" s="7" t="str">
        <f>VLOOKUP(G877,'Sub-Acct VLookup'!$A$1:$B$44,2,0)</f>
        <v>Community Welfare</v>
      </c>
      <c r="I877" s="13">
        <v>3333</v>
      </c>
      <c r="J877" s="2" t="s">
        <v>1068</v>
      </c>
      <c r="K877" s="2"/>
      <c r="L877" t="str">
        <f>VLOOKUP(J877,'State V-Lookup'!$A$1:$B$19,2,0)</f>
        <v>GEORGIA</v>
      </c>
      <c r="M877" t="str">
        <f>VLOOKUP(I877,'Cost Center VLookup'!$A$1:$C$99,2,0)</f>
        <v>3333 Mid St Div Public Affairs</v>
      </c>
      <c r="N877" t="str">
        <f>VLOOKUP(I877,'Cost Center VLookup'!$A$1:$C$89,3,0)</f>
        <v>Mark Martin</v>
      </c>
      <c r="O877" t="str">
        <f>VLOOKUP(I877,'Cost Center VLookup'!$A$1:$D$97,4,0)</f>
        <v>Administration</v>
      </c>
    </row>
    <row r="878" spans="1:15" hidden="1">
      <c r="A878" s="15">
        <v>40744</v>
      </c>
      <c r="B878" s="6" t="s">
        <v>423</v>
      </c>
      <c r="C878" s="9" t="s">
        <v>176</v>
      </c>
      <c r="E878" t="s">
        <v>1069</v>
      </c>
      <c r="F878" s="24">
        <v>59.95</v>
      </c>
      <c r="G878">
        <v>30736</v>
      </c>
      <c r="H878" s="7" t="str">
        <f>VLOOKUP(G878,'Sub-Acct VLookup'!$A$1:$B$44,2,0)</f>
        <v>Community Welfare</v>
      </c>
      <c r="I878" s="13">
        <v>3333</v>
      </c>
      <c r="J878" s="2" t="s">
        <v>1068</v>
      </c>
      <c r="K878" s="2"/>
      <c r="L878" t="str">
        <f>VLOOKUP(J878,'State V-Lookup'!$A$1:$B$19,2,0)</f>
        <v>GEORGIA</v>
      </c>
      <c r="M878" t="str">
        <f>VLOOKUP(I878,'Cost Center VLookup'!$A$1:$C$99,2,0)</f>
        <v>3333 Mid St Div Public Affairs</v>
      </c>
      <c r="N878" t="str">
        <f>VLOOKUP(I878,'Cost Center VLookup'!$A$1:$C$89,3,0)</f>
        <v>Mark Martin</v>
      </c>
      <c r="O878" t="str">
        <f>VLOOKUP(I878,'Cost Center VLookup'!$A$1:$D$97,4,0)</f>
        <v>Administration</v>
      </c>
    </row>
    <row r="879" spans="1:15" hidden="1">
      <c r="A879" s="15">
        <v>40753</v>
      </c>
      <c r="B879" s="6" t="s">
        <v>423</v>
      </c>
      <c r="C879" s="9" t="s">
        <v>176</v>
      </c>
      <c r="E879" t="s">
        <v>1353</v>
      </c>
      <c r="F879" s="24">
        <v>500</v>
      </c>
      <c r="G879">
        <v>30736</v>
      </c>
      <c r="H879" s="7" t="str">
        <f>VLOOKUP(G879,'Sub-Acct VLookup'!$A$1:$B$44,2,0)</f>
        <v>Community Welfare</v>
      </c>
      <c r="I879" s="13">
        <v>3333</v>
      </c>
      <c r="J879" s="2" t="s">
        <v>1068</v>
      </c>
      <c r="K879" s="2"/>
      <c r="L879" t="str">
        <f>VLOOKUP(J879,'State V-Lookup'!$A$1:$B$19,2,0)</f>
        <v>GEORGIA</v>
      </c>
      <c r="M879" t="str">
        <f>VLOOKUP(I879,'Cost Center VLookup'!$A$1:$C$99,2,0)</f>
        <v>3333 Mid St Div Public Affairs</v>
      </c>
      <c r="N879" t="str">
        <f>VLOOKUP(I879,'Cost Center VLookup'!$A$1:$C$89,3,0)</f>
        <v>Mark Martin</v>
      </c>
      <c r="O879" t="str">
        <f>VLOOKUP(I879,'Cost Center VLookup'!$A$1:$D$97,4,0)</f>
        <v>Administration</v>
      </c>
    </row>
    <row r="880" spans="1:15" hidden="1">
      <c r="A880" s="15">
        <v>40737</v>
      </c>
      <c r="B880" s="6" t="s">
        <v>423</v>
      </c>
      <c r="C880" s="9" t="s">
        <v>176</v>
      </c>
      <c r="E880" t="s">
        <v>430</v>
      </c>
      <c r="F880" s="24">
        <v>50</v>
      </c>
      <c r="G880">
        <v>30736</v>
      </c>
      <c r="H880" s="7" t="str">
        <f>VLOOKUP(G880,'Sub-Acct VLookup'!$A$1:$B$44,2,0)</f>
        <v>Community Welfare</v>
      </c>
      <c r="I880" s="13">
        <v>3335</v>
      </c>
      <c r="J880" s="2" t="s">
        <v>1220</v>
      </c>
      <c r="K880" s="2"/>
      <c r="L880" t="str">
        <f>VLOOKUP(J880,'State V-Lookup'!$A$1:$B$19,2,0)</f>
        <v>NEMO</v>
      </c>
      <c r="M880" t="str">
        <f>VLOOKUP(I880,'Cost Center VLookup'!$A$1:$C$99,2,0)</f>
        <v>3335 Mid St Div Canton Operations</v>
      </c>
      <c r="N880" t="str">
        <f>VLOOKUP(I880,'Cost Center VLookup'!$A$1:$C$89,3,0)</f>
        <v>Liberty Utilities</v>
      </c>
      <c r="O880" t="str">
        <f>VLOOKUP(I880,'Cost Center VLookup'!$A$1:$D$97,4,0)</f>
        <v>Liberty Utilities</v>
      </c>
    </row>
    <row r="881" spans="1:15" hidden="1">
      <c r="A881" s="15">
        <v>40749</v>
      </c>
      <c r="B881" s="6" t="s">
        <v>423</v>
      </c>
      <c r="C881" s="9" t="s">
        <v>176</v>
      </c>
      <c r="E881" t="s">
        <v>431</v>
      </c>
      <c r="F881" s="24">
        <v>304</v>
      </c>
      <c r="G881">
        <v>30736</v>
      </c>
      <c r="H881" s="7" t="str">
        <f>VLOOKUP(G881,'Sub-Acct VLookup'!$A$1:$B$44,2,0)</f>
        <v>Community Welfare</v>
      </c>
      <c r="I881" s="13">
        <v>3370</v>
      </c>
      <c r="J881" s="2" t="s">
        <v>1220</v>
      </c>
      <c r="K881" s="2"/>
      <c r="L881" t="str">
        <f>VLOOKUP(J881,'State V-Lookup'!$A$1:$B$19,2,0)</f>
        <v>NEMO</v>
      </c>
      <c r="M881" t="str">
        <f>VLOOKUP(I881,'Cost Center VLookup'!$A$1:$C$99,2,0)</f>
        <v>3370 Mid St Div Kirksville Operations</v>
      </c>
      <c r="N881" t="str">
        <f>VLOOKUP(I881,'Cost Center VLookup'!$A$1:$C$89,3,0)</f>
        <v>Liberty Utilities</v>
      </c>
      <c r="O881" t="str">
        <f>VLOOKUP(I881,'Cost Center VLookup'!$A$1:$D$97,4,0)</f>
        <v>Liberty Utilities</v>
      </c>
    </row>
    <row r="882" spans="1:15" hidden="1">
      <c r="A882" s="15">
        <v>40730</v>
      </c>
      <c r="B882" s="6" t="s">
        <v>423</v>
      </c>
      <c r="C882" s="9" t="s">
        <v>176</v>
      </c>
      <c r="E882" t="s">
        <v>432</v>
      </c>
      <c r="F882" s="24">
        <v>327.69</v>
      </c>
      <c r="G882">
        <v>30736</v>
      </c>
      <c r="H882" s="7" t="str">
        <f>VLOOKUP(G882,'Sub-Acct VLookup'!$A$1:$B$44,2,0)</f>
        <v>Community Welfare</v>
      </c>
      <c r="I882" s="13">
        <v>3370</v>
      </c>
      <c r="J882" s="2" t="s">
        <v>1220</v>
      </c>
      <c r="K882" s="2"/>
      <c r="L882" t="str">
        <f>VLOOKUP(J882,'State V-Lookup'!$A$1:$B$19,2,0)</f>
        <v>NEMO</v>
      </c>
      <c r="M882" t="str">
        <f>VLOOKUP(I882,'Cost Center VLookup'!$A$1:$C$99,2,0)</f>
        <v>3370 Mid St Div Kirksville Operations</v>
      </c>
      <c r="N882" t="str">
        <f>VLOOKUP(I882,'Cost Center VLookup'!$A$1:$C$89,3,0)</f>
        <v>Liberty Utilities</v>
      </c>
      <c r="O882" t="str">
        <f>VLOOKUP(I882,'Cost Center VLookup'!$A$1:$D$97,4,0)</f>
        <v>Liberty Utilities</v>
      </c>
    </row>
    <row r="883" spans="1:15" hidden="1">
      <c r="A883" s="15">
        <v>40749</v>
      </c>
      <c r="B883" s="6" t="s">
        <v>423</v>
      </c>
      <c r="C883" s="9" t="s">
        <v>176</v>
      </c>
      <c r="E883" t="s">
        <v>433</v>
      </c>
      <c r="F883" s="24">
        <v>245</v>
      </c>
      <c r="G883">
        <v>30736</v>
      </c>
      <c r="H883" s="7" t="str">
        <f>VLOOKUP(G883,'Sub-Acct VLookup'!$A$1:$B$44,2,0)</f>
        <v>Community Welfare</v>
      </c>
      <c r="I883" s="13">
        <v>3331</v>
      </c>
      <c r="J883" s="2" t="s">
        <v>1027</v>
      </c>
      <c r="K883" s="2"/>
      <c r="L883" t="str">
        <f>VLOOKUP(J883,'State V-Lookup'!$A$1:$B$19,2,0)</f>
        <v>GENERAL OFFICE</v>
      </c>
      <c r="M883" t="str">
        <f>VLOOKUP(I883,'Cost Center VLookup'!$A$1:$C$99,2,0)</f>
        <v>3331 Mid St Div Franklin Central Region Administration</v>
      </c>
      <c r="N883" t="str">
        <f>VLOOKUP(I883,'Cost Center VLookup'!$A$1:$C$89,3,0)</f>
        <v>Craig Rice</v>
      </c>
      <c r="O883" t="str">
        <f>VLOOKUP(I883,'Cost Center VLookup'!$A$1:$D$97,4,0)</f>
        <v>Administration</v>
      </c>
    </row>
    <row r="884" spans="1:15" hidden="1">
      <c r="A884" s="15">
        <v>40755</v>
      </c>
      <c r="B884" s="6" t="s">
        <v>423</v>
      </c>
      <c r="C884" s="9" t="s">
        <v>176</v>
      </c>
      <c r="E884" t="s">
        <v>411</v>
      </c>
      <c r="F884" s="24">
        <v>20.88</v>
      </c>
      <c r="G884">
        <v>30705</v>
      </c>
      <c r="H884" s="7" t="str">
        <f>VLOOKUP(G884,'Sub-Acct VLookup'!$A$1:$B$44,2,0)</f>
        <v>Health</v>
      </c>
      <c r="I884" s="13">
        <v>3337</v>
      </c>
      <c r="J884" s="2" t="s">
        <v>1217</v>
      </c>
      <c r="K884" s="2"/>
      <c r="L884" t="str">
        <f>VLOOKUP(J884,'State V-Lookup'!$A$1:$B$19,2,0)</f>
        <v>ILLINOIS</v>
      </c>
      <c r="M884" t="str">
        <f>VLOOKUP(I884,'Cost Center VLookup'!$A$1:$C$99,2,0)</f>
        <v>3337 Mid St Div Harrisburg/Metropolis Operations</v>
      </c>
      <c r="N884" t="str">
        <f>VLOOKUP(I884,'Cost Center VLookup'!$A$1:$C$89,3,0)</f>
        <v>Liberty Utilities</v>
      </c>
      <c r="O884" t="str">
        <f>VLOOKUP(I884,'Cost Center VLookup'!$A$1:$D$97,4,0)</f>
        <v>Liberty Utilities</v>
      </c>
    </row>
    <row r="885" spans="1:15" hidden="1">
      <c r="A885" s="15">
        <v>40756</v>
      </c>
      <c r="B885" s="6" t="s">
        <v>434</v>
      </c>
      <c r="C885" s="9" t="s">
        <v>176</v>
      </c>
      <c r="E885" t="s">
        <v>1102</v>
      </c>
      <c r="F885" s="24">
        <v>100</v>
      </c>
      <c r="G885">
        <v>30736</v>
      </c>
      <c r="H885" s="7" t="str">
        <f>VLOOKUP(G885,'Sub-Acct VLookup'!$A$1:$B$44,2,0)</f>
        <v>Community Welfare</v>
      </c>
      <c r="I885" s="13">
        <v>3333</v>
      </c>
      <c r="J885" s="2" t="s">
        <v>1011</v>
      </c>
      <c r="K885" s="2"/>
      <c r="L885" t="str">
        <f>VLOOKUP(J885,'State V-Lookup'!$A$1:$B$19,2,0)</f>
        <v>KENTUCKY</v>
      </c>
      <c r="M885" t="str">
        <f>VLOOKUP(I885,'Cost Center VLookup'!$A$1:$C$99,2,0)</f>
        <v>3333 Mid St Div Public Affairs</v>
      </c>
      <c r="N885" t="str">
        <f>VLOOKUP(I885,'Cost Center VLookup'!$A$1:$C$89,3,0)</f>
        <v>Mark Martin</v>
      </c>
      <c r="O885" t="str">
        <f>VLOOKUP(I885,'Cost Center VLookup'!$A$1:$D$97,4,0)</f>
        <v>Administration</v>
      </c>
    </row>
    <row r="886" spans="1:15" hidden="1">
      <c r="A886" s="15">
        <v>40765</v>
      </c>
      <c r="B886" s="6" t="s">
        <v>434</v>
      </c>
      <c r="C886" s="9" t="s">
        <v>176</v>
      </c>
      <c r="E886" t="s">
        <v>435</v>
      </c>
      <c r="F886" s="24">
        <v>250</v>
      </c>
      <c r="G886">
        <v>30736</v>
      </c>
      <c r="H886" s="7" t="str">
        <f>VLOOKUP(G886,'Sub-Acct VLookup'!$A$1:$B$44,2,0)</f>
        <v>Community Welfare</v>
      </c>
      <c r="I886" s="13">
        <v>3333</v>
      </c>
      <c r="J886" s="2" t="s">
        <v>1011</v>
      </c>
      <c r="K886" s="2"/>
      <c r="L886" t="str">
        <f>VLOOKUP(J886,'State V-Lookup'!$A$1:$B$19,2,0)</f>
        <v>KENTUCKY</v>
      </c>
      <c r="M886" t="str">
        <f>VLOOKUP(I886,'Cost Center VLookup'!$A$1:$C$99,2,0)</f>
        <v>3333 Mid St Div Public Affairs</v>
      </c>
      <c r="N886" t="str">
        <f>VLOOKUP(I886,'Cost Center VLookup'!$A$1:$C$89,3,0)</f>
        <v>Mark Martin</v>
      </c>
      <c r="O886" t="str">
        <f>VLOOKUP(I886,'Cost Center VLookup'!$A$1:$D$97,4,0)</f>
        <v>Administration</v>
      </c>
    </row>
    <row r="887" spans="1:15" hidden="1">
      <c r="A887" s="15">
        <v>40756</v>
      </c>
      <c r="B887" s="6" t="s">
        <v>434</v>
      </c>
      <c r="C887" s="9" t="s">
        <v>176</v>
      </c>
      <c r="E887" t="s">
        <v>137</v>
      </c>
      <c r="F887" s="24">
        <v>1000</v>
      </c>
      <c r="G887">
        <v>30736</v>
      </c>
      <c r="H887" s="7" t="str">
        <f>VLOOKUP(G887,'Sub-Acct VLookup'!$A$1:$B$44,2,0)</f>
        <v>Community Welfare</v>
      </c>
      <c r="I887" s="13">
        <v>3333</v>
      </c>
      <c r="J887" s="2" t="s">
        <v>1011</v>
      </c>
      <c r="K887" s="2"/>
      <c r="L887" t="str">
        <f>VLOOKUP(J887,'State V-Lookup'!$A$1:$B$19,2,0)</f>
        <v>KENTUCKY</v>
      </c>
      <c r="M887" t="str">
        <f>VLOOKUP(I887,'Cost Center VLookup'!$A$1:$C$99,2,0)</f>
        <v>3333 Mid St Div Public Affairs</v>
      </c>
      <c r="N887" t="str">
        <f>VLOOKUP(I887,'Cost Center VLookup'!$A$1:$C$89,3,0)</f>
        <v>Mark Martin</v>
      </c>
      <c r="O887" t="str">
        <f>VLOOKUP(I887,'Cost Center VLookup'!$A$1:$D$97,4,0)</f>
        <v>Administration</v>
      </c>
    </row>
    <row r="888" spans="1:15" hidden="1">
      <c r="A888" s="15">
        <v>40756</v>
      </c>
      <c r="B888" s="6" t="s">
        <v>434</v>
      </c>
      <c r="C888" s="9" t="s">
        <v>176</v>
      </c>
      <c r="E888" t="s">
        <v>436</v>
      </c>
      <c r="F888" s="24">
        <v>250</v>
      </c>
      <c r="G888">
        <v>30736</v>
      </c>
      <c r="H888" s="7" t="str">
        <f>VLOOKUP(G888,'Sub-Acct VLookup'!$A$1:$B$44,2,0)</f>
        <v>Community Welfare</v>
      </c>
      <c r="I888" s="13">
        <v>3333</v>
      </c>
      <c r="J888" s="2" t="s">
        <v>1011</v>
      </c>
      <c r="K888" s="2"/>
      <c r="L888" t="str">
        <f>VLOOKUP(J888,'State V-Lookup'!$A$1:$B$19,2,0)</f>
        <v>KENTUCKY</v>
      </c>
      <c r="M888" t="str">
        <f>VLOOKUP(I888,'Cost Center VLookup'!$A$1:$C$99,2,0)</f>
        <v>3333 Mid St Div Public Affairs</v>
      </c>
      <c r="N888" t="str">
        <f>VLOOKUP(I888,'Cost Center VLookup'!$A$1:$C$89,3,0)</f>
        <v>Mark Martin</v>
      </c>
      <c r="O888" t="str">
        <f>VLOOKUP(I888,'Cost Center VLookup'!$A$1:$D$97,4,0)</f>
        <v>Administration</v>
      </c>
    </row>
    <row r="889" spans="1:15" hidden="1">
      <c r="A889" s="15">
        <v>40780</v>
      </c>
      <c r="B889" s="6" t="s">
        <v>434</v>
      </c>
      <c r="C889" s="9" t="s">
        <v>176</v>
      </c>
      <c r="E889" t="s">
        <v>1242</v>
      </c>
      <c r="F889" s="24">
        <v>100</v>
      </c>
      <c r="G889">
        <v>30736</v>
      </c>
      <c r="H889" s="7" t="str">
        <f>VLOOKUP(G889,'Sub-Acct VLookup'!$A$1:$B$44,2,0)</f>
        <v>Community Welfare</v>
      </c>
      <c r="I889" s="13">
        <v>3333</v>
      </c>
      <c r="J889" s="2" t="s">
        <v>1011</v>
      </c>
      <c r="K889" s="2"/>
      <c r="L889" t="str">
        <f>VLOOKUP(J889,'State V-Lookup'!$A$1:$B$19,2,0)</f>
        <v>KENTUCKY</v>
      </c>
      <c r="M889" t="str">
        <f>VLOOKUP(I889,'Cost Center VLookup'!$A$1:$C$99,2,0)</f>
        <v>3333 Mid St Div Public Affairs</v>
      </c>
      <c r="N889" t="str">
        <f>VLOOKUP(I889,'Cost Center VLookup'!$A$1:$C$89,3,0)</f>
        <v>Mark Martin</v>
      </c>
      <c r="O889" t="str">
        <f>VLOOKUP(I889,'Cost Center VLookup'!$A$1:$D$97,4,0)</f>
        <v>Administration</v>
      </c>
    </row>
    <row r="890" spans="1:15" hidden="1">
      <c r="A890" s="15">
        <v>40786</v>
      </c>
      <c r="B890" s="6" t="s">
        <v>434</v>
      </c>
      <c r="C890" s="9" t="s">
        <v>176</v>
      </c>
      <c r="E890" t="s">
        <v>1285</v>
      </c>
      <c r="F890" s="24">
        <v>7500</v>
      </c>
      <c r="G890">
        <v>30736</v>
      </c>
      <c r="H890" s="7" t="str">
        <f>VLOOKUP(G890,'Sub-Acct VLookup'!$A$1:$B$44,2,0)</f>
        <v>Community Welfare</v>
      </c>
      <c r="I890" s="13">
        <v>3333</v>
      </c>
      <c r="J890" s="2" t="s">
        <v>1026</v>
      </c>
      <c r="K890" s="2"/>
      <c r="L890" t="str">
        <f>VLOOKUP(J890,'State V-Lookup'!$A$1:$B$19,2,0)</f>
        <v>TENNESSEE</v>
      </c>
      <c r="M890" t="str">
        <f>VLOOKUP(I890,'Cost Center VLookup'!$A$1:$C$99,2,0)</f>
        <v>3333 Mid St Div Public Affairs</v>
      </c>
      <c r="N890" t="str">
        <f>VLOOKUP(I890,'Cost Center VLookup'!$A$1:$C$89,3,0)</f>
        <v>Mark Martin</v>
      </c>
      <c r="O890" t="str">
        <f>VLOOKUP(I890,'Cost Center VLookup'!$A$1:$D$97,4,0)</f>
        <v>Administration</v>
      </c>
    </row>
    <row r="891" spans="1:15" hidden="1">
      <c r="A891" s="15">
        <v>40777</v>
      </c>
      <c r="B891" s="6" t="s">
        <v>434</v>
      </c>
      <c r="C891" s="9" t="s">
        <v>176</v>
      </c>
      <c r="E891" t="s">
        <v>437</v>
      </c>
      <c r="F891" s="24">
        <v>520</v>
      </c>
      <c r="G891">
        <v>30736</v>
      </c>
      <c r="H891" s="7" t="str">
        <f>VLOOKUP(G891,'Sub-Acct VLookup'!$A$1:$B$44,2,0)</f>
        <v>Community Welfare</v>
      </c>
      <c r="I891" s="13">
        <v>3333</v>
      </c>
      <c r="J891" s="2" t="s">
        <v>1035</v>
      </c>
      <c r="K891" s="2"/>
      <c r="L891" t="str">
        <f>VLOOKUP(J891,'State V-Lookup'!$A$1:$B$19,2,0)</f>
        <v>VIRGINIA</v>
      </c>
      <c r="M891" t="str">
        <f>VLOOKUP(I891,'Cost Center VLookup'!$A$1:$C$99,2,0)</f>
        <v>3333 Mid St Div Public Affairs</v>
      </c>
      <c r="N891" t="str">
        <f>VLOOKUP(I891,'Cost Center VLookup'!$A$1:$C$89,3,0)</f>
        <v>Mark Martin</v>
      </c>
      <c r="O891" t="str">
        <f>VLOOKUP(I891,'Cost Center VLookup'!$A$1:$D$97,4,0)</f>
        <v>Administration</v>
      </c>
    </row>
    <row r="892" spans="1:15" hidden="1">
      <c r="A892" s="15">
        <v>40772</v>
      </c>
      <c r="B892" s="6" t="s">
        <v>434</v>
      </c>
      <c r="C892" s="9" t="s">
        <v>176</v>
      </c>
      <c r="E892" t="s">
        <v>111</v>
      </c>
      <c r="F892" s="24">
        <v>1000</v>
      </c>
      <c r="G892">
        <v>30736</v>
      </c>
      <c r="H892" s="7" t="str">
        <f>VLOOKUP(G892,'Sub-Acct VLookup'!$A$1:$B$44,2,0)</f>
        <v>Community Welfare</v>
      </c>
      <c r="I892" s="13">
        <v>3333</v>
      </c>
      <c r="J892" s="2" t="s">
        <v>1035</v>
      </c>
      <c r="K892" s="2"/>
      <c r="L892" t="str">
        <f>VLOOKUP(J892,'State V-Lookup'!$A$1:$B$19,2,0)</f>
        <v>VIRGINIA</v>
      </c>
      <c r="M892" t="str">
        <f>VLOOKUP(I892,'Cost Center VLookup'!$A$1:$C$99,2,0)</f>
        <v>3333 Mid St Div Public Affairs</v>
      </c>
      <c r="N892" t="str">
        <f>VLOOKUP(I892,'Cost Center VLookup'!$A$1:$C$89,3,0)</f>
        <v>Mark Martin</v>
      </c>
      <c r="O892" t="str">
        <f>VLOOKUP(I892,'Cost Center VLookup'!$A$1:$D$97,4,0)</f>
        <v>Administration</v>
      </c>
    </row>
    <row r="893" spans="1:15" hidden="1">
      <c r="A893" s="15">
        <v>40766</v>
      </c>
      <c r="B893" s="6" t="s">
        <v>434</v>
      </c>
      <c r="C893" s="9" t="s">
        <v>176</v>
      </c>
      <c r="E893" t="s">
        <v>1102</v>
      </c>
      <c r="F893" s="24">
        <v>1950</v>
      </c>
      <c r="G893">
        <v>30736</v>
      </c>
      <c r="H893" s="7" t="str">
        <f>VLOOKUP(G893,'Sub-Acct VLookup'!$A$1:$B$44,2,0)</f>
        <v>Community Welfare</v>
      </c>
      <c r="I893" s="13">
        <v>3333</v>
      </c>
      <c r="J893" s="2" t="s">
        <v>1068</v>
      </c>
      <c r="K893" s="2"/>
      <c r="L893" t="str">
        <f>VLOOKUP(J893,'State V-Lookup'!$A$1:$B$19,2,0)</f>
        <v>GEORGIA</v>
      </c>
      <c r="M893" t="str">
        <f>VLOOKUP(I893,'Cost Center VLookup'!$A$1:$C$99,2,0)</f>
        <v>3333 Mid St Div Public Affairs</v>
      </c>
      <c r="N893" t="str">
        <f>VLOOKUP(I893,'Cost Center VLookup'!$A$1:$C$89,3,0)</f>
        <v>Mark Martin</v>
      </c>
      <c r="O893" t="str">
        <f>VLOOKUP(I893,'Cost Center VLookup'!$A$1:$D$97,4,0)</f>
        <v>Administration</v>
      </c>
    </row>
    <row r="894" spans="1:15" hidden="1">
      <c r="A894" s="15">
        <v>40760</v>
      </c>
      <c r="B894" s="6" t="s">
        <v>434</v>
      </c>
      <c r="C894" s="9" t="s">
        <v>176</v>
      </c>
      <c r="E894" t="s">
        <v>438</v>
      </c>
      <c r="F894" s="24">
        <v>150</v>
      </c>
      <c r="G894">
        <v>30736</v>
      </c>
      <c r="H894" s="7" t="str">
        <f>VLOOKUP(G894,'Sub-Acct VLookup'!$A$1:$B$44,2,0)</f>
        <v>Community Welfare</v>
      </c>
      <c r="I894" s="13">
        <v>3370</v>
      </c>
      <c r="J894" s="2" t="s">
        <v>1220</v>
      </c>
      <c r="K894" s="2"/>
      <c r="L894" t="str">
        <f>VLOOKUP(J894,'State V-Lookup'!$A$1:$B$19,2,0)</f>
        <v>NEMO</v>
      </c>
      <c r="M894" t="str">
        <f>VLOOKUP(I894,'Cost Center VLookup'!$A$1:$C$99,2,0)</f>
        <v>3370 Mid St Div Kirksville Operations</v>
      </c>
      <c r="N894" t="str">
        <f>VLOOKUP(I894,'Cost Center VLookup'!$A$1:$C$89,3,0)</f>
        <v>Liberty Utilities</v>
      </c>
      <c r="O894" t="str">
        <f>VLOOKUP(I894,'Cost Center VLookup'!$A$1:$D$97,4,0)</f>
        <v>Liberty Utilities</v>
      </c>
    </row>
    <row r="895" spans="1:15" hidden="1">
      <c r="A895" s="15">
        <v>40770</v>
      </c>
      <c r="B895" s="6" t="s">
        <v>434</v>
      </c>
      <c r="C895" s="9" t="s">
        <v>176</v>
      </c>
      <c r="E895" t="s">
        <v>1284</v>
      </c>
      <c r="F895" s="24">
        <v>988.93</v>
      </c>
      <c r="G895">
        <v>30710</v>
      </c>
      <c r="H895" s="7" t="str">
        <f>VLOOKUP(G895,'Sub-Acct VLookup'!$A$1:$B$44,2,0)</f>
        <v>Youth Clubs &amp; Centers</v>
      </c>
      <c r="I895" s="13">
        <v>3333</v>
      </c>
      <c r="J895" s="2" t="s">
        <v>1026</v>
      </c>
      <c r="K895" s="2"/>
      <c r="L895" t="str">
        <f>VLOOKUP(J895,'State V-Lookup'!$A$1:$B$19,2,0)</f>
        <v>TENNESSEE</v>
      </c>
      <c r="M895" t="str">
        <f>VLOOKUP(I895,'Cost Center VLookup'!$A$1:$C$99,2,0)</f>
        <v>3333 Mid St Div Public Affairs</v>
      </c>
      <c r="N895" t="str">
        <f>VLOOKUP(I895,'Cost Center VLookup'!$A$1:$C$89,3,0)</f>
        <v>Mark Martin</v>
      </c>
      <c r="O895" t="str">
        <f>VLOOKUP(I895,'Cost Center VLookup'!$A$1:$D$97,4,0)</f>
        <v>Administration</v>
      </c>
    </row>
    <row r="896" spans="1:15" hidden="1">
      <c r="A896" s="15">
        <v>40781</v>
      </c>
      <c r="B896" s="6" t="s">
        <v>434</v>
      </c>
      <c r="C896" s="9" t="s">
        <v>176</v>
      </c>
      <c r="E896" t="s">
        <v>1039</v>
      </c>
      <c r="F896" s="24">
        <v>150</v>
      </c>
      <c r="G896">
        <v>30710</v>
      </c>
      <c r="H896" s="7" t="str">
        <f>VLOOKUP(G896,'Sub-Acct VLookup'!$A$1:$B$44,2,0)</f>
        <v>Youth Clubs &amp; Centers</v>
      </c>
      <c r="I896" s="13">
        <v>3334</v>
      </c>
      <c r="J896" s="2" t="s">
        <v>1040</v>
      </c>
      <c r="K896" s="2"/>
      <c r="L896" t="str">
        <f>VLOOKUP(J896,'State V-Lookup'!$A$1:$B$19,2,0)</f>
        <v>IOWA</v>
      </c>
      <c r="M896" t="str">
        <f>VLOOKUP(I896,'Cost Center VLookup'!$A$1:$C$99,2,0)</f>
        <v>3334 Mid St Div Keokuk Operations</v>
      </c>
      <c r="N896" t="str">
        <f>VLOOKUP(I896,'Cost Center VLookup'!$A$1:$C$89,3,0)</f>
        <v>Liberty Utilities</v>
      </c>
      <c r="O896" t="str">
        <f>VLOOKUP(I896,'Cost Center VLookup'!$A$1:$D$97,4,0)</f>
        <v>Liberty Utilities</v>
      </c>
    </row>
    <row r="897" spans="1:15" hidden="1">
      <c r="A897" s="15">
        <v>40785</v>
      </c>
      <c r="B897" s="6" t="s">
        <v>434</v>
      </c>
      <c r="C897" s="9" t="s">
        <v>176</v>
      </c>
      <c r="E897" t="s">
        <v>1271</v>
      </c>
      <c r="F897" s="24">
        <v>7500</v>
      </c>
      <c r="G897">
        <v>30706</v>
      </c>
      <c r="H897" s="7" t="str">
        <f>VLOOKUP(G897,'Sub-Acct VLookup'!$A$1:$B$44,2,0)</f>
        <v>Museums &amp; Arts</v>
      </c>
      <c r="I897" s="13">
        <v>3333</v>
      </c>
      <c r="J897" s="2" t="s">
        <v>1011</v>
      </c>
      <c r="K897" s="2"/>
      <c r="L897" t="str">
        <f>VLOOKUP(J897,'State V-Lookup'!$A$1:$B$19,2,0)</f>
        <v>KENTUCKY</v>
      </c>
      <c r="M897" t="str">
        <f>VLOOKUP(I897,'Cost Center VLookup'!$A$1:$C$99,2,0)</f>
        <v>3333 Mid St Div Public Affairs</v>
      </c>
      <c r="N897" t="str">
        <f>VLOOKUP(I897,'Cost Center VLookup'!$A$1:$C$89,3,0)</f>
        <v>Mark Martin</v>
      </c>
      <c r="O897" t="str">
        <f>VLOOKUP(I897,'Cost Center VLookup'!$A$1:$D$97,4,0)</f>
        <v>Administration</v>
      </c>
    </row>
    <row r="898" spans="1:15" hidden="1">
      <c r="A898" s="15">
        <v>40774</v>
      </c>
      <c r="B898" s="6" t="s">
        <v>434</v>
      </c>
      <c r="C898" s="9" t="s">
        <v>176</v>
      </c>
      <c r="E898" t="s">
        <v>1335</v>
      </c>
      <c r="F898" s="24">
        <v>10000</v>
      </c>
      <c r="G898">
        <v>30706</v>
      </c>
      <c r="H898" s="7" t="str">
        <f>VLOOKUP(G898,'Sub-Acct VLookup'!$A$1:$B$44,2,0)</f>
        <v>Museums &amp; Arts</v>
      </c>
      <c r="I898" s="13">
        <v>3333</v>
      </c>
      <c r="J898" s="2" t="s">
        <v>1011</v>
      </c>
      <c r="K898" s="2"/>
      <c r="L898" t="str">
        <f>VLOOKUP(J898,'State V-Lookup'!$A$1:$B$19,2,0)</f>
        <v>KENTUCKY</v>
      </c>
      <c r="M898" t="str">
        <f>VLOOKUP(I898,'Cost Center VLookup'!$A$1:$C$99,2,0)</f>
        <v>3333 Mid St Div Public Affairs</v>
      </c>
      <c r="N898" t="str">
        <f>VLOOKUP(I898,'Cost Center VLookup'!$A$1:$C$89,3,0)</f>
        <v>Mark Martin</v>
      </c>
      <c r="O898" t="str">
        <f>VLOOKUP(I898,'Cost Center VLookup'!$A$1:$D$97,4,0)</f>
        <v>Administration</v>
      </c>
    </row>
    <row r="899" spans="1:15" hidden="1">
      <c r="A899" s="15">
        <v>40771</v>
      </c>
      <c r="B899" s="6" t="s">
        <v>434</v>
      </c>
      <c r="C899" s="9" t="s">
        <v>176</v>
      </c>
      <c r="E899" t="s">
        <v>1242</v>
      </c>
      <c r="F899" s="24">
        <v>100</v>
      </c>
      <c r="G899">
        <v>30705</v>
      </c>
      <c r="H899" s="7" t="str">
        <f>VLOOKUP(G899,'Sub-Acct VLookup'!$A$1:$B$44,2,0)</f>
        <v>Health</v>
      </c>
      <c r="I899" s="13">
        <v>2735</v>
      </c>
      <c r="J899" s="2" t="s">
        <v>1011</v>
      </c>
      <c r="K899" s="2"/>
      <c r="L899" t="str">
        <f>VLOOKUP(J899,'State V-Lookup'!$A$1:$B$19,2,0)</f>
        <v>KENTUCKY</v>
      </c>
      <c r="M899" t="str">
        <f>VLOOKUP(I899,'Cost Center VLookup'!$A$1:$C$99,2,0)</f>
        <v>2735 KY Div Glasgow C&amp;M/Service</v>
      </c>
      <c r="N899" t="str">
        <f>VLOOKUP(I899,'Cost Center VLookup'!$A$1:$C$89,3,0)</f>
        <v>Brett Lowe</v>
      </c>
      <c r="O899" t="str">
        <f>VLOOKUP(I899,'Cost Center VLookup'!$A$1:$D$97,4,0)</f>
        <v>Mike Close</v>
      </c>
    </row>
    <row r="900" spans="1:15" hidden="1">
      <c r="A900" s="15">
        <v>40764</v>
      </c>
      <c r="B900" s="6" t="s">
        <v>434</v>
      </c>
      <c r="C900" s="9" t="s">
        <v>176</v>
      </c>
      <c r="E900" t="s">
        <v>1243</v>
      </c>
      <c r="F900" s="24">
        <v>1920</v>
      </c>
      <c r="G900">
        <v>30705</v>
      </c>
      <c r="H900" s="7" t="str">
        <f>VLOOKUP(G900,'Sub-Acct VLookup'!$A$1:$B$44,2,0)</f>
        <v>Health</v>
      </c>
      <c r="I900" s="13">
        <v>3333</v>
      </c>
      <c r="J900" s="2" t="s">
        <v>1026</v>
      </c>
      <c r="K900" s="2"/>
      <c r="L900" t="str">
        <f>VLOOKUP(J900,'State V-Lookup'!$A$1:$B$19,2,0)</f>
        <v>TENNESSEE</v>
      </c>
      <c r="M900" t="str">
        <f>VLOOKUP(I900,'Cost Center VLookup'!$A$1:$C$99,2,0)</f>
        <v>3333 Mid St Div Public Affairs</v>
      </c>
      <c r="N900" t="str">
        <f>VLOOKUP(I900,'Cost Center VLookup'!$A$1:$C$89,3,0)</f>
        <v>Mark Martin</v>
      </c>
      <c r="O900" t="str">
        <f>VLOOKUP(I900,'Cost Center VLookup'!$A$1:$D$97,4,0)</f>
        <v>Administration</v>
      </c>
    </row>
    <row r="901" spans="1:15" hidden="1">
      <c r="A901" s="15">
        <v>40780</v>
      </c>
      <c r="B901" s="6" t="s">
        <v>434</v>
      </c>
      <c r="C901" s="9" t="s">
        <v>176</v>
      </c>
      <c r="E901" t="s">
        <v>1320</v>
      </c>
      <c r="F901" s="24">
        <v>35</v>
      </c>
      <c r="G901">
        <v>30705</v>
      </c>
      <c r="H901" s="7" t="str">
        <f>VLOOKUP(G901,'Sub-Acct VLookup'!$A$1:$B$44,2,0)</f>
        <v>Health</v>
      </c>
      <c r="I901" s="13">
        <v>3334</v>
      </c>
      <c r="J901" s="2" t="s">
        <v>1040</v>
      </c>
      <c r="K901" s="2"/>
      <c r="L901" t="str">
        <f>VLOOKUP(J901,'State V-Lookup'!$A$1:$B$19,2,0)</f>
        <v>IOWA</v>
      </c>
      <c r="M901" t="str">
        <f>VLOOKUP(I901,'Cost Center VLookup'!$A$1:$C$99,2,0)</f>
        <v>3334 Mid St Div Keokuk Operations</v>
      </c>
      <c r="N901" t="str">
        <f>VLOOKUP(I901,'Cost Center VLookup'!$A$1:$C$89,3,0)</f>
        <v>Liberty Utilities</v>
      </c>
      <c r="O901" t="str">
        <f>VLOOKUP(I901,'Cost Center VLookup'!$A$1:$D$97,4,0)</f>
        <v>Liberty Utilities</v>
      </c>
    </row>
    <row r="902" spans="1:15" hidden="1">
      <c r="A902" s="15">
        <v>40766</v>
      </c>
      <c r="B902" s="6" t="s">
        <v>434</v>
      </c>
      <c r="C902" s="9" t="s">
        <v>176</v>
      </c>
      <c r="E902" t="s">
        <v>1010</v>
      </c>
      <c r="F902" s="24">
        <v>16177.24</v>
      </c>
      <c r="G902">
        <v>30703</v>
      </c>
      <c r="H902" s="7" t="str">
        <f>VLOOKUP(G902,'Sub-Acct VLookup'!$A$1:$B$44,2,0)</f>
        <v>United Way Agencies</v>
      </c>
      <c r="I902" s="13">
        <v>3333</v>
      </c>
      <c r="J902" s="2" t="s">
        <v>1011</v>
      </c>
      <c r="K902" s="2"/>
      <c r="L902" t="str">
        <f>VLOOKUP(J902,'State V-Lookup'!$A$1:$B$19,2,0)</f>
        <v>KENTUCKY</v>
      </c>
      <c r="M902" t="str">
        <f>VLOOKUP(I902,'Cost Center VLookup'!$A$1:$C$99,2,0)</f>
        <v>3333 Mid St Div Public Affairs</v>
      </c>
      <c r="N902" t="str">
        <f>VLOOKUP(I902,'Cost Center VLookup'!$A$1:$C$89,3,0)</f>
        <v>Mark Martin</v>
      </c>
      <c r="O902" t="str">
        <f>VLOOKUP(I902,'Cost Center VLookup'!$A$1:$D$97,4,0)</f>
        <v>Administration</v>
      </c>
    </row>
    <row r="903" spans="1:15" hidden="1">
      <c r="A903" s="15">
        <v>40763</v>
      </c>
      <c r="B903" s="6" t="s">
        <v>434</v>
      </c>
      <c r="C903" s="9" t="s">
        <v>176</v>
      </c>
      <c r="E903" t="s">
        <v>75</v>
      </c>
      <c r="F903" s="24">
        <v>80</v>
      </c>
      <c r="G903">
        <v>30702</v>
      </c>
      <c r="H903" s="7" t="str">
        <f>VLOOKUP(G903,'Sub-Acct VLookup'!$A$1:$B$44,2,0)</f>
        <v>Education</v>
      </c>
      <c r="I903" s="13">
        <v>3333</v>
      </c>
      <c r="J903" s="2" t="s">
        <v>1011</v>
      </c>
      <c r="K903" s="2"/>
      <c r="L903" t="str">
        <f>VLOOKUP(J903,'State V-Lookup'!$A$1:$B$19,2,0)</f>
        <v>KENTUCKY</v>
      </c>
      <c r="M903" t="str">
        <f>VLOOKUP(I903,'Cost Center VLookup'!$A$1:$C$99,2,0)</f>
        <v>3333 Mid St Div Public Affairs</v>
      </c>
      <c r="N903" t="str">
        <f>VLOOKUP(I903,'Cost Center VLookup'!$A$1:$C$89,3,0)</f>
        <v>Mark Martin</v>
      </c>
      <c r="O903" t="str">
        <f>VLOOKUP(I903,'Cost Center VLookup'!$A$1:$D$97,4,0)</f>
        <v>Administration</v>
      </c>
    </row>
    <row r="904" spans="1:15" hidden="1">
      <c r="A904" s="15">
        <v>40772</v>
      </c>
      <c r="B904" s="6" t="s">
        <v>434</v>
      </c>
      <c r="C904" s="9" t="s">
        <v>176</v>
      </c>
      <c r="E904" t="s">
        <v>439</v>
      </c>
      <c r="F904" s="24">
        <v>600</v>
      </c>
      <c r="G904">
        <v>30702</v>
      </c>
      <c r="H904" s="7" t="str">
        <f>VLOOKUP(G904,'Sub-Acct VLookup'!$A$1:$B$44,2,0)</f>
        <v>Education</v>
      </c>
      <c r="I904" s="13">
        <v>3333</v>
      </c>
      <c r="J904" s="2" t="s">
        <v>1011</v>
      </c>
      <c r="K904" s="2"/>
      <c r="L904" t="str">
        <f>VLOOKUP(J904,'State V-Lookup'!$A$1:$B$19,2,0)</f>
        <v>KENTUCKY</v>
      </c>
      <c r="M904" t="str">
        <f>VLOOKUP(I904,'Cost Center VLookup'!$A$1:$C$99,2,0)</f>
        <v>3333 Mid St Div Public Affairs</v>
      </c>
      <c r="N904" t="str">
        <f>VLOOKUP(I904,'Cost Center VLookup'!$A$1:$C$89,3,0)</f>
        <v>Mark Martin</v>
      </c>
      <c r="O904" t="str">
        <f>VLOOKUP(I904,'Cost Center VLookup'!$A$1:$D$97,4,0)</f>
        <v>Administration</v>
      </c>
    </row>
    <row r="905" spans="1:15" hidden="1">
      <c r="A905" s="15">
        <v>40786</v>
      </c>
      <c r="B905" s="6" t="s">
        <v>434</v>
      </c>
      <c r="C905" s="9" t="s">
        <v>176</v>
      </c>
      <c r="E905" t="s">
        <v>440</v>
      </c>
      <c r="F905" s="24">
        <v>100</v>
      </c>
      <c r="G905">
        <v>30702</v>
      </c>
      <c r="H905" s="7" t="str">
        <f>VLOOKUP(G905,'Sub-Acct VLookup'!$A$1:$B$44,2,0)</f>
        <v>Education</v>
      </c>
      <c r="I905" s="13">
        <v>3333</v>
      </c>
      <c r="J905" s="2" t="s">
        <v>1011</v>
      </c>
      <c r="K905" s="2"/>
      <c r="L905" t="str">
        <f>VLOOKUP(J905,'State V-Lookup'!$A$1:$B$19,2,0)</f>
        <v>KENTUCKY</v>
      </c>
      <c r="M905" t="str">
        <f>VLOOKUP(I905,'Cost Center VLookup'!$A$1:$C$99,2,0)</f>
        <v>3333 Mid St Div Public Affairs</v>
      </c>
      <c r="N905" t="str">
        <f>VLOOKUP(I905,'Cost Center VLookup'!$A$1:$C$89,3,0)</f>
        <v>Mark Martin</v>
      </c>
      <c r="O905" t="str">
        <f>VLOOKUP(I905,'Cost Center VLookup'!$A$1:$D$97,4,0)</f>
        <v>Administration</v>
      </c>
    </row>
    <row r="906" spans="1:15" hidden="1">
      <c r="A906" s="15">
        <v>40780</v>
      </c>
      <c r="B906" s="6" t="s">
        <v>434</v>
      </c>
      <c r="C906" s="9" t="s">
        <v>176</v>
      </c>
      <c r="E906" t="s">
        <v>441</v>
      </c>
      <c r="F906" s="24">
        <v>150</v>
      </c>
      <c r="G906">
        <v>30702</v>
      </c>
      <c r="H906" s="7" t="str">
        <f>VLOOKUP(G906,'Sub-Acct VLookup'!$A$1:$B$44,2,0)</f>
        <v>Education</v>
      </c>
      <c r="I906" s="13">
        <v>3333</v>
      </c>
      <c r="J906" s="2" t="s">
        <v>1217</v>
      </c>
      <c r="K906" s="2"/>
      <c r="L906" t="str">
        <f>VLOOKUP(J906,'State V-Lookup'!$A$1:$B$19,2,0)</f>
        <v>ILLINOIS</v>
      </c>
      <c r="M906" t="str">
        <f>VLOOKUP(I906,'Cost Center VLookup'!$A$1:$C$99,2,0)</f>
        <v>3333 Mid St Div Public Affairs</v>
      </c>
      <c r="N906" t="str">
        <f>VLOOKUP(I906,'Cost Center VLookup'!$A$1:$C$89,3,0)</f>
        <v>Mark Martin</v>
      </c>
      <c r="O906" t="str">
        <f>VLOOKUP(I906,'Cost Center VLookup'!$A$1:$D$97,4,0)</f>
        <v>Administration</v>
      </c>
    </row>
    <row r="907" spans="1:15" hidden="1">
      <c r="A907" s="15">
        <v>40767</v>
      </c>
      <c r="B907" s="6" t="s">
        <v>434</v>
      </c>
      <c r="C907" s="9" t="s">
        <v>176</v>
      </c>
      <c r="E907" t="s">
        <v>1351</v>
      </c>
      <c r="F907" s="24">
        <v>1000</v>
      </c>
      <c r="G907">
        <v>30702</v>
      </c>
      <c r="H907" s="7" t="str">
        <f>VLOOKUP(G907,'Sub-Acct VLookup'!$A$1:$B$44,2,0)</f>
        <v>Education</v>
      </c>
      <c r="I907" s="13">
        <v>3333</v>
      </c>
      <c r="J907" s="2" t="s">
        <v>1026</v>
      </c>
      <c r="K907" s="2"/>
      <c r="L907" t="str">
        <f>VLOOKUP(J907,'State V-Lookup'!$A$1:$B$19,2,0)</f>
        <v>TENNESSEE</v>
      </c>
      <c r="M907" t="str">
        <f>VLOOKUP(I907,'Cost Center VLookup'!$A$1:$C$99,2,0)</f>
        <v>3333 Mid St Div Public Affairs</v>
      </c>
      <c r="N907" t="str">
        <f>VLOOKUP(I907,'Cost Center VLookup'!$A$1:$C$89,3,0)</f>
        <v>Mark Martin</v>
      </c>
      <c r="O907" t="str">
        <f>VLOOKUP(I907,'Cost Center VLookup'!$A$1:$D$97,4,0)</f>
        <v>Administration</v>
      </c>
    </row>
    <row r="908" spans="1:15" hidden="1">
      <c r="A908" s="15">
        <v>40784</v>
      </c>
      <c r="B908" s="6" t="s">
        <v>434</v>
      </c>
      <c r="C908" s="9" t="s">
        <v>176</v>
      </c>
      <c r="E908" t="s">
        <v>1069</v>
      </c>
      <c r="F908" s="24">
        <v>59.95</v>
      </c>
      <c r="G908">
        <v>30705</v>
      </c>
      <c r="H908" s="7" t="str">
        <f>VLOOKUP(G908,'Sub-Acct VLookup'!$A$1:$B$44,2,0)</f>
        <v>Health</v>
      </c>
      <c r="I908" s="13">
        <v>3333</v>
      </c>
      <c r="J908" s="2" t="s">
        <v>1068</v>
      </c>
      <c r="K908" s="2"/>
      <c r="L908" t="str">
        <f>VLOOKUP(J908,'State V-Lookup'!$A$1:$B$19,2,0)</f>
        <v>GEORGIA</v>
      </c>
      <c r="M908" t="str">
        <f>VLOOKUP(I908,'Cost Center VLookup'!$A$1:$C$99,2,0)</f>
        <v>3333 Mid St Div Public Affairs</v>
      </c>
      <c r="N908" t="str">
        <f>VLOOKUP(I908,'Cost Center VLookup'!$A$1:$C$89,3,0)</f>
        <v>Mark Martin</v>
      </c>
      <c r="O908" t="str">
        <f>VLOOKUP(I908,'Cost Center VLookup'!$A$1:$D$97,4,0)</f>
        <v>Administration</v>
      </c>
    </row>
    <row r="909" spans="1:15" hidden="1">
      <c r="A909" s="15">
        <v>40802</v>
      </c>
      <c r="B909" s="6" t="s">
        <v>442</v>
      </c>
      <c r="C909" s="9" t="s">
        <v>176</v>
      </c>
      <c r="E909" t="s">
        <v>443</v>
      </c>
      <c r="F909" s="24">
        <v>-250</v>
      </c>
      <c r="G909">
        <v>30702</v>
      </c>
      <c r="H909" s="7" t="str">
        <f>VLOOKUP(G909,'Sub-Acct VLookup'!$A$1:$B$44,2,0)</f>
        <v>Education</v>
      </c>
      <c r="I909" s="13">
        <v>2634</v>
      </c>
      <c r="J909" s="2" t="s">
        <v>1011</v>
      </c>
      <c r="K909" s="2"/>
      <c r="L909" t="str">
        <f>VLOOKUP(J909,'State V-Lookup'!$A$1:$B$19,2,0)</f>
        <v>KENTUCKY</v>
      </c>
      <c r="M909" t="str">
        <f>VLOOKUP(I909,'Cost Center VLookup'!$A$1:$C$99,2,0)</f>
        <v>2634 KY Div Madisonville C&amp;M/Service</v>
      </c>
      <c r="N909" t="str">
        <f>VLOOKUP(I909,'Cost Center VLookup'!$A$1:$C$89,3,0)</f>
        <v>Mike Coleman</v>
      </c>
      <c r="O909" t="str">
        <f>VLOOKUP(I909,'Cost Center VLookup'!$A$1:$D$97,4,0)</f>
        <v>Mariam Tucker</v>
      </c>
    </row>
    <row r="910" spans="1:15" hidden="1">
      <c r="A910" s="15">
        <v>40814</v>
      </c>
      <c r="B910" s="6" t="s">
        <v>442</v>
      </c>
      <c r="C910" s="9" t="s">
        <v>176</v>
      </c>
      <c r="E910" t="s">
        <v>1022</v>
      </c>
      <c r="F910" s="24">
        <v>100</v>
      </c>
      <c r="G910">
        <v>30702</v>
      </c>
      <c r="H910" s="7" t="str">
        <f>VLOOKUP(G910,'Sub-Acct VLookup'!$A$1:$B$44,2,0)</f>
        <v>Education</v>
      </c>
      <c r="I910" s="13">
        <v>3333</v>
      </c>
      <c r="J910" s="2" t="s">
        <v>1011</v>
      </c>
      <c r="K910" s="2"/>
      <c r="L910" t="str">
        <f>VLOOKUP(J910,'State V-Lookup'!$A$1:$B$19,2,0)</f>
        <v>KENTUCKY</v>
      </c>
      <c r="M910" t="str">
        <f>VLOOKUP(I910,'Cost Center VLookup'!$A$1:$C$99,2,0)</f>
        <v>3333 Mid St Div Public Affairs</v>
      </c>
      <c r="N910" t="str">
        <f>VLOOKUP(I910,'Cost Center VLookup'!$A$1:$C$89,3,0)</f>
        <v>Mark Martin</v>
      </c>
      <c r="O910" t="str">
        <f>VLOOKUP(I910,'Cost Center VLookup'!$A$1:$D$97,4,0)</f>
        <v>Administration</v>
      </c>
    </row>
    <row r="911" spans="1:15" hidden="1">
      <c r="A911" s="15">
        <v>40814</v>
      </c>
      <c r="B911" s="6" t="s">
        <v>442</v>
      </c>
      <c r="C911" s="9" t="s">
        <v>176</v>
      </c>
      <c r="E911" t="s">
        <v>444</v>
      </c>
      <c r="F911" s="24">
        <v>200</v>
      </c>
      <c r="G911">
        <v>30702</v>
      </c>
      <c r="H911" s="7" t="str">
        <f>VLOOKUP(G911,'Sub-Acct VLookup'!$A$1:$B$44,2,0)</f>
        <v>Education</v>
      </c>
      <c r="I911" s="13">
        <v>3333</v>
      </c>
      <c r="J911" s="2" t="s">
        <v>1011</v>
      </c>
      <c r="K911" s="2"/>
      <c r="L911" t="str">
        <f>VLOOKUP(J911,'State V-Lookup'!$A$1:$B$19,2,0)</f>
        <v>KENTUCKY</v>
      </c>
      <c r="M911" t="str">
        <f>VLOOKUP(I911,'Cost Center VLookup'!$A$1:$C$99,2,0)</f>
        <v>3333 Mid St Div Public Affairs</v>
      </c>
      <c r="N911" t="str">
        <f>VLOOKUP(I911,'Cost Center VLookup'!$A$1:$C$89,3,0)</f>
        <v>Mark Martin</v>
      </c>
      <c r="O911" t="str">
        <f>VLOOKUP(I911,'Cost Center VLookup'!$A$1:$D$97,4,0)</f>
        <v>Administration</v>
      </c>
    </row>
    <row r="912" spans="1:15" hidden="1">
      <c r="A912" s="15">
        <v>40787</v>
      </c>
      <c r="B912" s="6" t="s">
        <v>442</v>
      </c>
      <c r="C912" s="9" t="s">
        <v>176</v>
      </c>
      <c r="E912" t="s">
        <v>169</v>
      </c>
      <c r="F912" s="24">
        <v>250</v>
      </c>
      <c r="G912">
        <v>30702</v>
      </c>
      <c r="H912" s="7" t="str">
        <f>VLOOKUP(G912,'Sub-Acct VLookup'!$A$1:$B$44,2,0)</f>
        <v>Education</v>
      </c>
      <c r="I912" s="13">
        <v>3438</v>
      </c>
      <c r="J912" s="2" t="s">
        <v>1035</v>
      </c>
      <c r="K912" s="2"/>
      <c r="L912" t="str">
        <f>VLOOKUP(J912,'State V-Lookup'!$A$1:$B$19,2,0)</f>
        <v>VIRGINIA</v>
      </c>
      <c r="M912" t="str">
        <f>VLOOKUP(I912,'Cost Center VLookup'!$A$1:$C$99,2,0)</f>
        <v>3438 Mid St Div New River North Operations</v>
      </c>
      <c r="N912" t="str">
        <f>VLOOKUP(I912,'Cost Center VLookup'!$A$1:$C$89,3,0)</f>
        <v>Perry Patterson</v>
      </c>
      <c r="O912" t="str">
        <f>VLOOKUP(I912,'Cost Center VLookup'!$A$1:$D$97,4,0)</f>
        <v>Bernie Anderson</v>
      </c>
    </row>
    <row r="913" spans="1:15" hidden="1">
      <c r="A913" s="15">
        <v>40806</v>
      </c>
      <c r="B913" s="6" t="s">
        <v>442</v>
      </c>
      <c r="C913" s="9" t="s">
        <v>176</v>
      </c>
      <c r="E913" t="s">
        <v>445</v>
      </c>
      <c r="F913" s="24">
        <v>100</v>
      </c>
      <c r="G913">
        <v>30702</v>
      </c>
      <c r="H913" s="7" t="str">
        <f>VLOOKUP(G913,'Sub-Acct VLookup'!$A$1:$B$44,2,0)</f>
        <v>Education</v>
      </c>
      <c r="I913" s="13">
        <v>3376</v>
      </c>
      <c r="J913" s="2" t="s">
        <v>1222</v>
      </c>
      <c r="K913" s="2"/>
      <c r="L913" t="str">
        <f>VLOOKUP(J913,'State V-Lookup'!$A$1:$B$19,2,0)</f>
        <v>SEMO</v>
      </c>
      <c r="M913" t="str">
        <f>VLOOKUP(I913,'Cost Center VLookup'!$A$1:$C$99,2,0)</f>
        <v>3376 Mid St Div Malden Operations</v>
      </c>
      <c r="N913" t="str">
        <f>VLOOKUP(I913,'Cost Center VLookup'!$A$1:$C$89,3,0)</f>
        <v>Liberty Utilities</v>
      </c>
      <c r="O913" t="str">
        <f>VLOOKUP(I913,'Cost Center VLookup'!$A$1:$D$97,4,0)</f>
        <v>Liberty Utilities</v>
      </c>
    </row>
    <row r="914" spans="1:15" hidden="1">
      <c r="A914" s="15">
        <v>40807</v>
      </c>
      <c r="B914" s="6" t="s">
        <v>442</v>
      </c>
      <c r="C914" s="9" t="s">
        <v>176</v>
      </c>
      <c r="E914" t="s">
        <v>152</v>
      </c>
      <c r="F914" s="24">
        <v>30</v>
      </c>
      <c r="G914">
        <v>30702</v>
      </c>
      <c r="H914" s="7" t="str">
        <f>VLOOKUP(G914,'Sub-Acct VLookup'!$A$1:$B$44,2,0)</f>
        <v>Education</v>
      </c>
      <c r="I914" s="13">
        <v>3370</v>
      </c>
      <c r="J914" s="2" t="s">
        <v>1220</v>
      </c>
      <c r="K914" s="2"/>
      <c r="L914" t="str">
        <f>VLOOKUP(J914,'State V-Lookup'!$A$1:$B$19,2,0)</f>
        <v>NEMO</v>
      </c>
      <c r="M914" t="str">
        <f>VLOOKUP(I914,'Cost Center VLookup'!$A$1:$C$99,2,0)</f>
        <v>3370 Mid St Div Kirksville Operations</v>
      </c>
      <c r="N914" t="str">
        <f>VLOOKUP(I914,'Cost Center VLookup'!$A$1:$C$89,3,0)</f>
        <v>Liberty Utilities</v>
      </c>
      <c r="O914" t="str">
        <f>VLOOKUP(I914,'Cost Center VLookup'!$A$1:$D$97,4,0)</f>
        <v>Liberty Utilities</v>
      </c>
    </row>
    <row r="915" spans="1:15" hidden="1">
      <c r="A915" s="15">
        <v>40800</v>
      </c>
      <c r="B915" s="6" t="s">
        <v>442</v>
      </c>
      <c r="C915" s="9" t="s">
        <v>176</v>
      </c>
      <c r="E915" t="s">
        <v>446</v>
      </c>
      <c r="F915" s="24">
        <v>100</v>
      </c>
      <c r="G915">
        <v>30705</v>
      </c>
      <c r="H915" s="7" t="str">
        <f>VLOOKUP(G915,'Sub-Acct VLookup'!$A$1:$B$44,2,0)</f>
        <v>Health</v>
      </c>
      <c r="I915" s="13">
        <v>3334</v>
      </c>
      <c r="J915" s="2" t="s">
        <v>1040</v>
      </c>
      <c r="K915" s="2"/>
      <c r="L915" t="str">
        <f>VLOOKUP(J915,'State V-Lookup'!$A$1:$B$19,2,0)</f>
        <v>IOWA</v>
      </c>
      <c r="M915" t="str">
        <f>VLOOKUP(I915,'Cost Center VLookup'!$A$1:$C$99,2,0)</f>
        <v>3334 Mid St Div Keokuk Operations</v>
      </c>
      <c r="N915" t="str">
        <f>VLOOKUP(I915,'Cost Center VLookup'!$A$1:$C$89,3,0)</f>
        <v>Liberty Utilities</v>
      </c>
      <c r="O915" t="str">
        <f>VLOOKUP(I915,'Cost Center VLookup'!$A$1:$D$97,4,0)</f>
        <v>Liberty Utilities</v>
      </c>
    </row>
    <row r="916" spans="1:15" hidden="1">
      <c r="A916" s="15">
        <v>40808</v>
      </c>
      <c r="B916" s="6" t="s">
        <v>442</v>
      </c>
      <c r="C916" s="9" t="s">
        <v>176</v>
      </c>
      <c r="E916" t="s">
        <v>1022</v>
      </c>
      <c r="F916" s="24">
        <v>500</v>
      </c>
      <c r="G916">
        <v>30713</v>
      </c>
      <c r="H916" s="7" t="str">
        <f>VLOOKUP(G916,'Sub-Acct VLookup'!$A$1:$B$44,2,0)</f>
        <v>American Red Cross</v>
      </c>
      <c r="I916" s="13">
        <v>3333</v>
      </c>
      <c r="J916" s="2" t="s">
        <v>1068</v>
      </c>
      <c r="K916" s="2"/>
      <c r="L916" t="str">
        <f>VLOOKUP(J916,'State V-Lookup'!$A$1:$B$19,2,0)</f>
        <v>GEORGIA</v>
      </c>
      <c r="M916" t="str">
        <f>VLOOKUP(I916,'Cost Center VLookup'!$A$1:$C$99,2,0)</f>
        <v>3333 Mid St Div Public Affairs</v>
      </c>
      <c r="N916" t="str">
        <f>VLOOKUP(I916,'Cost Center VLookup'!$A$1:$C$89,3,0)</f>
        <v>Mark Martin</v>
      </c>
      <c r="O916" t="str">
        <f>VLOOKUP(I916,'Cost Center VLookup'!$A$1:$D$97,4,0)</f>
        <v>Administration</v>
      </c>
    </row>
    <row r="917" spans="1:15" hidden="1">
      <c r="A917" s="15">
        <v>40802</v>
      </c>
      <c r="B917" s="6" t="s">
        <v>442</v>
      </c>
      <c r="C917" s="9" t="s">
        <v>176</v>
      </c>
      <c r="E917" t="s">
        <v>447</v>
      </c>
      <c r="F917" s="24">
        <v>70</v>
      </c>
      <c r="G917">
        <v>30736</v>
      </c>
      <c r="H917" s="7" t="str">
        <f>VLOOKUP(G917,'Sub-Acct VLookup'!$A$1:$B$44,2,0)</f>
        <v>Community Welfare</v>
      </c>
      <c r="I917" s="13">
        <v>3374</v>
      </c>
      <c r="J917" s="2" t="s">
        <v>1222</v>
      </c>
      <c r="K917" s="2"/>
      <c r="L917" t="str">
        <f>VLOOKUP(J917,'State V-Lookup'!$A$1:$B$19,2,0)</f>
        <v>SEMO</v>
      </c>
      <c r="M917" t="str">
        <f>VLOOKUP(I917,'Cost Center VLookup'!$A$1:$C$99,2,0)</f>
        <v>3374 Mid St Div Sikeston Operations</v>
      </c>
      <c r="N917" t="str">
        <f>VLOOKUP(I917,'Cost Center VLookup'!$A$1:$C$89,3,0)</f>
        <v>Liberty Utilities</v>
      </c>
      <c r="O917" t="str">
        <f>VLOOKUP(I917,'Cost Center VLookup'!$A$1:$D$97,4,0)</f>
        <v>Liberty Utilities</v>
      </c>
    </row>
    <row r="918" spans="1:15" hidden="1">
      <c r="A918" s="15">
        <v>40798</v>
      </c>
      <c r="B918" s="6" t="s">
        <v>442</v>
      </c>
      <c r="C918" s="9" t="s">
        <v>176</v>
      </c>
      <c r="E918" t="s">
        <v>448</v>
      </c>
      <c r="F918" s="24">
        <v>2500</v>
      </c>
      <c r="G918">
        <v>30736</v>
      </c>
      <c r="H918" s="7" t="str">
        <f>VLOOKUP(G918,'Sub-Acct VLookup'!$A$1:$B$44,2,0)</f>
        <v>Community Welfare</v>
      </c>
      <c r="I918" s="13">
        <v>3374</v>
      </c>
      <c r="J918" s="2" t="s">
        <v>1222</v>
      </c>
      <c r="K918" s="2"/>
      <c r="L918" t="str">
        <f>VLOOKUP(J918,'State V-Lookup'!$A$1:$B$19,2,0)</f>
        <v>SEMO</v>
      </c>
      <c r="M918" t="str">
        <f>VLOOKUP(I918,'Cost Center VLookup'!$A$1:$C$99,2,0)</f>
        <v>3374 Mid St Div Sikeston Operations</v>
      </c>
      <c r="N918" t="str">
        <f>VLOOKUP(I918,'Cost Center VLookup'!$A$1:$C$89,3,0)</f>
        <v>Liberty Utilities</v>
      </c>
      <c r="O918" t="str">
        <f>VLOOKUP(I918,'Cost Center VLookup'!$A$1:$D$97,4,0)</f>
        <v>Liberty Utilities</v>
      </c>
    </row>
    <row r="919" spans="1:15" hidden="1">
      <c r="A919" s="15">
        <v>40812</v>
      </c>
      <c r="B919" s="6" t="s">
        <v>442</v>
      </c>
      <c r="C919" s="9" t="s">
        <v>176</v>
      </c>
      <c r="E919" t="s">
        <v>1102</v>
      </c>
      <c r="F919" s="24">
        <v>15000</v>
      </c>
      <c r="G919">
        <v>30736</v>
      </c>
      <c r="H919" s="7" t="str">
        <f>VLOOKUP(G919,'Sub-Acct VLookup'!$A$1:$B$44,2,0)</f>
        <v>Community Welfare</v>
      </c>
      <c r="I919" s="13">
        <v>3333</v>
      </c>
      <c r="J919" s="2" t="s">
        <v>1068</v>
      </c>
      <c r="K919" s="2"/>
      <c r="L919" t="str">
        <f>VLOOKUP(J919,'State V-Lookup'!$A$1:$B$19,2,0)</f>
        <v>GEORGIA</v>
      </c>
      <c r="M919" t="str">
        <f>VLOOKUP(I919,'Cost Center VLookup'!$A$1:$C$99,2,0)</f>
        <v>3333 Mid St Div Public Affairs</v>
      </c>
      <c r="N919" t="str">
        <f>VLOOKUP(I919,'Cost Center VLookup'!$A$1:$C$89,3,0)</f>
        <v>Mark Martin</v>
      </c>
      <c r="O919" t="str">
        <f>VLOOKUP(I919,'Cost Center VLookup'!$A$1:$D$97,4,0)</f>
        <v>Administration</v>
      </c>
    </row>
    <row r="920" spans="1:15" hidden="1">
      <c r="A920" s="15">
        <v>40812</v>
      </c>
      <c r="B920" s="6" t="s">
        <v>442</v>
      </c>
      <c r="C920" s="9" t="s">
        <v>176</v>
      </c>
      <c r="E920" t="s">
        <v>1069</v>
      </c>
      <c r="F920" s="24">
        <v>119.9</v>
      </c>
      <c r="G920">
        <v>30736</v>
      </c>
      <c r="H920" s="7" t="str">
        <f>VLOOKUP(G920,'Sub-Acct VLookup'!$A$1:$B$44,2,0)</f>
        <v>Community Welfare</v>
      </c>
      <c r="I920" s="13">
        <v>3333</v>
      </c>
      <c r="J920" s="2" t="s">
        <v>1068</v>
      </c>
      <c r="K920" s="2"/>
      <c r="L920" t="str">
        <f>VLOOKUP(J920,'State V-Lookup'!$A$1:$B$19,2,0)</f>
        <v>GEORGIA</v>
      </c>
      <c r="M920" t="str">
        <f>VLOOKUP(I920,'Cost Center VLookup'!$A$1:$C$99,2,0)</f>
        <v>3333 Mid St Div Public Affairs</v>
      </c>
      <c r="N920" t="str">
        <f>VLOOKUP(I920,'Cost Center VLookup'!$A$1:$C$89,3,0)</f>
        <v>Mark Martin</v>
      </c>
      <c r="O920" t="str">
        <f>VLOOKUP(I920,'Cost Center VLookup'!$A$1:$D$97,4,0)</f>
        <v>Administration</v>
      </c>
    </row>
    <row r="921" spans="1:15" hidden="1">
      <c r="A921" s="15">
        <v>40816</v>
      </c>
      <c r="B921" s="6" t="s">
        <v>442</v>
      </c>
      <c r="C921" s="9" t="s">
        <v>176</v>
      </c>
      <c r="E921" t="s">
        <v>449</v>
      </c>
      <c r="F921" s="24">
        <v>100</v>
      </c>
      <c r="G921">
        <v>30736</v>
      </c>
      <c r="H921" s="7" t="str">
        <f>VLOOKUP(G921,'Sub-Acct VLookup'!$A$1:$B$44,2,0)</f>
        <v>Community Welfare</v>
      </c>
      <c r="I921" s="13">
        <v>3333</v>
      </c>
      <c r="J921" s="2" t="s">
        <v>1026</v>
      </c>
      <c r="K921" s="2"/>
      <c r="L921" t="str">
        <f>VLOOKUP(J921,'State V-Lookup'!$A$1:$B$19,2,0)</f>
        <v>TENNESSEE</v>
      </c>
      <c r="M921" t="str">
        <f>VLOOKUP(I921,'Cost Center VLookup'!$A$1:$C$99,2,0)</f>
        <v>3333 Mid St Div Public Affairs</v>
      </c>
      <c r="N921" t="str">
        <f>VLOOKUP(I921,'Cost Center VLookup'!$A$1:$C$89,3,0)</f>
        <v>Mark Martin</v>
      </c>
      <c r="O921" t="str">
        <f>VLOOKUP(I921,'Cost Center VLookup'!$A$1:$D$97,4,0)</f>
        <v>Administration</v>
      </c>
    </row>
    <row r="922" spans="1:15" hidden="1">
      <c r="A922" s="15">
        <v>40812</v>
      </c>
      <c r="B922" s="6" t="s">
        <v>442</v>
      </c>
      <c r="C922" s="9" t="s">
        <v>176</v>
      </c>
      <c r="E922" t="s">
        <v>160</v>
      </c>
      <c r="F922" s="24">
        <v>100</v>
      </c>
      <c r="G922">
        <v>30736</v>
      </c>
      <c r="H922" s="7" t="str">
        <f>VLOOKUP(G922,'Sub-Acct VLookup'!$A$1:$B$44,2,0)</f>
        <v>Community Welfare</v>
      </c>
      <c r="I922" s="13">
        <v>3333</v>
      </c>
      <c r="J922" s="2" t="s">
        <v>1011</v>
      </c>
      <c r="K922" s="2"/>
      <c r="L922" t="str">
        <f>VLOOKUP(J922,'State V-Lookup'!$A$1:$B$19,2,0)</f>
        <v>KENTUCKY</v>
      </c>
      <c r="M922" t="str">
        <f>VLOOKUP(I922,'Cost Center VLookup'!$A$1:$C$99,2,0)</f>
        <v>3333 Mid St Div Public Affairs</v>
      </c>
      <c r="N922" t="str">
        <f>VLOOKUP(I922,'Cost Center VLookup'!$A$1:$C$89,3,0)</f>
        <v>Mark Martin</v>
      </c>
      <c r="O922" t="str">
        <f>VLOOKUP(I922,'Cost Center VLookup'!$A$1:$D$97,4,0)</f>
        <v>Administration</v>
      </c>
    </row>
    <row r="923" spans="1:15" hidden="1">
      <c r="A923" s="15">
        <v>40798</v>
      </c>
      <c r="B923" s="6" t="s">
        <v>442</v>
      </c>
      <c r="C923" s="9" t="s">
        <v>176</v>
      </c>
      <c r="E923" t="s">
        <v>1102</v>
      </c>
      <c r="F923" s="24">
        <v>600</v>
      </c>
      <c r="G923">
        <v>30736</v>
      </c>
      <c r="H923" s="7" t="str">
        <f>VLOOKUP(G923,'Sub-Acct VLookup'!$A$1:$B$44,2,0)</f>
        <v>Community Welfare</v>
      </c>
      <c r="I923" s="13">
        <v>3333</v>
      </c>
      <c r="J923" s="2" t="s">
        <v>1011</v>
      </c>
      <c r="K923" s="2"/>
      <c r="L923" t="str">
        <f>VLOOKUP(J923,'State V-Lookup'!$A$1:$B$19,2,0)</f>
        <v>KENTUCKY</v>
      </c>
      <c r="M923" t="str">
        <f>VLOOKUP(I923,'Cost Center VLookup'!$A$1:$C$99,2,0)</f>
        <v>3333 Mid St Div Public Affairs</v>
      </c>
      <c r="N923" t="str">
        <f>VLOOKUP(I923,'Cost Center VLookup'!$A$1:$C$89,3,0)</f>
        <v>Mark Martin</v>
      </c>
      <c r="O923" t="str">
        <f>VLOOKUP(I923,'Cost Center VLookup'!$A$1:$D$97,4,0)</f>
        <v>Administration</v>
      </c>
    </row>
    <row r="924" spans="1:15" hidden="1">
      <c r="A924" s="15">
        <v>40808</v>
      </c>
      <c r="B924" s="6" t="s">
        <v>442</v>
      </c>
      <c r="C924" s="9" t="s">
        <v>176</v>
      </c>
      <c r="E924" t="s">
        <v>450</v>
      </c>
      <c r="F924" s="24">
        <v>200</v>
      </c>
      <c r="G924">
        <v>30736</v>
      </c>
      <c r="H924" s="7" t="str">
        <f>VLOOKUP(G924,'Sub-Acct VLookup'!$A$1:$B$44,2,0)</f>
        <v>Community Welfare</v>
      </c>
      <c r="I924" s="13">
        <v>3333</v>
      </c>
      <c r="J924" s="2" t="s">
        <v>1011</v>
      </c>
      <c r="K924" s="2"/>
      <c r="L924" t="str">
        <f>VLOOKUP(J924,'State V-Lookup'!$A$1:$B$19,2,0)</f>
        <v>KENTUCKY</v>
      </c>
      <c r="M924" t="str">
        <f>VLOOKUP(I924,'Cost Center VLookup'!$A$1:$C$99,2,0)</f>
        <v>3333 Mid St Div Public Affairs</v>
      </c>
      <c r="N924" t="str">
        <f>VLOOKUP(I924,'Cost Center VLookup'!$A$1:$C$89,3,0)</f>
        <v>Mark Martin</v>
      </c>
      <c r="O924" t="str">
        <f>VLOOKUP(I924,'Cost Center VLookup'!$A$1:$D$97,4,0)</f>
        <v>Administration</v>
      </c>
    </row>
    <row r="925" spans="1:15" hidden="1">
      <c r="A925" s="15">
        <v>40816</v>
      </c>
      <c r="B925" s="6" t="s">
        <v>442</v>
      </c>
      <c r="C925" s="9" t="s">
        <v>176</v>
      </c>
      <c r="E925" t="s">
        <v>451</v>
      </c>
      <c r="F925" s="24">
        <v>100</v>
      </c>
      <c r="G925">
        <v>30736</v>
      </c>
      <c r="H925" s="7" t="str">
        <f>VLOOKUP(G925,'Sub-Acct VLookup'!$A$1:$B$44,2,0)</f>
        <v>Community Welfare</v>
      </c>
      <c r="I925" s="13">
        <v>3333</v>
      </c>
      <c r="J925" s="2" t="s">
        <v>1011</v>
      </c>
      <c r="K925" s="2"/>
      <c r="L925" t="str">
        <f>VLOOKUP(J925,'State V-Lookup'!$A$1:$B$19,2,0)</f>
        <v>KENTUCKY</v>
      </c>
      <c r="M925" t="str">
        <f>VLOOKUP(I925,'Cost Center VLookup'!$A$1:$C$99,2,0)</f>
        <v>3333 Mid St Div Public Affairs</v>
      </c>
      <c r="N925" t="str">
        <f>VLOOKUP(I925,'Cost Center VLookup'!$A$1:$C$89,3,0)</f>
        <v>Mark Martin</v>
      </c>
      <c r="O925" t="str">
        <f>VLOOKUP(I925,'Cost Center VLookup'!$A$1:$D$97,4,0)</f>
        <v>Administration</v>
      </c>
    </row>
    <row r="926" spans="1:15" hidden="1">
      <c r="A926" s="15">
        <v>40808</v>
      </c>
      <c r="B926" s="6" t="s">
        <v>442</v>
      </c>
      <c r="C926" s="9" t="s">
        <v>176</v>
      </c>
      <c r="E926" t="s">
        <v>452</v>
      </c>
      <c r="F926" s="24">
        <v>2500</v>
      </c>
      <c r="G926">
        <v>30736</v>
      </c>
      <c r="H926" s="7" t="str">
        <f>VLOOKUP(G926,'Sub-Acct VLookup'!$A$1:$B$44,2,0)</f>
        <v>Community Welfare</v>
      </c>
      <c r="I926" s="13">
        <v>3333</v>
      </c>
      <c r="J926" s="2" t="s">
        <v>1011</v>
      </c>
      <c r="K926" s="2"/>
      <c r="L926" t="str">
        <f>VLOOKUP(J926,'State V-Lookup'!$A$1:$B$19,2,0)</f>
        <v>KENTUCKY</v>
      </c>
      <c r="M926" t="str">
        <f>VLOOKUP(I926,'Cost Center VLookup'!$A$1:$C$99,2,0)</f>
        <v>3333 Mid St Div Public Affairs</v>
      </c>
      <c r="N926" t="str">
        <f>VLOOKUP(I926,'Cost Center VLookup'!$A$1:$C$89,3,0)</f>
        <v>Mark Martin</v>
      </c>
      <c r="O926" t="str">
        <f>VLOOKUP(I926,'Cost Center VLookup'!$A$1:$D$97,4,0)</f>
        <v>Administration</v>
      </c>
    </row>
    <row r="927" spans="1:15" hidden="1">
      <c r="A927" s="15">
        <v>40788</v>
      </c>
      <c r="B927" s="6" t="s">
        <v>442</v>
      </c>
      <c r="C927" s="9" t="s">
        <v>176</v>
      </c>
      <c r="E927" t="s">
        <v>453</v>
      </c>
      <c r="F927" s="24">
        <v>255.55</v>
      </c>
      <c r="G927">
        <v>30736</v>
      </c>
      <c r="H927" s="7" t="str">
        <f>VLOOKUP(G927,'Sub-Acct VLookup'!$A$1:$B$44,2,0)</f>
        <v>Community Welfare</v>
      </c>
      <c r="I927" s="13">
        <v>2750</v>
      </c>
      <c r="J927" s="2" t="s">
        <v>1011</v>
      </c>
      <c r="K927" s="2"/>
      <c r="L927" t="str">
        <f>VLOOKUP(J927,'State V-Lookup'!$A$1:$B$19,2,0)</f>
        <v>KENTUCKY</v>
      </c>
      <c r="M927" t="str">
        <f>VLOOKUP(I927,'Cost Center VLookup'!$A$1:$C$99,2,0)</f>
        <v>2750 KY Div Bowling Green Operations</v>
      </c>
      <c r="N927" t="str">
        <f>VLOOKUP(I927,'Cost Center VLookup'!$A$1:$C$89,3,0)</f>
        <v>Mike Close</v>
      </c>
      <c r="O927" t="str">
        <f>VLOOKUP(I927,'Cost Center VLookup'!$A$1:$D$97,4,0)</f>
        <v>Mike Close</v>
      </c>
    </row>
    <row r="928" spans="1:15" hidden="1">
      <c r="A928" s="15">
        <v>40788</v>
      </c>
      <c r="B928" s="6" t="s">
        <v>442</v>
      </c>
      <c r="C928" s="9" t="s">
        <v>176</v>
      </c>
      <c r="E928" t="s">
        <v>453</v>
      </c>
      <c r="F928" s="24">
        <v>200</v>
      </c>
      <c r="G928">
        <v>30736</v>
      </c>
      <c r="H928" s="7" t="str">
        <f>VLOOKUP(G928,'Sub-Acct VLookup'!$A$1:$B$44,2,0)</f>
        <v>Community Welfare</v>
      </c>
      <c r="I928" s="13">
        <v>2750</v>
      </c>
      <c r="J928" s="2" t="s">
        <v>1011</v>
      </c>
      <c r="K928" s="2"/>
      <c r="L928" t="str">
        <f>VLOOKUP(J928,'State V-Lookup'!$A$1:$B$19,2,0)</f>
        <v>KENTUCKY</v>
      </c>
      <c r="M928" t="str">
        <f>VLOOKUP(I928,'Cost Center VLookup'!$A$1:$C$99,2,0)</f>
        <v>2750 KY Div Bowling Green Operations</v>
      </c>
      <c r="N928" t="str">
        <f>VLOOKUP(I928,'Cost Center VLookup'!$A$1:$C$89,3,0)</f>
        <v>Mike Close</v>
      </c>
      <c r="O928" t="str">
        <f>VLOOKUP(I928,'Cost Center VLookup'!$A$1:$D$97,4,0)</f>
        <v>Mike Close</v>
      </c>
    </row>
    <row r="929" spans="1:15" hidden="1">
      <c r="A929" s="15">
        <v>40788</v>
      </c>
      <c r="B929" s="6" t="s">
        <v>442</v>
      </c>
      <c r="C929" s="9" t="s">
        <v>176</v>
      </c>
      <c r="E929" t="s">
        <v>453</v>
      </c>
      <c r="F929" s="24">
        <v>40</v>
      </c>
      <c r="G929">
        <v>30736</v>
      </c>
      <c r="H929" s="7" t="str">
        <f>VLOOKUP(G929,'Sub-Acct VLookup'!$A$1:$B$44,2,0)</f>
        <v>Community Welfare</v>
      </c>
      <c r="I929" s="13">
        <v>2750</v>
      </c>
      <c r="J929" s="2" t="s">
        <v>1011</v>
      </c>
      <c r="K929" s="2"/>
      <c r="L929" t="str">
        <f>VLOOKUP(J929,'State V-Lookup'!$A$1:$B$19,2,0)</f>
        <v>KENTUCKY</v>
      </c>
      <c r="M929" t="str">
        <f>VLOOKUP(I929,'Cost Center VLookup'!$A$1:$C$99,2,0)</f>
        <v>2750 KY Div Bowling Green Operations</v>
      </c>
      <c r="N929" t="str">
        <f>VLOOKUP(I929,'Cost Center VLookup'!$A$1:$C$89,3,0)</f>
        <v>Mike Close</v>
      </c>
      <c r="O929" t="str">
        <f>VLOOKUP(I929,'Cost Center VLookup'!$A$1:$D$97,4,0)</f>
        <v>Mike Close</v>
      </c>
    </row>
    <row r="930" spans="1:15" hidden="1">
      <c r="A930" s="15">
        <v>40823</v>
      </c>
      <c r="B930" s="6" t="s">
        <v>454</v>
      </c>
      <c r="C930" s="9" t="s">
        <v>455</v>
      </c>
      <c r="E930" t="s">
        <v>456</v>
      </c>
      <c r="F930" s="24">
        <v>1000</v>
      </c>
      <c r="G930">
        <v>30736</v>
      </c>
      <c r="H930" s="7" t="str">
        <f>VLOOKUP(G930,'Sub-Acct VLookup'!$A$1:$B$44,2,0)</f>
        <v>Community Welfare</v>
      </c>
      <c r="I930" s="13">
        <v>3333</v>
      </c>
      <c r="J930" s="2" t="s">
        <v>1011</v>
      </c>
      <c r="K930" s="2"/>
      <c r="L930" t="str">
        <f>VLOOKUP(J930,'State V-Lookup'!$A$1:$B$19,2,0)</f>
        <v>KENTUCKY</v>
      </c>
      <c r="M930" t="str">
        <f>VLOOKUP(I930,'Cost Center VLookup'!$A$1:$C$99,2,0)</f>
        <v>3333 Mid St Div Public Affairs</v>
      </c>
      <c r="N930" t="str">
        <f>VLOOKUP(I930,'Cost Center VLookup'!$A$1:$C$89,3,0)</f>
        <v>Mark Martin</v>
      </c>
      <c r="O930" t="str">
        <f>VLOOKUP(I930,'Cost Center VLookup'!$A$1:$D$97,4,0)</f>
        <v>Administration</v>
      </c>
    </row>
    <row r="931" spans="1:15" hidden="1">
      <c r="A931" s="15">
        <v>40836</v>
      </c>
      <c r="B931" s="6" t="s">
        <v>454</v>
      </c>
      <c r="C931" s="9" t="s">
        <v>455</v>
      </c>
      <c r="E931" t="s">
        <v>1237</v>
      </c>
      <c r="F931" s="24">
        <v>2000</v>
      </c>
      <c r="G931">
        <v>30736</v>
      </c>
      <c r="H931" s="7" t="str">
        <f>VLOOKUP(G931,'Sub-Acct VLookup'!$A$1:$B$44,2,0)</f>
        <v>Community Welfare</v>
      </c>
      <c r="I931" s="13">
        <v>3333</v>
      </c>
      <c r="J931" s="2" t="s">
        <v>1011</v>
      </c>
      <c r="K931" s="2"/>
      <c r="L931" t="str">
        <f>VLOOKUP(J931,'State V-Lookup'!$A$1:$B$19,2,0)</f>
        <v>KENTUCKY</v>
      </c>
      <c r="M931" t="str">
        <f>VLOOKUP(I931,'Cost Center VLookup'!$A$1:$C$99,2,0)</f>
        <v>3333 Mid St Div Public Affairs</v>
      </c>
      <c r="N931" t="str">
        <f>VLOOKUP(I931,'Cost Center VLookup'!$A$1:$C$89,3,0)</f>
        <v>Mark Martin</v>
      </c>
      <c r="O931" t="str">
        <f>VLOOKUP(I931,'Cost Center VLookup'!$A$1:$D$97,4,0)</f>
        <v>Administration</v>
      </c>
    </row>
    <row r="932" spans="1:15" hidden="1">
      <c r="A932" s="15">
        <v>40836</v>
      </c>
      <c r="B932" s="6" t="s">
        <v>454</v>
      </c>
      <c r="C932" s="9" t="s">
        <v>455</v>
      </c>
      <c r="E932" t="s">
        <v>1031</v>
      </c>
      <c r="F932" s="24">
        <v>150</v>
      </c>
      <c r="G932">
        <v>30736</v>
      </c>
      <c r="H932" s="7" t="str">
        <f>VLOOKUP(G932,'Sub-Acct VLookup'!$A$1:$B$44,2,0)</f>
        <v>Community Welfare</v>
      </c>
      <c r="I932" s="13">
        <v>3333</v>
      </c>
      <c r="J932" s="2" t="s">
        <v>1011</v>
      </c>
      <c r="K932" s="2"/>
      <c r="L932" t="str">
        <f>VLOOKUP(J932,'State V-Lookup'!$A$1:$B$19,2,0)</f>
        <v>KENTUCKY</v>
      </c>
      <c r="M932" t="str">
        <f>VLOOKUP(I932,'Cost Center VLookup'!$A$1:$C$99,2,0)</f>
        <v>3333 Mid St Div Public Affairs</v>
      </c>
      <c r="N932" t="str">
        <f>VLOOKUP(I932,'Cost Center VLookup'!$A$1:$C$89,3,0)</f>
        <v>Mark Martin</v>
      </c>
      <c r="O932" t="str">
        <f>VLOOKUP(I932,'Cost Center VLookup'!$A$1:$D$97,4,0)</f>
        <v>Administration</v>
      </c>
    </row>
    <row r="933" spans="1:15" hidden="1">
      <c r="A933" s="15">
        <v>40822</v>
      </c>
      <c r="B933" s="6" t="s">
        <v>454</v>
      </c>
      <c r="C933" s="9" t="s">
        <v>455</v>
      </c>
      <c r="E933" t="s">
        <v>1290</v>
      </c>
      <c r="F933" s="24">
        <v>175</v>
      </c>
      <c r="G933">
        <v>30736</v>
      </c>
      <c r="H933" s="7" t="str">
        <f>VLOOKUP(G933,'Sub-Acct VLookup'!$A$1:$B$44,2,0)</f>
        <v>Community Welfare</v>
      </c>
      <c r="I933" s="13">
        <v>3333</v>
      </c>
      <c r="J933" s="2" t="s">
        <v>1011</v>
      </c>
      <c r="K933" s="2"/>
      <c r="L933" t="str">
        <f>VLOOKUP(J933,'State V-Lookup'!$A$1:$B$19,2,0)</f>
        <v>KENTUCKY</v>
      </c>
      <c r="M933" t="str">
        <f>VLOOKUP(I933,'Cost Center VLookup'!$A$1:$C$99,2,0)</f>
        <v>3333 Mid St Div Public Affairs</v>
      </c>
      <c r="N933" t="str">
        <f>VLOOKUP(I933,'Cost Center VLookup'!$A$1:$C$89,3,0)</f>
        <v>Mark Martin</v>
      </c>
      <c r="O933" t="str">
        <f>VLOOKUP(I933,'Cost Center VLookup'!$A$1:$D$97,4,0)</f>
        <v>Administration</v>
      </c>
    </row>
    <row r="934" spans="1:15" hidden="1">
      <c r="A934" s="15">
        <v>40836</v>
      </c>
      <c r="B934" s="6" t="s">
        <v>454</v>
      </c>
      <c r="C934" s="9" t="s">
        <v>455</v>
      </c>
      <c r="E934" t="s">
        <v>1253</v>
      </c>
      <c r="F934" s="24">
        <v>1000</v>
      </c>
      <c r="G934">
        <v>30736</v>
      </c>
      <c r="H934" s="7" t="str">
        <f>VLOOKUP(G934,'Sub-Acct VLookup'!$A$1:$B$44,2,0)</f>
        <v>Community Welfare</v>
      </c>
      <c r="I934" s="13">
        <v>3333</v>
      </c>
      <c r="J934" s="2" t="s">
        <v>1011</v>
      </c>
      <c r="K934" s="2"/>
      <c r="L934" t="str">
        <f>VLOOKUP(J934,'State V-Lookup'!$A$1:$B$19,2,0)</f>
        <v>KENTUCKY</v>
      </c>
      <c r="M934" t="str">
        <f>VLOOKUP(I934,'Cost Center VLookup'!$A$1:$C$99,2,0)</f>
        <v>3333 Mid St Div Public Affairs</v>
      </c>
      <c r="N934" t="str">
        <f>VLOOKUP(I934,'Cost Center VLookup'!$A$1:$C$89,3,0)</f>
        <v>Mark Martin</v>
      </c>
      <c r="O934" t="str">
        <f>VLOOKUP(I934,'Cost Center VLookup'!$A$1:$D$97,4,0)</f>
        <v>Administration</v>
      </c>
    </row>
    <row r="935" spans="1:15" hidden="1">
      <c r="A935" s="15">
        <v>40822</v>
      </c>
      <c r="B935" s="6" t="s">
        <v>454</v>
      </c>
      <c r="C935" s="9" t="s">
        <v>455</v>
      </c>
      <c r="E935" t="s">
        <v>1041</v>
      </c>
      <c r="F935" s="24">
        <v>5000</v>
      </c>
      <c r="G935">
        <v>30736</v>
      </c>
      <c r="H935" s="7" t="str">
        <f>VLOOKUP(G935,'Sub-Acct VLookup'!$A$1:$B$44,2,0)</f>
        <v>Community Welfare</v>
      </c>
      <c r="I935" s="13">
        <v>3333</v>
      </c>
      <c r="J935" s="2" t="s">
        <v>1026</v>
      </c>
      <c r="K935" s="2"/>
      <c r="L935" t="str">
        <f>VLOOKUP(J935,'State V-Lookup'!$A$1:$B$19,2,0)</f>
        <v>TENNESSEE</v>
      </c>
      <c r="M935" t="str">
        <f>VLOOKUP(I935,'Cost Center VLookup'!$A$1:$C$99,2,0)</f>
        <v>3333 Mid St Div Public Affairs</v>
      </c>
      <c r="N935" t="str">
        <f>VLOOKUP(I935,'Cost Center VLookup'!$A$1:$C$89,3,0)</f>
        <v>Mark Martin</v>
      </c>
      <c r="O935" t="str">
        <f>VLOOKUP(I935,'Cost Center VLookup'!$A$1:$D$97,4,0)</f>
        <v>Administration</v>
      </c>
    </row>
    <row r="936" spans="1:15" hidden="1">
      <c r="A936" s="15">
        <v>40834</v>
      </c>
      <c r="B936" s="6" t="s">
        <v>454</v>
      </c>
      <c r="C936" s="9" t="s">
        <v>455</v>
      </c>
      <c r="E936" t="s">
        <v>457</v>
      </c>
      <c r="F936" s="24">
        <v>400</v>
      </c>
      <c r="G936">
        <v>30736</v>
      </c>
      <c r="H936" s="7" t="str">
        <f>VLOOKUP(G936,'Sub-Acct VLookup'!$A$1:$B$44,2,0)</f>
        <v>Community Welfare</v>
      </c>
      <c r="I936" s="13">
        <v>3333</v>
      </c>
      <c r="J936" s="2" t="s">
        <v>1026</v>
      </c>
      <c r="K936" s="2"/>
      <c r="L936" t="str">
        <f>VLOOKUP(J936,'State V-Lookup'!$A$1:$B$19,2,0)</f>
        <v>TENNESSEE</v>
      </c>
      <c r="M936" t="str">
        <f>VLOOKUP(I936,'Cost Center VLookup'!$A$1:$C$99,2,0)</f>
        <v>3333 Mid St Div Public Affairs</v>
      </c>
      <c r="N936" t="str">
        <f>VLOOKUP(I936,'Cost Center VLookup'!$A$1:$C$89,3,0)</f>
        <v>Mark Martin</v>
      </c>
      <c r="O936" t="str">
        <f>VLOOKUP(I936,'Cost Center VLookup'!$A$1:$D$97,4,0)</f>
        <v>Administration</v>
      </c>
    </row>
    <row r="937" spans="1:15" hidden="1">
      <c r="A937" s="15">
        <v>40835</v>
      </c>
      <c r="B937" s="6" t="s">
        <v>454</v>
      </c>
      <c r="C937" s="9" t="s">
        <v>455</v>
      </c>
      <c r="E937" t="s">
        <v>198</v>
      </c>
      <c r="F937" s="24">
        <v>1500</v>
      </c>
      <c r="G937">
        <v>30736</v>
      </c>
      <c r="H937" s="7" t="str">
        <f>VLOOKUP(G937,'Sub-Acct VLookup'!$A$1:$B$44,2,0)</f>
        <v>Community Welfare</v>
      </c>
      <c r="I937" s="13">
        <v>3338</v>
      </c>
      <c r="J937" s="2" t="s">
        <v>1026</v>
      </c>
      <c r="K937" s="2"/>
      <c r="L937" t="str">
        <f>VLOOKUP(J937,'State V-Lookup'!$A$1:$B$19,2,0)</f>
        <v>TENNESSEE</v>
      </c>
      <c r="M937" t="str">
        <f>VLOOKUP(I937,'Cost Center VLookup'!$A$1:$C$99,2,0)</f>
        <v>3338 Mid St Div ILWTN Union City Operations</v>
      </c>
      <c r="N937" t="str">
        <f>VLOOKUP(I937,'Cost Center VLookup'!$A$1:$C$89,3,0)</f>
        <v>Pat Mattingly / Sean Jones</v>
      </c>
      <c r="O937" t="str">
        <f>VLOOKUP(I937,'Cost Center VLookup'!$A$1:$D$97,4,0)</f>
        <v>Ryan Tolbert</v>
      </c>
    </row>
    <row r="938" spans="1:15" hidden="1">
      <c r="A938" s="15">
        <v>40840</v>
      </c>
      <c r="B938" s="6" t="s">
        <v>454</v>
      </c>
      <c r="C938" s="9" t="s">
        <v>455</v>
      </c>
      <c r="E938" t="s">
        <v>459</v>
      </c>
      <c r="F938" s="24">
        <v>387.69</v>
      </c>
      <c r="G938">
        <v>30736</v>
      </c>
      <c r="H938" s="7" t="str">
        <f>VLOOKUP(G938,'Sub-Acct VLookup'!$A$1:$B$44,2,0)</f>
        <v>Community Welfare</v>
      </c>
      <c r="I938" s="13">
        <v>3341</v>
      </c>
      <c r="J938" s="2" t="s">
        <v>1026</v>
      </c>
      <c r="K938" s="2"/>
      <c r="L938" t="str">
        <f>VLOOKUP(J938,'State V-Lookup'!$A$1:$B$19,2,0)</f>
        <v>TENNESSEE</v>
      </c>
      <c r="M938" t="str">
        <f>VLOOKUP(I938,'Cost Center VLookup'!$A$1:$C$99,2,0)</f>
        <v>3341 Mid St Div Columbia Operations</v>
      </c>
      <c r="N938" t="str">
        <f>VLOOKUP(I938,'Cost Center VLookup'!$A$1:$C$89,3,0)</f>
        <v>Kenny Hay / Steve Steiger</v>
      </c>
      <c r="O938" t="str">
        <f>VLOOKUP(I938,'Cost Center VLookup'!$A$1:$D$97,4,0)</f>
        <v>Brett Lowe</v>
      </c>
    </row>
    <row r="939" spans="1:15" hidden="1">
      <c r="A939" s="15">
        <v>40817</v>
      </c>
      <c r="B939" s="6" t="s">
        <v>454</v>
      </c>
      <c r="C939" s="9" t="s">
        <v>455</v>
      </c>
      <c r="E939" t="s">
        <v>458</v>
      </c>
      <c r="F939" s="24">
        <v>50</v>
      </c>
      <c r="G939">
        <v>30736</v>
      </c>
      <c r="H939" s="7" t="str">
        <f>VLOOKUP(G939,'Sub-Acct VLookup'!$A$1:$B$44,2,0)</f>
        <v>Community Welfare</v>
      </c>
      <c r="I939" s="13">
        <v>3341</v>
      </c>
      <c r="J939" s="2" t="s">
        <v>1026</v>
      </c>
      <c r="K939" s="2"/>
      <c r="L939" t="str">
        <f>VLOOKUP(J939,'State V-Lookup'!$A$1:$B$19,2,0)</f>
        <v>TENNESSEE</v>
      </c>
      <c r="M939" t="str">
        <f>VLOOKUP(I939,'Cost Center VLookup'!$A$1:$C$99,2,0)</f>
        <v>3341 Mid St Div Columbia Operations</v>
      </c>
      <c r="N939" t="str">
        <f>VLOOKUP(I939,'Cost Center VLookup'!$A$1:$C$89,3,0)</f>
        <v>Kenny Hay / Steve Steiger</v>
      </c>
      <c r="O939" t="str">
        <f>VLOOKUP(I939,'Cost Center VLookup'!$A$1:$D$97,4,0)</f>
        <v>Brett Lowe</v>
      </c>
    </row>
    <row r="940" spans="1:15" hidden="1">
      <c r="A940" s="15">
        <v>40835</v>
      </c>
      <c r="B940" s="6" t="s">
        <v>454</v>
      </c>
      <c r="C940" s="9" t="s">
        <v>455</v>
      </c>
      <c r="E940" t="s">
        <v>1102</v>
      </c>
      <c r="F940" s="24">
        <v>500</v>
      </c>
      <c r="G940">
        <v>30736</v>
      </c>
      <c r="H940" s="7" t="str">
        <f>VLOOKUP(G940,'Sub-Acct VLookup'!$A$1:$B$44,2,0)</f>
        <v>Community Welfare</v>
      </c>
      <c r="I940" s="13">
        <v>3344</v>
      </c>
      <c r="J940" s="2" t="s">
        <v>1026</v>
      </c>
      <c r="K940" s="2"/>
      <c r="L940" t="str">
        <f>VLOOKUP(J940,'State V-Lookup'!$A$1:$B$19,2,0)</f>
        <v>TENNESSEE</v>
      </c>
      <c r="M940" t="str">
        <f>VLOOKUP(I940,'Cost Center VLookup'!$A$1:$C$99,2,0)</f>
        <v>3344 Mid St Div Shelbyville Operations</v>
      </c>
      <c r="N940" t="str">
        <f>VLOOKUP(I940,'Cost Center VLookup'!$A$1:$C$89,3,0)</f>
        <v>James Robbins / Jason Griffin</v>
      </c>
      <c r="O940" t="str">
        <f>VLOOKUP(I940,'Cost Center VLookup'!$A$1:$D$97,4,0)</f>
        <v>Brett Lowe</v>
      </c>
    </row>
    <row r="941" spans="1:15" hidden="1">
      <c r="A941" s="15">
        <v>40828</v>
      </c>
      <c r="B941" s="6" t="s">
        <v>454</v>
      </c>
      <c r="C941" s="9" t="s">
        <v>455</v>
      </c>
      <c r="E941" t="s">
        <v>1042</v>
      </c>
      <c r="F941" s="24">
        <v>500</v>
      </c>
      <c r="G941">
        <v>30736</v>
      </c>
      <c r="H941" s="7" t="str">
        <f>VLOOKUP(G941,'Sub-Acct VLookup'!$A$1:$B$44,2,0)</f>
        <v>Community Welfare</v>
      </c>
      <c r="I941" s="13">
        <v>3333</v>
      </c>
      <c r="J941" s="2" t="s">
        <v>1068</v>
      </c>
      <c r="K941" s="2"/>
      <c r="L941" t="str">
        <f>VLOOKUP(J941,'State V-Lookup'!$A$1:$B$19,2,0)</f>
        <v>GEORGIA</v>
      </c>
      <c r="M941" t="str">
        <f>VLOOKUP(I941,'Cost Center VLookup'!$A$1:$C$99,2,0)</f>
        <v>3333 Mid St Div Public Affairs</v>
      </c>
      <c r="N941" t="str">
        <f>VLOOKUP(I941,'Cost Center VLookup'!$A$1:$C$89,3,0)</f>
        <v>Mark Martin</v>
      </c>
      <c r="O941" t="str">
        <f>VLOOKUP(I941,'Cost Center VLookup'!$A$1:$D$97,4,0)</f>
        <v>Administration</v>
      </c>
    </row>
    <row r="942" spans="1:15" hidden="1">
      <c r="A942" s="15">
        <v>40840</v>
      </c>
      <c r="B942" s="6" t="s">
        <v>454</v>
      </c>
      <c r="C942" s="9" t="s">
        <v>455</v>
      </c>
      <c r="E942" t="s">
        <v>460</v>
      </c>
      <c r="F942" s="24">
        <v>273.74</v>
      </c>
      <c r="G942">
        <v>30736</v>
      </c>
      <c r="H942" s="7" t="str">
        <f>VLOOKUP(G942,'Sub-Acct VLookup'!$A$1:$B$44,2,0)</f>
        <v>Community Welfare</v>
      </c>
      <c r="I942" s="13">
        <v>3374</v>
      </c>
      <c r="J942" s="2" t="s">
        <v>1222</v>
      </c>
      <c r="K942" s="2"/>
      <c r="L942" t="str">
        <f>VLOOKUP(J942,'State V-Lookup'!$A$1:$B$19,2,0)</f>
        <v>SEMO</v>
      </c>
      <c r="M942" t="str">
        <f>VLOOKUP(I942,'Cost Center VLookup'!$A$1:$C$99,2,0)</f>
        <v>3374 Mid St Div Sikeston Operations</v>
      </c>
      <c r="N942" t="str">
        <f>VLOOKUP(I942,'Cost Center VLookup'!$A$1:$C$89,3,0)</f>
        <v>Liberty Utilities</v>
      </c>
      <c r="O942" t="str">
        <f>VLOOKUP(I942,'Cost Center VLookup'!$A$1:$D$97,4,0)</f>
        <v>Liberty Utilities</v>
      </c>
    </row>
    <row r="943" spans="1:15" hidden="1">
      <c r="A943" s="15">
        <v>40840</v>
      </c>
      <c r="B943" s="6" t="s">
        <v>454</v>
      </c>
      <c r="C943" s="9" t="s">
        <v>455</v>
      </c>
      <c r="E943" t="s">
        <v>461</v>
      </c>
      <c r="F943" s="24">
        <v>70.930000000000007</v>
      </c>
      <c r="G943">
        <v>30736</v>
      </c>
      <c r="H943" s="7" t="str">
        <f>VLOOKUP(G943,'Sub-Acct VLookup'!$A$1:$B$44,2,0)</f>
        <v>Community Welfare</v>
      </c>
      <c r="I943" s="13">
        <v>3376</v>
      </c>
      <c r="J943" s="2" t="s">
        <v>1222</v>
      </c>
      <c r="K943" s="2"/>
      <c r="L943" t="str">
        <f>VLOOKUP(J943,'State V-Lookup'!$A$1:$B$19,2,0)</f>
        <v>SEMO</v>
      </c>
      <c r="M943" t="str">
        <f>VLOOKUP(I943,'Cost Center VLookup'!$A$1:$C$99,2,0)</f>
        <v>3376 Mid St Div Malden Operations</v>
      </c>
      <c r="N943" t="str">
        <f>VLOOKUP(I943,'Cost Center VLookup'!$A$1:$C$89,3,0)</f>
        <v>Liberty Utilities</v>
      </c>
      <c r="O943" t="str">
        <f>VLOOKUP(I943,'Cost Center VLookup'!$A$1:$D$97,4,0)</f>
        <v>Liberty Utilities</v>
      </c>
    </row>
    <row r="944" spans="1:15" hidden="1">
      <c r="A944" s="15">
        <v>40823</v>
      </c>
      <c r="B944" s="6" t="s">
        <v>454</v>
      </c>
      <c r="C944" s="9" t="s">
        <v>455</v>
      </c>
      <c r="E944" t="s">
        <v>462</v>
      </c>
      <c r="F944" s="24">
        <v>250</v>
      </c>
      <c r="G944">
        <v>30702</v>
      </c>
      <c r="H944" s="7" t="str">
        <f>VLOOKUP(G944,'Sub-Acct VLookup'!$A$1:$B$44,2,0)</f>
        <v>Education</v>
      </c>
      <c r="I944" s="13">
        <v>2737</v>
      </c>
      <c r="J944" s="2" t="s">
        <v>1011</v>
      </c>
      <c r="K944" s="2"/>
      <c r="L944" t="str">
        <f>VLOOKUP(J944,'State V-Lookup'!$A$1:$B$19,2,0)</f>
        <v>KENTUCKY</v>
      </c>
      <c r="M944" t="str">
        <f>VLOOKUP(I944,'Cost Center VLookup'!$A$1:$C$99,2,0)</f>
        <v>2737 KY Div Danville C&amp;M/Service</v>
      </c>
      <c r="N944" t="str">
        <f>VLOOKUP(I944,'Cost Center VLookup'!$A$1:$C$89,3,0)</f>
        <v>Jimmy Dale Smith</v>
      </c>
      <c r="O944" t="str">
        <f>VLOOKUP(I944,'Cost Center VLookup'!$A$1:$D$97,4,0)</f>
        <v>Mike Close</v>
      </c>
    </row>
    <row r="945" spans="1:15" hidden="1">
      <c r="A945" s="15">
        <v>40836</v>
      </c>
      <c r="B945" s="6" t="s">
        <v>454</v>
      </c>
      <c r="C945" s="9" t="s">
        <v>455</v>
      </c>
      <c r="E945" t="s">
        <v>194</v>
      </c>
      <c r="F945" s="24">
        <v>1500</v>
      </c>
      <c r="G945">
        <v>30702</v>
      </c>
      <c r="H945" s="7" t="str">
        <f>VLOOKUP(G945,'Sub-Acct VLookup'!$A$1:$B$44,2,0)</f>
        <v>Education</v>
      </c>
      <c r="I945" s="13">
        <v>3333</v>
      </c>
      <c r="J945" s="2" t="s">
        <v>1011</v>
      </c>
      <c r="K945" s="2"/>
      <c r="L945" t="str">
        <f>VLOOKUP(J945,'State V-Lookup'!$A$1:$B$19,2,0)</f>
        <v>KENTUCKY</v>
      </c>
      <c r="M945" t="str">
        <f>VLOOKUP(I945,'Cost Center VLookup'!$A$1:$C$99,2,0)</f>
        <v>3333 Mid St Div Public Affairs</v>
      </c>
      <c r="N945" t="str">
        <f>VLOOKUP(I945,'Cost Center VLookup'!$A$1:$C$89,3,0)</f>
        <v>Mark Martin</v>
      </c>
      <c r="O945" t="str">
        <f>VLOOKUP(I945,'Cost Center VLookup'!$A$1:$D$97,4,0)</f>
        <v>Administration</v>
      </c>
    </row>
    <row r="946" spans="1:15" hidden="1">
      <c r="A946" s="15">
        <v>40821</v>
      </c>
      <c r="B946" s="6" t="s">
        <v>454</v>
      </c>
      <c r="C946" s="9" t="s">
        <v>455</v>
      </c>
      <c r="E946" t="s">
        <v>1238</v>
      </c>
      <c r="F946" s="24">
        <v>2500</v>
      </c>
      <c r="G946">
        <v>30702</v>
      </c>
      <c r="H946" s="7" t="str">
        <f>VLOOKUP(G946,'Sub-Acct VLookup'!$A$1:$B$44,2,0)</f>
        <v>Education</v>
      </c>
      <c r="I946" s="13">
        <v>3333</v>
      </c>
      <c r="J946" s="2" t="s">
        <v>1011</v>
      </c>
      <c r="K946" s="2"/>
      <c r="L946" t="str">
        <f>VLOOKUP(J946,'State V-Lookup'!$A$1:$B$19,2,0)</f>
        <v>KENTUCKY</v>
      </c>
      <c r="M946" t="str">
        <f>VLOOKUP(I946,'Cost Center VLookup'!$A$1:$C$99,2,0)</f>
        <v>3333 Mid St Div Public Affairs</v>
      </c>
      <c r="N946" t="str">
        <f>VLOOKUP(I946,'Cost Center VLookup'!$A$1:$C$89,3,0)</f>
        <v>Mark Martin</v>
      </c>
      <c r="O946" t="str">
        <f>VLOOKUP(I946,'Cost Center VLookup'!$A$1:$D$97,4,0)</f>
        <v>Administration</v>
      </c>
    </row>
    <row r="947" spans="1:15" hidden="1">
      <c r="A947" s="15">
        <v>40822</v>
      </c>
      <c r="B947" s="6" t="s">
        <v>454</v>
      </c>
      <c r="C947" s="9" t="s">
        <v>455</v>
      </c>
      <c r="E947" t="s">
        <v>1025</v>
      </c>
      <c r="F947" s="24">
        <v>2500</v>
      </c>
      <c r="G947">
        <v>30702</v>
      </c>
      <c r="H947" s="7" t="str">
        <f>VLOOKUP(G947,'Sub-Acct VLookup'!$A$1:$B$44,2,0)</f>
        <v>Education</v>
      </c>
      <c r="I947" s="13">
        <v>3333</v>
      </c>
      <c r="J947" s="2" t="s">
        <v>1011</v>
      </c>
      <c r="K947" s="2"/>
      <c r="L947" t="str">
        <f>VLOOKUP(J947,'State V-Lookup'!$A$1:$B$19,2,0)</f>
        <v>KENTUCKY</v>
      </c>
      <c r="M947" t="str">
        <f>VLOOKUP(I947,'Cost Center VLookup'!$A$1:$C$99,2,0)</f>
        <v>3333 Mid St Div Public Affairs</v>
      </c>
      <c r="N947" t="str">
        <f>VLOOKUP(I947,'Cost Center VLookup'!$A$1:$C$89,3,0)</f>
        <v>Mark Martin</v>
      </c>
      <c r="O947" t="str">
        <f>VLOOKUP(I947,'Cost Center VLookup'!$A$1:$D$97,4,0)</f>
        <v>Administration</v>
      </c>
    </row>
    <row r="948" spans="1:15" hidden="1">
      <c r="A948" s="15">
        <v>40821</v>
      </c>
      <c r="B948" s="6" t="s">
        <v>454</v>
      </c>
      <c r="C948" s="9" t="s">
        <v>455</v>
      </c>
      <c r="E948" t="s">
        <v>1266</v>
      </c>
      <c r="F948" s="24">
        <v>1500</v>
      </c>
      <c r="G948">
        <v>30702</v>
      </c>
      <c r="H948" s="7" t="str">
        <f>VLOOKUP(G948,'Sub-Acct VLookup'!$A$1:$B$44,2,0)</f>
        <v>Education</v>
      </c>
      <c r="I948" s="13">
        <v>3333</v>
      </c>
      <c r="J948" s="2" t="s">
        <v>1011</v>
      </c>
      <c r="K948" s="2"/>
      <c r="L948" t="str">
        <f>VLOOKUP(J948,'State V-Lookup'!$A$1:$B$19,2,0)</f>
        <v>KENTUCKY</v>
      </c>
      <c r="M948" t="str">
        <f>VLOOKUP(I948,'Cost Center VLookup'!$A$1:$C$99,2,0)</f>
        <v>3333 Mid St Div Public Affairs</v>
      </c>
      <c r="N948" t="str">
        <f>VLOOKUP(I948,'Cost Center VLookup'!$A$1:$C$89,3,0)</f>
        <v>Mark Martin</v>
      </c>
      <c r="O948" t="str">
        <f>VLOOKUP(I948,'Cost Center VLookup'!$A$1:$D$97,4,0)</f>
        <v>Administration</v>
      </c>
    </row>
    <row r="949" spans="1:15" hidden="1">
      <c r="A949" s="15">
        <v>40840</v>
      </c>
      <c r="B949" s="6" t="s">
        <v>454</v>
      </c>
      <c r="C949" s="9" t="s">
        <v>455</v>
      </c>
      <c r="E949" t="s">
        <v>286</v>
      </c>
      <c r="F949" s="24">
        <v>1000</v>
      </c>
      <c r="G949">
        <v>30702</v>
      </c>
      <c r="H949" s="7" t="str">
        <f>VLOOKUP(G949,'Sub-Acct VLookup'!$A$1:$B$44,2,0)</f>
        <v>Education</v>
      </c>
      <c r="I949" s="13">
        <v>3333</v>
      </c>
      <c r="J949" s="2" t="s">
        <v>1011</v>
      </c>
      <c r="K949" s="2"/>
      <c r="L949" t="str">
        <f>VLOOKUP(J949,'State V-Lookup'!$A$1:$B$19,2,0)</f>
        <v>KENTUCKY</v>
      </c>
      <c r="M949" t="str">
        <f>VLOOKUP(I949,'Cost Center VLookup'!$A$1:$C$99,2,0)</f>
        <v>3333 Mid St Div Public Affairs</v>
      </c>
      <c r="N949" t="str">
        <f>VLOOKUP(I949,'Cost Center VLookup'!$A$1:$C$89,3,0)</f>
        <v>Mark Martin</v>
      </c>
      <c r="O949" t="str">
        <f>VLOOKUP(I949,'Cost Center VLookup'!$A$1:$D$97,4,0)</f>
        <v>Administration</v>
      </c>
    </row>
    <row r="950" spans="1:15" hidden="1">
      <c r="A950" s="15">
        <v>40835</v>
      </c>
      <c r="B950" s="6" t="s">
        <v>454</v>
      </c>
      <c r="C950" s="9" t="s">
        <v>455</v>
      </c>
      <c r="E950" t="s">
        <v>463</v>
      </c>
      <c r="F950" s="24">
        <v>10500</v>
      </c>
      <c r="G950">
        <v>30702</v>
      </c>
      <c r="H950" s="7" t="str">
        <f>VLOOKUP(G950,'Sub-Acct VLookup'!$A$1:$B$44,2,0)</f>
        <v>Education</v>
      </c>
      <c r="I950" s="13">
        <v>3333</v>
      </c>
      <c r="J950" s="2" t="s">
        <v>1035</v>
      </c>
      <c r="K950" s="2"/>
      <c r="L950" t="str">
        <f>VLOOKUP(J950,'State V-Lookup'!$A$1:$B$19,2,0)</f>
        <v>VIRGINIA</v>
      </c>
      <c r="M950" t="str">
        <f>VLOOKUP(I950,'Cost Center VLookup'!$A$1:$C$99,2,0)</f>
        <v>3333 Mid St Div Public Affairs</v>
      </c>
      <c r="N950" t="str">
        <f>VLOOKUP(I950,'Cost Center VLookup'!$A$1:$C$89,3,0)</f>
        <v>Mark Martin</v>
      </c>
      <c r="O950" t="str">
        <f>VLOOKUP(I950,'Cost Center VLookup'!$A$1:$D$97,4,0)</f>
        <v>Administration</v>
      </c>
    </row>
    <row r="951" spans="1:15" hidden="1">
      <c r="A951" s="15">
        <v>40842</v>
      </c>
      <c r="B951" s="6" t="s">
        <v>454</v>
      </c>
      <c r="C951" s="9" t="s">
        <v>455</v>
      </c>
      <c r="E951" t="s">
        <v>464</v>
      </c>
      <c r="F951" s="24">
        <v>244.52</v>
      </c>
      <c r="G951">
        <v>30702</v>
      </c>
      <c r="H951" s="7" t="str">
        <f>VLOOKUP(G951,'Sub-Acct VLookup'!$A$1:$B$44,2,0)</f>
        <v>Education</v>
      </c>
      <c r="I951" s="13">
        <v>3333</v>
      </c>
      <c r="J951" s="2" t="s">
        <v>1068</v>
      </c>
      <c r="K951" s="2"/>
      <c r="L951" t="str">
        <f>VLOOKUP(J951,'State V-Lookup'!$A$1:$B$19,2,0)</f>
        <v>GEORGIA</v>
      </c>
      <c r="M951" t="str">
        <f>VLOOKUP(I951,'Cost Center VLookup'!$A$1:$C$99,2,0)</f>
        <v>3333 Mid St Div Public Affairs</v>
      </c>
      <c r="N951" t="str">
        <f>VLOOKUP(I951,'Cost Center VLookup'!$A$1:$C$89,3,0)</f>
        <v>Mark Martin</v>
      </c>
      <c r="O951" t="str">
        <f>VLOOKUP(I951,'Cost Center VLookup'!$A$1:$D$97,4,0)</f>
        <v>Administration</v>
      </c>
    </row>
    <row r="952" spans="1:15" hidden="1">
      <c r="A952" s="15">
        <v>40842</v>
      </c>
      <c r="B952" s="6" t="s">
        <v>454</v>
      </c>
      <c r="C952" s="9" t="s">
        <v>455</v>
      </c>
      <c r="E952" t="s">
        <v>1010</v>
      </c>
      <c r="F952" s="24">
        <v>952.94</v>
      </c>
      <c r="G952">
        <v>30703</v>
      </c>
      <c r="H952" s="7" t="str">
        <f>VLOOKUP(G952,'Sub-Acct VLookup'!$A$1:$B$44,2,0)</f>
        <v>United Way Agencies</v>
      </c>
      <c r="I952" s="13">
        <v>3333</v>
      </c>
      <c r="J952" s="2" t="s">
        <v>1011</v>
      </c>
      <c r="K952" s="2"/>
      <c r="L952" t="str">
        <f>VLOOKUP(J952,'State V-Lookup'!$A$1:$B$19,2,0)</f>
        <v>KENTUCKY</v>
      </c>
      <c r="M952" t="str">
        <f>VLOOKUP(I952,'Cost Center VLookup'!$A$1:$C$99,2,0)</f>
        <v>3333 Mid St Div Public Affairs</v>
      </c>
      <c r="N952" t="str">
        <f>VLOOKUP(I952,'Cost Center VLookup'!$A$1:$C$89,3,0)</f>
        <v>Mark Martin</v>
      </c>
      <c r="O952" t="str">
        <f>VLOOKUP(I952,'Cost Center VLookup'!$A$1:$D$97,4,0)</f>
        <v>Administration</v>
      </c>
    </row>
    <row r="953" spans="1:15" hidden="1">
      <c r="A953" s="15">
        <v>40834</v>
      </c>
      <c r="B953" s="6" t="s">
        <v>454</v>
      </c>
      <c r="C953" s="9" t="s">
        <v>455</v>
      </c>
      <c r="E953" t="s">
        <v>1261</v>
      </c>
      <c r="F953" s="24">
        <v>74.599999999999994</v>
      </c>
      <c r="G953">
        <v>30703</v>
      </c>
      <c r="H953" s="7" t="str">
        <f>VLOOKUP(G953,'Sub-Acct VLookup'!$A$1:$B$44,2,0)</f>
        <v>United Way Agencies</v>
      </c>
      <c r="I953" s="13">
        <v>3333</v>
      </c>
      <c r="J953" s="2" t="s">
        <v>1026</v>
      </c>
      <c r="K953" s="2"/>
      <c r="L953" t="str">
        <f>VLOOKUP(J953,'State V-Lookup'!$A$1:$B$19,2,0)</f>
        <v>TENNESSEE</v>
      </c>
      <c r="M953" t="str">
        <f>VLOOKUP(I953,'Cost Center VLookup'!$A$1:$C$99,2,0)</f>
        <v>3333 Mid St Div Public Affairs</v>
      </c>
      <c r="N953" t="str">
        <f>VLOOKUP(I953,'Cost Center VLookup'!$A$1:$C$89,3,0)</f>
        <v>Mark Martin</v>
      </c>
      <c r="O953" t="str">
        <f>VLOOKUP(I953,'Cost Center VLookup'!$A$1:$D$97,4,0)</f>
        <v>Administration</v>
      </c>
    </row>
    <row r="954" spans="1:15" hidden="1">
      <c r="A954" s="15">
        <v>40823</v>
      </c>
      <c r="B954" s="6" t="s">
        <v>454</v>
      </c>
      <c r="C954" s="9" t="s">
        <v>455</v>
      </c>
      <c r="E954" t="s">
        <v>1243</v>
      </c>
      <c r="F954" s="24">
        <v>100</v>
      </c>
      <c r="G954">
        <v>30705</v>
      </c>
      <c r="H954" s="7" t="str">
        <f>VLOOKUP(G954,'Sub-Acct VLookup'!$A$1:$B$44,2,0)</f>
        <v>Health</v>
      </c>
      <c r="I954" s="13">
        <v>3337</v>
      </c>
      <c r="J954" s="2" t="s">
        <v>1217</v>
      </c>
      <c r="K954" s="2"/>
      <c r="L954" t="str">
        <f>VLOOKUP(J954,'State V-Lookup'!$A$1:$B$19,2,0)</f>
        <v>ILLINOIS</v>
      </c>
      <c r="M954" t="str">
        <f>VLOOKUP(I954,'Cost Center VLookup'!$A$1:$C$99,2,0)</f>
        <v>3337 Mid St Div Harrisburg/Metropolis Operations</v>
      </c>
      <c r="N954" t="str">
        <f>VLOOKUP(I954,'Cost Center VLookup'!$A$1:$C$89,3,0)</f>
        <v>Liberty Utilities</v>
      </c>
      <c r="O954" t="str">
        <f>VLOOKUP(I954,'Cost Center VLookup'!$A$1:$D$97,4,0)</f>
        <v>Liberty Utilities</v>
      </c>
    </row>
    <row r="955" spans="1:15" hidden="1">
      <c r="A955" s="15">
        <v>40840</v>
      </c>
      <c r="B955" s="6" t="s">
        <v>454</v>
      </c>
      <c r="C955" s="9" t="s">
        <v>455</v>
      </c>
      <c r="E955" t="s">
        <v>1320</v>
      </c>
      <c r="F955" s="24">
        <v>100</v>
      </c>
      <c r="G955">
        <v>30710</v>
      </c>
      <c r="H955" s="7" t="str">
        <f>VLOOKUP(G955,'Sub-Acct VLookup'!$A$1:$B$44,2,0)</f>
        <v>Youth Clubs &amp; Centers</v>
      </c>
      <c r="I955" s="13">
        <v>3337</v>
      </c>
      <c r="J955" s="2" t="s">
        <v>1217</v>
      </c>
      <c r="K955" s="2"/>
      <c r="L955" t="str">
        <f>VLOOKUP(J955,'State V-Lookup'!$A$1:$B$19,2,0)</f>
        <v>ILLINOIS</v>
      </c>
      <c r="M955" t="str">
        <f>VLOOKUP(I955,'Cost Center VLookup'!$A$1:$C$99,2,0)</f>
        <v>3337 Mid St Div Harrisburg/Metropolis Operations</v>
      </c>
      <c r="N955" t="str">
        <f>VLOOKUP(I955,'Cost Center VLookup'!$A$1:$C$89,3,0)</f>
        <v>Liberty Utilities</v>
      </c>
      <c r="O955" t="str">
        <f>VLOOKUP(I955,'Cost Center VLookup'!$A$1:$D$97,4,0)</f>
        <v>Liberty Utilities</v>
      </c>
    </row>
    <row r="956" spans="1:15" hidden="1">
      <c r="A956" s="15">
        <v>40847</v>
      </c>
      <c r="B956" s="6" t="s">
        <v>454</v>
      </c>
      <c r="C956" s="9" t="s">
        <v>455</v>
      </c>
      <c r="E956" t="s">
        <v>465</v>
      </c>
      <c r="F956" s="24">
        <v>100</v>
      </c>
      <c r="G956">
        <v>30710</v>
      </c>
      <c r="H956" s="7" t="str">
        <f>VLOOKUP(G956,'Sub-Acct VLookup'!$A$1:$B$44,2,0)</f>
        <v>Youth Clubs &amp; Centers</v>
      </c>
      <c r="I956" s="13">
        <v>3370</v>
      </c>
      <c r="J956" s="2" t="s">
        <v>1220</v>
      </c>
      <c r="K956" s="2"/>
      <c r="L956" t="str">
        <f>VLOOKUP(J956,'State V-Lookup'!$A$1:$B$19,2,0)</f>
        <v>NEMO</v>
      </c>
      <c r="M956" t="str">
        <f>VLOOKUP(I956,'Cost Center VLookup'!$A$1:$C$99,2,0)</f>
        <v>3370 Mid St Div Kirksville Operations</v>
      </c>
      <c r="N956" t="str">
        <f>VLOOKUP(I956,'Cost Center VLookup'!$A$1:$C$89,3,0)</f>
        <v>Liberty Utilities</v>
      </c>
      <c r="O956" t="str">
        <f>VLOOKUP(I956,'Cost Center VLookup'!$A$1:$D$97,4,0)</f>
        <v>Liberty Utilities</v>
      </c>
    </row>
    <row r="957" spans="1:15" hidden="1">
      <c r="A957" s="15">
        <v>40840</v>
      </c>
      <c r="B957" s="6" t="s">
        <v>454</v>
      </c>
      <c r="C957" s="9" t="s">
        <v>455</v>
      </c>
      <c r="E957" t="s">
        <v>466</v>
      </c>
      <c r="F957" s="24">
        <v>43.2</v>
      </c>
      <c r="G957">
        <v>30713</v>
      </c>
      <c r="H957" s="7" t="str">
        <f>VLOOKUP(G957,'Sub-Acct VLookup'!$A$1:$B$44,2,0)</f>
        <v>American Red Cross</v>
      </c>
      <c r="I957" s="13">
        <v>3334</v>
      </c>
      <c r="J957" s="2" t="s">
        <v>1040</v>
      </c>
      <c r="K957" s="2"/>
      <c r="L957" t="str">
        <f>VLOOKUP(J957,'State V-Lookup'!$A$1:$B$19,2,0)</f>
        <v>IOWA</v>
      </c>
      <c r="M957" t="str">
        <f>VLOOKUP(I957,'Cost Center VLookup'!$A$1:$C$99,2,0)</f>
        <v>3334 Mid St Div Keokuk Operations</v>
      </c>
      <c r="N957" t="str">
        <f>VLOOKUP(I957,'Cost Center VLookup'!$A$1:$C$89,3,0)</f>
        <v>Liberty Utilities</v>
      </c>
      <c r="O957" t="str">
        <f>VLOOKUP(I957,'Cost Center VLookup'!$A$1:$D$97,4,0)</f>
        <v>Liberty Utilities</v>
      </c>
    </row>
    <row r="958" spans="1:15" hidden="1">
      <c r="A958" s="15">
        <v>40840</v>
      </c>
      <c r="B958" s="6" t="s">
        <v>454</v>
      </c>
      <c r="C958" s="9" t="s">
        <v>455</v>
      </c>
      <c r="E958" t="s">
        <v>1021</v>
      </c>
      <c r="F958" s="24">
        <v>16000</v>
      </c>
      <c r="G958">
        <v>30711</v>
      </c>
      <c r="H958" s="7" t="str">
        <f>VLOOKUP(G958,'Sub-Acct VLookup'!$A$1:$B$44,2,0)</f>
        <v>Heat Help Assistance Program</v>
      </c>
      <c r="I958" s="13">
        <v>3333</v>
      </c>
      <c r="J958" s="2" t="s">
        <v>1011</v>
      </c>
      <c r="K958" s="2"/>
      <c r="L958" t="str">
        <f>VLOOKUP(J958,'State V-Lookup'!$A$1:$B$19,2,0)</f>
        <v>KENTUCKY</v>
      </c>
      <c r="M958" t="str">
        <f>VLOOKUP(I958,'Cost Center VLookup'!$A$1:$C$99,2,0)</f>
        <v>3333 Mid St Div Public Affairs</v>
      </c>
      <c r="N958" t="str">
        <f>VLOOKUP(I958,'Cost Center VLookup'!$A$1:$C$89,3,0)</f>
        <v>Mark Martin</v>
      </c>
      <c r="O958" t="str">
        <f>VLOOKUP(I958,'Cost Center VLookup'!$A$1:$D$97,4,0)</f>
        <v>Administration</v>
      </c>
    </row>
    <row r="959" spans="1:15" hidden="1">
      <c r="A959" s="15"/>
      <c r="B959" s="6" t="s">
        <v>454</v>
      </c>
      <c r="C959" s="9" t="s">
        <v>455</v>
      </c>
      <c r="E959" t="s">
        <v>468</v>
      </c>
      <c r="F959" s="24">
        <v>20.99</v>
      </c>
      <c r="G959">
        <v>30736</v>
      </c>
      <c r="H959" s="7" t="str">
        <f>VLOOKUP(G959,'Sub-Acct VLookup'!$A$1:$B$44,2,0)</f>
        <v>Community Welfare</v>
      </c>
      <c r="I959" s="13">
        <v>3333</v>
      </c>
      <c r="J959" s="2" t="s">
        <v>1068</v>
      </c>
      <c r="K959" s="2"/>
      <c r="L959" t="str">
        <f>VLOOKUP(J959,'State V-Lookup'!$A$1:$B$19,2,0)</f>
        <v>GEORGIA</v>
      </c>
      <c r="M959" t="str">
        <f>VLOOKUP(I959,'Cost Center VLookup'!$A$1:$C$99,2,0)</f>
        <v>3333 Mid St Div Public Affairs</v>
      </c>
      <c r="N959" t="str">
        <f>VLOOKUP(I959,'Cost Center VLookup'!$A$1:$C$89,3,0)</f>
        <v>Mark Martin</v>
      </c>
      <c r="O959" t="str">
        <f>VLOOKUP(I959,'Cost Center VLookup'!$A$1:$D$97,4,0)</f>
        <v>Administration</v>
      </c>
    </row>
    <row r="960" spans="1:15" hidden="1">
      <c r="A960" s="15"/>
      <c r="B960" s="6" t="s">
        <v>454</v>
      </c>
      <c r="C960" s="9" t="s">
        <v>455</v>
      </c>
      <c r="E960" t="s">
        <v>468</v>
      </c>
      <c r="F960" s="24">
        <v>4.2</v>
      </c>
      <c r="G960">
        <v>30705</v>
      </c>
      <c r="H960" s="7" t="str">
        <f>VLOOKUP(G960,'Sub-Acct VLookup'!$A$1:$B$44,2,0)</f>
        <v>Health</v>
      </c>
      <c r="I960" s="13">
        <v>3333</v>
      </c>
      <c r="J960" s="2" t="s">
        <v>1068</v>
      </c>
      <c r="K960" s="2"/>
      <c r="L960" t="str">
        <f>VLOOKUP(J960,'State V-Lookup'!$A$1:$B$19,2,0)</f>
        <v>GEORGIA</v>
      </c>
      <c r="M960" t="str">
        <f>VLOOKUP(I960,'Cost Center VLookup'!$A$1:$C$99,2,0)</f>
        <v>3333 Mid St Div Public Affairs</v>
      </c>
      <c r="N960" t="str">
        <f>VLOOKUP(I960,'Cost Center VLookup'!$A$1:$C$89,3,0)</f>
        <v>Mark Martin</v>
      </c>
      <c r="O960" t="str">
        <f>VLOOKUP(I960,'Cost Center VLookup'!$A$1:$D$97,4,0)</f>
        <v>Administration</v>
      </c>
    </row>
    <row r="961" spans="1:15" hidden="1">
      <c r="A961" s="15"/>
      <c r="B961" s="6" t="s">
        <v>454</v>
      </c>
      <c r="C961" s="9" t="s">
        <v>455</v>
      </c>
      <c r="E961" t="s">
        <v>468</v>
      </c>
      <c r="F961" s="24">
        <v>8.39</v>
      </c>
      <c r="G961">
        <v>30710</v>
      </c>
      <c r="H961" s="7" t="str">
        <f>VLOOKUP(G961,'Sub-Acct VLookup'!$A$1:$B$44,2,0)</f>
        <v>Youth Clubs &amp; Centers</v>
      </c>
      <c r="I961" s="13">
        <v>3333</v>
      </c>
      <c r="J961" s="2" t="s">
        <v>1068</v>
      </c>
      <c r="K961" s="2"/>
      <c r="L961" t="str">
        <f>VLOOKUP(J961,'State V-Lookup'!$A$1:$B$19,2,0)</f>
        <v>GEORGIA</v>
      </c>
      <c r="M961" t="str">
        <f>VLOOKUP(I961,'Cost Center VLookup'!$A$1:$C$99,2,0)</f>
        <v>3333 Mid St Div Public Affairs</v>
      </c>
      <c r="N961" t="str">
        <f>VLOOKUP(I961,'Cost Center VLookup'!$A$1:$C$89,3,0)</f>
        <v>Mark Martin</v>
      </c>
      <c r="O961" t="str">
        <f>VLOOKUP(I961,'Cost Center VLookup'!$A$1:$D$97,4,0)</f>
        <v>Administration</v>
      </c>
    </row>
    <row r="962" spans="1:15" hidden="1">
      <c r="A962" s="15">
        <v>40808</v>
      </c>
      <c r="B962" s="6" t="s">
        <v>469</v>
      </c>
      <c r="C962" s="9" t="s">
        <v>455</v>
      </c>
      <c r="D962" s="7">
        <v>1544</v>
      </c>
      <c r="E962" t="s">
        <v>470</v>
      </c>
      <c r="F962" s="24">
        <v>500</v>
      </c>
      <c r="G962">
        <v>30736</v>
      </c>
      <c r="H962" s="7" t="str">
        <f>VLOOKUP(G962,'Sub-Acct VLookup'!$A$1:$B$44,2,0)</f>
        <v>Community Welfare</v>
      </c>
      <c r="I962" s="13">
        <v>3333</v>
      </c>
      <c r="J962" s="2" t="s">
        <v>1011</v>
      </c>
      <c r="K962" s="2"/>
      <c r="L962" t="str">
        <f>VLOOKUP(J962,'State V-Lookup'!$A$1:$B$19,2,0)</f>
        <v>KENTUCKY</v>
      </c>
      <c r="M962" t="str">
        <f>VLOOKUP(I962,'Cost Center VLookup'!$A$1:$C$99,2,0)</f>
        <v>3333 Mid St Div Public Affairs</v>
      </c>
      <c r="N962" t="str">
        <f>VLOOKUP(I962,'Cost Center VLookup'!$A$1:$C$89,3,0)</f>
        <v>Mark Martin</v>
      </c>
      <c r="O962" t="str">
        <f>VLOOKUP(I962,'Cost Center VLookup'!$A$1:$D$97,4,0)</f>
        <v>Administration</v>
      </c>
    </row>
    <row r="963" spans="1:15" hidden="1">
      <c r="A963" s="15">
        <v>40837</v>
      </c>
      <c r="B963" s="6" t="s">
        <v>469</v>
      </c>
      <c r="C963" s="9" t="s">
        <v>455</v>
      </c>
      <c r="D963" s="7" t="s">
        <v>526</v>
      </c>
      <c r="E963" t="s">
        <v>471</v>
      </c>
      <c r="F963" s="24">
        <v>250</v>
      </c>
      <c r="G963">
        <v>30710</v>
      </c>
      <c r="H963" s="7" t="str">
        <f>VLOOKUP(G963,'Sub-Acct VLookup'!$A$1:$B$44,2,0)</f>
        <v>Youth Clubs &amp; Centers</v>
      </c>
      <c r="I963" s="13">
        <v>3333</v>
      </c>
      <c r="J963" s="2" t="s">
        <v>1068</v>
      </c>
      <c r="K963" s="2"/>
      <c r="L963" t="str">
        <f>VLOOKUP(J963,'State V-Lookup'!$A$1:$B$19,2,0)</f>
        <v>GEORGIA</v>
      </c>
      <c r="M963" t="str">
        <f>VLOOKUP(I963,'Cost Center VLookup'!$A$1:$C$99,2,0)</f>
        <v>3333 Mid St Div Public Affairs</v>
      </c>
      <c r="N963" t="str">
        <f>VLOOKUP(I963,'Cost Center VLookup'!$A$1:$C$89,3,0)</f>
        <v>Mark Martin</v>
      </c>
      <c r="O963" t="str">
        <f>VLOOKUP(I963,'Cost Center VLookup'!$A$1:$D$97,4,0)</f>
        <v>Administration</v>
      </c>
    </row>
    <row r="964" spans="1:15" hidden="1">
      <c r="A964" s="15">
        <v>40848</v>
      </c>
      <c r="B964" s="6" t="s">
        <v>469</v>
      </c>
      <c r="C964" s="9" t="s">
        <v>455</v>
      </c>
      <c r="D964" s="7" t="s">
        <v>527</v>
      </c>
      <c r="E964" t="s">
        <v>472</v>
      </c>
      <c r="F964" s="24">
        <v>350</v>
      </c>
      <c r="G964">
        <v>30706</v>
      </c>
      <c r="H964" s="7" t="str">
        <f>VLOOKUP(G964,'Sub-Acct VLookup'!$A$1:$B$44,2,0)</f>
        <v>Museums &amp; Arts</v>
      </c>
      <c r="I964" s="13">
        <v>3333</v>
      </c>
      <c r="J964" s="2" t="s">
        <v>1011</v>
      </c>
      <c r="K964" s="2"/>
      <c r="L964" t="str">
        <f>VLOOKUP(J964,'State V-Lookup'!$A$1:$B$19,2,0)</f>
        <v>KENTUCKY</v>
      </c>
      <c r="M964" t="str">
        <f>VLOOKUP(I964,'Cost Center VLookup'!$A$1:$C$99,2,0)</f>
        <v>3333 Mid St Div Public Affairs</v>
      </c>
      <c r="N964" t="str">
        <f>VLOOKUP(I964,'Cost Center VLookup'!$A$1:$C$89,3,0)</f>
        <v>Mark Martin</v>
      </c>
      <c r="O964" t="str">
        <f>VLOOKUP(I964,'Cost Center VLookup'!$A$1:$D$97,4,0)</f>
        <v>Administration</v>
      </c>
    </row>
    <row r="965" spans="1:15" hidden="1">
      <c r="A965" s="15">
        <v>40848</v>
      </c>
      <c r="B965" s="6" t="s">
        <v>469</v>
      </c>
      <c r="C965" s="9" t="s">
        <v>455</v>
      </c>
      <c r="D965" s="7" t="s">
        <v>528</v>
      </c>
      <c r="E965" t="s">
        <v>473</v>
      </c>
      <c r="F965" s="24">
        <v>489</v>
      </c>
      <c r="G965">
        <v>30736</v>
      </c>
      <c r="H965" s="7" t="str">
        <f>VLOOKUP(G965,'Sub-Acct VLookup'!$A$1:$B$44,2,0)</f>
        <v>Community Welfare</v>
      </c>
      <c r="I965" s="13">
        <v>3333</v>
      </c>
      <c r="J965" s="2" t="s">
        <v>1026</v>
      </c>
      <c r="K965" s="2"/>
      <c r="L965" t="str">
        <f>VLOOKUP(J965,'State V-Lookup'!$A$1:$B$19,2,0)</f>
        <v>TENNESSEE</v>
      </c>
      <c r="M965" t="str">
        <f>VLOOKUP(I965,'Cost Center VLookup'!$A$1:$C$99,2,0)</f>
        <v>3333 Mid St Div Public Affairs</v>
      </c>
      <c r="N965" t="str">
        <f>VLOOKUP(I965,'Cost Center VLookup'!$A$1:$C$89,3,0)</f>
        <v>Mark Martin</v>
      </c>
      <c r="O965" t="str">
        <f>VLOOKUP(I965,'Cost Center VLookup'!$A$1:$D$97,4,0)</f>
        <v>Administration</v>
      </c>
    </row>
    <row r="966" spans="1:15" hidden="1">
      <c r="A966" s="15">
        <v>40848</v>
      </c>
      <c r="B966" s="6" t="s">
        <v>469</v>
      </c>
      <c r="C966" s="9" t="s">
        <v>455</v>
      </c>
      <c r="D966" s="7">
        <v>110</v>
      </c>
      <c r="E966" t="s">
        <v>474</v>
      </c>
      <c r="F966" s="24">
        <v>2500</v>
      </c>
      <c r="G966">
        <v>30736</v>
      </c>
      <c r="H966" s="7" t="str">
        <f>VLOOKUP(G966,'Sub-Acct VLookup'!$A$1:$B$44,2,0)</f>
        <v>Community Welfare</v>
      </c>
      <c r="I966" s="13">
        <v>3374</v>
      </c>
      <c r="J966" s="2" t="s">
        <v>1222</v>
      </c>
      <c r="K966" s="2"/>
      <c r="L966" t="str">
        <f>VLOOKUP(J966,'State V-Lookup'!$A$1:$B$19,2,0)</f>
        <v>SEMO</v>
      </c>
      <c r="M966" t="str">
        <f>VLOOKUP(I966,'Cost Center VLookup'!$A$1:$C$99,2,0)</f>
        <v>3374 Mid St Div Sikeston Operations</v>
      </c>
      <c r="N966" t="str">
        <f>VLOOKUP(I966,'Cost Center VLookup'!$A$1:$C$89,3,0)</f>
        <v>Liberty Utilities</v>
      </c>
      <c r="O966" t="str">
        <f>VLOOKUP(I966,'Cost Center VLookup'!$A$1:$D$97,4,0)</f>
        <v>Liberty Utilities</v>
      </c>
    </row>
    <row r="967" spans="1:15" hidden="1">
      <c r="A967" s="15">
        <v>40848</v>
      </c>
      <c r="B967" s="6" t="s">
        <v>469</v>
      </c>
      <c r="C967" s="9" t="s">
        <v>455</v>
      </c>
      <c r="D967" s="7" t="s">
        <v>527</v>
      </c>
      <c r="E967" t="s">
        <v>475</v>
      </c>
      <c r="F967" s="24">
        <v>350</v>
      </c>
      <c r="G967">
        <v>30736</v>
      </c>
      <c r="H967" s="7" t="str">
        <f>VLOOKUP(G967,'Sub-Acct VLookup'!$A$1:$B$44,2,0)</f>
        <v>Community Welfare</v>
      </c>
      <c r="I967" s="13">
        <v>3333</v>
      </c>
      <c r="J967" s="2" t="s">
        <v>1011</v>
      </c>
      <c r="K967" s="2"/>
      <c r="L967" t="str">
        <f>VLOOKUP(J967,'State V-Lookup'!$A$1:$B$19,2,0)</f>
        <v>KENTUCKY</v>
      </c>
      <c r="M967" t="str">
        <f>VLOOKUP(I967,'Cost Center VLookup'!$A$1:$C$99,2,0)</f>
        <v>3333 Mid St Div Public Affairs</v>
      </c>
      <c r="N967" t="str">
        <f>VLOOKUP(I967,'Cost Center VLookup'!$A$1:$C$89,3,0)</f>
        <v>Mark Martin</v>
      </c>
      <c r="O967" t="str">
        <f>VLOOKUP(I967,'Cost Center VLookup'!$A$1:$D$97,4,0)</f>
        <v>Administration</v>
      </c>
    </row>
    <row r="968" spans="1:15" hidden="1">
      <c r="A968" s="15">
        <v>40850</v>
      </c>
      <c r="B968" s="6" t="s">
        <v>469</v>
      </c>
      <c r="C968" s="9" t="s">
        <v>455</v>
      </c>
      <c r="D968" s="7">
        <v>1592</v>
      </c>
      <c r="E968" t="s">
        <v>470</v>
      </c>
      <c r="F968" s="24">
        <v>60</v>
      </c>
      <c r="G968">
        <v>30736</v>
      </c>
      <c r="H968" s="7" t="str">
        <f>VLOOKUP(G968,'Sub-Acct VLookup'!$A$1:$B$44,2,0)</f>
        <v>Community Welfare</v>
      </c>
      <c r="I968" s="13">
        <v>3341</v>
      </c>
      <c r="J968" s="2" t="s">
        <v>1026</v>
      </c>
      <c r="K968" s="2"/>
      <c r="L968" t="str">
        <f>VLOOKUP(J968,'State V-Lookup'!$A$1:$B$19,2,0)</f>
        <v>TENNESSEE</v>
      </c>
      <c r="M968" t="str">
        <f>VLOOKUP(I968,'Cost Center VLookup'!$A$1:$C$99,2,0)</f>
        <v>3341 Mid St Div Columbia Operations</v>
      </c>
      <c r="N968" t="str">
        <f>VLOOKUP(I968,'Cost Center VLookup'!$A$1:$C$89,3,0)</f>
        <v>Kenny Hay / Steve Steiger</v>
      </c>
      <c r="O968" t="str">
        <f>VLOOKUP(I968,'Cost Center VLookup'!$A$1:$D$97,4,0)</f>
        <v>Brett Lowe</v>
      </c>
    </row>
    <row r="969" spans="1:15" hidden="1">
      <c r="A969" s="15">
        <v>40854</v>
      </c>
      <c r="B969" s="6" t="s">
        <v>469</v>
      </c>
      <c r="C969" s="9" t="s">
        <v>455</v>
      </c>
      <c r="D969" s="7" t="s">
        <v>529</v>
      </c>
      <c r="E969" t="s">
        <v>476</v>
      </c>
      <c r="F969" s="24">
        <v>1000</v>
      </c>
      <c r="G969">
        <v>30736</v>
      </c>
      <c r="H969" s="7" t="str">
        <f>VLOOKUP(G969,'Sub-Acct VLookup'!$A$1:$B$44,2,0)</f>
        <v>Community Welfare</v>
      </c>
      <c r="I969" s="13">
        <v>3333</v>
      </c>
      <c r="J969" s="2" t="s">
        <v>1011</v>
      </c>
      <c r="K969" s="2"/>
      <c r="L969" t="str">
        <f>VLOOKUP(J969,'State V-Lookup'!$A$1:$B$19,2,0)</f>
        <v>KENTUCKY</v>
      </c>
      <c r="M969" t="str">
        <f>VLOOKUP(I969,'Cost Center VLookup'!$A$1:$C$99,2,0)</f>
        <v>3333 Mid St Div Public Affairs</v>
      </c>
      <c r="N969" t="str">
        <f>VLOOKUP(I969,'Cost Center VLookup'!$A$1:$C$89,3,0)</f>
        <v>Mark Martin</v>
      </c>
      <c r="O969" t="str">
        <f>VLOOKUP(I969,'Cost Center VLookup'!$A$1:$D$97,4,0)</f>
        <v>Administration</v>
      </c>
    </row>
    <row r="970" spans="1:15" hidden="1">
      <c r="A970" s="15">
        <v>40856</v>
      </c>
      <c r="B970" s="6" t="s">
        <v>469</v>
      </c>
      <c r="C970" s="9" t="s">
        <v>455</v>
      </c>
      <c r="D970" s="7" t="s">
        <v>530</v>
      </c>
      <c r="E970" t="s">
        <v>477</v>
      </c>
      <c r="F970" s="24">
        <v>500</v>
      </c>
      <c r="G970">
        <v>30736</v>
      </c>
      <c r="H970" s="7" t="str">
        <f>VLOOKUP(G970,'Sub-Acct VLookup'!$A$1:$B$44,2,0)</f>
        <v>Community Welfare</v>
      </c>
      <c r="I970" s="13">
        <v>3438</v>
      </c>
      <c r="J970" s="2" t="s">
        <v>1035</v>
      </c>
      <c r="K970" s="2"/>
      <c r="L970" t="str">
        <f>VLOOKUP(J970,'State V-Lookup'!$A$1:$B$19,2,0)</f>
        <v>VIRGINIA</v>
      </c>
      <c r="M970" t="str">
        <f>VLOOKUP(I970,'Cost Center VLookup'!$A$1:$C$99,2,0)</f>
        <v>3438 Mid St Div New River North Operations</v>
      </c>
      <c r="N970" t="str">
        <f>VLOOKUP(I970,'Cost Center VLookup'!$A$1:$C$89,3,0)</f>
        <v>Perry Patterson</v>
      </c>
      <c r="O970" t="str">
        <f>VLOOKUP(I970,'Cost Center VLookup'!$A$1:$D$97,4,0)</f>
        <v>Bernie Anderson</v>
      </c>
    </row>
    <row r="971" spans="1:15" hidden="1">
      <c r="A971" s="15">
        <v>40856</v>
      </c>
      <c r="B971" s="6" t="s">
        <v>469</v>
      </c>
      <c r="C971" s="9" t="s">
        <v>455</v>
      </c>
      <c r="D971" s="7" t="s">
        <v>530</v>
      </c>
      <c r="E971" t="s">
        <v>478</v>
      </c>
      <c r="F971" s="24">
        <v>500</v>
      </c>
      <c r="G971">
        <v>30736</v>
      </c>
      <c r="H971" s="7" t="str">
        <f>VLOOKUP(G971,'Sub-Acct VLookup'!$A$1:$B$44,2,0)</f>
        <v>Community Welfare</v>
      </c>
      <c r="I971" s="13">
        <v>3438</v>
      </c>
      <c r="J971" s="2" t="s">
        <v>1035</v>
      </c>
      <c r="K971" s="2"/>
      <c r="L971" t="str">
        <f>VLOOKUP(J971,'State V-Lookup'!$A$1:$B$19,2,0)</f>
        <v>VIRGINIA</v>
      </c>
      <c r="M971" t="str">
        <f>VLOOKUP(I971,'Cost Center VLookup'!$A$1:$C$99,2,0)</f>
        <v>3438 Mid St Div New River North Operations</v>
      </c>
      <c r="N971" t="str">
        <f>VLOOKUP(I971,'Cost Center VLookup'!$A$1:$C$89,3,0)</f>
        <v>Perry Patterson</v>
      </c>
      <c r="O971" t="str">
        <f>VLOOKUP(I971,'Cost Center VLookup'!$A$1:$D$97,4,0)</f>
        <v>Bernie Anderson</v>
      </c>
    </row>
    <row r="972" spans="1:15" hidden="1">
      <c r="A972" s="15">
        <v>40856</v>
      </c>
      <c r="B972" s="6" t="s">
        <v>469</v>
      </c>
      <c r="C972" s="9" t="s">
        <v>455</v>
      </c>
      <c r="D972" s="7" t="s">
        <v>530</v>
      </c>
      <c r="E972" t="s">
        <v>479</v>
      </c>
      <c r="F972" s="24">
        <v>500</v>
      </c>
      <c r="G972">
        <v>30736</v>
      </c>
      <c r="H972" s="7" t="str">
        <f>VLOOKUP(G972,'Sub-Acct VLookup'!$A$1:$B$44,2,0)</f>
        <v>Community Welfare</v>
      </c>
      <c r="I972" s="13">
        <v>3438</v>
      </c>
      <c r="J972" s="2" t="s">
        <v>1035</v>
      </c>
      <c r="K972" s="2"/>
      <c r="L972" t="str">
        <f>VLOOKUP(J972,'State V-Lookup'!$A$1:$B$19,2,0)</f>
        <v>VIRGINIA</v>
      </c>
      <c r="M972" t="str">
        <f>VLOOKUP(I972,'Cost Center VLookup'!$A$1:$C$99,2,0)</f>
        <v>3438 Mid St Div New River North Operations</v>
      </c>
      <c r="N972" t="str">
        <f>VLOOKUP(I972,'Cost Center VLookup'!$A$1:$C$89,3,0)</f>
        <v>Perry Patterson</v>
      </c>
      <c r="O972" t="str">
        <f>VLOOKUP(I972,'Cost Center VLookup'!$A$1:$D$97,4,0)</f>
        <v>Bernie Anderson</v>
      </c>
    </row>
    <row r="973" spans="1:15" hidden="1">
      <c r="A973" s="15">
        <v>40856</v>
      </c>
      <c r="B973" s="6" t="s">
        <v>469</v>
      </c>
      <c r="C973" s="9" t="s">
        <v>455</v>
      </c>
      <c r="D973" s="7">
        <v>201</v>
      </c>
      <c r="E973" t="s">
        <v>1273</v>
      </c>
      <c r="F973" s="24">
        <v>100</v>
      </c>
      <c r="G973">
        <v>30710</v>
      </c>
      <c r="H973" s="7" t="str">
        <f>VLOOKUP(G973,'Sub-Acct VLookup'!$A$1:$B$44,2,0)</f>
        <v>Youth Clubs &amp; Centers</v>
      </c>
      <c r="I973" s="13">
        <v>3370</v>
      </c>
      <c r="J973" s="2" t="s">
        <v>1220</v>
      </c>
      <c r="K973" s="2"/>
      <c r="L973" t="str">
        <f>VLOOKUP(J973,'State V-Lookup'!$A$1:$B$19,2,0)</f>
        <v>NEMO</v>
      </c>
      <c r="M973" t="str">
        <f>VLOOKUP(I973,'Cost Center VLookup'!$A$1:$C$99,2,0)</f>
        <v>3370 Mid St Div Kirksville Operations</v>
      </c>
      <c r="N973" t="str">
        <f>VLOOKUP(I973,'Cost Center VLookup'!$A$1:$C$89,3,0)</f>
        <v>Liberty Utilities</v>
      </c>
      <c r="O973" t="str">
        <f>VLOOKUP(I973,'Cost Center VLookup'!$A$1:$D$97,4,0)</f>
        <v>Liberty Utilities</v>
      </c>
    </row>
    <row r="974" spans="1:15" hidden="1">
      <c r="A974" s="15">
        <v>40857</v>
      </c>
      <c r="B974" s="6" t="s">
        <v>469</v>
      </c>
      <c r="C974" s="9" t="s">
        <v>455</v>
      </c>
      <c r="D974" s="7">
        <v>25262001</v>
      </c>
      <c r="E974" t="s">
        <v>480</v>
      </c>
      <c r="F974" s="24">
        <v>450</v>
      </c>
      <c r="G974">
        <v>30736</v>
      </c>
      <c r="H974" s="7" t="str">
        <f>VLOOKUP(G974,'Sub-Acct VLookup'!$A$1:$B$44,2,0)</f>
        <v>Community Welfare</v>
      </c>
      <c r="I974" s="13">
        <v>3333</v>
      </c>
      <c r="J974" s="2" t="s">
        <v>1026</v>
      </c>
      <c r="K974" s="2"/>
      <c r="L974" t="str">
        <f>VLOOKUP(J974,'State V-Lookup'!$A$1:$B$19,2,0)</f>
        <v>TENNESSEE</v>
      </c>
      <c r="M974" t="str">
        <f>VLOOKUP(I974,'Cost Center VLookup'!$A$1:$C$99,2,0)</f>
        <v>3333 Mid St Div Public Affairs</v>
      </c>
      <c r="N974" t="str">
        <f>VLOOKUP(I974,'Cost Center VLookup'!$A$1:$C$89,3,0)</f>
        <v>Mark Martin</v>
      </c>
      <c r="O974" t="str">
        <f>VLOOKUP(I974,'Cost Center VLookup'!$A$1:$D$97,4,0)</f>
        <v>Administration</v>
      </c>
    </row>
    <row r="975" spans="1:15" hidden="1">
      <c r="A975" s="15">
        <v>40858</v>
      </c>
      <c r="B975" s="6" t="s">
        <v>469</v>
      </c>
      <c r="C975" s="9" t="s">
        <v>455</v>
      </c>
      <c r="D975" s="7" t="s">
        <v>531</v>
      </c>
      <c r="E975" t="s">
        <v>481</v>
      </c>
      <c r="F975" s="24">
        <v>300</v>
      </c>
      <c r="G975">
        <v>30736</v>
      </c>
      <c r="H975" s="7" t="str">
        <f>VLOOKUP(G975,'Sub-Acct VLookup'!$A$1:$B$44,2,0)</f>
        <v>Community Welfare</v>
      </c>
      <c r="I975" s="13">
        <v>3333</v>
      </c>
      <c r="J975" s="2" t="s">
        <v>1011</v>
      </c>
      <c r="K975" s="2"/>
      <c r="L975" t="str">
        <f>VLOOKUP(J975,'State V-Lookup'!$A$1:$B$19,2,0)</f>
        <v>KENTUCKY</v>
      </c>
      <c r="M975" t="str">
        <f>VLOOKUP(I975,'Cost Center VLookup'!$A$1:$C$99,2,0)</f>
        <v>3333 Mid St Div Public Affairs</v>
      </c>
      <c r="N975" t="str">
        <f>VLOOKUP(I975,'Cost Center VLookup'!$A$1:$C$89,3,0)</f>
        <v>Mark Martin</v>
      </c>
      <c r="O975" t="str">
        <f>VLOOKUP(I975,'Cost Center VLookup'!$A$1:$D$97,4,0)</f>
        <v>Administration</v>
      </c>
    </row>
    <row r="976" spans="1:15" hidden="1">
      <c r="A976" s="15">
        <v>40858</v>
      </c>
      <c r="B976" s="6" t="s">
        <v>469</v>
      </c>
      <c r="C976" s="9" t="s">
        <v>455</v>
      </c>
      <c r="D976" s="7" t="s">
        <v>531</v>
      </c>
      <c r="E976" t="s">
        <v>482</v>
      </c>
      <c r="F976" s="24">
        <v>250</v>
      </c>
      <c r="G976">
        <v>30736</v>
      </c>
      <c r="H976" s="7" t="str">
        <f>VLOOKUP(G976,'Sub-Acct VLookup'!$A$1:$B$44,2,0)</f>
        <v>Community Welfare</v>
      </c>
      <c r="I976" s="13">
        <v>3333</v>
      </c>
      <c r="J976" s="2" t="s">
        <v>1011</v>
      </c>
      <c r="K976" s="2"/>
      <c r="L976" t="str">
        <f>VLOOKUP(J976,'State V-Lookup'!$A$1:$B$19,2,0)</f>
        <v>KENTUCKY</v>
      </c>
      <c r="M976" t="str">
        <f>VLOOKUP(I976,'Cost Center VLookup'!$A$1:$C$99,2,0)</f>
        <v>3333 Mid St Div Public Affairs</v>
      </c>
      <c r="N976" t="str">
        <f>VLOOKUP(I976,'Cost Center VLookup'!$A$1:$C$89,3,0)</f>
        <v>Mark Martin</v>
      </c>
      <c r="O976" t="str">
        <f>VLOOKUP(I976,'Cost Center VLookup'!$A$1:$D$97,4,0)</f>
        <v>Administration</v>
      </c>
    </row>
    <row r="977" spans="1:15" hidden="1">
      <c r="A977" s="15">
        <v>40858</v>
      </c>
      <c r="B977" s="6" t="s">
        <v>469</v>
      </c>
      <c r="C977" s="9" t="s">
        <v>455</v>
      </c>
      <c r="D977" s="7" t="s">
        <v>531</v>
      </c>
      <c r="E977" t="s">
        <v>483</v>
      </c>
      <c r="F977" s="24">
        <v>100</v>
      </c>
      <c r="G977">
        <v>30706</v>
      </c>
      <c r="H977" s="7" t="str">
        <f>VLOOKUP(G977,'Sub-Acct VLookup'!$A$1:$B$44,2,0)</f>
        <v>Museums &amp; Arts</v>
      </c>
      <c r="I977" s="13">
        <v>3333</v>
      </c>
      <c r="J977" s="2" t="s">
        <v>1011</v>
      </c>
      <c r="K977" s="2"/>
      <c r="L977" t="str">
        <f>VLOOKUP(J977,'State V-Lookup'!$A$1:$B$19,2,0)</f>
        <v>KENTUCKY</v>
      </c>
      <c r="M977" t="str">
        <f>VLOOKUP(I977,'Cost Center VLookup'!$A$1:$C$99,2,0)</f>
        <v>3333 Mid St Div Public Affairs</v>
      </c>
      <c r="N977" t="str">
        <f>VLOOKUP(I977,'Cost Center VLookup'!$A$1:$C$89,3,0)</f>
        <v>Mark Martin</v>
      </c>
      <c r="O977" t="str">
        <f>VLOOKUP(I977,'Cost Center VLookup'!$A$1:$D$97,4,0)</f>
        <v>Administration</v>
      </c>
    </row>
    <row r="978" spans="1:15" hidden="1">
      <c r="A978" s="15">
        <v>40861</v>
      </c>
      <c r="B978" s="6" t="s">
        <v>469</v>
      </c>
      <c r="C978" s="9" t="s">
        <v>455</v>
      </c>
      <c r="D978" s="7">
        <v>111411</v>
      </c>
      <c r="E978" t="s">
        <v>484</v>
      </c>
      <c r="F978" s="24">
        <v>70</v>
      </c>
      <c r="G978">
        <v>30703</v>
      </c>
      <c r="H978" s="7" t="str">
        <f>VLOOKUP(G978,'Sub-Acct VLookup'!$A$1:$B$44,2,0)</f>
        <v>United Way Agencies</v>
      </c>
      <c r="I978" s="13">
        <v>3331</v>
      </c>
      <c r="J978" s="2" t="s">
        <v>1027</v>
      </c>
      <c r="K978" s="2"/>
      <c r="L978" t="str">
        <f>VLOOKUP(J978,'State V-Lookup'!$A$1:$B$19,2,0)</f>
        <v>GENERAL OFFICE</v>
      </c>
      <c r="M978" t="str">
        <f>VLOOKUP(I978,'Cost Center VLookup'!$A$1:$C$99,2,0)</f>
        <v>3331 Mid St Div Franklin Central Region Administration</v>
      </c>
      <c r="N978" t="str">
        <f>VLOOKUP(I978,'Cost Center VLookup'!$A$1:$C$89,3,0)</f>
        <v>Craig Rice</v>
      </c>
      <c r="O978" t="str">
        <f>VLOOKUP(I978,'Cost Center VLookup'!$A$1:$D$97,4,0)</f>
        <v>Administration</v>
      </c>
    </row>
    <row r="979" spans="1:15" hidden="1">
      <c r="A979" s="15">
        <v>40862</v>
      </c>
      <c r="B979" s="6" t="s">
        <v>469</v>
      </c>
      <c r="C979" s="9" t="s">
        <v>455</v>
      </c>
      <c r="D979" s="7" t="s">
        <v>532</v>
      </c>
      <c r="E979" t="s">
        <v>485</v>
      </c>
      <c r="F979" s="24">
        <v>250</v>
      </c>
      <c r="G979">
        <v>30736</v>
      </c>
      <c r="H979" s="7" t="str">
        <f>VLOOKUP(G979,'Sub-Acct VLookup'!$A$1:$B$44,2,0)</f>
        <v>Community Welfare</v>
      </c>
      <c r="I979" s="13">
        <v>3333</v>
      </c>
      <c r="J979" s="2" t="s">
        <v>1068</v>
      </c>
      <c r="K979" s="2"/>
      <c r="L979" t="str">
        <f>VLOOKUP(J979,'State V-Lookup'!$A$1:$B$19,2,0)</f>
        <v>GEORGIA</v>
      </c>
      <c r="M979" t="str">
        <f>VLOOKUP(I979,'Cost Center VLookup'!$A$1:$C$99,2,0)</f>
        <v>3333 Mid St Div Public Affairs</v>
      </c>
      <c r="N979" t="str">
        <f>VLOOKUP(I979,'Cost Center VLookup'!$A$1:$C$89,3,0)</f>
        <v>Mark Martin</v>
      </c>
      <c r="O979" t="str">
        <f>VLOOKUP(I979,'Cost Center VLookup'!$A$1:$D$97,4,0)</f>
        <v>Administration</v>
      </c>
    </row>
    <row r="980" spans="1:15" hidden="1">
      <c r="A980" s="15">
        <v>40863</v>
      </c>
      <c r="B980" s="6" t="s">
        <v>469</v>
      </c>
      <c r="C980" s="9" t="s">
        <v>455</v>
      </c>
      <c r="D980" s="7" t="s">
        <v>533</v>
      </c>
      <c r="E980" t="s">
        <v>486</v>
      </c>
      <c r="F980" s="24">
        <v>131.25</v>
      </c>
      <c r="G980">
        <v>30702</v>
      </c>
      <c r="H980" s="7" t="str">
        <f>VLOOKUP(G980,'Sub-Acct VLookup'!$A$1:$B$44,2,0)</f>
        <v>Education</v>
      </c>
      <c r="I980" s="13">
        <v>3438</v>
      </c>
      <c r="J980" s="2" t="s">
        <v>1035</v>
      </c>
      <c r="K980" s="2"/>
      <c r="L980" t="str">
        <f>VLOOKUP(J980,'State V-Lookup'!$A$1:$B$19,2,0)</f>
        <v>VIRGINIA</v>
      </c>
      <c r="M980" t="str">
        <f>VLOOKUP(I980,'Cost Center VLookup'!$A$1:$C$99,2,0)</f>
        <v>3438 Mid St Div New River North Operations</v>
      </c>
      <c r="N980" t="str">
        <f>VLOOKUP(I980,'Cost Center VLookup'!$A$1:$C$89,3,0)</f>
        <v>Perry Patterson</v>
      </c>
      <c r="O980" t="str">
        <f>VLOOKUP(I980,'Cost Center VLookup'!$A$1:$D$97,4,0)</f>
        <v>Bernie Anderson</v>
      </c>
    </row>
    <row r="981" spans="1:15" hidden="1">
      <c r="A981" s="15">
        <v>40863</v>
      </c>
      <c r="B981" s="6" t="s">
        <v>469</v>
      </c>
      <c r="C981" s="9" t="s">
        <v>455</v>
      </c>
      <c r="D981" s="7" t="s">
        <v>534</v>
      </c>
      <c r="E981" t="s">
        <v>487</v>
      </c>
      <c r="F981" s="24">
        <v>2500</v>
      </c>
      <c r="G981">
        <v>30736</v>
      </c>
      <c r="H981" s="7" t="str">
        <f>VLOOKUP(G981,'Sub-Acct VLookup'!$A$1:$B$44,2,0)</f>
        <v>Community Welfare</v>
      </c>
      <c r="I981" s="13">
        <v>3333</v>
      </c>
      <c r="J981" s="2" t="s">
        <v>1068</v>
      </c>
      <c r="K981" s="2"/>
      <c r="L981" t="str">
        <f>VLOOKUP(J981,'State V-Lookup'!$A$1:$B$19,2,0)</f>
        <v>GEORGIA</v>
      </c>
      <c r="M981" t="str">
        <f>VLOOKUP(I981,'Cost Center VLookup'!$A$1:$C$99,2,0)</f>
        <v>3333 Mid St Div Public Affairs</v>
      </c>
      <c r="N981" t="str">
        <f>VLOOKUP(I981,'Cost Center VLookup'!$A$1:$C$89,3,0)</f>
        <v>Mark Martin</v>
      </c>
      <c r="O981" t="str">
        <f>VLOOKUP(I981,'Cost Center VLookup'!$A$1:$D$97,4,0)</f>
        <v>Administration</v>
      </c>
    </row>
    <row r="982" spans="1:15" hidden="1">
      <c r="A982" s="15">
        <v>40868</v>
      </c>
      <c r="B982" s="6" t="s">
        <v>469</v>
      </c>
      <c r="C982" s="9" t="s">
        <v>455</v>
      </c>
      <c r="D982" s="7">
        <v>659926305</v>
      </c>
      <c r="E982" t="s">
        <v>488</v>
      </c>
      <c r="F982" s="24">
        <v>79.900000000000006</v>
      </c>
      <c r="G982">
        <v>30736</v>
      </c>
      <c r="H982" s="7" t="str">
        <f>VLOOKUP(G982,'Sub-Acct VLookup'!$A$1:$B$44,2,0)</f>
        <v>Community Welfare</v>
      </c>
      <c r="I982" s="13">
        <v>3333</v>
      </c>
      <c r="J982" s="2" t="s">
        <v>1068</v>
      </c>
      <c r="K982" s="2"/>
      <c r="L982" t="str">
        <f>VLOOKUP(J982,'State V-Lookup'!$A$1:$B$19,2,0)</f>
        <v>GEORGIA</v>
      </c>
      <c r="M982" t="str">
        <f>VLOOKUP(I982,'Cost Center VLookup'!$A$1:$C$99,2,0)</f>
        <v>3333 Mid St Div Public Affairs</v>
      </c>
      <c r="N982" t="str">
        <f>VLOOKUP(I982,'Cost Center VLookup'!$A$1:$C$89,3,0)</f>
        <v>Mark Martin</v>
      </c>
      <c r="O982" t="str">
        <f>VLOOKUP(I982,'Cost Center VLookup'!$A$1:$D$97,4,0)</f>
        <v>Administration</v>
      </c>
    </row>
    <row r="983" spans="1:15" hidden="1">
      <c r="A983" s="15">
        <v>40869</v>
      </c>
      <c r="B983" s="6" t="s">
        <v>469</v>
      </c>
      <c r="C983" s="9" t="s">
        <v>455</v>
      </c>
      <c r="D983" s="7">
        <v>530</v>
      </c>
      <c r="E983" t="s">
        <v>489</v>
      </c>
      <c r="F983" s="24">
        <v>100</v>
      </c>
      <c r="G983">
        <v>30702</v>
      </c>
      <c r="H983" s="7" t="str">
        <f>VLOOKUP(G983,'Sub-Acct VLookup'!$A$1:$B$44,2,0)</f>
        <v>Education</v>
      </c>
      <c r="I983" s="13">
        <v>3333</v>
      </c>
      <c r="J983" s="2" t="s">
        <v>1011</v>
      </c>
      <c r="K983" s="2"/>
      <c r="L983" t="str">
        <f>VLOOKUP(J983,'State V-Lookup'!$A$1:$B$19,2,0)</f>
        <v>KENTUCKY</v>
      </c>
      <c r="M983" t="str">
        <f>VLOOKUP(I983,'Cost Center VLookup'!$A$1:$C$99,2,0)</f>
        <v>3333 Mid St Div Public Affairs</v>
      </c>
      <c r="N983" t="str">
        <f>VLOOKUP(I983,'Cost Center VLookup'!$A$1:$C$89,3,0)</f>
        <v>Mark Martin</v>
      </c>
      <c r="O983" t="str">
        <f>VLOOKUP(I983,'Cost Center VLookup'!$A$1:$D$97,4,0)</f>
        <v>Administration</v>
      </c>
    </row>
    <row r="984" spans="1:15" hidden="1">
      <c r="A984" s="15">
        <v>40869</v>
      </c>
      <c r="B984" s="6" t="s">
        <v>469</v>
      </c>
      <c r="C984" s="9" t="s">
        <v>455</v>
      </c>
      <c r="D984" s="7" t="s">
        <v>535</v>
      </c>
      <c r="E984" t="s">
        <v>484</v>
      </c>
      <c r="F984" s="24">
        <v>2075</v>
      </c>
      <c r="G984">
        <v>30703</v>
      </c>
      <c r="H984" s="7" t="str">
        <f>VLOOKUP(G984,'Sub-Acct VLookup'!$A$1:$B$44,2,0)</f>
        <v>United Way Agencies</v>
      </c>
      <c r="I984" s="13">
        <v>3333</v>
      </c>
      <c r="J984" s="2" t="s">
        <v>1026</v>
      </c>
      <c r="K984" s="2"/>
      <c r="L984" t="str">
        <f>VLOOKUP(J984,'State V-Lookup'!$A$1:$B$19,2,0)</f>
        <v>TENNESSEE</v>
      </c>
      <c r="M984" t="str">
        <f>VLOOKUP(I984,'Cost Center VLookup'!$A$1:$C$99,2,0)</f>
        <v>3333 Mid St Div Public Affairs</v>
      </c>
      <c r="N984" t="str">
        <f>VLOOKUP(I984,'Cost Center VLookup'!$A$1:$C$89,3,0)</f>
        <v>Mark Martin</v>
      </c>
      <c r="O984" t="str">
        <f>VLOOKUP(I984,'Cost Center VLookup'!$A$1:$D$97,4,0)</f>
        <v>Administration</v>
      </c>
    </row>
    <row r="985" spans="1:15" hidden="1">
      <c r="A985" s="15">
        <v>40869</v>
      </c>
      <c r="B985" s="6" t="s">
        <v>469</v>
      </c>
      <c r="C985" s="9" t="s">
        <v>455</v>
      </c>
      <c r="D985" s="7" t="s">
        <v>536</v>
      </c>
      <c r="E985" t="s">
        <v>490</v>
      </c>
      <c r="F985" s="24">
        <v>100</v>
      </c>
      <c r="G985">
        <v>30736</v>
      </c>
      <c r="H985" s="7" t="str">
        <f>VLOOKUP(G985,'Sub-Acct VLookup'!$A$1:$B$44,2,0)</f>
        <v>Community Welfare</v>
      </c>
      <c r="I985" s="13">
        <v>3308</v>
      </c>
      <c r="J985" s="2" t="s">
        <v>1011</v>
      </c>
      <c r="K985" s="2"/>
      <c r="L985" t="str">
        <f>VLOOKUP(J985,'State V-Lookup'!$A$1:$B$19,2,0)</f>
        <v>KENTUCKY</v>
      </c>
      <c r="M985" t="str">
        <f>VLOOKUP(I985,'Cost Center VLookup'!$A$1:$C$99,2,0)</f>
        <v>3308 Mid St Div Franklin Marketing</v>
      </c>
      <c r="N985" t="str">
        <f>VLOOKUP(I985,'Cost Center VLookup'!$A$1:$C$89,3,0)</f>
        <v>Danny Bertotti</v>
      </c>
      <c r="O985" t="str">
        <f>VLOOKUP(I985,'Cost Center VLookup'!$A$1:$D$97,4,0)</f>
        <v>Marketing</v>
      </c>
    </row>
    <row r="986" spans="1:15" hidden="1">
      <c r="A986" s="15">
        <v>40870</v>
      </c>
      <c r="B986" s="6" t="s">
        <v>469</v>
      </c>
      <c r="C986" s="9" t="s">
        <v>455</v>
      </c>
      <c r="D986" s="7" t="s">
        <v>537</v>
      </c>
      <c r="E986" t="s">
        <v>491</v>
      </c>
      <c r="F986" s="24">
        <v>1000</v>
      </c>
      <c r="G986">
        <v>30736</v>
      </c>
      <c r="H986" s="7" t="str">
        <f>VLOOKUP(G986,'Sub-Acct VLookup'!$A$1:$B$44,2,0)</f>
        <v>Community Welfare</v>
      </c>
      <c r="I986" s="13">
        <v>3333</v>
      </c>
      <c r="J986" s="2" t="s">
        <v>1026</v>
      </c>
      <c r="K986" s="2"/>
      <c r="L986" t="str">
        <f>VLOOKUP(J986,'State V-Lookup'!$A$1:$B$19,2,0)</f>
        <v>TENNESSEE</v>
      </c>
      <c r="M986" t="str">
        <f>VLOOKUP(I986,'Cost Center VLookup'!$A$1:$C$99,2,0)</f>
        <v>3333 Mid St Div Public Affairs</v>
      </c>
      <c r="N986" t="str">
        <f>VLOOKUP(I986,'Cost Center VLookup'!$A$1:$C$89,3,0)</f>
        <v>Mark Martin</v>
      </c>
      <c r="O986" t="str">
        <f>VLOOKUP(I986,'Cost Center VLookup'!$A$1:$D$97,4,0)</f>
        <v>Administration</v>
      </c>
    </row>
    <row r="987" spans="1:15" hidden="1">
      <c r="A987" s="15">
        <v>40875</v>
      </c>
      <c r="B987" s="6" t="s">
        <v>469</v>
      </c>
      <c r="C987" s="9" t="s">
        <v>455</v>
      </c>
      <c r="D987" s="7" t="s">
        <v>538</v>
      </c>
      <c r="E987" t="s">
        <v>492</v>
      </c>
      <c r="F987" s="24">
        <v>1000</v>
      </c>
      <c r="G987">
        <v>30702</v>
      </c>
      <c r="H987" s="7" t="str">
        <f>VLOOKUP(G987,'Sub-Acct VLookup'!$A$1:$B$44,2,0)</f>
        <v>Education</v>
      </c>
      <c r="I987" s="13">
        <v>3333</v>
      </c>
      <c r="J987" s="2" t="s">
        <v>1011</v>
      </c>
      <c r="K987" s="2"/>
      <c r="L987" t="str">
        <f>VLOOKUP(J987,'State V-Lookup'!$A$1:$B$19,2,0)</f>
        <v>KENTUCKY</v>
      </c>
      <c r="M987" t="str">
        <f>VLOOKUP(I987,'Cost Center VLookup'!$A$1:$C$99,2,0)</f>
        <v>3333 Mid St Div Public Affairs</v>
      </c>
      <c r="N987" t="str">
        <f>VLOOKUP(I987,'Cost Center VLookup'!$A$1:$C$89,3,0)</f>
        <v>Mark Martin</v>
      </c>
      <c r="O987" t="str">
        <f>VLOOKUP(I987,'Cost Center VLookup'!$A$1:$D$97,4,0)</f>
        <v>Administration</v>
      </c>
    </row>
    <row r="988" spans="1:15" hidden="1">
      <c r="A988" s="15">
        <v>40875</v>
      </c>
      <c r="B988" s="6" t="s">
        <v>469</v>
      </c>
      <c r="C988" s="9" t="s">
        <v>455</v>
      </c>
      <c r="D988" s="7" t="s">
        <v>539</v>
      </c>
      <c r="E988" t="s">
        <v>493</v>
      </c>
      <c r="F988" s="24">
        <v>500</v>
      </c>
      <c r="G988">
        <v>30736</v>
      </c>
      <c r="H988" s="7" t="str">
        <f>VLOOKUP(G988,'Sub-Acct VLookup'!$A$1:$B$44,2,0)</f>
        <v>Community Welfare</v>
      </c>
      <c r="I988" s="13">
        <v>3436</v>
      </c>
      <c r="J988" s="2" t="s">
        <v>1026</v>
      </c>
      <c r="K988" s="2"/>
      <c r="L988" t="str">
        <f>VLOOKUP(J988,'State V-Lookup'!$A$1:$B$19,2,0)</f>
        <v>TENNESSEE</v>
      </c>
      <c r="M988" t="str">
        <f>VLOOKUP(I988,'Cost Center VLookup'!$A$1:$C$99,2,0)</f>
        <v>3436 Mid St Div Johnson City Tri-Cities Operations</v>
      </c>
      <c r="N988" t="str">
        <f>VLOOKUP(I988,'Cost Center VLookup'!$A$1:$C$89,3,0)</f>
        <v>John Bradley</v>
      </c>
      <c r="O988" t="str">
        <f>VLOOKUP(I988,'Cost Center VLookup'!$A$1:$D$97,4,0)</f>
        <v>Bernie Anderson</v>
      </c>
    </row>
    <row r="989" spans="1:15" hidden="1">
      <c r="A989" s="15">
        <v>40875</v>
      </c>
      <c r="B989" s="6" t="s">
        <v>469</v>
      </c>
      <c r="C989" s="9" t="s">
        <v>455</v>
      </c>
      <c r="D989" s="7" t="s">
        <v>539</v>
      </c>
      <c r="E989" t="s">
        <v>494</v>
      </c>
      <c r="F989" s="24">
        <v>525</v>
      </c>
      <c r="G989">
        <v>30736</v>
      </c>
      <c r="H989" s="7" t="str">
        <f>VLOOKUP(G989,'Sub-Acct VLookup'!$A$1:$B$44,2,0)</f>
        <v>Community Welfare</v>
      </c>
      <c r="I989" s="13">
        <v>3436</v>
      </c>
      <c r="J989" s="2" t="s">
        <v>1026</v>
      </c>
      <c r="K989" s="2"/>
      <c r="L989" t="str">
        <f>VLOOKUP(J989,'State V-Lookup'!$A$1:$B$19,2,0)</f>
        <v>TENNESSEE</v>
      </c>
      <c r="M989" t="str">
        <f>VLOOKUP(I989,'Cost Center VLookup'!$A$1:$C$99,2,0)</f>
        <v>3436 Mid St Div Johnson City Tri-Cities Operations</v>
      </c>
      <c r="N989" t="str">
        <f>VLOOKUP(I989,'Cost Center VLookup'!$A$1:$C$89,3,0)</f>
        <v>John Bradley</v>
      </c>
      <c r="O989" t="str">
        <f>VLOOKUP(I989,'Cost Center VLookup'!$A$1:$D$97,4,0)</f>
        <v>Bernie Anderson</v>
      </c>
    </row>
    <row r="990" spans="1:15" hidden="1">
      <c r="A990" s="15">
        <v>40876</v>
      </c>
      <c r="B990" s="6" t="s">
        <v>469</v>
      </c>
      <c r="C990" s="9" t="s">
        <v>455</v>
      </c>
      <c r="D990" s="7" t="s">
        <v>540</v>
      </c>
      <c r="E990" t="s">
        <v>520</v>
      </c>
      <c r="F990" s="24">
        <v>300</v>
      </c>
      <c r="G990">
        <v>30736</v>
      </c>
      <c r="H990" s="7" t="str">
        <f>VLOOKUP(G990,'Sub-Acct VLookup'!$A$1:$B$44,2,0)</f>
        <v>Community Welfare</v>
      </c>
      <c r="I990" s="13">
        <v>3333</v>
      </c>
      <c r="J990" s="2" t="s">
        <v>1217</v>
      </c>
      <c r="K990" s="2"/>
      <c r="L990" t="str">
        <f>VLOOKUP(J990,'State V-Lookup'!$A$1:$B$19,2,0)</f>
        <v>ILLINOIS</v>
      </c>
      <c r="M990" t="str">
        <f>VLOOKUP(I990,'Cost Center VLookup'!$A$1:$C$99,2,0)</f>
        <v>3333 Mid St Div Public Affairs</v>
      </c>
      <c r="N990" t="str">
        <f>VLOOKUP(I990,'Cost Center VLookup'!$A$1:$C$89,3,0)</f>
        <v>Mark Martin</v>
      </c>
      <c r="O990" t="str">
        <f>VLOOKUP(I990,'Cost Center VLookup'!$A$1:$D$97,4,0)</f>
        <v>Administration</v>
      </c>
    </row>
    <row r="991" spans="1:15" hidden="1">
      <c r="A991" s="15">
        <v>40876</v>
      </c>
      <c r="B991" s="6" t="s">
        <v>469</v>
      </c>
      <c r="C991" s="9" t="s">
        <v>455</v>
      </c>
      <c r="D991" s="7" t="s">
        <v>540</v>
      </c>
      <c r="E991" t="s">
        <v>521</v>
      </c>
      <c r="F991" s="24">
        <v>300</v>
      </c>
      <c r="G991">
        <v>30736</v>
      </c>
      <c r="H991" s="7" t="str">
        <f>VLOOKUP(G991,'Sub-Acct VLookup'!$A$1:$B$44,2,0)</f>
        <v>Community Welfare</v>
      </c>
      <c r="I991" s="13">
        <v>3333</v>
      </c>
      <c r="J991" s="2" t="s">
        <v>1011</v>
      </c>
      <c r="K991" s="2"/>
      <c r="L991" t="str">
        <f>VLOOKUP(J991,'State V-Lookup'!$A$1:$B$19,2,0)</f>
        <v>KENTUCKY</v>
      </c>
      <c r="M991" t="str">
        <f>VLOOKUP(I991,'Cost Center VLookup'!$A$1:$C$99,2,0)</f>
        <v>3333 Mid St Div Public Affairs</v>
      </c>
      <c r="N991" t="str">
        <f>VLOOKUP(I991,'Cost Center VLookup'!$A$1:$C$89,3,0)</f>
        <v>Mark Martin</v>
      </c>
      <c r="O991" t="str">
        <f>VLOOKUP(I991,'Cost Center VLookup'!$A$1:$D$97,4,0)</f>
        <v>Administration</v>
      </c>
    </row>
    <row r="992" spans="1:15" hidden="1">
      <c r="A992" s="15">
        <v>40876</v>
      </c>
      <c r="B992" s="6" t="s">
        <v>469</v>
      </c>
      <c r="C992" s="9" t="s">
        <v>455</v>
      </c>
      <c r="D992" s="7" t="s">
        <v>540</v>
      </c>
      <c r="E992" t="s">
        <v>522</v>
      </c>
      <c r="F992" s="24">
        <v>200</v>
      </c>
      <c r="G992">
        <v>30736</v>
      </c>
      <c r="H992" s="7" t="str">
        <f>VLOOKUP(G992,'Sub-Acct VLookup'!$A$1:$B$44,2,0)</f>
        <v>Community Welfare</v>
      </c>
      <c r="I992" s="13">
        <v>3333</v>
      </c>
      <c r="J992" s="2" t="s">
        <v>1217</v>
      </c>
      <c r="K992" s="2"/>
      <c r="L992" t="str">
        <f>VLOOKUP(J992,'State V-Lookup'!$A$1:$B$19,2,0)</f>
        <v>ILLINOIS</v>
      </c>
      <c r="M992" t="str">
        <f>VLOOKUP(I992,'Cost Center VLookup'!$A$1:$C$99,2,0)</f>
        <v>3333 Mid St Div Public Affairs</v>
      </c>
      <c r="N992" t="str">
        <f>VLOOKUP(I992,'Cost Center VLookup'!$A$1:$C$89,3,0)</f>
        <v>Mark Martin</v>
      </c>
      <c r="O992" t="str">
        <f>VLOOKUP(I992,'Cost Center VLookup'!$A$1:$D$97,4,0)</f>
        <v>Administration</v>
      </c>
    </row>
    <row r="993" spans="1:15" hidden="1">
      <c r="A993" s="15">
        <v>40876</v>
      </c>
      <c r="B993" s="6" t="s">
        <v>469</v>
      </c>
      <c r="C993" s="9" t="s">
        <v>455</v>
      </c>
      <c r="D993" s="7" t="s">
        <v>540</v>
      </c>
      <c r="E993" t="s">
        <v>523</v>
      </c>
      <c r="F993" s="24">
        <v>300</v>
      </c>
      <c r="G993">
        <v>30736</v>
      </c>
      <c r="H993" s="7" t="str">
        <f>VLOOKUP(G993,'Sub-Acct VLookup'!$A$1:$B$44,2,0)</f>
        <v>Community Welfare</v>
      </c>
      <c r="I993" s="13">
        <v>3333</v>
      </c>
      <c r="J993" s="2" t="s">
        <v>1011</v>
      </c>
      <c r="K993" s="2"/>
      <c r="L993" t="str">
        <f>VLOOKUP(J993,'State V-Lookup'!$A$1:$B$19,2,0)</f>
        <v>KENTUCKY</v>
      </c>
      <c r="M993" t="str">
        <f>VLOOKUP(I993,'Cost Center VLookup'!$A$1:$C$99,2,0)</f>
        <v>3333 Mid St Div Public Affairs</v>
      </c>
      <c r="N993" t="str">
        <f>VLOOKUP(I993,'Cost Center VLookup'!$A$1:$C$89,3,0)</f>
        <v>Mark Martin</v>
      </c>
      <c r="O993" t="str">
        <f>VLOOKUP(I993,'Cost Center VLookup'!$A$1:$D$97,4,0)</f>
        <v>Administration</v>
      </c>
    </row>
    <row r="994" spans="1:15" hidden="1">
      <c r="A994" s="15">
        <v>40877</v>
      </c>
      <c r="B994" s="6" t="s">
        <v>469</v>
      </c>
      <c r="C994" s="9" t="s">
        <v>455</v>
      </c>
      <c r="D994" s="7" t="s">
        <v>541</v>
      </c>
      <c r="E994" t="s">
        <v>524</v>
      </c>
      <c r="F994" s="24">
        <v>1200</v>
      </c>
      <c r="G994">
        <v>30736</v>
      </c>
      <c r="H994" s="7" t="str">
        <f>VLOOKUP(G994,'Sub-Acct VLookup'!$A$1:$B$44,2,0)</f>
        <v>Community Welfare</v>
      </c>
      <c r="I994" s="13">
        <v>3337</v>
      </c>
      <c r="J994" s="2" t="s">
        <v>1217</v>
      </c>
      <c r="K994" s="2"/>
      <c r="L994" t="str">
        <f>VLOOKUP(J994,'State V-Lookup'!$A$1:$B$19,2,0)</f>
        <v>ILLINOIS</v>
      </c>
      <c r="M994" t="str">
        <f>VLOOKUP(I994,'Cost Center VLookup'!$A$1:$C$99,2,0)</f>
        <v>3337 Mid St Div Harrisburg/Metropolis Operations</v>
      </c>
      <c r="N994" t="str">
        <f>VLOOKUP(I994,'Cost Center VLookup'!$A$1:$C$89,3,0)</f>
        <v>Liberty Utilities</v>
      </c>
      <c r="O994" t="str">
        <f>VLOOKUP(I994,'Cost Center VLookup'!$A$1:$D$97,4,0)</f>
        <v>Liberty Utilities</v>
      </c>
    </row>
    <row r="995" spans="1:15" hidden="1">
      <c r="A995" s="15">
        <v>40877</v>
      </c>
      <c r="B995" s="6" t="s">
        <v>469</v>
      </c>
      <c r="C995" s="9" t="s">
        <v>455</v>
      </c>
      <c r="D995" s="7" t="s">
        <v>542</v>
      </c>
      <c r="E995" t="s">
        <v>525</v>
      </c>
      <c r="F995" s="24">
        <v>500</v>
      </c>
      <c r="G995">
        <v>30736</v>
      </c>
      <c r="H995" s="7" t="str">
        <f>VLOOKUP(G995,'Sub-Acct VLookup'!$A$1:$B$44,2,0)</f>
        <v>Community Welfare</v>
      </c>
      <c r="I995" s="13">
        <v>3338</v>
      </c>
      <c r="J995" s="2" t="s">
        <v>1026</v>
      </c>
      <c r="K995" s="2"/>
      <c r="L995" t="str">
        <f>VLOOKUP(J995,'State V-Lookup'!$A$1:$B$19,2,0)</f>
        <v>TENNESSEE</v>
      </c>
      <c r="M995" t="str">
        <f>VLOOKUP(I995,'Cost Center VLookup'!$A$1:$C$99,2,0)</f>
        <v>3338 Mid St Div ILWTN Union City Operations</v>
      </c>
      <c r="N995" t="str">
        <f>VLOOKUP(I995,'Cost Center VLookup'!$A$1:$C$89,3,0)</f>
        <v>Pat Mattingly / Sean Jones</v>
      </c>
      <c r="O995" t="str">
        <f>VLOOKUP(I995,'Cost Center VLookup'!$A$1:$D$97,4,0)</f>
        <v>Ryan Tolbert</v>
      </c>
    </row>
    <row r="996" spans="1:15" hidden="1">
      <c r="A996" s="15">
        <v>40876</v>
      </c>
      <c r="B996" s="6" t="s">
        <v>544</v>
      </c>
      <c r="C996" s="9" t="s">
        <v>455</v>
      </c>
      <c r="D996" s="7" t="s">
        <v>540</v>
      </c>
      <c r="E996" t="s">
        <v>562</v>
      </c>
      <c r="F996" s="25">
        <v>150</v>
      </c>
      <c r="G996">
        <v>30736</v>
      </c>
      <c r="H996" s="7" t="str">
        <f>VLOOKUP(G996,'Sub-Acct VLookup'!$A$1:$B$44,2,0)</f>
        <v>Community Welfare</v>
      </c>
      <c r="I996" s="13">
        <v>3333</v>
      </c>
      <c r="J996" s="2" t="s">
        <v>1011</v>
      </c>
      <c r="K996" s="2"/>
      <c r="L996" t="str">
        <f>VLOOKUP(J996,'State V-Lookup'!$A$1:$B$19,2,0)</f>
        <v>KENTUCKY</v>
      </c>
      <c r="M996" t="str">
        <f>VLOOKUP(I996,'Cost Center VLookup'!$A$1:$C$99,2,0)</f>
        <v>3333 Mid St Div Public Affairs</v>
      </c>
      <c r="N996" t="str">
        <f>VLOOKUP(I996,'Cost Center VLookup'!$A$1:$C$89,3,0)</f>
        <v>Mark Martin</v>
      </c>
      <c r="O996" t="str">
        <f>VLOOKUP(I996,'Cost Center VLookup'!$A$1:$D$97,4,0)</f>
        <v>Administration</v>
      </c>
    </row>
    <row r="997" spans="1:15" hidden="1">
      <c r="A997" s="15">
        <v>40878</v>
      </c>
      <c r="B997" s="6" t="s">
        <v>544</v>
      </c>
      <c r="C997" s="9" t="s">
        <v>455</v>
      </c>
      <c r="D997" s="7">
        <v>29857</v>
      </c>
      <c r="E997" t="s">
        <v>563</v>
      </c>
      <c r="F997" s="25">
        <v>250</v>
      </c>
      <c r="G997">
        <v>30736</v>
      </c>
      <c r="H997" s="7" t="str">
        <f>VLOOKUP(G997,'Sub-Acct VLookup'!$A$1:$B$44,2,0)</f>
        <v>Community Welfare</v>
      </c>
      <c r="I997" s="13">
        <v>3333</v>
      </c>
      <c r="J997" s="2" t="s">
        <v>1011</v>
      </c>
      <c r="K997" s="2"/>
      <c r="L997" t="str">
        <f>VLOOKUP(J997,'State V-Lookup'!$A$1:$B$19,2,0)</f>
        <v>KENTUCKY</v>
      </c>
      <c r="M997" t="str">
        <f>VLOOKUP(I997,'Cost Center VLookup'!$A$1:$C$99,2,0)</f>
        <v>3333 Mid St Div Public Affairs</v>
      </c>
      <c r="N997" t="str">
        <f>VLOOKUP(I997,'Cost Center VLookup'!$A$1:$C$89,3,0)</f>
        <v>Mark Martin</v>
      </c>
      <c r="O997" t="str">
        <f>VLOOKUP(I997,'Cost Center VLookup'!$A$1:$D$97,4,0)</f>
        <v>Administration</v>
      </c>
    </row>
    <row r="998" spans="1:15" hidden="1">
      <c r="A998" s="15">
        <v>40879</v>
      </c>
      <c r="B998" s="6" t="s">
        <v>544</v>
      </c>
      <c r="C998" s="9" t="s">
        <v>455</v>
      </c>
      <c r="D998" s="7" t="s">
        <v>546</v>
      </c>
      <c r="E998" t="s">
        <v>567</v>
      </c>
      <c r="F998" s="25">
        <v>0</v>
      </c>
      <c r="G998">
        <v>30703</v>
      </c>
      <c r="H998" s="7" t="str">
        <f>VLOOKUP(G998,'Sub-Acct VLookup'!$A$1:$B$44,2,0)</f>
        <v>United Way Agencies</v>
      </c>
      <c r="I998" s="13">
        <v>3333</v>
      </c>
      <c r="J998" s="2" t="s">
        <v>1011</v>
      </c>
      <c r="K998" s="2"/>
      <c r="L998" t="str">
        <f>VLOOKUP(J998,'State V-Lookup'!$A$1:$B$19,2,0)</f>
        <v>KENTUCKY</v>
      </c>
      <c r="M998" t="str">
        <f>VLOOKUP(I998,'Cost Center VLookup'!$A$1:$C$99,2,0)</f>
        <v>3333 Mid St Div Public Affairs</v>
      </c>
      <c r="N998" t="str">
        <f>VLOOKUP(I998,'Cost Center VLookup'!$A$1:$C$89,3,0)</f>
        <v>Mark Martin</v>
      </c>
      <c r="O998" t="str">
        <f>VLOOKUP(I998,'Cost Center VLookup'!$A$1:$D$97,4,0)</f>
        <v>Administration</v>
      </c>
    </row>
    <row r="999" spans="1:15" hidden="1">
      <c r="A999" s="15">
        <v>40884</v>
      </c>
      <c r="B999" s="6" t="s">
        <v>544</v>
      </c>
      <c r="C999" s="9" t="s">
        <v>455</v>
      </c>
      <c r="D999" s="7" t="s">
        <v>549</v>
      </c>
      <c r="E999" t="s">
        <v>570</v>
      </c>
      <c r="F999" s="25">
        <v>2100</v>
      </c>
      <c r="G999">
        <v>30711</v>
      </c>
      <c r="H999" s="7" t="str">
        <f>VLOOKUP(G999,'Sub-Acct VLookup'!$A$1:$B$44,2,0)</f>
        <v>Heat Help Assistance Program</v>
      </c>
      <c r="I999" s="13">
        <v>3333</v>
      </c>
      <c r="J999" s="2" t="s">
        <v>1011</v>
      </c>
      <c r="K999" s="2"/>
      <c r="L999" t="str">
        <f>VLOOKUP(J999,'State V-Lookup'!$A$1:$B$19,2,0)</f>
        <v>KENTUCKY</v>
      </c>
      <c r="M999" t="str">
        <f>VLOOKUP(I999,'Cost Center VLookup'!$A$1:$C$99,2,0)</f>
        <v>3333 Mid St Div Public Affairs</v>
      </c>
      <c r="N999" t="str">
        <f>VLOOKUP(I999,'Cost Center VLookup'!$A$1:$C$89,3,0)</f>
        <v>Mark Martin</v>
      </c>
      <c r="O999" t="str">
        <f>VLOOKUP(I999,'Cost Center VLookup'!$A$1:$D$97,4,0)</f>
        <v>Administration</v>
      </c>
    </row>
    <row r="1000" spans="1:15" hidden="1">
      <c r="A1000" s="15">
        <v>40884</v>
      </c>
      <c r="B1000" s="6" t="s">
        <v>544</v>
      </c>
      <c r="C1000" s="9" t="s">
        <v>455</v>
      </c>
      <c r="D1000" s="7">
        <v>38590</v>
      </c>
      <c r="E1000" t="s">
        <v>574</v>
      </c>
      <c r="F1000" s="25">
        <v>10000</v>
      </c>
      <c r="G1000">
        <v>30736</v>
      </c>
      <c r="H1000" s="7" t="str">
        <f>VLOOKUP(G1000,'Sub-Acct VLookup'!$A$1:$B$44,2,0)</f>
        <v>Community Welfare</v>
      </c>
      <c r="I1000" s="13">
        <v>3333</v>
      </c>
      <c r="J1000" s="2" t="s">
        <v>1011</v>
      </c>
      <c r="K1000" s="2"/>
      <c r="L1000" t="str">
        <f>VLOOKUP(J1000,'State V-Lookup'!$A$1:$B$19,2,0)</f>
        <v>KENTUCKY</v>
      </c>
      <c r="M1000" t="str">
        <f>VLOOKUP(I1000,'Cost Center VLookup'!$A$1:$C$99,2,0)</f>
        <v>3333 Mid St Div Public Affairs</v>
      </c>
      <c r="N1000" t="str">
        <f>VLOOKUP(I1000,'Cost Center VLookup'!$A$1:$C$89,3,0)</f>
        <v>Mark Martin</v>
      </c>
      <c r="O1000" t="str">
        <f>VLOOKUP(I1000,'Cost Center VLookup'!$A$1:$D$97,4,0)</f>
        <v>Administration</v>
      </c>
    </row>
    <row r="1001" spans="1:15" hidden="1">
      <c r="A1001" s="15">
        <v>40884</v>
      </c>
      <c r="B1001" s="6" t="s">
        <v>544</v>
      </c>
      <c r="C1001" s="9" t="s">
        <v>455</v>
      </c>
      <c r="D1001" s="7" t="s">
        <v>549</v>
      </c>
      <c r="E1001" t="s">
        <v>575</v>
      </c>
      <c r="F1001" s="25">
        <v>315</v>
      </c>
      <c r="G1001">
        <v>30736</v>
      </c>
      <c r="H1001" s="7" t="str">
        <f>VLOOKUP(G1001,'Sub-Acct VLookup'!$A$1:$B$44,2,0)</f>
        <v>Community Welfare</v>
      </c>
      <c r="I1001" s="13">
        <v>3333</v>
      </c>
      <c r="J1001" s="2" t="s">
        <v>1011</v>
      </c>
      <c r="K1001" s="2"/>
      <c r="L1001" t="str">
        <f>VLOOKUP(J1001,'State V-Lookup'!$A$1:$B$19,2,0)</f>
        <v>KENTUCKY</v>
      </c>
      <c r="M1001" t="str">
        <f>VLOOKUP(I1001,'Cost Center VLookup'!$A$1:$C$99,2,0)</f>
        <v>3333 Mid St Div Public Affairs</v>
      </c>
      <c r="N1001" t="str">
        <f>VLOOKUP(I1001,'Cost Center VLookup'!$A$1:$C$89,3,0)</f>
        <v>Mark Martin</v>
      </c>
      <c r="O1001" t="str">
        <f>VLOOKUP(I1001,'Cost Center VLookup'!$A$1:$D$97,4,0)</f>
        <v>Administration</v>
      </c>
    </row>
    <row r="1002" spans="1:15" hidden="1">
      <c r="A1002" s="15">
        <v>40884</v>
      </c>
      <c r="B1002" s="6" t="s">
        <v>544</v>
      </c>
      <c r="C1002" s="9" t="s">
        <v>455</v>
      </c>
      <c r="D1002" s="7" t="s">
        <v>549</v>
      </c>
      <c r="E1002" t="s">
        <v>578</v>
      </c>
      <c r="F1002" s="25">
        <v>3780</v>
      </c>
      <c r="G1002">
        <v>30711</v>
      </c>
      <c r="H1002" s="7" t="str">
        <f>VLOOKUP(G1002,'Sub-Acct VLookup'!$A$1:$B$44,2,0)</f>
        <v>Heat Help Assistance Program</v>
      </c>
      <c r="I1002" s="13">
        <v>3333</v>
      </c>
      <c r="J1002" s="2" t="s">
        <v>1011</v>
      </c>
      <c r="K1002" s="2"/>
      <c r="L1002" t="str">
        <f>VLOOKUP(J1002,'State V-Lookup'!$A$1:$B$19,2,0)</f>
        <v>KENTUCKY</v>
      </c>
      <c r="M1002" t="str">
        <f>VLOOKUP(I1002,'Cost Center VLookup'!$A$1:$C$99,2,0)</f>
        <v>3333 Mid St Div Public Affairs</v>
      </c>
      <c r="N1002" t="str">
        <f>VLOOKUP(I1002,'Cost Center VLookup'!$A$1:$C$89,3,0)</f>
        <v>Mark Martin</v>
      </c>
      <c r="O1002" t="str">
        <f>VLOOKUP(I1002,'Cost Center VLookup'!$A$1:$D$97,4,0)</f>
        <v>Administration</v>
      </c>
    </row>
    <row r="1003" spans="1:15" hidden="1">
      <c r="A1003" s="15">
        <v>40884</v>
      </c>
      <c r="B1003" s="6" t="s">
        <v>544</v>
      </c>
      <c r="C1003" s="9" t="s">
        <v>455</v>
      </c>
      <c r="D1003" s="7" t="s">
        <v>549</v>
      </c>
      <c r="E1003" t="s">
        <v>583</v>
      </c>
      <c r="F1003" s="25">
        <v>2940</v>
      </c>
      <c r="G1003">
        <v>30711</v>
      </c>
      <c r="H1003" s="7" t="str">
        <f>VLOOKUP(G1003,'Sub-Acct VLookup'!$A$1:$B$44,2,0)</f>
        <v>Heat Help Assistance Program</v>
      </c>
      <c r="I1003" s="13">
        <v>3333</v>
      </c>
      <c r="J1003" s="2" t="s">
        <v>1011</v>
      </c>
      <c r="K1003" s="2"/>
      <c r="L1003" t="str">
        <f>VLOOKUP(J1003,'State V-Lookup'!$A$1:$B$19,2,0)</f>
        <v>KENTUCKY</v>
      </c>
      <c r="M1003" t="str">
        <f>VLOOKUP(I1003,'Cost Center VLookup'!$A$1:$C$99,2,0)</f>
        <v>3333 Mid St Div Public Affairs</v>
      </c>
      <c r="N1003" t="str">
        <f>VLOOKUP(I1003,'Cost Center VLookup'!$A$1:$C$89,3,0)</f>
        <v>Mark Martin</v>
      </c>
      <c r="O1003" t="str">
        <f>VLOOKUP(I1003,'Cost Center VLookup'!$A$1:$D$97,4,0)</f>
        <v>Administration</v>
      </c>
    </row>
    <row r="1004" spans="1:15" hidden="1">
      <c r="A1004" s="15">
        <v>40885</v>
      </c>
      <c r="B1004" s="6" t="s">
        <v>544</v>
      </c>
      <c r="C1004" s="9" t="s">
        <v>455</v>
      </c>
      <c r="D1004" s="7">
        <v>561</v>
      </c>
      <c r="E1004" t="s">
        <v>470</v>
      </c>
      <c r="F1004" s="25">
        <v>150</v>
      </c>
      <c r="G1004">
        <v>30736</v>
      </c>
      <c r="H1004" s="7" t="str">
        <f>VLOOKUP(G1004,'Sub-Acct VLookup'!$A$1:$B$44,2,0)</f>
        <v>Community Welfare</v>
      </c>
      <c r="I1004" s="13">
        <v>3333</v>
      </c>
      <c r="J1004" s="2" t="s">
        <v>1011</v>
      </c>
      <c r="K1004" s="2"/>
      <c r="L1004" t="str">
        <f>VLOOKUP(J1004,'State V-Lookup'!$A$1:$B$19,2,0)</f>
        <v>KENTUCKY</v>
      </c>
      <c r="M1004" t="str">
        <f>VLOOKUP(I1004,'Cost Center VLookup'!$A$1:$C$99,2,0)</f>
        <v>3333 Mid St Div Public Affairs</v>
      </c>
      <c r="N1004" t="str">
        <f>VLOOKUP(I1004,'Cost Center VLookup'!$A$1:$C$89,3,0)</f>
        <v>Mark Martin</v>
      </c>
      <c r="O1004" t="str">
        <f>VLOOKUP(I1004,'Cost Center VLookup'!$A$1:$D$97,4,0)</f>
        <v>Administration</v>
      </c>
    </row>
    <row r="1005" spans="1:15" hidden="1">
      <c r="A1005" s="15">
        <v>40886</v>
      </c>
      <c r="B1005" s="6" t="s">
        <v>544</v>
      </c>
      <c r="C1005" s="9" t="s">
        <v>455</v>
      </c>
      <c r="D1005" s="7" t="s">
        <v>550</v>
      </c>
      <c r="E1005" t="s">
        <v>584</v>
      </c>
      <c r="F1005" s="25">
        <v>500</v>
      </c>
      <c r="G1005">
        <v>30710</v>
      </c>
      <c r="H1005" s="7" t="str">
        <f>VLOOKUP(G1005,'Sub-Acct VLookup'!$A$1:$B$44,2,0)</f>
        <v>Youth Clubs &amp; Centers</v>
      </c>
      <c r="I1005" s="13">
        <v>3333</v>
      </c>
      <c r="J1005" s="2" t="s">
        <v>1011</v>
      </c>
      <c r="K1005" s="2"/>
      <c r="L1005" t="str">
        <f>VLOOKUP(J1005,'State V-Lookup'!$A$1:$B$19,2,0)</f>
        <v>KENTUCKY</v>
      </c>
      <c r="M1005" t="str">
        <f>VLOOKUP(I1005,'Cost Center VLookup'!$A$1:$C$99,2,0)</f>
        <v>3333 Mid St Div Public Affairs</v>
      </c>
      <c r="N1005" t="str">
        <f>VLOOKUP(I1005,'Cost Center VLookup'!$A$1:$C$89,3,0)</f>
        <v>Mark Martin</v>
      </c>
      <c r="O1005" t="str">
        <f>VLOOKUP(I1005,'Cost Center VLookup'!$A$1:$D$97,4,0)</f>
        <v>Administration</v>
      </c>
    </row>
    <row r="1006" spans="1:15" hidden="1">
      <c r="A1006" s="15">
        <v>40886</v>
      </c>
      <c r="B1006" s="6" t="s">
        <v>544</v>
      </c>
      <c r="C1006" s="9" t="s">
        <v>455</v>
      </c>
      <c r="D1006" s="7" t="s">
        <v>550</v>
      </c>
      <c r="E1006" t="s">
        <v>586</v>
      </c>
      <c r="F1006" s="25">
        <v>600</v>
      </c>
      <c r="G1006">
        <v>30736</v>
      </c>
      <c r="H1006" s="7" t="str">
        <f>VLOOKUP(G1006,'Sub-Acct VLookup'!$A$1:$B$44,2,0)</f>
        <v>Community Welfare</v>
      </c>
      <c r="I1006" s="13">
        <v>3333</v>
      </c>
      <c r="J1006" s="2" t="s">
        <v>1011</v>
      </c>
      <c r="K1006" s="2"/>
      <c r="L1006" t="str">
        <f>VLOOKUP(J1006,'State V-Lookup'!$A$1:$B$19,2,0)</f>
        <v>KENTUCKY</v>
      </c>
      <c r="M1006" t="str">
        <f>VLOOKUP(I1006,'Cost Center VLookup'!$A$1:$C$99,2,0)</f>
        <v>3333 Mid St Div Public Affairs</v>
      </c>
      <c r="N1006" t="str">
        <f>VLOOKUP(I1006,'Cost Center VLookup'!$A$1:$C$89,3,0)</f>
        <v>Mark Martin</v>
      </c>
      <c r="O1006" t="str">
        <f>VLOOKUP(I1006,'Cost Center VLookup'!$A$1:$D$97,4,0)</f>
        <v>Administration</v>
      </c>
    </row>
    <row r="1007" spans="1:15" hidden="1">
      <c r="A1007" s="15">
        <v>40889</v>
      </c>
      <c r="B1007" s="6" t="s">
        <v>544</v>
      </c>
      <c r="C1007" s="9" t="s">
        <v>455</v>
      </c>
      <c r="D1007" s="7" t="s">
        <v>551</v>
      </c>
      <c r="E1007" t="s">
        <v>587</v>
      </c>
      <c r="F1007" s="25">
        <v>150</v>
      </c>
      <c r="G1007">
        <v>30736</v>
      </c>
      <c r="H1007" s="7" t="str">
        <f>VLOOKUP(G1007,'Sub-Acct VLookup'!$A$1:$B$44,2,0)</f>
        <v>Community Welfare</v>
      </c>
      <c r="I1007" s="13">
        <v>3333</v>
      </c>
      <c r="J1007" s="2" t="s">
        <v>1011</v>
      </c>
      <c r="K1007" s="2"/>
      <c r="L1007" t="str">
        <f>VLOOKUP(J1007,'State V-Lookup'!$A$1:$B$19,2,0)</f>
        <v>KENTUCKY</v>
      </c>
      <c r="M1007" t="str">
        <f>VLOOKUP(I1007,'Cost Center VLookup'!$A$1:$C$99,2,0)</f>
        <v>3333 Mid St Div Public Affairs</v>
      </c>
      <c r="N1007" t="str">
        <f>VLOOKUP(I1007,'Cost Center VLookup'!$A$1:$C$89,3,0)</f>
        <v>Mark Martin</v>
      </c>
      <c r="O1007" t="str">
        <f>VLOOKUP(I1007,'Cost Center VLookup'!$A$1:$D$97,4,0)</f>
        <v>Administration</v>
      </c>
    </row>
    <row r="1008" spans="1:15" hidden="1">
      <c r="A1008" s="15">
        <v>40889</v>
      </c>
      <c r="B1008" s="6" t="s">
        <v>544</v>
      </c>
      <c r="C1008" s="9" t="s">
        <v>455</v>
      </c>
      <c r="D1008" s="7" t="s">
        <v>551</v>
      </c>
      <c r="E1008" t="s">
        <v>581</v>
      </c>
      <c r="F1008" s="25">
        <v>150</v>
      </c>
      <c r="G1008">
        <v>30736</v>
      </c>
      <c r="H1008" s="7" t="str">
        <f>VLOOKUP(G1008,'Sub-Acct VLookup'!$A$1:$B$44,2,0)</f>
        <v>Community Welfare</v>
      </c>
      <c r="I1008" s="13">
        <v>3333</v>
      </c>
      <c r="J1008" s="2" t="s">
        <v>1011</v>
      </c>
      <c r="K1008" s="2"/>
      <c r="L1008" t="str">
        <f>VLOOKUP(J1008,'State V-Lookup'!$A$1:$B$19,2,0)</f>
        <v>KENTUCKY</v>
      </c>
      <c r="M1008" t="str">
        <f>VLOOKUP(I1008,'Cost Center VLookup'!$A$1:$C$99,2,0)</f>
        <v>3333 Mid St Div Public Affairs</v>
      </c>
      <c r="N1008" t="str">
        <f>VLOOKUP(I1008,'Cost Center VLookup'!$A$1:$C$89,3,0)</f>
        <v>Mark Martin</v>
      </c>
      <c r="O1008" t="str">
        <f>VLOOKUP(I1008,'Cost Center VLookup'!$A$1:$D$97,4,0)</f>
        <v>Administration</v>
      </c>
    </row>
    <row r="1009" spans="1:15" hidden="1">
      <c r="A1009" s="15">
        <v>40889</v>
      </c>
      <c r="B1009" s="6" t="s">
        <v>544</v>
      </c>
      <c r="C1009" s="9" t="s">
        <v>455</v>
      </c>
      <c r="D1009" s="7" t="s">
        <v>552</v>
      </c>
      <c r="E1009" t="s">
        <v>581</v>
      </c>
      <c r="F1009" s="25">
        <v>1000</v>
      </c>
      <c r="G1009">
        <v>30736</v>
      </c>
      <c r="H1009" s="7" t="str">
        <f>VLOOKUP(G1009,'Sub-Acct VLookup'!$A$1:$B$44,2,0)</f>
        <v>Community Welfare</v>
      </c>
      <c r="I1009" s="13">
        <v>3333</v>
      </c>
      <c r="J1009" s="2" t="s">
        <v>1011</v>
      </c>
      <c r="K1009" s="2"/>
      <c r="L1009" t="str">
        <f>VLOOKUP(J1009,'State V-Lookup'!$A$1:$B$19,2,0)</f>
        <v>KENTUCKY</v>
      </c>
      <c r="M1009" t="str">
        <f>VLOOKUP(I1009,'Cost Center VLookup'!$A$1:$C$99,2,0)</f>
        <v>3333 Mid St Div Public Affairs</v>
      </c>
      <c r="N1009" t="str">
        <f>VLOOKUP(I1009,'Cost Center VLookup'!$A$1:$C$89,3,0)</f>
        <v>Mark Martin</v>
      </c>
      <c r="O1009" t="str">
        <f>VLOOKUP(I1009,'Cost Center VLookup'!$A$1:$D$97,4,0)</f>
        <v>Administration</v>
      </c>
    </row>
    <row r="1010" spans="1:15" hidden="1">
      <c r="A1010" s="15">
        <v>40892</v>
      </c>
      <c r="B1010" s="6" t="s">
        <v>544</v>
      </c>
      <c r="C1010" s="9" t="s">
        <v>455</v>
      </c>
      <c r="D1010" s="7" t="s">
        <v>555</v>
      </c>
      <c r="E1010" t="s">
        <v>592</v>
      </c>
      <c r="F1010" s="25">
        <v>300</v>
      </c>
      <c r="G1010">
        <v>30736</v>
      </c>
      <c r="H1010" s="7" t="str">
        <f>VLOOKUP(G1010,'Sub-Acct VLookup'!$A$1:$B$44,2,0)</f>
        <v>Community Welfare</v>
      </c>
      <c r="I1010" s="13">
        <v>3333</v>
      </c>
      <c r="J1010" s="2" t="s">
        <v>1011</v>
      </c>
      <c r="K1010" s="2"/>
      <c r="L1010" t="str">
        <f>VLOOKUP(J1010,'State V-Lookup'!$A$1:$B$19,2,0)</f>
        <v>KENTUCKY</v>
      </c>
      <c r="M1010" t="str">
        <f>VLOOKUP(I1010,'Cost Center VLookup'!$A$1:$C$99,2,0)</f>
        <v>3333 Mid St Div Public Affairs</v>
      </c>
      <c r="N1010" t="str">
        <f>VLOOKUP(I1010,'Cost Center VLookup'!$A$1:$C$89,3,0)</f>
        <v>Mark Martin</v>
      </c>
      <c r="O1010" t="str">
        <f>VLOOKUP(I1010,'Cost Center VLookup'!$A$1:$D$97,4,0)</f>
        <v>Administration</v>
      </c>
    </row>
    <row r="1011" spans="1:15" hidden="1">
      <c r="A1011" s="15">
        <v>40893</v>
      </c>
      <c r="B1011" s="6" t="s">
        <v>544</v>
      </c>
      <c r="C1011" s="9" t="s">
        <v>455</v>
      </c>
      <c r="D1011" s="7" t="s">
        <v>557</v>
      </c>
      <c r="E1011" t="s">
        <v>486</v>
      </c>
      <c r="F1011" s="25">
        <v>50</v>
      </c>
      <c r="G1011">
        <v>30736</v>
      </c>
      <c r="H1011" s="7" t="str">
        <f>VLOOKUP(G1011,'Sub-Acct VLookup'!$A$1:$B$44,2,0)</f>
        <v>Community Welfare</v>
      </c>
      <c r="I1011" s="13">
        <v>2736</v>
      </c>
      <c r="J1011" s="2" t="s">
        <v>1011</v>
      </c>
      <c r="K1011" s="2"/>
      <c r="L1011" t="str">
        <f>VLOOKUP(J1011,'State V-Lookup'!$A$1:$B$19,2,0)</f>
        <v>KENTUCKY</v>
      </c>
      <c r="M1011" t="str">
        <f>VLOOKUP(I1011,'Cost Center VLookup'!$A$1:$C$99,2,0)</f>
        <v>2736 KY Div Hopkinsville C&amp;M/Service</v>
      </c>
      <c r="N1011" t="str">
        <f>VLOOKUP(I1011,'Cost Center VLookup'!$A$1:$C$89,3,0)</f>
        <v>Ryan Tolbert</v>
      </c>
      <c r="O1011" t="str">
        <f>VLOOKUP(I1011,'Cost Center VLookup'!$A$1:$D$97,4,0)</f>
        <v>Mariam Tucker</v>
      </c>
    </row>
    <row r="1012" spans="1:15" hidden="1">
      <c r="A1012" s="15">
        <v>40893</v>
      </c>
      <c r="B1012" s="6" t="s">
        <v>544</v>
      </c>
      <c r="C1012" s="9" t="s">
        <v>455</v>
      </c>
      <c r="D1012" s="7">
        <v>2221</v>
      </c>
      <c r="E1012" t="s">
        <v>484</v>
      </c>
      <c r="F1012" s="25">
        <v>150</v>
      </c>
      <c r="G1012">
        <v>30703</v>
      </c>
      <c r="H1012" s="7" t="str">
        <f>VLOOKUP(G1012,'Sub-Acct VLookup'!$A$1:$B$44,2,0)</f>
        <v>United Way Agencies</v>
      </c>
      <c r="I1012" s="13">
        <v>2734</v>
      </c>
      <c r="J1012" s="2" t="s">
        <v>1011</v>
      </c>
      <c r="K1012" s="2"/>
      <c r="L1012" t="str">
        <f>VLOOKUP(J1012,'State V-Lookup'!$A$1:$B$19,2,0)</f>
        <v>KENTUCKY</v>
      </c>
      <c r="M1012" t="str">
        <f>VLOOKUP(I1012,'Cost Center VLookup'!$A$1:$C$99,2,0)</f>
        <v>2734 KY Div Bowling Green C&amp;M/Service</v>
      </c>
      <c r="N1012" t="str">
        <f>VLOOKUP(I1012,'Cost Center VLookup'!$A$1:$C$89,3,0)</f>
        <v>Don Bonner / Kolby Beals</v>
      </c>
      <c r="O1012" t="str">
        <f>VLOOKUP(I1012,'Cost Center VLookup'!$A$1:$D$97,4,0)</f>
        <v>Mike Close</v>
      </c>
    </row>
    <row r="1013" spans="1:15" hidden="1">
      <c r="A1013" s="15">
        <v>40875</v>
      </c>
      <c r="B1013" s="6" t="s">
        <v>544</v>
      </c>
      <c r="C1013" s="9" t="s">
        <v>455</v>
      </c>
      <c r="D1013" s="7" t="s">
        <v>539</v>
      </c>
      <c r="E1013" t="s">
        <v>561</v>
      </c>
      <c r="F1013" s="25">
        <v>500</v>
      </c>
      <c r="G1013">
        <v>30736</v>
      </c>
      <c r="H1013" s="7" t="str">
        <f>VLOOKUP(G1013,'Sub-Acct VLookup'!$A$1:$B$44,2,0)</f>
        <v>Community Welfare</v>
      </c>
      <c r="I1013" s="13">
        <v>3374</v>
      </c>
      <c r="J1013" s="2" t="s">
        <v>1222</v>
      </c>
      <c r="K1013" s="2"/>
      <c r="L1013" t="str">
        <f>VLOOKUP(J1013,'State V-Lookup'!$A$1:$B$19,2,0)</f>
        <v>SEMO</v>
      </c>
      <c r="M1013" t="str">
        <f>VLOOKUP(I1013,'Cost Center VLookup'!$A$1:$C$99,2,0)</f>
        <v>3374 Mid St Div Sikeston Operations</v>
      </c>
      <c r="N1013" t="str">
        <f>VLOOKUP(I1013,'Cost Center VLookup'!$A$1:$C$89,3,0)</f>
        <v>Liberty Utilities</v>
      </c>
      <c r="O1013" t="str">
        <f>VLOOKUP(I1013,'Cost Center VLookup'!$A$1:$D$97,4,0)</f>
        <v>Liberty Utilities</v>
      </c>
    </row>
    <row r="1014" spans="1:15" hidden="1">
      <c r="A1014" s="15">
        <v>40878</v>
      </c>
      <c r="B1014" s="6" t="s">
        <v>544</v>
      </c>
      <c r="C1014" s="9" t="s">
        <v>455</v>
      </c>
      <c r="D1014" s="7">
        <v>12961</v>
      </c>
      <c r="E1014" t="s">
        <v>566</v>
      </c>
      <c r="F1014" s="25">
        <v>675</v>
      </c>
      <c r="G1014">
        <v>30736</v>
      </c>
      <c r="H1014" s="7" t="str">
        <f>VLOOKUP(G1014,'Sub-Acct VLookup'!$A$1:$B$44,2,0)</f>
        <v>Community Welfare</v>
      </c>
      <c r="I1014" s="13">
        <v>3374</v>
      </c>
      <c r="J1014" s="2" t="s">
        <v>1222</v>
      </c>
      <c r="K1014" s="2"/>
      <c r="L1014" t="str">
        <f>VLOOKUP(J1014,'State V-Lookup'!$A$1:$B$19,2,0)</f>
        <v>SEMO</v>
      </c>
      <c r="M1014" t="str">
        <f>VLOOKUP(I1014,'Cost Center VLookup'!$A$1:$C$99,2,0)</f>
        <v>3374 Mid St Div Sikeston Operations</v>
      </c>
      <c r="N1014" t="str">
        <f>VLOOKUP(I1014,'Cost Center VLookup'!$A$1:$C$89,3,0)</f>
        <v>Liberty Utilities</v>
      </c>
      <c r="O1014" t="str">
        <f>VLOOKUP(I1014,'Cost Center VLookup'!$A$1:$D$97,4,0)</f>
        <v>Liberty Utilities</v>
      </c>
    </row>
    <row r="1015" spans="1:15" hidden="1">
      <c r="A1015" s="15">
        <v>40889</v>
      </c>
      <c r="B1015" s="6" t="s">
        <v>544</v>
      </c>
      <c r="C1015" s="9" t="s">
        <v>455</v>
      </c>
      <c r="D1015" s="7" t="s">
        <v>551</v>
      </c>
      <c r="E1015" t="s">
        <v>589</v>
      </c>
      <c r="F1015" s="25">
        <v>500</v>
      </c>
      <c r="G1015">
        <v>30736</v>
      </c>
      <c r="H1015" s="7" t="str">
        <f>VLOOKUP(G1015,'Sub-Acct VLookup'!$A$1:$B$44,2,0)</f>
        <v>Community Welfare</v>
      </c>
      <c r="I1015" s="13">
        <v>3374</v>
      </c>
      <c r="J1015" s="2" t="s">
        <v>1222</v>
      </c>
      <c r="K1015" s="2"/>
      <c r="L1015" t="str">
        <f>VLOOKUP(J1015,'State V-Lookup'!$A$1:$B$19,2,0)</f>
        <v>SEMO</v>
      </c>
      <c r="M1015" t="str">
        <f>VLOOKUP(I1015,'Cost Center VLookup'!$A$1:$C$99,2,0)</f>
        <v>3374 Mid St Div Sikeston Operations</v>
      </c>
      <c r="N1015" t="str">
        <f>VLOOKUP(I1015,'Cost Center VLookup'!$A$1:$C$89,3,0)</f>
        <v>Liberty Utilities</v>
      </c>
      <c r="O1015" t="str">
        <f>VLOOKUP(I1015,'Cost Center VLookup'!$A$1:$D$97,4,0)</f>
        <v>Liberty Utilities</v>
      </c>
    </row>
    <row r="1016" spans="1:15" hidden="1">
      <c r="A1016" s="15">
        <v>40890</v>
      </c>
      <c r="B1016" s="6" t="s">
        <v>544</v>
      </c>
      <c r="C1016" s="9" t="s">
        <v>455</v>
      </c>
      <c r="D1016" s="7" t="s">
        <v>553</v>
      </c>
      <c r="E1016" t="s">
        <v>590</v>
      </c>
      <c r="F1016" s="25">
        <v>1000</v>
      </c>
      <c r="G1016">
        <v>30710</v>
      </c>
      <c r="H1016" s="7" t="str">
        <f>VLOOKUP(G1016,'Sub-Acct VLookup'!$A$1:$B$44,2,0)</f>
        <v>Youth Clubs &amp; Centers</v>
      </c>
      <c r="I1016" s="13">
        <v>3375</v>
      </c>
      <c r="J1016" s="2" t="s">
        <v>1222</v>
      </c>
      <c r="K1016" s="2"/>
      <c r="L1016" t="str">
        <f>VLOOKUP(J1016,'State V-Lookup'!$A$1:$B$19,2,0)</f>
        <v>SEMO</v>
      </c>
      <c r="M1016" t="str">
        <f>VLOOKUP(I1016,'Cost Center VLookup'!$A$1:$C$99,2,0)</f>
        <v>3375 Mid St Div Jackson Operations</v>
      </c>
      <c r="N1016" t="str">
        <f>VLOOKUP(I1016,'Cost Center VLookup'!$A$1:$C$89,3,0)</f>
        <v>Liberty Utilities</v>
      </c>
      <c r="O1016" t="str">
        <f>VLOOKUP(I1016,'Cost Center VLookup'!$A$1:$D$97,4,0)</f>
        <v>Liberty Utilities</v>
      </c>
    </row>
    <row r="1017" spans="1:15" hidden="1">
      <c r="A1017" s="15">
        <v>40892</v>
      </c>
      <c r="B1017" s="6" t="s">
        <v>544</v>
      </c>
      <c r="C1017" s="9" t="s">
        <v>455</v>
      </c>
      <c r="D1017" s="7" t="s">
        <v>554</v>
      </c>
      <c r="E1017" t="s">
        <v>591</v>
      </c>
      <c r="F1017" s="25">
        <v>500</v>
      </c>
      <c r="G1017">
        <v>30736</v>
      </c>
      <c r="H1017" s="7" t="str">
        <f>VLOOKUP(G1017,'Sub-Acct VLookup'!$A$1:$B$44,2,0)</f>
        <v>Community Welfare</v>
      </c>
      <c r="I1017" s="13">
        <v>3376</v>
      </c>
      <c r="J1017" s="2" t="s">
        <v>1222</v>
      </c>
      <c r="K1017" s="2"/>
      <c r="L1017" t="str">
        <f>VLOOKUP(J1017,'State V-Lookup'!$A$1:$B$19,2,0)</f>
        <v>SEMO</v>
      </c>
      <c r="M1017" t="str">
        <f>VLOOKUP(I1017,'Cost Center VLookup'!$A$1:$C$99,2,0)</f>
        <v>3376 Mid St Div Malden Operations</v>
      </c>
      <c r="N1017" t="str">
        <f>VLOOKUP(I1017,'Cost Center VLookup'!$A$1:$C$89,3,0)</f>
        <v>Liberty Utilities</v>
      </c>
      <c r="O1017" t="str">
        <f>VLOOKUP(I1017,'Cost Center VLookup'!$A$1:$D$97,4,0)</f>
        <v>Liberty Utilities</v>
      </c>
    </row>
    <row r="1018" spans="1:15" hidden="1">
      <c r="A1018" s="15">
        <v>40892</v>
      </c>
      <c r="B1018" s="6" t="s">
        <v>544</v>
      </c>
      <c r="C1018" s="9" t="s">
        <v>455</v>
      </c>
      <c r="D1018" s="7" t="s">
        <v>556</v>
      </c>
      <c r="E1018" t="s">
        <v>593</v>
      </c>
      <c r="F1018" s="25">
        <v>31.37</v>
      </c>
      <c r="G1018">
        <v>30736</v>
      </c>
      <c r="H1018" s="7" t="str">
        <f>VLOOKUP(G1018,'Sub-Acct VLookup'!$A$1:$B$44,2,0)</f>
        <v>Community Welfare</v>
      </c>
      <c r="I1018" s="13">
        <v>3351</v>
      </c>
      <c r="J1018" s="2" t="s">
        <v>1222</v>
      </c>
      <c r="K1018" s="2"/>
      <c r="L1018" t="str">
        <f>VLOOKUP(J1018,'State V-Lookup'!$A$1:$B$19,2,0)</f>
        <v>SEMO</v>
      </c>
      <c r="M1018" t="str">
        <f>VLOOKUP(I1018,'Cost Center VLookup'!$A$1:$C$99,2,0)</f>
        <v>3351 Mid St Div Harrisburg/West Tn Sub Region</v>
      </c>
      <c r="N1018" t="str">
        <f>VLOOKUP(I1018,'Cost Center VLookup'!$A$1:$C$89,3,0)</f>
        <v>Ryan Tolbert</v>
      </c>
      <c r="O1018" t="str">
        <f>VLOOKUP(I1018,'Cost Center VLookup'!$A$1:$D$97,4,0)</f>
        <v>Ryan Tolbert</v>
      </c>
    </row>
    <row r="1019" spans="1:15" hidden="1">
      <c r="A1019" s="15">
        <v>40893</v>
      </c>
      <c r="B1019" s="6" t="s">
        <v>544</v>
      </c>
      <c r="C1019" s="9" t="s">
        <v>455</v>
      </c>
      <c r="D1019" s="7" t="s">
        <v>558</v>
      </c>
      <c r="E1019" t="s">
        <v>486</v>
      </c>
      <c r="F1019" s="25">
        <v>76.849999999999994</v>
      </c>
      <c r="G1019">
        <v>30736</v>
      </c>
      <c r="H1019" s="7" t="str">
        <f>VLOOKUP(G1019,'Sub-Acct VLookup'!$A$1:$B$44,2,0)</f>
        <v>Community Welfare</v>
      </c>
      <c r="I1019" s="13">
        <v>3374</v>
      </c>
      <c r="J1019" s="2" t="s">
        <v>1222</v>
      </c>
      <c r="K1019" s="2"/>
      <c r="L1019" t="str">
        <f>VLOOKUP(J1019,'State V-Lookup'!$A$1:$B$19,2,0)</f>
        <v>SEMO</v>
      </c>
      <c r="M1019" t="str">
        <f>VLOOKUP(I1019,'Cost Center VLookup'!$A$1:$C$99,2,0)</f>
        <v>3374 Mid St Div Sikeston Operations</v>
      </c>
      <c r="N1019" t="str">
        <f>VLOOKUP(I1019,'Cost Center VLookup'!$A$1:$C$89,3,0)</f>
        <v>Liberty Utilities</v>
      </c>
      <c r="O1019" t="str">
        <f>VLOOKUP(I1019,'Cost Center VLookup'!$A$1:$D$97,4,0)</f>
        <v>Liberty Utilities</v>
      </c>
    </row>
    <row r="1020" spans="1:15" hidden="1">
      <c r="A1020" s="15">
        <v>40893</v>
      </c>
      <c r="B1020" s="6" t="s">
        <v>544</v>
      </c>
      <c r="C1020" s="9" t="s">
        <v>455</v>
      </c>
      <c r="D1020" s="7" t="s">
        <v>558</v>
      </c>
      <c r="E1020" t="s">
        <v>486</v>
      </c>
      <c r="F1020" s="25">
        <v>153.41</v>
      </c>
      <c r="G1020">
        <v>30736</v>
      </c>
      <c r="H1020" s="7" t="str">
        <f>VLOOKUP(G1020,'Sub-Acct VLookup'!$A$1:$B$44,2,0)</f>
        <v>Community Welfare</v>
      </c>
      <c r="I1020" s="13">
        <v>3374</v>
      </c>
      <c r="J1020" s="2" t="s">
        <v>1222</v>
      </c>
      <c r="K1020" s="2"/>
      <c r="L1020" t="str">
        <f>VLOOKUP(J1020,'State V-Lookup'!$A$1:$B$19,2,0)</f>
        <v>SEMO</v>
      </c>
      <c r="M1020" t="str">
        <f>VLOOKUP(I1020,'Cost Center VLookup'!$A$1:$C$99,2,0)</f>
        <v>3374 Mid St Div Sikeston Operations</v>
      </c>
      <c r="N1020" t="str">
        <f>VLOOKUP(I1020,'Cost Center VLookup'!$A$1:$C$89,3,0)</f>
        <v>Liberty Utilities</v>
      </c>
      <c r="O1020" t="str">
        <f>VLOOKUP(I1020,'Cost Center VLookup'!$A$1:$D$97,4,0)</f>
        <v>Liberty Utilities</v>
      </c>
    </row>
    <row r="1021" spans="1:15" hidden="1">
      <c r="A1021" s="15">
        <v>40896</v>
      </c>
      <c r="B1021" s="6" t="s">
        <v>544</v>
      </c>
      <c r="C1021" s="9" t="s">
        <v>455</v>
      </c>
      <c r="D1021" s="7" t="s">
        <v>559</v>
      </c>
      <c r="E1021" t="s">
        <v>594</v>
      </c>
      <c r="F1021" s="25">
        <v>500</v>
      </c>
      <c r="G1021">
        <v>30736</v>
      </c>
      <c r="H1021" s="7" t="str">
        <f>VLOOKUP(G1021,'Sub-Acct VLookup'!$A$1:$B$44,2,0)</f>
        <v>Community Welfare</v>
      </c>
      <c r="I1021" s="13">
        <v>3373</v>
      </c>
      <c r="J1021" s="2" t="s">
        <v>1222</v>
      </c>
      <c r="K1021" s="2"/>
      <c r="L1021" t="str">
        <f>VLOOKUP(J1021,'State V-Lookup'!$A$1:$B$19,2,0)</f>
        <v>SEMO</v>
      </c>
      <c r="M1021" t="str">
        <f>VLOOKUP(I1021,'Cost Center VLookup'!$A$1:$C$99,2,0)</f>
        <v>3373 Mid St Div Caruthersville Operations</v>
      </c>
      <c r="N1021" t="str">
        <f>VLOOKUP(I1021,'Cost Center VLookup'!$A$1:$C$89,3,0)</f>
        <v>Liberty Utilities</v>
      </c>
      <c r="O1021" t="str">
        <f>VLOOKUP(I1021,'Cost Center VLookup'!$A$1:$D$97,4,0)</f>
        <v>Liberty Utilities</v>
      </c>
    </row>
    <row r="1022" spans="1:15" hidden="1">
      <c r="A1022" s="15">
        <v>40884</v>
      </c>
      <c r="B1022" s="6" t="s">
        <v>544</v>
      </c>
      <c r="C1022" s="9" t="s">
        <v>455</v>
      </c>
      <c r="D1022" s="7" t="s">
        <v>549</v>
      </c>
      <c r="E1022" t="s">
        <v>571</v>
      </c>
      <c r="F1022" s="25">
        <v>15834</v>
      </c>
      <c r="G1022">
        <v>30711</v>
      </c>
      <c r="H1022" s="7" t="str">
        <f>VLOOKUP(G1022,'Sub-Acct VLookup'!$A$1:$B$44,2,0)</f>
        <v>Heat Help Assistance Program</v>
      </c>
      <c r="I1022" s="13">
        <v>3333</v>
      </c>
      <c r="J1022" s="2" t="s">
        <v>1027</v>
      </c>
      <c r="K1022" s="2"/>
      <c r="L1022" t="str">
        <f>VLOOKUP(J1022,'State V-Lookup'!$A$1:$B$19,2,0)</f>
        <v>GENERAL OFFICE</v>
      </c>
      <c r="M1022" t="str">
        <f>VLOOKUP(I1022,'Cost Center VLookup'!$A$1:$C$99,2,0)</f>
        <v>3333 Mid St Div Public Affairs</v>
      </c>
      <c r="N1022" t="str">
        <f>VLOOKUP(I1022,'Cost Center VLookup'!$A$1:$C$89,3,0)</f>
        <v>Mark Martin</v>
      </c>
      <c r="O1022" t="str">
        <f>VLOOKUP(I1022,'Cost Center VLookup'!$A$1:$D$97,4,0)</f>
        <v>Administration</v>
      </c>
    </row>
    <row r="1023" spans="1:15" hidden="1">
      <c r="A1023" s="15">
        <v>40884</v>
      </c>
      <c r="B1023" s="6" t="s">
        <v>544</v>
      </c>
      <c r="C1023" s="9" t="s">
        <v>455</v>
      </c>
      <c r="D1023" s="7" t="s">
        <v>549</v>
      </c>
      <c r="E1023" t="s">
        <v>572</v>
      </c>
      <c r="F1023" s="25">
        <v>1000</v>
      </c>
      <c r="G1023">
        <v>30711</v>
      </c>
      <c r="H1023" s="7" t="str">
        <f>VLOOKUP(G1023,'Sub-Acct VLookup'!$A$1:$B$44,2,0)</f>
        <v>Heat Help Assistance Program</v>
      </c>
      <c r="I1023" s="13">
        <v>3333</v>
      </c>
      <c r="J1023" s="2" t="s">
        <v>1027</v>
      </c>
      <c r="K1023" s="2"/>
      <c r="L1023" t="str">
        <f>VLOOKUP(J1023,'State V-Lookup'!$A$1:$B$19,2,0)</f>
        <v>GENERAL OFFICE</v>
      </c>
      <c r="M1023" t="str">
        <f>VLOOKUP(I1023,'Cost Center VLookup'!$A$1:$C$99,2,0)</f>
        <v>3333 Mid St Div Public Affairs</v>
      </c>
      <c r="N1023" t="str">
        <f>VLOOKUP(I1023,'Cost Center VLookup'!$A$1:$C$89,3,0)</f>
        <v>Mark Martin</v>
      </c>
      <c r="O1023" t="str">
        <f>VLOOKUP(I1023,'Cost Center VLookup'!$A$1:$D$97,4,0)</f>
        <v>Administration</v>
      </c>
    </row>
    <row r="1024" spans="1:15" hidden="1">
      <c r="A1024" s="15">
        <v>40884</v>
      </c>
      <c r="B1024" s="6" t="s">
        <v>544</v>
      </c>
      <c r="C1024" s="9" t="s">
        <v>455</v>
      </c>
      <c r="D1024" s="7" t="s">
        <v>549</v>
      </c>
      <c r="E1024" t="s">
        <v>573</v>
      </c>
      <c r="F1024" s="25">
        <v>5880</v>
      </c>
      <c r="G1024">
        <v>30711</v>
      </c>
      <c r="H1024" s="7" t="str">
        <f>VLOOKUP(G1024,'Sub-Acct VLookup'!$A$1:$B$44,2,0)</f>
        <v>Heat Help Assistance Program</v>
      </c>
      <c r="I1024" s="13">
        <v>3333</v>
      </c>
      <c r="J1024" s="2" t="s">
        <v>1027</v>
      </c>
      <c r="K1024" s="2"/>
      <c r="L1024" t="str">
        <f>VLOOKUP(J1024,'State V-Lookup'!$A$1:$B$19,2,0)</f>
        <v>GENERAL OFFICE</v>
      </c>
      <c r="M1024" t="str">
        <f>VLOOKUP(I1024,'Cost Center VLookup'!$A$1:$C$99,2,0)</f>
        <v>3333 Mid St Div Public Affairs</v>
      </c>
      <c r="N1024" t="str">
        <f>VLOOKUP(I1024,'Cost Center VLookup'!$A$1:$C$89,3,0)</f>
        <v>Mark Martin</v>
      </c>
      <c r="O1024" t="str">
        <f>VLOOKUP(I1024,'Cost Center VLookup'!$A$1:$D$97,4,0)</f>
        <v>Administration</v>
      </c>
    </row>
    <row r="1025" spans="1:15" hidden="1">
      <c r="A1025" s="15">
        <v>40884</v>
      </c>
      <c r="B1025" s="6" t="s">
        <v>544</v>
      </c>
      <c r="C1025" s="9" t="s">
        <v>455</v>
      </c>
      <c r="D1025" s="7" t="s">
        <v>549</v>
      </c>
      <c r="E1025" t="s">
        <v>576</v>
      </c>
      <c r="F1025" s="25">
        <v>2922</v>
      </c>
      <c r="G1025">
        <v>30711</v>
      </c>
      <c r="H1025" s="7" t="str">
        <f>VLOOKUP(G1025,'Sub-Acct VLookup'!$A$1:$B$44,2,0)</f>
        <v>Heat Help Assistance Program</v>
      </c>
      <c r="I1025" s="13">
        <v>3333</v>
      </c>
      <c r="J1025" s="2" t="s">
        <v>1027</v>
      </c>
      <c r="K1025" s="2"/>
      <c r="L1025" t="str">
        <f>VLOOKUP(J1025,'State V-Lookup'!$A$1:$B$19,2,0)</f>
        <v>GENERAL OFFICE</v>
      </c>
      <c r="M1025" t="str">
        <f>VLOOKUP(I1025,'Cost Center VLookup'!$A$1:$C$99,2,0)</f>
        <v>3333 Mid St Div Public Affairs</v>
      </c>
      <c r="N1025" t="str">
        <f>VLOOKUP(I1025,'Cost Center VLookup'!$A$1:$C$89,3,0)</f>
        <v>Mark Martin</v>
      </c>
      <c r="O1025" t="str">
        <f>VLOOKUP(I1025,'Cost Center VLookup'!$A$1:$D$97,4,0)</f>
        <v>Administration</v>
      </c>
    </row>
    <row r="1026" spans="1:15" hidden="1">
      <c r="A1026" s="15">
        <v>40884</v>
      </c>
      <c r="B1026" s="6" t="s">
        <v>544</v>
      </c>
      <c r="C1026" s="9" t="s">
        <v>455</v>
      </c>
      <c r="D1026" s="7" t="s">
        <v>549</v>
      </c>
      <c r="E1026" t="s">
        <v>577</v>
      </c>
      <c r="F1026" s="25">
        <v>2436</v>
      </c>
      <c r="G1026">
        <v>30711</v>
      </c>
      <c r="H1026" s="7" t="str">
        <f>VLOOKUP(G1026,'Sub-Acct VLookup'!$A$1:$B$44,2,0)</f>
        <v>Heat Help Assistance Program</v>
      </c>
      <c r="I1026" s="13">
        <v>3333</v>
      </c>
      <c r="J1026" s="2" t="s">
        <v>1027</v>
      </c>
      <c r="K1026" s="2"/>
      <c r="L1026" t="str">
        <f>VLOOKUP(J1026,'State V-Lookup'!$A$1:$B$19,2,0)</f>
        <v>GENERAL OFFICE</v>
      </c>
      <c r="M1026" t="str">
        <f>VLOOKUP(I1026,'Cost Center VLookup'!$A$1:$C$99,2,0)</f>
        <v>3333 Mid St Div Public Affairs</v>
      </c>
      <c r="N1026" t="str">
        <f>VLOOKUP(I1026,'Cost Center VLookup'!$A$1:$C$89,3,0)</f>
        <v>Mark Martin</v>
      </c>
      <c r="O1026" t="str">
        <f>VLOOKUP(I1026,'Cost Center VLookup'!$A$1:$D$97,4,0)</f>
        <v>Administration</v>
      </c>
    </row>
    <row r="1027" spans="1:15" hidden="1">
      <c r="A1027" s="15">
        <v>40884</v>
      </c>
      <c r="B1027" s="6" t="s">
        <v>544</v>
      </c>
      <c r="C1027" s="9" t="s">
        <v>455</v>
      </c>
      <c r="D1027" s="7" t="s">
        <v>549</v>
      </c>
      <c r="E1027" t="s">
        <v>579</v>
      </c>
      <c r="F1027" s="25">
        <v>2058</v>
      </c>
      <c r="G1027">
        <v>30711</v>
      </c>
      <c r="H1027" s="7" t="str">
        <f>VLOOKUP(G1027,'Sub-Acct VLookup'!$A$1:$B$44,2,0)</f>
        <v>Heat Help Assistance Program</v>
      </c>
      <c r="I1027" s="13">
        <v>3333</v>
      </c>
      <c r="J1027" s="2" t="s">
        <v>1027</v>
      </c>
      <c r="K1027" s="2"/>
      <c r="L1027" t="str">
        <f>VLOOKUP(J1027,'State V-Lookup'!$A$1:$B$19,2,0)</f>
        <v>GENERAL OFFICE</v>
      </c>
      <c r="M1027" t="str">
        <f>VLOOKUP(I1027,'Cost Center VLookup'!$A$1:$C$99,2,0)</f>
        <v>3333 Mid St Div Public Affairs</v>
      </c>
      <c r="N1027" t="str">
        <f>VLOOKUP(I1027,'Cost Center VLookup'!$A$1:$C$89,3,0)</f>
        <v>Mark Martin</v>
      </c>
      <c r="O1027" t="str">
        <f>VLOOKUP(I1027,'Cost Center VLookup'!$A$1:$D$97,4,0)</f>
        <v>Administration</v>
      </c>
    </row>
    <row r="1028" spans="1:15" hidden="1">
      <c r="A1028" s="15">
        <v>40884</v>
      </c>
      <c r="B1028" s="6" t="s">
        <v>544</v>
      </c>
      <c r="C1028" s="9" t="s">
        <v>455</v>
      </c>
      <c r="D1028" s="7" t="s">
        <v>549</v>
      </c>
      <c r="E1028" t="s">
        <v>580</v>
      </c>
      <c r="F1028" s="25">
        <v>882</v>
      </c>
      <c r="G1028">
        <v>30711</v>
      </c>
      <c r="H1028" s="7" t="str">
        <f>VLOOKUP(G1028,'Sub-Acct VLookup'!$A$1:$B$44,2,0)</f>
        <v>Heat Help Assistance Program</v>
      </c>
      <c r="I1028" s="13">
        <v>3333</v>
      </c>
      <c r="J1028" s="2" t="s">
        <v>1027</v>
      </c>
      <c r="K1028" s="2"/>
      <c r="L1028" t="str">
        <f>VLOOKUP(J1028,'State V-Lookup'!$A$1:$B$19,2,0)</f>
        <v>GENERAL OFFICE</v>
      </c>
      <c r="M1028" t="str">
        <f>VLOOKUP(I1028,'Cost Center VLookup'!$A$1:$C$99,2,0)</f>
        <v>3333 Mid St Div Public Affairs</v>
      </c>
      <c r="N1028" t="str">
        <f>VLOOKUP(I1028,'Cost Center VLookup'!$A$1:$C$89,3,0)</f>
        <v>Mark Martin</v>
      </c>
      <c r="O1028" t="str">
        <f>VLOOKUP(I1028,'Cost Center VLookup'!$A$1:$D$97,4,0)</f>
        <v>Administration</v>
      </c>
    </row>
    <row r="1029" spans="1:15" hidden="1">
      <c r="A1029" s="15">
        <v>40884</v>
      </c>
      <c r="B1029" s="6" t="s">
        <v>544</v>
      </c>
      <c r="C1029" s="9" t="s">
        <v>455</v>
      </c>
      <c r="D1029" s="7" t="s">
        <v>549</v>
      </c>
      <c r="E1029" t="s">
        <v>582</v>
      </c>
      <c r="F1029" s="25">
        <v>1218</v>
      </c>
      <c r="G1029">
        <v>30711</v>
      </c>
      <c r="H1029" s="7" t="str">
        <f>VLOOKUP(G1029,'Sub-Acct VLookup'!$A$1:$B$44,2,0)</f>
        <v>Heat Help Assistance Program</v>
      </c>
      <c r="I1029" s="13">
        <v>3333</v>
      </c>
      <c r="J1029" s="2" t="s">
        <v>1027</v>
      </c>
      <c r="K1029" s="2"/>
      <c r="L1029" t="str">
        <f>VLOOKUP(J1029,'State V-Lookup'!$A$1:$B$19,2,0)</f>
        <v>GENERAL OFFICE</v>
      </c>
      <c r="M1029" t="str">
        <f>VLOOKUP(I1029,'Cost Center VLookup'!$A$1:$C$99,2,0)</f>
        <v>3333 Mid St Div Public Affairs</v>
      </c>
      <c r="N1029" t="str">
        <f>VLOOKUP(I1029,'Cost Center VLookup'!$A$1:$C$89,3,0)</f>
        <v>Mark Martin</v>
      </c>
      <c r="O1029" t="str">
        <f>VLOOKUP(I1029,'Cost Center VLookup'!$A$1:$D$97,4,0)</f>
        <v>Administration</v>
      </c>
    </row>
    <row r="1030" spans="1:15" hidden="1">
      <c r="A1030" s="15">
        <v>40882</v>
      </c>
      <c r="B1030" s="6" t="s">
        <v>544</v>
      </c>
      <c r="C1030" s="9" t="s">
        <v>455</v>
      </c>
      <c r="D1030" s="7" t="s">
        <v>547</v>
      </c>
      <c r="E1030" t="s">
        <v>568</v>
      </c>
      <c r="F1030" s="25">
        <v>600</v>
      </c>
      <c r="G1030">
        <v>30736</v>
      </c>
      <c r="H1030" s="7" t="str">
        <f>VLOOKUP(G1030,'Sub-Acct VLookup'!$A$1:$B$44,2,0)</f>
        <v>Community Welfare</v>
      </c>
      <c r="I1030" s="13">
        <v>3342</v>
      </c>
      <c r="J1030" s="2" t="s">
        <v>1026</v>
      </c>
      <c r="K1030" s="2"/>
      <c r="L1030" t="str">
        <f>VLOOKUP(J1030,'State V-Lookup'!$A$1:$B$19,2,0)</f>
        <v>TENNESSEE</v>
      </c>
      <c r="M1030" t="str">
        <f>VLOOKUP(I1030,'Cost Center VLookup'!$A$1:$C$99,2,0)</f>
        <v>3342 Mid St Div Franklin Operations</v>
      </c>
      <c r="N1030" t="str">
        <f>VLOOKUP(I1030,'Cost Center VLookup'!$A$1:$C$89,3,0)</f>
        <v>Kenny Hay / Steve Steiger</v>
      </c>
      <c r="O1030" t="str">
        <f>VLOOKUP(I1030,'Cost Center VLookup'!$A$1:$D$97,4,0)</f>
        <v>Brett Lowe</v>
      </c>
    </row>
    <row r="1031" spans="1:15" hidden="1">
      <c r="A1031" s="15">
        <v>40883</v>
      </c>
      <c r="B1031" s="6" t="s">
        <v>544</v>
      </c>
      <c r="C1031" s="9" t="s">
        <v>455</v>
      </c>
      <c r="D1031" s="7" t="s">
        <v>548</v>
      </c>
      <c r="E1031" t="s">
        <v>569</v>
      </c>
      <c r="F1031" s="25">
        <v>400</v>
      </c>
      <c r="G1031">
        <v>30703</v>
      </c>
      <c r="H1031" s="7" t="str">
        <f>VLOOKUP(G1031,'Sub-Acct VLookup'!$A$1:$B$44,2,0)</f>
        <v>United Way Agencies</v>
      </c>
      <c r="I1031" s="13">
        <v>3333</v>
      </c>
      <c r="J1031" s="2" t="s">
        <v>1026</v>
      </c>
      <c r="K1031" s="2"/>
      <c r="L1031" t="str">
        <f>VLOOKUP(J1031,'State V-Lookup'!$A$1:$B$19,2,0)</f>
        <v>TENNESSEE</v>
      </c>
      <c r="M1031" t="str">
        <f>VLOOKUP(I1031,'Cost Center VLookup'!$A$1:$C$99,2,0)</f>
        <v>3333 Mid St Div Public Affairs</v>
      </c>
      <c r="N1031" t="str">
        <f>VLOOKUP(I1031,'Cost Center VLookup'!$A$1:$C$89,3,0)</f>
        <v>Mark Martin</v>
      </c>
      <c r="O1031" t="str">
        <f>VLOOKUP(I1031,'Cost Center VLookup'!$A$1:$D$97,4,0)</f>
        <v>Administration</v>
      </c>
    </row>
    <row r="1032" spans="1:15" hidden="1">
      <c r="A1032" s="15">
        <v>40884</v>
      </c>
      <c r="B1032" s="6" t="s">
        <v>544</v>
      </c>
      <c r="C1032" s="9" t="s">
        <v>455</v>
      </c>
      <c r="D1032" s="7">
        <v>32012</v>
      </c>
      <c r="E1032" t="s">
        <v>470</v>
      </c>
      <c r="F1032" s="25">
        <v>75</v>
      </c>
      <c r="G1032">
        <v>30736</v>
      </c>
      <c r="H1032" s="7" t="str">
        <f>VLOOKUP(G1032,'Sub-Acct VLookup'!$A$1:$B$44,2,0)</f>
        <v>Community Welfare</v>
      </c>
      <c r="I1032" s="13">
        <v>3344</v>
      </c>
      <c r="J1032" s="2" t="s">
        <v>1026</v>
      </c>
      <c r="K1032" s="2"/>
      <c r="L1032" t="str">
        <f>VLOOKUP(J1032,'State V-Lookup'!$A$1:$B$19,2,0)</f>
        <v>TENNESSEE</v>
      </c>
      <c r="M1032" t="str">
        <f>VLOOKUP(I1032,'Cost Center VLookup'!$A$1:$C$99,2,0)</f>
        <v>3344 Mid St Div Shelbyville Operations</v>
      </c>
      <c r="N1032" t="str">
        <f>VLOOKUP(I1032,'Cost Center VLookup'!$A$1:$C$89,3,0)</f>
        <v>James Robbins / Jason Griffin</v>
      </c>
      <c r="O1032" t="str">
        <f>VLOOKUP(I1032,'Cost Center VLookup'!$A$1:$D$97,4,0)</f>
        <v>Brett Lowe</v>
      </c>
    </row>
    <row r="1033" spans="1:15" hidden="1">
      <c r="A1033" s="15">
        <v>40886</v>
      </c>
      <c r="B1033" s="6" t="s">
        <v>544</v>
      </c>
      <c r="C1033" s="9" t="s">
        <v>455</v>
      </c>
      <c r="D1033" s="7" t="s">
        <v>550</v>
      </c>
      <c r="E1033" t="s">
        <v>585</v>
      </c>
      <c r="F1033" s="25">
        <v>30</v>
      </c>
      <c r="G1033">
        <v>30736</v>
      </c>
      <c r="H1033" s="7" t="str">
        <f>VLOOKUP(G1033,'Sub-Acct VLookup'!$A$1:$B$44,2,0)</f>
        <v>Community Welfare</v>
      </c>
      <c r="I1033" s="13">
        <v>3341</v>
      </c>
      <c r="J1033" s="2" t="s">
        <v>1026</v>
      </c>
      <c r="K1033" s="2"/>
      <c r="L1033" t="str">
        <f>VLOOKUP(J1033,'State V-Lookup'!$A$1:$B$19,2,0)</f>
        <v>TENNESSEE</v>
      </c>
      <c r="M1033" t="str">
        <f>VLOOKUP(I1033,'Cost Center VLookup'!$A$1:$C$99,2,0)</f>
        <v>3341 Mid St Div Columbia Operations</v>
      </c>
      <c r="N1033" t="str">
        <f>VLOOKUP(I1033,'Cost Center VLookup'!$A$1:$C$89,3,0)</f>
        <v>Kenny Hay / Steve Steiger</v>
      </c>
      <c r="O1033" t="str">
        <f>VLOOKUP(I1033,'Cost Center VLookup'!$A$1:$D$97,4,0)</f>
        <v>Brett Lowe</v>
      </c>
    </row>
    <row r="1034" spans="1:15" hidden="1">
      <c r="A1034" s="15">
        <v>40878</v>
      </c>
      <c r="B1034" s="6" t="s">
        <v>544</v>
      </c>
      <c r="C1034" s="9" t="s">
        <v>455</v>
      </c>
      <c r="D1034" s="7" t="s">
        <v>545</v>
      </c>
      <c r="E1034" t="s">
        <v>564</v>
      </c>
      <c r="F1034" s="25">
        <v>250</v>
      </c>
      <c r="G1034">
        <v>30736</v>
      </c>
      <c r="H1034" s="7" t="str">
        <f>VLOOKUP(G1034,'Sub-Acct VLookup'!$A$1:$B$44,2,0)</f>
        <v>Community Welfare</v>
      </c>
      <c r="I1034" s="13">
        <v>3333</v>
      </c>
      <c r="J1034" s="2" t="s">
        <v>1068</v>
      </c>
      <c r="K1034" s="2"/>
      <c r="L1034" t="str">
        <f>VLOOKUP(J1034,'State V-Lookup'!$A$1:$B$19,2,0)</f>
        <v>GEORGIA</v>
      </c>
      <c r="M1034" t="str">
        <f>VLOOKUP(I1034,'Cost Center VLookup'!$A$1:$C$99,2,0)</f>
        <v>3333 Mid St Div Public Affairs</v>
      </c>
      <c r="N1034" t="str">
        <f>VLOOKUP(I1034,'Cost Center VLookup'!$A$1:$C$89,3,0)</f>
        <v>Mark Martin</v>
      </c>
      <c r="O1034" t="str">
        <f>VLOOKUP(I1034,'Cost Center VLookup'!$A$1:$D$97,4,0)</f>
        <v>Administration</v>
      </c>
    </row>
    <row r="1035" spans="1:15" hidden="1">
      <c r="A1035" s="15">
        <v>40900</v>
      </c>
      <c r="B1035" s="6" t="s">
        <v>544</v>
      </c>
      <c r="C1035" s="9" t="s">
        <v>455</v>
      </c>
      <c r="D1035" s="7">
        <v>859228354</v>
      </c>
      <c r="E1035" t="s">
        <v>488</v>
      </c>
      <c r="F1035" s="25">
        <v>79.900000000000006</v>
      </c>
      <c r="G1035">
        <v>30736</v>
      </c>
      <c r="H1035" s="7" t="str">
        <f>VLOOKUP(G1035,'Sub-Acct VLookup'!$A$1:$B$44,2,0)</f>
        <v>Community Welfare</v>
      </c>
      <c r="I1035" s="13">
        <v>3333</v>
      </c>
      <c r="J1035" s="2" t="s">
        <v>1068</v>
      </c>
      <c r="K1035" s="2"/>
      <c r="L1035" t="str">
        <f>VLOOKUP(J1035,'State V-Lookup'!$A$1:$B$19,2,0)</f>
        <v>GEORGIA</v>
      </c>
      <c r="M1035" t="str">
        <f>VLOOKUP(I1035,'Cost Center VLookup'!$A$1:$C$99,2,0)</f>
        <v>3333 Mid St Div Public Affairs</v>
      </c>
      <c r="N1035" t="str">
        <f>VLOOKUP(I1035,'Cost Center VLookup'!$A$1:$C$89,3,0)</f>
        <v>Mark Martin</v>
      </c>
      <c r="O1035" t="str">
        <f>VLOOKUP(I1035,'Cost Center VLookup'!$A$1:$D$97,4,0)</f>
        <v>Administration</v>
      </c>
    </row>
    <row r="1036" spans="1:15" hidden="1">
      <c r="A1036" s="15">
        <v>40883</v>
      </c>
      <c r="B1036" s="6" t="s">
        <v>544</v>
      </c>
      <c r="C1036" s="9" t="s">
        <v>455</v>
      </c>
      <c r="D1036" s="7">
        <v>4506</v>
      </c>
      <c r="E1036" t="s">
        <v>470</v>
      </c>
      <c r="F1036" s="25">
        <v>120</v>
      </c>
      <c r="G1036">
        <v>30702</v>
      </c>
      <c r="H1036" s="7" t="str">
        <f>VLOOKUP(G1036,'Sub-Acct VLookup'!$A$1:$B$44,2,0)</f>
        <v>Education</v>
      </c>
      <c r="I1036" s="13">
        <v>3438</v>
      </c>
      <c r="J1036" s="2" t="s">
        <v>1035</v>
      </c>
      <c r="K1036" s="2"/>
      <c r="L1036" t="str">
        <f>VLOOKUP(J1036,'State V-Lookup'!$A$1:$B$19,2,0)</f>
        <v>VIRGINIA</v>
      </c>
      <c r="M1036" t="str">
        <f>VLOOKUP(I1036,'Cost Center VLookup'!$A$1:$C$99,2,0)</f>
        <v>3438 Mid St Div New River North Operations</v>
      </c>
      <c r="N1036" t="str">
        <f>VLOOKUP(I1036,'Cost Center VLookup'!$A$1:$C$89,3,0)</f>
        <v>Perry Patterson</v>
      </c>
      <c r="O1036" t="str">
        <f>VLOOKUP(I1036,'Cost Center VLookup'!$A$1:$D$97,4,0)</f>
        <v>Bernie Anderson</v>
      </c>
    </row>
    <row r="1037" spans="1:15" hidden="1">
      <c r="A1037" s="15">
        <v>40878</v>
      </c>
      <c r="B1037" s="6" t="s">
        <v>544</v>
      </c>
      <c r="C1037" s="9" t="s">
        <v>455</v>
      </c>
      <c r="D1037" s="7">
        <v>236</v>
      </c>
      <c r="E1037" t="s">
        <v>565</v>
      </c>
      <c r="F1037" s="25">
        <v>1000</v>
      </c>
      <c r="G1037">
        <v>30736</v>
      </c>
      <c r="H1037" s="7" t="str">
        <f>VLOOKUP(G1037,'Sub-Acct VLookup'!$A$1:$B$44,2,0)</f>
        <v>Community Welfare</v>
      </c>
      <c r="I1037" s="13">
        <v>3370</v>
      </c>
      <c r="J1037" s="2" t="s">
        <v>1220</v>
      </c>
      <c r="K1037" s="2"/>
      <c r="L1037" t="str">
        <f>VLOOKUP(J1037,'State V-Lookup'!$A$1:$B$19,2,0)</f>
        <v>NEMO</v>
      </c>
      <c r="M1037" t="str">
        <f>VLOOKUP(I1037,'Cost Center VLookup'!$A$1:$C$99,2,0)</f>
        <v>3370 Mid St Div Kirksville Operations</v>
      </c>
      <c r="N1037" t="str">
        <f>VLOOKUP(I1037,'Cost Center VLookup'!$A$1:$C$89,3,0)</f>
        <v>Liberty Utilities</v>
      </c>
      <c r="O1037" t="str">
        <f>VLOOKUP(I1037,'Cost Center VLookup'!$A$1:$D$97,4,0)</f>
        <v>Liberty Utilities</v>
      </c>
    </row>
    <row r="1038" spans="1:15" hidden="1">
      <c r="A1038" s="15">
        <v>40884</v>
      </c>
      <c r="B1038" s="6" t="s">
        <v>544</v>
      </c>
      <c r="C1038" s="9" t="s">
        <v>455</v>
      </c>
      <c r="D1038" s="7" t="s">
        <v>549</v>
      </c>
      <c r="E1038" t="s">
        <v>581</v>
      </c>
      <c r="F1038" s="25">
        <v>750</v>
      </c>
      <c r="G1038">
        <v>30709</v>
      </c>
      <c r="H1038" s="7" t="str">
        <f>VLOOKUP(G1038,'Sub-Acct VLookup'!$A$1:$B$44,2,0)</f>
        <v>Salvation Army</v>
      </c>
      <c r="I1038" s="13">
        <v>3336</v>
      </c>
      <c r="J1038" s="2" t="s">
        <v>1220</v>
      </c>
      <c r="K1038" s="2"/>
      <c r="L1038" t="str">
        <f>VLOOKUP(J1038,'State V-Lookup'!$A$1:$B$19,2,0)</f>
        <v>NEMO</v>
      </c>
      <c r="M1038" t="str">
        <f>VLOOKUP(I1038,'Cost Center VLookup'!$A$1:$C$99,2,0)</f>
        <v>3336 Mid St Div Hannibal Operations</v>
      </c>
      <c r="N1038" t="str">
        <f>VLOOKUP(I1038,'Cost Center VLookup'!$A$1:$C$89,3,0)</f>
        <v>Liberty Utilities</v>
      </c>
      <c r="O1038" t="str">
        <f>VLOOKUP(I1038,'Cost Center VLookup'!$A$1:$D$97,4,0)</f>
        <v>Liberty Utilities</v>
      </c>
    </row>
    <row r="1039" spans="1:15" hidden="1">
      <c r="A1039" s="15">
        <v>40889</v>
      </c>
      <c r="B1039" s="6" t="s">
        <v>544</v>
      </c>
      <c r="C1039" s="9" t="s">
        <v>455</v>
      </c>
      <c r="D1039" s="7" t="s">
        <v>551</v>
      </c>
      <c r="E1039" t="s">
        <v>588</v>
      </c>
      <c r="F1039" s="25">
        <v>200</v>
      </c>
      <c r="G1039">
        <v>30736</v>
      </c>
      <c r="H1039" s="7" t="str">
        <f>VLOOKUP(G1039,'Sub-Acct VLookup'!$A$1:$B$44,2,0)</f>
        <v>Community Welfare</v>
      </c>
      <c r="I1039" s="13">
        <v>3370</v>
      </c>
      <c r="J1039" s="2" t="s">
        <v>1220</v>
      </c>
      <c r="K1039" s="2"/>
      <c r="L1039" t="str">
        <f>VLOOKUP(J1039,'State V-Lookup'!$A$1:$B$19,2,0)</f>
        <v>NEMO</v>
      </c>
      <c r="M1039" t="str">
        <f>VLOOKUP(I1039,'Cost Center VLookup'!$A$1:$C$99,2,0)</f>
        <v>3370 Mid St Div Kirksville Operations</v>
      </c>
      <c r="N1039" t="str">
        <f>VLOOKUP(I1039,'Cost Center VLookup'!$A$1:$C$89,3,0)</f>
        <v>Liberty Utilities</v>
      </c>
      <c r="O1039" t="str">
        <f>VLOOKUP(I1039,'Cost Center VLookup'!$A$1:$D$97,4,0)</f>
        <v>Liberty Utilities</v>
      </c>
    </row>
    <row r="1040" spans="1:15" hidden="1">
      <c r="A1040" s="15">
        <v>40905</v>
      </c>
      <c r="B1040" s="6" t="s">
        <v>544</v>
      </c>
      <c r="C1040" s="9" t="s">
        <v>455</v>
      </c>
      <c r="D1040" s="7" t="s">
        <v>560</v>
      </c>
      <c r="E1040" t="s">
        <v>475</v>
      </c>
      <c r="F1040" s="25">
        <v>163</v>
      </c>
      <c r="G1040">
        <v>30702</v>
      </c>
      <c r="H1040" s="7" t="str">
        <f>VLOOKUP(G1040,'Sub-Acct VLookup'!$A$1:$B$44,2,0)</f>
        <v>Education</v>
      </c>
      <c r="I1040" s="13">
        <v>3336</v>
      </c>
      <c r="J1040" s="2" t="s">
        <v>1220</v>
      </c>
      <c r="K1040" s="2"/>
      <c r="L1040" t="str">
        <f>VLOOKUP(J1040,'State V-Lookup'!$A$1:$B$19,2,0)</f>
        <v>NEMO</v>
      </c>
      <c r="M1040" t="str">
        <f>VLOOKUP(I1040,'Cost Center VLookup'!$A$1:$C$99,2,0)</f>
        <v>3336 Mid St Div Hannibal Operations</v>
      </c>
      <c r="N1040" t="str">
        <f>VLOOKUP(I1040,'Cost Center VLookup'!$A$1:$C$89,3,0)</f>
        <v>Liberty Utilities</v>
      </c>
      <c r="O1040" t="str">
        <f>VLOOKUP(I1040,'Cost Center VLookup'!$A$1:$D$97,4,0)</f>
        <v>Liberty Utilities</v>
      </c>
    </row>
    <row r="1041" spans="1:15" hidden="1">
      <c r="A1041" s="15">
        <v>40909</v>
      </c>
      <c r="B1041" s="6" t="s">
        <v>658</v>
      </c>
      <c r="C1041" s="9" t="s">
        <v>455</v>
      </c>
      <c r="D1041" s="7" t="s">
        <v>659</v>
      </c>
      <c r="E1041" t="s">
        <v>595</v>
      </c>
      <c r="F1041" s="25">
        <v>500</v>
      </c>
      <c r="G1041">
        <v>30736</v>
      </c>
      <c r="H1041" s="7" t="str">
        <f>VLOOKUP(G1041,'Sub-Acct VLookup'!$A$1:$B$44,2,0)</f>
        <v>Community Welfare</v>
      </c>
      <c r="I1041" s="13">
        <v>3374</v>
      </c>
      <c r="J1041" s="2" t="s">
        <v>1222</v>
      </c>
      <c r="K1041" s="2"/>
      <c r="L1041" t="str">
        <f>VLOOKUP(J1041,'State V-Lookup'!$A$1:$B$19,2,0)</f>
        <v>SEMO</v>
      </c>
      <c r="M1041" t="str">
        <f>VLOOKUP(I1041,'Cost Center VLookup'!$A$1:$C$99,2,0)</f>
        <v>3374 Mid St Div Sikeston Operations</v>
      </c>
      <c r="N1041" t="str">
        <f>VLOOKUP(I1041,'Cost Center VLookup'!$A$1:$C$89,3,0)</f>
        <v>Liberty Utilities</v>
      </c>
      <c r="O1041" t="str">
        <f>VLOOKUP(I1041,'Cost Center VLookup'!$A$1:$D$97,4,0)</f>
        <v>Liberty Utilities</v>
      </c>
    </row>
    <row r="1042" spans="1:15" hidden="1">
      <c r="A1042" s="15">
        <v>40909</v>
      </c>
      <c r="B1042" s="6" t="s">
        <v>658</v>
      </c>
      <c r="C1042" s="9" t="s">
        <v>455</v>
      </c>
      <c r="D1042" s="7" t="s">
        <v>659</v>
      </c>
      <c r="E1042" t="s">
        <v>596</v>
      </c>
      <c r="F1042" s="25">
        <v>50</v>
      </c>
      <c r="G1042">
        <v>30702</v>
      </c>
      <c r="H1042" s="7" t="str">
        <f>VLOOKUP(G1042,'Sub-Acct VLookup'!$A$1:$B$44,2,0)</f>
        <v>Education</v>
      </c>
      <c r="I1042" s="13">
        <v>3370</v>
      </c>
      <c r="J1042" s="2" t="s">
        <v>1220</v>
      </c>
      <c r="K1042" s="2"/>
      <c r="L1042" t="str">
        <f>VLOOKUP(J1042,'State V-Lookup'!$A$1:$B$19,2,0)</f>
        <v>NEMO</v>
      </c>
      <c r="M1042" t="str">
        <f>VLOOKUP(I1042,'Cost Center VLookup'!$A$1:$C$99,2,0)</f>
        <v>3370 Mid St Div Kirksville Operations</v>
      </c>
      <c r="N1042" t="str">
        <f>VLOOKUP(I1042,'Cost Center VLookup'!$A$1:$C$89,3,0)</f>
        <v>Liberty Utilities</v>
      </c>
      <c r="O1042" t="str">
        <f>VLOOKUP(I1042,'Cost Center VLookup'!$A$1:$D$97,4,0)</f>
        <v>Liberty Utilities</v>
      </c>
    </row>
    <row r="1043" spans="1:15" hidden="1">
      <c r="A1043" s="15">
        <v>40910</v>
      </c>
      <c r="B1043" s="6" t="s">
        <v>658</v>
      </c>
      <c r="C1043" s="9" t="s">
        <v>455</v>
      </c>
      <c r="D1043" s="7">
        <v>4011014267</v>
      </c>
      <c r="E1043" t="s">
        <v>597</v>
      </c>
      <c r="F1043" s="25">
        <v>2275</v>
      </c>
      <c r="G1043">
        <v>30736</v>
      </c>
      <c r="H1043" s="7" t="str">
        <f>VLOOKUP(G1043,'Sub-Acct VLookup'!$A$1:$B$44,2,0)</f>
        <v>Community Welfare</v>
      </c>
      <c r="I1043" s="13">
        <v>3333</v>
      </c>
      <c r="J1043" s="2" t="s">
        <v>1026</v>
      </c>
      <c r="K1043" s="2"/>
      <c r="L1043" t="str">
        <f>VLOOKUP(J1043,'State V-Lookup'!$A$1:$B$19,2,0)</f>
        <v>TENNESSEE</v>
      </c>
      <c r="M1043" t="str">
        <f>VLOOKUP(I1043,'Cost Center VLookup'!$A$1:$C$99,2,0)</f>
        <v>3333 Mid St Div Public Affairs</v>
      </c>
      <c r="N1043" t="str">
        <f>VLOOKUP(I1043,'Cost Center VLookup'!$A$1:$C$89,3,0)</f>
        <v>Mark Martin</v>
      </c>
      <c r="O1043" t="str">
        <f>VLOOKUP(I1043,'Cost Center VLookup'!$A$1:$D$97,4,0)</f>
        <v>Administration</v>
      </c>
    </row>
    <row r="1044" spans="1:15" hidden="1">
      <c r="A1044" s="15">
        <v>40911</v>
      </c>
      <c r="B1044" s="6" t="s">
        <v>658</v>
      </c>
      <c r="C1044" s="9" t="s">
        <v>455</v>
      </c>
      <c r="D1044" s="7" t="s">
        <v>660</v>
      </c>
      <c r="E1044" t="s">
        <v>598</v>
      </c>
      <c r="F1044" s="25">
        <v>250</v>
      </c>
      <c r="G1044">
        <v>30736</v>
      </c>
      <c r="H1044" s="7" t="str">
        <f>VLOOKUP(G1044,'Sub-Acct VLookup'!$A$1:$B$44,2,0)</f>
        <v>Community Welfare</v>
      </c>
      <c r="I1044" s="13">
        <v>3333</v>
      </c>
      <c r="J1044" s="2" t="s">
        <v>1011</v>
      </c>
      <c r="K1044" s="2"/>
      <c r="L1044" t="str">
        <f>VLOOKUP(J1044,'State V-Lookup'!$A$1:$B$19,2,0)</f>
        <v>KENTUCKY</v>
      </c>
      <c r="M1044" t="str">
        <f>VLOOKUP(I1044,'Cost Center VLookup'!$A$1:$C$99,2,0)</f>
        <v>3333 Mid St Div Public Affairs</v>
      </c>
      <c r="N1044" t="str">
        <f>VLOOKUP(I1044,'Cost Center VLookup'!$A$1:$C$89,3,0)</f>
        <v>Mark Martin</v>
      </c>
      <c r="O1044" t="str">
        <f>VLOOKUP(I1044,'Cost Center VLookup'!$A$1:$D$97,4,0)</f>
        <v>Administration</v>
      </c>
    </row>
    <row r="1045" spans="1:15" hidden="1">
      <c r="A1045" s="15">
        <v>40911</v>
      </c>
      <c r="B1045" s="6" t="s">
        <v>658</v>
      </c>
      <c r="C1045" s="9" t="s">
        <v>455</v>
      </c>
      <c r="D1045" s="7">
        <v>247816</v>
      </c>
      <c r="E1045" t="s">
        <v>599</v>
      </c>
      <c r="F1045" s="25">
        <v>500</v>
      </c>
      <c r="G1045">
        <v>30736</v>
      </c>
      <c r="H1045" s="7" t="str">
        <f>VLOOKUP(G1045,'Sub-Acct VLookup'!$A$1:$B$44,2,0)</f>
        <v>Community Welfare</v>
      </c>
      <c r="I1045" s="13">
        <v>3333</v>
      </c>
      <c r="J1045" s="2" t="s">
        <v>1011</v>
      </c>
      <c r="K1045" s="2"/>
      <c r="L1045" t="str">
        <f>VLOOKUP(J1045,'State V-Lookup'!$A$1:$B$19,2,0)</f>
        <v>KENTUCKY</v>
      </c>
      <c r="M1045" t="str">
        <f>VLOOKUP(I1045,'Cost Center VLookup'!$A$1:$C$99,2,0)</f>
        <v>3333 Mid St Div Public Affairs</v>
      </c>
      <c r="N1045" t="str">
        <f>VLOOKUP(I1045,'Cost Center VLookup'!$A$1:$C$89,3,0)</f>
        <v>Mark Martin</v>
      </c>
      <c r="O1045" t="str">
        <f>VLOOKUP(I1045,'Cost Center VLookup'!$A$1:$D$97,4,0)</f>
        <v>Administration</v>
      </c>
    </row>
    <row r="1046" spans="1:15" hidden="1">
      <c r="A1046" s="15">
        <v>40913</v>
      </c>
      <c r="B1046" s="6" t="s">
        <v>658</v>
      </c>
      <c r="C1046" s="9" t="s">
        <v>455</v>
      </c>
      <c r="D1046" s="7" t="s">
        <v>661</v>
      </c>
      <c r="E1046" t="s">
        <v>600</v>
      </c>
      <c r="F1046" s="25">
        <v>2500</v>
      </c>
      <c r="G1046">
        <v>30702</v>
      </c>
      <c r="H1046" s="7" t="str">
        <f>VLOOKUP(G1046,'Sub-Acct VLookup'!$A$1:$B$44,2,0)</f>
        <v>Education</v>
      </c>
      <c r="I1046" s="13">
        <v>3333</v>
      </c>
      <c r="J1046" s="2" t="s">
        <v>1011</v>
      </c>
      <c r="K1046" s="2"/>
      <c r="L1046" t="str">
        <f>VLOOKUP(J1046,'State V-Lookup'!$A$1:$B$19,2,0)</f>
        <v>KENTUCKY</v>
      </c>
      <c r="M1046" t="str">
        <f>VLOOKUP(I1046,'Cost Center VLookup'!$A$1:$C$99,2,0)</f>
        <v>3333 Mid St Div Public Affairs</v>
      </c>
      <c r="N1046" t="str">
        <f>VLOOKUP(I1046,'Cost Center VLookup'!$A$1:$C$89,3,0)</f>
        <v>Mark Martin</v>
      </c>
      <c r="O1046" t="str">
        <f>VLOOKUP(I1046,'Cost Center VLookup'!$A$1:$D$97,4,0)</f>
        <v>Administration</v>
      </c>
    </row>
    <row r="1047" spans="1:15" hidden="1">
      <c r="A1047" s="15">
        <v>40914</v>
      </c>
      <c r="B1047" s="6" t="s">
        <v>658</v>
      </c>
      <c r="C1047" s="9" t="s">
        <v>455</v>
      </c>
      <c r="D1047" s="7" t="s">
        <v>662</v>
      </c>
      <c r="E1047" t="s">
        <v>601</v>
      </c>
      <c r="F1047" s="25">
        <v>1500</v>
      </c>
      <c r="G1047">
        <v>30702</v>
      </c>
      <c r="H1047" s="7" t="str">
        <f>VLOOKUP(G1047,'Sub-Acct VLookup'!$A$1:$B$44,2,0)</f>
        <v>Education</v>
      </c>
      <c r="I1047" s="13">
        <v>3336</v>
      </c>
      <c r="J1047" s="2" t="s">
        <v>1220</v>
      </c>
      <c r="K1047" s="2"/>
      <c r="L1047" t="str">
        <f>VLOOKUP(J1047,'State V-Lookup'!$A$1:$B$19,2,0)</f>
        <v>NEMO</v>
      </c>
      <c r="M1047" t="str">
        <f>VLOOKUP(I1047,'Cost Center VLookup'!$A$1:$C$99,2,0)</f>
        <v>3336 Mid St Div Hannibal Operations</v>
      </c>
      <c r="N1047" t="str">
        <f>VLOOKUP(I1047,'Cost Center VLookup'!$A$1:$C$89,3,0)</f>
        <v>Liberty Utilities</v>
      </c>
      <c r="O1047" t="str">
        <f>VLOOKUP(I1047,'Cost Center VLookup'!$A$1:$D$97,4,0)</f>
        <v>Liberty Utilities</v>
      </c>
    </row>
    <row r="1048" spans="1:15" hidden="1">
      <c r="A1048" s="15">
        <v>40914</v>
      </c>
      <c r="B1048" s="6" t="s">
        <v>658</v>
      </c>
      <c r="C1048" s="9" t="s">
        <v>455</v>
      </c>
      <c r="D1048" s="7" t="s">
        <v>663</v>
      </c>
      <c r="E1048" t="s">
        <v>581</v>
      </c>
      <c r="F1048" s="25">
        <v>500</v>
      </c>
      <c r="G1048">
        <v>30703</v>
      </c>
      <c r="H1048" s="7" t="str">
        <f>VLOOKUP(G1048,'Sub-Acct VLookup'!$A$1:$B$44,2,0)</f>
        <v>United Way Agencies</v>
      </c>
      <c r="I1048" s="13">
        <v>3333</v>
      </c>
      <c r="J1048" s="2" t="s">
        <v>1026</v>
      </c>
      <c r="K1048" s="2"/>
      <c r="L1048" t="str">
        <f>VLOOKUP(J1048,'State V-Lookup'!$A$1:$B$19,2,0)</f>
        <v>TENNESSEE</v>
      </c>
      <c r="M1048" t="str">
        <f>VLOOKUP(I1048,'Cost Center VLookup'!$A$1:$C$99,2,0)</f>
        <v>3333 Mid St Div Public Affairs</v>
      </c>
      <c r="N1048" t="str">
        <f>VLOOKUP(I1048,'Cost Center VLookup'!$A$1:$C$89,3,0)</f>
        <v>Mark Martin</v>
      </c>
      <c r="O1048" t="str">
        <f>VLOOKUP(I1048,'Cost Center VLookup'!$A$1:$D$97,4,0)</f>
        <v>Administration</v>
      </c>
    </row>
    <row r="1049" spans="1:15" hidden="1">
      <c r="A1049" s="15">
        <v>40918</v>
      </c>
      <c r="B1049" s="6" t="s">
        <v>658</v>
      </c>
      <c r="C1049" s="9" t="s">
        <v>455</v>
      </c>
      <c r="D1049" s="7" t="s">
        <v>664</v>
      </c>
      <c r="E1049" t="s">
        <v>470</v>
      </c>
      <c r="F1049" s="25">
        <v>100</v>
      </c>
      <c r="G1049">
        <v>30736</v>
      </c>
      <c r="H1049" s="7" t="str">
        <f>VLOOKUP(G1049,'Sub-Acct VLookup'!$A$1:$B$44,2,0)</f>
        <v>Community Welfare</v>
      </c>
      <c r="I1049" s="13">
        <v>3340</v>
      </c>
      <c r="J1049" s="2" t="s">
        <v>1217</v>
      </c>
      <c r="K1049" s="2"/>
      <c r="L1049" t="str">
        <f>VLOOKUP(J1049,'State V-Lookup'!$A$1:$B$19,2,0)</f>
        <v>ILLINOIS</v>
      </c>
      <c r="M1049" t="str">
        <f>VLOOKUP(I1049,'Cost Center VLookup'!$A$1:$C$99,2,0)</f>
        <v>3340 Mid St Div Vandalia Operations</v>
      </c>
      <c r="N1049" t="str">
        <f>VLOOKUP(I1049,'Cost Center VLookup'!$A$1:$C$89,3,0)</f>
        <v>Liberty Utilities</v>
      </c>
      <c r="O1049" t="str">
        <f>VLOOKUP(I1049,'Cost Center VLookup'!$A$1:$D$97,4,0)</f>
        <v>Liberty Utilities</v>
      </c>
    </row>
    <row r="1050" spans="1:15" hidden="1">
      <c r="A1050" s="15">
        <v>40918</v>
      </c>
      <c r="B1050" s="6" t="s">
        <v>658</v>
      </c>
      <c r="C1050" s="9" t="s">
        <v>455</v>
      </c>
      <c r="D1050" s="7" t="s">
        <v>665</v>
      </c>
      <c r="E1050" t="s">
        <v>602</v>
      </c>
      <c r="F1050" s="25">
        <v>100</v>
      </c>
      <c r="G1050">
        <v>30736</v>
      </c>
      <c r="H1050" s="7" t="str">
        <f>VLOOKUP(G1050,'Sub-Acct VLookup'!$A$1:$B$44,2,0)</f>
        <v>Community Welfare</v>
      </c>
      <c r="I1050" s="13">
        <v>3335</v>
      </c>
      <c r="J1050" s="2" t="s">
        <v>1220</v>
      </c>
      <c r="K1050" s="2"/>
      <c r="L1050" t="str">
        <f>VLOOKUP(J1050,'State V-Lookup'!$A$1:$B$19,2,0)</f>
        <v>NEMO</v>
      </c>
      <c r="M1050" t="str">
        <f>VLOOKUP(I1050,'Cost Center VLookup'!$A$1:$C$99,2,0)</f>
        <v>3335 Mid St Div Canton Operations</v>
      </c>
      <c r="N1050" t="str">
        <f>VLOOKUP(I1050,'Cost Center VLookup'!$A$1:$C$89,3,0)</f>
        <v>Liberty Utilities</v>
      </c>
      <c r="O1050" t="str">
        <f>VLOOKUP(I1050,'Cost Center VLookup'!$A$1:$D$97,4,0)</f>
        <v>Liberty Utilities</v>
      </c>
    </row>
    <row r="1051" spans="1:15" hidden="1">
      <c r="A1051" s="15">
        <v>40919</v>
      </c>
      <c r="B1051" s="6" t="s">
        <v>658</v>
      </c>
      <c r="C1051" s="9" t="s">
        <v>455</v>
      </c>
      <c r="D1051" s="7" t="s">
        <v>666</v>
      </c>
      <c r="E1051" t="s">
        <v>470</v>
      </c>
      <c r="F1051" s="25">
        <v>500</v>
      </c>
      <c r="G1051">
        <v>30736</v>
      </c>
      <c r="H1051" s="7" t="str">
        <f>VLOOKUP(G1051,'Sub-Acct VLookup'!$A$1:$B$44,2,0)</f>
        <v>Community Welfare</v>
      </c>
      <c r="I1051" s="13">
        <v>3333</v>
      </c>
      <c r="J1051" s="2" t="s">
        <v>1011</v>
      </c>
      <c r="K1051" s="2"/>
      <c r="L1051" t="str">
        <f>VLOOKUP(J1051,'State V-Lookup'!$A$1:$B$19,2,0)</f>
        <v>KENTUCKY</v>
      </c>
      <c r="M1051" t="str">
        <f>VLOOKUP(I1051,'Cost Center VLookup'!$A$1:$C$99,2,0)</f>
        <v>3333 Mid St Div Public Affairs</v>
      </c>
      <c r="N1051" t="str">
        <f>VLOOKUP(I1051,'Cost Center VLookup'!$A$1:$C$89,3,0)</f>
        <v>Mark Martin</v>
      </c>
      <c r="O1051" t="str">
        <f>VLOOKUP(I1051,'Cost Center VLookup'!$A$1:$D$97,4,0)</f>
        <v>Administration</v>
      </c>
    </row>
    <row r="1052" spans="1:15" hidden="1">
      <c r="A1052" s="15">
        <v>40920</v>
      </c>
      <c r="B1052" s="6" t="s">
        <v>658</v>
      </c>
      <c r="C1052" s="9" t="s">
        <v>455</v>
      </c>
      <c r="D1052" s="7">
        <v>5664</v>
      </c>
      <c r="E1052" t="s">
        <v>470</v>
      </c>
      <c r="F1052" s="25">
        <v>1000</v>
      </c>
      <c r="G1052">
        <v>30736</v>
      </c>
      <c r="H1052" s="7" t="str">
        <f>VLOOKUP(G1052,'Sub-Acct VLookup'!$A$1:$B$44,2,0)</f>
        <v>Community Welfare</v>
      </c>
      <c r="I1052" s="13">
        <v>3333</v>
      </c>
      <c r="J1052" s="2" t="s">
        <v>1011</v>
      </c>
      <c r="K1052" s="2"/>
      <c r="L1052" t="str">
        <f>VLOOKUP(J1052,'State V-Lookup'!$A$1:$B$19,2,0)</f>
        <v>KENTUCKY</v>
      </c>
      <c r="M1052" t="str">
        <f>VLOOKUP(I1052,'Cost Center VLookup'!$A$1:$C$99,2,0)</f>
        <v>3333 Mid St Div Public Affairs</v>
      </c>
      <c r="N1052" t="str">
        <f>VLOOKUP(I1052,'Cost Center VLookup'!$A$1:$C$89,3,0)</f>
        <v>Mark Martin</v>
      </c>
      <c r="O1052" t="str">
        <f>VLOOKUP(I1052,'Cost Center VLookup'!$A$1:$D$97,4,0)</f>
        <v>Administration</v>
      </c>
    </row>
    <row r="1053" spans="1:15" hidden="1">
      <c r="A1053" s="15">
        <v>40921</v>
      </c>
      <c r="B1053" s="6" t="s">
        <v>658</v>
      </c>
      <c r="C1053" s="9" t="s">
        <v>455</v>
      </c>
      <c r="D1053" s="7" t="s">
        <v>667</v>
      </c>
      <c r="E1053" t="s">
        <v>603</v>
      </c>
      <c r="F1053" s="25">
        <v>50</v>
      </c>
      <c r="G1053">
        <v>30736</v>
      </c>
      <c r="H1053" s="7" t="str">
        <f>VLOOKUP(G1053,'Sub-Acct VLookup'!$A$1:$B$44,2,0)</f>
        <v>Community Welfare</v>
      </c>
      <c r="I1053" s="13">
        <v>2734</v>
      </c>
      <c r="J1053" s="2" t="s">
        <v>1011</v>
      </c>
      <c r="K1053" s="2"/>
      <c r="L1053" t="str">
        <f>VLOOKUP(J1053,'State V-Lookup'!$A$1:$B$19,2,0)</f>
        <v>KENTUCKY</v>
      </c>
      <c r="M1053" t="str">
        <f>VLOOKUP(I1053,'Cost Center VLookup'!$A$1:$C$99,2,0)</f>
        <v>2734 KY Div Bowling Green C&amp;M/Service</v>
      </c>
      <c r="N1053" t="str">
        <f>VLOOKUP(I1053,'Cost Center VLookup'!$A$1:$C$89,3,0)</f>
        <v>Don Bonner / Kolby Beals</v>
      </c>
      <c r="O1053" t="str">
        <f>VLOOKUP(I1053,'Cost Center VLookup'!$A$1:$D$97,4,0)</f>
        <v>Mike Close</v>
      </c>
    </row>
    <row r="1054" spans="1:15" hidden="1">
      <c r="A1054" s="15">
        <v>40925</v>
      </c>
      <c r="B1054" s="6" t="s">
        <v>658</v>
      </c>
      <c r="C1054" s="9" t="s">
        <v>455</v>
      </c>
      <c r="D1054" s="7" t="s">
        <v>668</v>
      </c>
      <c r="E1054" t="s">
        <v>604</v>
      </c>
      <c r="F1054" s="25">
        <v>750</v>
      </c>
      <c r="G1054">
        <v>30736</v>
      </c>
      <c r="H1054" s="7" t="str">
        <f>VLOOKUP(G1054,'Sub-Acct VLookup'!$A$1:$B$44,2,0)</f>
        <v>Community Welfare</v>
      </c>
      <c r="I1054" s="13">
        <v>3333</v>
      </c>
      <c r="J1054" s="2" t="s">
        <v>1011</v>
      </c>
      <c r="K1054" s="2"/>
      <c r="L1054" t="str">
        <f>VLOOKUP(J1054,'State V-Lookup'!$A$1:$B$19,2,0)</f>
        <v>KENTUCKY</v>
      </c>
      <c r="M1054" t="str">
        <f>VLOOKUP(I1054,'Cost Center VLookup'!$A$1:$C$99,2,0)</f>
        <v>3333 Mid St Div Public Affairs</v>
      </c>
      <c r="N1054" t="str">
        <f>VLOOKUP(I1054,'Cost Center VLookup'!$A$1:$C$89,3,0)</f>
        <v>Mark Martin</v>
      </c>
      <c r="O1054" t="str">
        <f>VLOOKUP(I1054,'Cost Center VLookup'!$A$1:$D$97,4,0)</f>
        <v>Administration</v>
      </c>
    </row>
    <row r="1055" spans="1:15" hidden="1">
      <c r="A1055" s="15">
        <v>40927</v>
      </c>
      <c r="B1055" s="6" t="s">
        <v>658</v>
      </c>
      <c r="C1055" s="9" t="s">
        <v>455</v>
      </c>
      <c r="D1055" s="7" t="s">
        <v>669</v>
      </c>
      <c r="E1055" t="s">
        <v>605</v>
      </c>
      <c r="F1055" s="25">
        <v>200</v>
      </c>
      <c r="G1055">
        <v>30736</v>
      </c>
      <c r="H1055" s="7" t="str">
        <f>VLOOKUP(G1055,'Sub-Acct VLookup'!$A$1:$B$44,2,0)</f>
        <v>Community Welfare</v>
      </c>
      <c r="I1055" s="13">
        <v>3333</v>
      </c>
      <c r="J1055" s="2" t="s">
        <v>1011</v>
      </c>
      <c r="K1055" s="2"/>
      <c r="L1055" t="str">
        <f>VLOOKUP(J1055,'State V-Lookup'!$A$1:$B$19,2,0)</f>
        <v>KENTUCKY</v>
      </c>
      <c r="M1055" t="str">
        <f>VLOOKUP(I1055,'Cost Center VLookup'!$A$1:$C$99,2,0)</f>
        <v>3333 Mid St Div Public Affairs</v>
      </c>
      <c r="N1055" t="str">
        <f>VLOOKUP(I1055,'Cost Center VLookup'!$A$1:$C$89,3,0)</f>
        <v>Mark Martin</v>
      </c>
      <c r="O1055" t="str">
        <f>VLOOKUP(I1055,'Cost Center VLookup'!$A$1:$D$97,4,0)</f>
        <v>Administration</v>
      </c>
    </row>
    <row r="1056" spans="1:15" hidden="1">
      <c r="A1056" s="15">
        <v>40927</v>
      </c>
      <c r="B1056" s="6" t="s">
        <v>658</v>
      </c>
      <c r="C1056" s="9" t="s">
        <v>455</v>
      </c>
      <c r="D1056" s="7" t="s">
        <v>669</v>
      </c>
      <c r="E1056" t="s">
        <v>484</v>
      </c>
      <c r="F1056" s="25">
        <v>350</v>
      </c>
      <c r="G1056">
        <v>30703</v>
      </c>
      <c r="H1056" s="7" t="str">
        <f>VLOOKUP(G1056,'Sub-Acct VLookup'!$A$1:$B$44,2,0)</f>
        <v>United Way Agencies</v>
      </c>
      <c r="I1056" s="13">
        <v>3435</v>
      </c>
      <c r="J1056" s="2" t="s">
        <v>1026</v>
      </c>
      <c r="K1056" s="2"/>
      <c r="L1056" t="str">
        <f>VLOOKUP(J1056,'State V-Lookup'!$A$1:$B$19,2,0)</f>
        <v>TENNESSEE</v>
      </c>
      <c r="M1056" t="str">
        <f>VLOOKUP(I1056,'Cost Center VLookup'!$A$1:$C$99,2,0)</f>
        <v>3435 Mid St Div Greenville/Morristown Operations</v>
      </c>
      <c r="N1056" t="str">
        <f>VLOOKUP(I1056,'Cost Center VLookup'!$A$1:$C$89,3,0)</f>
        <v>Jonathan Barnett</v>
      </c>
      <c r="O1056" t="str">
        <f>VLOOKUP(I1056,'Cost Center VLookup'!$A$1:$D$97,4,0)</f>
        <v>Bernie Anderson</v>
      </c>
    </row>
    <row r="1057" spans="1:15" hidden="1">
      <c r="A1057" s="15">
        <v>40928</v>
      </c>
      <c r="B1057" s="6" t="s">
        <v>658</v>
      </c>
      <c r="C1057" s="9" t="s">
        <v>455</v>
      </c>
      <c r="D1057" s="7">
        <v>302004</v>
      </c>
      <c r="E1057" t="s">
        <v>606</v>
      </c>
      <c r="F1057" s="25">
        <v>3000</v>
      </c>
      <c r="G1057">
        <v>30736</v>
      </c>
      <c r="H1057" s="7" t="str">
        <f>VLOOKUP(G1057,'Sub-Acct VLookup'!$A$1:$B$44,2,0)</f>
        <v>Community Welfare</v>
      </c>
      <c r="I1057" s="13">
        <v>3303</v>
      </c>
      <c r="J1057" s="2" t="s">
        <v>1026</v>
      </c>
      <c r="K1057" s="2"/>
      <c r="L1057" t="str">
        <f>VLOOKUP(J1057,'State V-Lookup'!$A$1:$B$19,2,0)</f>
        <v>TENNESSEE</v>
      </c>
      <c r="M1057" t="str">
        <f>VLOOKUP(I1057,'Cost Center VLookup'!$A$1:$C$99,2,0)</f>
        <v>3303 Mid St Div Franklin Human Resources</v>
      </c>
      <c r="N1057" t="str">
        <f>VLOOKUP(I1057,'Cost Center VLookup'!$A$1:$C$89,3,0)</f>
        <v>Julie Duff</v>
      </c>
      <c r="O1057" t="str">
        <f>VLOOKUP(I1057,'Cost Center VLookup'!$A$1:$D$97,4,0)</f>
        <v>Administration</v>
      </c>
    </row>
    <row r="1058" spans="1:15" hidden="1">
      <c r="A1058" s="15">
        <v>40931</v>
      </c>
      <c r="B1058" s="6" t="s">
        <v>658</v>
      </c>
      <c r="C1058" s="9" t="s">
        <v>455</v>
      </c>
      <c r="D1058" s="7" t="s">
        <v>670</v>
      </c>
      <c r="E1058" t="s">
        <v>607</v>
      </c>
      <c r="F1058" s="25">
        <v>500</v>
      </c>
      <c r="G1058">
        <v>30706</v>
      </c>
      <c r="H1058" s="7" t="str">
        <f>VLOOKUP(G1058,'Sub-Acct VLookup'!$A$1:$B$44,2,0)</f>
        <v>Museums &amp; Arts</v>
      </c>
      <c r="I1058" s="13">
        <v>3333</v>
      </c>
      <c r="J1058" s="2" t="s">
        <v>1068</v>
      </c>
      <c r="K1058" s="2"/>
      <c r="L1058" t="str">
        <f>VLOOKUP(J1058,'State V-Lookup'!$A$1:$B$19,2,0)</f>
        <v>GEORGIA</v>
      </c>
      <c r="M1058" t="str">
        <f>VLOOKUP(I1058,'Cost Center VLookup'!$A$1:$C$99,2,0)</f>
        <v>3333 Mid St Div Public Affairs</v>
      </c>
      <c r="N1058" t="str">
        <f>VLOOKUP(I1058,'Cost Center VLookup'!$A$1:$C$89,3,0)</f>
        <v>Mark Martin</v>
      </c>
      <c r="O1058" t="str">
        <f>VLOOKUP(I1058,'Cost Center VLookup'!$A$1:$D$97,4,0)</f>
        <v>Administration</v>
      </c>
    </row>
    <row r="1059" spans="1:15" hidden="1">
      <c r="A1059" s="15">
        <v>40931</v>
      </c>
      <c r="B1059" s="6" t="s">
        <v>658</v>
      </c>
      <c r="C1059" s="9" t="s">
        <v>455</v>
      </c>
      <c r="D1059" s="7">
        <v>20121</v>
      </c>
      <c r="E1059" t="s">
        <v>655</v>
      </c>
      <c r="F1059" s="25">
        <v>300</v>
      </c>
      <c r="G1059">
        <v>30736</v>
      </c>
      <c r="H1059" s="7" t="str">
        <f>VLOOKUP(G1059,'Sub-Acct VLookup'!$A$1:$B$44,2,0)</f>
        <v>Community Welfare</v>
      </c>
      <c r="I1059" s="13">
        <v>3333</v>
      </c>
      <c r="J1059" s="2" t="s">
        <v>1011</v>
      </c>
      <c r="K1059" s="2"/>
      <c r="L1059" t="str">
        <f>VLOOKUP(J1059,'State V-Lookup'!$A$1:$B$19,2,0)</f>
        <v>KENTUCKY</v>
      </c>
      <c r="M1059" t="str">
        <f>VLOOKUP(I1059,'Cost Center VLookup'!$A$1:$C$99,2,0)</f>
        <v>3333 Mid St Div Public Affairs</v>
      </c>
      <c r="N1059" t="str">
        <f>VLOOKUP(I1059,'Cost Center VLookup'!$A$1:$C$89,3,0)</f>
        <v>Mark Martin</v>
      </c>
      <c r="O1059" t="str">
        <f>VLOOKUP(I1059,'Cost Center VLookup'!$A$1:$D$97,4,0)</f>
        <v>Administration</v>
      </c>
    </row>
    <row r="1060" spans="1:15" hidden="1">
      <c r="A1060" s="15">
        <v>40934</v>
      </c>
      <c r="B1060" s="6" t="s">
        <v>658</v>
      </c>
      <c r="C1060" s="9" t="s">
        <v>455</v>
      </c>
      <c r="D1060" s="7" t="s">
        <v>671</v>
      </c>
      <c r="E1060" t="s">
        <v>656</v>
      </c>
      <c r="F1060" s="25">
        <v>500</v>
      </c>
      <c r="G1060">
        <v>30705</v>
      </c>
      <c r="H1060" s="7" t="str">
        <f>VLOOKUP(G1060,'Sub-Acct VLookup'!$A$1:$B$44,2,0)</f>
        <v>Health</v>
      </c>
      <c r="I1060" s="13">
        <v>3333</v>
      </c>
      <c r="J1060" s="2" t="s">
        <v>1011</v>
      </c>
      <c r="K1060" s="2"/>
      <c r="L1060" t="str">
        <f>VLOOKUP(J1060,'State V-Lookup'!$A$1:$B$19,2,0)</f>
        <v>KENTUCKY</v>
      </c>
      <c r="M1060" t="str">
        <f>VLOOKUP(I1060,'Cost Center VLookup'!$A$1:$C$99,2,0)</f>
        <v>3333 Mid St Div Public Affairs</v>
      </c>
      <c r="N1060" t="str">
        <f>VLOOKUP(I1060,'Cost Center VLookup'!$A$1:$C$89,3,0)</f>
        <v>Mark Martin</v>
      </c>
      <c r="O1060" t="str">
        <f>VLOOKUP(I1060,'Cost Center VLookup'!$A$1:$D$97,4,0)</f>
        <v>Administration</v>
      </c>
    </row>
    <row r="1061" spans="1:15" hidden="1">
      <c r="A1061" s="15">
        <v>40938</v>
      </c>
      <c r="B1061" s="6" t="s">
        <v>658</v>
      </c>
      <c r="C1061" s="9" t="s">
        <v>455</v>
      </c>
      <c r="D1061" s="7" t="s">
        <v>672</v>
      </c>
      <c r="E1061" t="s">
        <v>584</v>
      </c>
      <c r="F1061" s="25">
        <v>150</v>
      </c>
      <c r="G1061">
        <v>30710</v>
      </c>
      <c r="H1061" s="7" t="str">
        <f>VLOOKUP(G1061,'Sub-Acct VLookup'!$A$1:$B$44,2,0)</f>
        <v>Youth Clubs &amp; Centers</v>
      </c>
      <c r="I1061" s="13">
        <v>3333</v>
      </c>
      <c r="J1061" s="2" t="s">
        <v>1011</v>
      </c>
      <c r="K1061" s="2"/>
      <c r="L1061" t="str">
        <f>VLOOKUP(J1061,'State V-Lookup'!$A$1:$B$19,2,0)</f>
        <v>KENTUCKY</v>
      </c>
      <c r="M1061" t="str">
        <f>VLOOKUP(I1061,'Cost Center VLookup'!$A$1:$C$99,2,0)</f>
        <v>3333 Mid St Div Public Affairs</v>
      </c>
      <c r="N1061" t="str">
        <f>VLOOKUP(I1061,'Cost Center VLookup'!$A$1:$C$89,3,0)</f>
        <v>Mark Martin</v>
      </c>
      <c r="O1061" t="str">
        <f>VLOOKUP(I1061,'Cost Center VLookup'!$A$1:$D$97,4,0)</f>
        <v>Administration</v>
      </c>
    </row>
    <row r="1062" spans="1:15" hidden="1">
      <c r="A1062" s="15">
        <v>40887</v>
      </c>
      <c r="B1062" s="6" t="s">
        <v>658</v>
      </c>
      <c r="C1062" s="9" t="s">
        <v>455</v>
      </c>
      <c r="D1062" s="7">
        <v>150</v>
      </c>
      <c r="E1062" t="s">
        <v>657</v>
      </c>
      <c r="F1062" s="25">
        <v>66</v>
      </c>
      <c r="G1062">
        <v>30736</v>
      </c>
      <c r="H1062" s="7" t="str">
        <f>VLOOKUP(G1062,'Sub-Acct VLookup'!$A$1:$B$44,2,0)</f>
        <v>Community Welfare</v>
      </c>
      <c r="I1062" s="13">
        <v>3370</v>
      </c>
      <c r="J1062" s="2" t="s">
        <v>1220</v>
      </c>
      <c r="K1062" s="2"/>
      <c r="L1062" t="str">
        <f>VLOOKUP(J1062,'State V-Lookup'!$A$1:$B$19,2,0)</f>
        <v>NEMO</v>
      </c>
      <c r="M1062" t="str">
        <f>VLOOKUP(I1062,'Cost Center VLookup'!$A$1:$C$99,2,0)</f>
        <v>3370 Mid St Div Kirksville Operations</v>
      </c>
      <c r="N1062" t="str">
        <f>VLOOKUP(I1062,'Cost Center VLookup'!$A$1:$C$89,3,0)</f>
        <v>Liberty Utilities</v>
      </c>
      <c r="O1062" t="str">
        <f>VLOOKUP(I1062,'Cost Center VLookup'!$A$1:$D$97,4,0)</f>
        <v>Liberty Utilities</v>
      </c>
    </row>
    <row r="1063" spans="1:15" hidden="1">
      <c r="A1063" s="15">
        <v>40890</v>
      </c>
      <c r="B1063" s="6" t="s">
        <v>658</v>
      </c>
      <c r="C1063" s="9" t="s">
        <v>455</v>
      </c>
      <c r="D1063" s="7">
        <v>8833</v>
      </c>
      <c r="E1063" t="s">
        <v>470</v>
      </c>
      <c r="F1063" s="25">
        <v>500</v>
      </c>
      <c r="G1063">
        <v>30736</v>
      </c>
      <c r="H1063" s="7" t="str">
        <f>VLOOKUP(G1063,'Sub-Acct VLookup'!$A$1:$B$44,2,0)</f>
        <v>Community Welfare</v>
      </c>
      <c r="I1063" s="13">
        <v>3333</v>
      </c>
      <c r="J1063" s="2" t="s">
        <v>1011</v>
      </c>
      <c r="K1063" s="2"/>
      <c r="L1063" t="str">
        <f>VLOOKUP(J1063,'State V-Lookup'!$A$1:$B$19,2,0)</f>
        <v>KENTUCKY</v>
      </c>
      <c r="M1063" t="str">
        <f>VLOOKUP(I1063,'Cost Center VLookup'!$A$1:$C$99,2,0)</f>
        <v>3333 Mid St Div Public Affairs</v>
      </c>
      <c r="N1063" t="str">
        <f>VLOOKUP(I1063,'Cost Center VLookup'!$A$1:$C$89,3,0)</f>
        <v>Mark Martin</v>
      </c>
      <c r="O1063" t="str">
        <f>VLOOKUP(I1063,'Cost Center VLookup'!$A$1:$D$97,4,0)</f>
        <v>Administration</v>
      </c>
    </row>
    <row r="1064" spans="1:15" hidden="1">
      <c r="A1064" s="15">
        <v>40899</v>
      </c>
      <c r="B1064" s="6" t="s">
        <v>658</v>
      </c>
      <c r="C1064" s="9" t="s">
        <v>455</v>
      </c>
      <c r="D1064" s="7" t="s">
        <v>673</v>
      </c>
      <c r="E1064" t="s">
        <v>484</v>
      </c>
      <c r="F1064" s="25">
        <v>450</v>
      </c>
      <c r="G1064">
        <v>30703</v>
      </c>
      <c r="H1064" s="7" t="str">
        <f>VLOOKUP(G1064,'Sub-Acct VLookup'!$A$1:$B$44,2,0)</f>
        <v>United Way Agencies</v>
      </c>
      <c r="I1064" s="13">
        <v>3435</v>
      </c>
      <c r="J1064" s="2" t="s">
        <v>1026</v>
      </c>
      <c r="K1064" s="2"/>
      <c r="L1064" t="str">
        <f>VLOOKUP(J1064,'State V-Lookup'!$A$1:$B$19,2,0)</f>
        <v>TENNESSEE</v>
      </c>
      <c r="M1064" t="str">
        <f>VLOOKUP(I1064,'Cost Center VLookup'!$A$1:$C$99,2,0)</f>
        <v>3435 Mid St Div Greenville/Morristown Operations</v>
      </c>
      <c r="N1064" t="str">
        <f>VLOOKUP(I1064,'Cost Center VLookup'!$A$1:$C$89,3,0)</f>
        <v>Jonathan Barnett</v>
      </c>
      <c r="O1064" t="str">
        <f>VLOOKUP(I1064,'Cost Center VLookup'!$A$1:$D$97,4,0)</f>
        <v>Bernie Anderson</v>
      </c>
    </row>
    <row r="1065" spans="1:15" hidden="1">
      <c r="A1065" s="15"/>
      <c r="B1065" s="6" t="s">
        <v>658</v>
      </c>
      <c r="C1065" s="9" t="s">
        <v>455</v>
      </c>
      <c r="E1065" t="s">
        <v>674</v>
      </c>
      <c r="F1065" s="25">
        <v>11.18</v>
      </c>
      <c r="G1065">
        <v>30736</v>
      </c>
      <c r="H1065" s="7" t="str">
        <f>VLOOKUP(G1065,'Sub-Acct VLookup'!$A$1:$B$44,2,0)</f>
        <v>Community Welfare</v>
      </c>
      <c r="I1065" s="13">
        <v>3333</v>
      </c>
      <c r="J1065" s="2" t="s">
        <v>1068</v>
      </c>
      <c r="K1065" s="2"/>
      <c r="L1065" t="str">
        <f>VLOOKUP(J1065,'State V-Lookup'!$A$1:$B$19,2,0)</f>
        <v>GEORGIA</v>
      </c>
      <c r="M1065" t="str">
        <f>VLOOKUP(I1065,'Cost Center VLookup'!$A$1:$C$99,2,0)</f>
        <v>3333 Mid St Div Public Affairs</v>
      </c>
      <c r="N1065" t="str">
        <f>VLOOKUP(I1065,'Cost Center VLookup'!$A$1:$C$89,3,0)</f>
        <v>Mark Martin</v>
      </c>
      <c r="O1065" t="str">
        <f>VLOOKUP(I1065,'Cost Center VLookup'!$A$1:$D$97,4,0)</f>
        <v>Administration</v>
      </c>
    </row>
    <row r="1066" spans="1:15" hidden="1">
      <c r="A1066" s="15">
        <v>40909</v>
      </c>
      <c r="B1066" s="2" t="s">
        <v>716</v>
      </c>
      <c r="C1066" s="9" t="s">
        <v>455</v>
      </c>
      <c r="D1066" s="7" t="s">
        <v>659</v>
      </c>
      <c r="E1066" t="s">
        <v>691</v>
      </c>
      <c r="F1066" s="25">
        <v>500</v>
      </c>
      <c r="G1066">
        <v>30736</v>
      </c>
      <c r="H1066" s="7" t="str">
        <f>VLOOKUP(G1066,'Sub-Acct VLookup'!$A$1:$B$44,2,0)</f>
        <v>Community Welfare</v>
      </c>
      <c r="I1066" s="13">
        <v>3434</v>
      </c>
      <c r="J1066" s="2" t="s">
        <v>1026</v>
      </c>
      <c r="K1066" s="2"/>
      <c r="L1066" t="str">
        <f>VLOOKUP(J1066,'State V-Lookup'!$A$1:$B$19,2,0)</f>
        <v>TENNESSEE</v>
      </c>
      <c r="M1066" t="str">
        <f>VLOOKUP(I1066,'Cost Center VLookup'!$A$1:$C$99,2,0)</f>
        <v>3434 Mid St Div Maryville Operations</v>
      </c>
      <c r="N1066" t="str">
        <f>VLOOKUP(I1066,'Cost Center VLookup'!$A$1:$C$89,3,0)</f>
        <v>Bobby Burrell</v>
      </c>
      <c r="O1066" t="str">
        <f>VLOOKUP(I1066,'Cost Center VLookup'!$A$1:$D$97,4,0)</f>
        <v>Bernie Anderson</v>
      </c>
    </row>
    <row r="1067" spans="1:15" hidden="1">
      <c r="A1067" s="15">
        <v>40919</v>
      </c>
      <c r="B1067" s="2" t="s">
        <v>716</v>
      </c>
      <c r="C1067" s="9" t="s">
        <v>455</v>
      </c>
      <c r="D1067" s="7" t="s">
        <v>675</v>
      </c>
      <c r="E1067" t="s">
        <v>692</v>
      </c>
      <c r="F1067" s="25">
        <v>100</v>
      </c>
      <c r="G1067">
        <v>30736</v>
      </c>
      <c r="H1067" s="7" t="str">
        <f>VLOOKUP(G1067,'Sub-Acct VLookup'!$A$1:$B$44,2,0)</f>
        <v>Community Welfare</v>
      </c>
      <c r="I1067" s="13">
        <v>3334</v>
      </c>
      <c r="J1067" s="2" t="s">
        <v>1040</v>
      </c>
      <c r="K1067" s="2"/>
      <c r="L1067" t="str">
        <f>VLOOKUP(J1067,'State V-Lookup'!$A$1:$B$19,2,0)</f>
        <v>IOWA</v>
      </c>
      <c r="M1067" t="str">
        <f>VLOOKUP(I1067,'Cost Center VLookup'!$A$1:$C$99,2,0)</f>
        <v>3334 Mid St Div Keokuk Operations</v>
      </c>
      <c r="N1067" t="str">
        <f>VLOOKUP(I1067,'Cost Center VLookup'!$A$1:$C$89,3,0)</f>
        <v>Liberty Utilities</v>
      </c>
      <c r="O1067" t="str">
        <f>VLOOKUP(I1067,'Cost Center VLookup'!$A$1:$D$97,4,0)</f>
        <v>Liberty Utilities</v>
      </c>
    </row>
    <row r="1068" spans="1:15" hidden="1">
      <c r="A1068" s="15">
        <v>40938</v>
      </c>
      <c r="B1068" s="2" t="s">
        <v>716</v>
      </c>
      <c r="C1068" s="9" t="s">
        <v>455</v>
      </c>
      <c r="D1068" s="7" t="s">
        <v>672</v>
      </c>
      <c r="E1068" t="s">
        <v>1286</v>
      </c>
      <c r="F1068" s="25">
        <v>25</v>
      </c>
      <c r="G1068">
        <v>30702</v>
      </c>
      <c r="H1068" s="7" t="str">
        <f>VLOOKUP(G1068,'Sub-Acct VLookup'!$A$1:$B$44,2,0)</f>
        <v>Education</v>
      </c>
      <c r="I1068" s="13">
        <v>3370</v>
      </c>
      <c r="J1068" s="2" t="s">
        <v>1220</v>
      </c>
      <c r="K1068" s="2"/>
      <c r="L1068" t="str">
        <f>VLOOKUP(J1068,'State V-Lookup'!$A$1:$B$19,2,0)</f>
        <v>NEMO</v>
      </c>
      <c r="M1068" t="str">
        <f>VLOOKUP(I1068,'Cost Center VLookup'!$A$1:$C$99,2,0)</f>
        <v>3370 Mid St Div Kirksville Operations</v>
      </c>
      <c r="N1068" t="str">
        <f>VLOOKUP(I1068,'Cost Center VLookup'!$A$1:$C$89,3,0)</f>
        <v>Liberty Utilities</v>
      </c>
      <c r="O1068" t="str">
        <f>VLOOKUP(I1068,'Cost Center VLookup'!$A$1:$D$97,4,0)</f>
        <v>Liberty Utilities</v>
      </c>
    </row>
    <row r="1069" spans="1:15" hidden="1">
      <c r="A1069" s="15">
        <v>40939</v>
      </c>
      <c r="B1069" s="2" t="s">
        <v>716</v>
      </c>
      <c r="C1069" s="9" t="s">
        <v>455</v>
      </c>
      <c r="D1069" s="7">
        <v>2263</v>
      </c>
      <c r="E1069" t="s">
        <v>484</v>
      </c>
      <c r="F1069" s="25">
        <v>93.75</v>
      </c>
      <c r="G1069">
        <v>30703</v>
      </c>
      <c r="H1069" s="7" t="str">
        <f>VLOOKUP(G1069,'Sub-Acct VLookup'!$A$1:$B$44,2,0)</f>
        <v>United Way Agencies</v>
      </c>
      <c r="I1069" s="13">
        <v>2734</v>
      </c>
      <c r="J1069" s="2" t="s">
        <v>1011</v>
      </c>
      <c r="K1069" s="2"/>
      <c r="L1069" t="str">
        <f>VLOOKUP(J1069,'State V-Lookup'!$A$1:$B$19,2,0)</f>
        <v>KENTUCKY</v>
      </c>
      <c r="M1069" t="str">
        <f>VLOOKUP(I1069,'Cost Center VLookup'!$A$1:$C$99,2,0)</f>
        <v>2734 KY Div Bowling Green C&amp;M/Service</v>
      </c>
      <c r="N1069" t="str">
        <f>VLOOKUP(I1069,'Cost Center VLookup'!$A$1:$C$89,3,0)</f>
        <v>Don Bonner / Kolby Beals</v>
      </c>
      <c r="O1069" t="str">
        <f>VLOOKUP(I1069,'Cost Center VLookup'!$A$1:$D$97,4,0)</f>
        <v>Mike Close</v>
      </c>
    </row>
    <row r="1070" spans="1:15" hidden="1">
      <c r="A1070" s="15">
        <v>40940</v>
      </c>
      <c r="B1070" s="2" t="s">
        <v>716</v>
      </c>
      <c r="C1070" s="9" t="s">
        <v>455</v>
      </c>
      <c r="D1070" s="7" t="s">
        <v>676</v>
      </c>
      <c r="E1070" t="s">
        <v>693</v>
      </c>
      <c r="F1070" s="25">
        <v>25</v>
      </c>
      <c r="G1070">
        <v>30702</v>
      </c>
      <c r="H1070" s="7" t="str">
        <f>VLOOKUP(G1070,'Sub-Acct VLookup'!$A$1:$B$44,2,0)</f>
        <v>Education</v>
      </c>
      <c r="I1070" s="13">
        <v>3370</v>
      </c>
      <c r="J1070" s="2" t="s">
        <v>1220</v>
      </c>
      <c r="K1070" s="2"/>
      <c r="L1070" t="str">
        <f>VLOOKUP(J1070,'State V-Lookup'!$A$1:$B$19,2,0)</f>
        <v>NEMO</v>
      </c>
      <c r="M1070" t="str">
        <f>VLOOKUP(I1070,'Cost Center VLookup'!$A$1:$C$99,2,0)</f>
        <v>3370 Mid St Div Kirksville Operations</v>
      </c>
      <c r="N1070" t="str">
        <f>VLOOKUP(I1070,'Cost Center VLookup'!$A$1:$C$89,3,0)</f>
        <v>Liberty Utilities</v>
      </c>
      <c r="O1070" t="str">
        <f>VLOOKUP(I1070,'Cost Center VLookup'!$A$1:$D$97,4,0)</f>
        <v>Liberty Utilities</v>
      </c>
    </row>
    <row r="1071" spans="1:15" hidden="1">
      <c r="A1071" s="15">
        <v>40940</v>
      </c>
      <c r="B1071" s="2" t="s">
        <v>716</v>
      </c>
      <c r="C1071" s="9" t="s">
        <v>455</v>
      </c>
      <c r="D1071" s="7" t="s">
        <v>677</v>
      </c>
      <c r="E1071" t="s">
        <v>694</v>
      </c>
      <c r="F1071" s="25">
        <v>150</v>
      </c>
      <c r="G1071">
        <v>30705</v>
      </c>
      <c r="H1071" s="7" t="str">
        <f>VLOOKUP(G1071,'Sub-Acct VLookup'!$A$1:$B$44,2,0)</f>
        <v>Health</v>
      </c>
      <c r="I1071" s="13">
        <v>3375</v>
      </c>
      <c r="J1071" s="2" t="s">
        <v>1222</v>
      </c>
      <c r="K1071" s="2"/>
      <c r="L1071" t="str">
        <f>VLOOKUP(J1071,'State V-Lookup'!$A$1:$B$19,2,0)</f>
        <v>SEMO</v>
      </c>
      <c r="M1071" t="str">
        <f>VLOOKUP(I1071,'Cost Center VLookup'!$A$1:$C$99,2,0)</f>
        <v>3375 Mid St Div Jackson Operations</v>
      </c>
      <c r="N1071" t="str">
        <f>VLOOKUP(I1071,'Cost Center VLookup'!$A$1:$C$89,3,0)</f>
        <v>Liberty Utilities</v>
      </c>
      <c r="O1071" t="str">
        <f>VLOOKUP(I1071,'Cost Center VLookup'!$A$1:$D$97,4,0)</f>
        <v>Liberty Utilities</v>
      </c>
    </row>
    <row r="1072" spans="1:15" hidden="1">
      <c r="A1072" s="15">
        <v>40940</v>
      </c>
      <c r="B1072" s="2" t="s">
        <v>716</v>
      </c>
      <c r="C1072" s="9" t="s">
        <v>455</v>
      </c>
      <c r="D1072" s="7" t="s">
        <v>676</v>
      </c>
      <c r="E1072" t="s">
        <v>584</v>
      </c>
      <c r="F1072" s="25">
        <v>250</v>
      </c>
      <c r="G1072">
        <v>30710</v>
      </c>
      <c r="H1072" s="7" t="str">
        <f>VLOOKUP(G1072,'Sub-Acct VLookup'!$A$1:$B$44,2,0)</f>
        <v>Youth Clubs &amp; Centers</v>
      </c>
      <c r="I1072" s="13">
        <v>3334</v>
      </c>
      <c r="J1072" s="2" t="s">
        <v>1040</v>
      </c>
      <c r="K1072" s="2"/>
      <c r="L1072" t="str">
        <f>VLOOKUP(J1072,'State V-Lookup'!$A$1:$B$19,2,0)</f>
        <v>IOWA</v>
      </c>
      <c r="M1072" t="str">
        <f>VLOOKUP(I1072,'Cost Center VLookup'!$A$1:$C$99,2,0)</f>
        <v>3334 Mid St Div Keokuk Operations</v>
      </c>
      <c r="N1072" t="str">
        <f>VLOOKUP(I1072,'Cost Center VLookup'!$A$1:$C$89,3,0)</f>
        <v>Liberty Utilities</v>
      </c>
      <c r="O1072" t="str">
        <f>VLOOKUP(I1072,'Cost Center VLookup'!$A$1:$D$97,4,0)</f>
        <v>Liberty Utilities</v>
      </c>
    </row>
    <row r="1073" spans="1:15" hidden="1">
      <c r="A1073" s="15">
        <v>40940</v>
      </c>
      <c r="B1073" s="2" t="s">
        <v>716</v>
      </c>
      <c r="C1073" s="9" t="s">
        <v>455</v>
      </c>
      <c r="D1073" s="7">
        <v>56629</v>
      </c>
      <c r="E1073" t="s">
        <v>695</v>
      </c>
      <c r="F1073" s="25">
        <v>500</v>
      </c>
      <c r="G1073">
        <v>30736</v>
      </c>
      <c r="H1073" s="7" t="str">
        <f>VLOOKUP(G1073,'Sub-Acct VLookup'!$A$1:$B$44,2,0)</f>
        <v>Community Welfare</v>
      </c>
      <c r="I1073" s="13">
        <v>3333</v>
      </c>
      <c r="J1073" s="2" t="s">
        <v>1011</v>
      </c>
      <c r="K1073" s="2"/>
      <c r="L1073" t="str">
        <f>VLOOKUP(J1073,'State V-Lookup'!$A$1:$B$19,2,0)</f>
        <v>KENTUCKY</v>
      </c>
      <c r="M1073" t="str">
        <f>VLOOKUP(I1073,'Cost Center VLookup'!$A$1:$C$99,2,0)</f>
        <v>3333 Mid St Div Public Affairs</v>
      </c>
      <c r="N1073" t="str">
        <f>VLOOKUP(I1073,'Cost Center VLookup'!$A$1:$C$89,3,0)</f>
        <v>Mark Martin</v>
      </c>
      <c r="O1073" t="str">
        <f>VLOOKUP(I1073,'Cost Center VLookup'!$A$1:$D$97,4,0)</f>
        <v>Administration</v>
      </c>
    </row>
    <row r="1074" spans="1:15" hidden="1">
      <c r="A1074" s="15">
        <v>40940</v>
      </c>
      <c r="B1074" s="2" t="s">
        <v>716</v>
      </c>
      <c r="C1074" s="9" t="s">
        <v>455</v>
      </c>
      <c r="D1074" s="7" t="s">
        <v>676</v>
      </c>
      <c r="E1074" t="s">
        <v>696</v>
      </c>
      <c r="F1074" s="25">
        <v>50</v>
      </c>
      <c r="G1074">
        <v>30705</v>
      </c>
      <c r="H1074" s="7" t="str">
        <f>VLOOKUP(G1074,'Sub-Acct VLookup'!$A$1:$B$44,2,0)</f>
        <v>Health</v>
      </c>
      <c r="I1074" s="13">
        <v>3370</v>
      </c>
      <c r="J1074" s="2" t="s">
        <v>1220</v>
      </c>
      <c r="K1074" s="2"/>
      <c r="L1074" t="str">
        <f>VLOOKUP(J1074,'State V-Lookup'!$A$1:$B$19,2,0)</f>
        <v>NEMO</v>
      </c>
      <c r="M1074" t="str">
        <f>VLOOKUP(I1074,'Cost Center VLookup'!$A$1:$C$99,2,0)</f>
        <v>3370 Mid St Div Kirksville Operations</v>
      </c>
      <c r="N1074" t="str">
        <f>VLOOKUP(I1074,'Cost Center VLookup'!$A$1:$C$89,3,0)</f>
        <v>Liberty Utilities</v>
      </c>
      <c r="O1074" t="str">
        <f>VLOOKUP(I1074,'Cost Center VLookup'!$A$1:$D$97,4,0)</f>
        <v>Liberty Utilities</v>
      </c>
    </row>
    <row r="1075" spans="1:15" hidden="1">
      <c r="A1075" s="15">
        <v>40940</v>
      </c>
      <c r="B1075" s="2" t="s">
        <v>716</v>
      </c>
      <c r="C1075" s="9" t="s">
        <v>455</v>
      </c>
      <c r="D1075" s="7" t="s">
        <v>676</v>
      </c>
      <c r="E1075" t="s">
        <v>697</v>
      </c>
      <c r="F1075" s="25">
        <v>2000</v>
      </c>
      <c r="G1075">
        <v>30736</v>
      </c>
      <c r="H1075" s="7" t="str">
        <f>VLOOKUP(G1075,'Sub-Acct VLookup'!$A$1:$B$44,2,0)</f>
        <v>Community Welfare</v>
      </c>
      <c r="I1075" s="13">
        <v>3333</v>
      </c>
      <c r="J1075" s="2" t="s">
        <v>1222</v>
      </c>
      <c r="K1075" s="2"/>
      <c r="L1075" t="str">
        <f>VLOOKUP(J1075,'State V-Lookup'!$A$1:$B$19,2,0)</f>
        <v>SEMO</v>
      </c>
      <c r="M1075" t="str">
        <f>VLOOKUP(I1075,'Cost Center VLookup'!$A$1:$C$99,2,0)</f>
        <v>3333 Mid St Div Public Affairs</v>
      </c>
      <c r="N1075" t="str">
        <f>VLOOKUP(I1075,'Cost Center VLookup'!$A$1:$C$89,3,0)</f>
        <v>Mark Martin</v>
      </c>
      <c r="O1075" t="str">
        <f>VLOOKUP(I1075,'Cost Center VLookup'!$A$1:$D$97,4,0)</f>
        <v>Administration</v>
      </c>
    </row>
    <row r="1076" spans="1:15" hidden="1">
      <c r="A1076" s="15">
        <v>40945</v>
      </c>
      <c r="B1076" s="2" t="s">
        <v>716</v>
      </c>
      <c r="C1076" s="9" t="s">
        <v>455</v>
      </c>
      <c r="D1076" s="7" t="s">
        <v>678</v>
      </c>
      <c r="E1076" t="s">
        <v>698</v>
      </c>
      <c r="F1076" s="25">
        <v>1000</v>
      </c>
      <c r="G1076">
        <v>30702</v>
      </c>
      <c r="H1076" s="7" t="str">
        <f>VLOOKUP(G1076,'Sub-Acct VLookup'!$A$1:$B$44,2,0)</f>
        <v>Education</v>
      </c>
      <c r="I1076" s="13">
        <v>3333</v>
      </c>
      <c r="J1076" s="2" t="s">
        <v>1068</v>
      </c>
      <c r="K1076" s="2"/>
      <c r="L1076" t="str">
        <f>VLOOKUP(J1076,'State V-Lookup'!$A$1:$B$19,2,0)</f>
        <v>GEORGIA</v>
      </c>
      <c r="M1076" t="str">
        <f>VLOOKUP(I1076,'Cost Center VLookup'!$A$1:$C$99,2,0)</f>
        <v>3333 Mid St Div Public Affairs</v>
      </c>
      <c r="N1076" t="str">
        <f>VLOOKUP(I1076,'Cost Center VLookup'!$A$1:$C$89,3,0)</f>
        <v>Mark Martin</v>
      </c>
      <c r="O1076" t="str">
        <f>VLOOKUP(I1076,'Cost Center VLookup'!$A$1:$D$97,4,0)</f>
        <v>Administration</v>
      </c>
    </row>
    <row r="1077" spans="1:15" hidden="1">
      <c r="A1077" s="15">
        <v>40946</v>
      </c>
      <c r="B1077" s="2" t="s">
        <v>716</v>
      </c>
      <c r="C1077" s="9" t="s">
        <v>455</v>
      </c>
      <c r="D1077" s="7">
        <v>4</v>
      </c>
      <c r="E1077" t="s">
        <v>699</v>
      </c>
      <c r="F1077" s="25">
        <v>1180</v>
      </c>
      <c r="G1077">
        <v>30736</v>
      </c>
      <c r="H1077" s="7" t="str">
        <f>VLOOKUP(G1077,'Sub-Acct VLookup'!$A$1:$B$44,2,0)</f>
        <v>Community Welfare</v>
      </c>
      <c r="I1077" s="13">
        <v>3333</v>
      </c>
      <c r="J1077" s="2" t="s">
        <v>1011</v>
      </c>
      <c r="K1077" s="2"/>
      <c r="L1077" t="str">
        <f>VLOOKUP(J1077,'State V-Lookup'!$A$1:$B$19,2,0)</f>
        <v>KENTUCKY</v>
      </c>
      <c r="M1077" t="str">
        <f>VLOOKUP(I1077,'Cost Center VLookup'!$A$1:$C$99,2,0)</f>
        <v>3333 Mid St Div Public Affairs</v>
      </c>
      <c r="N1077" t="str">
        <f>VLOOKUP(I1077,'Cost Center VLookup'!$A$1:$C$89,3,0)</f>
        <v>Mark Martin</v>
      </c>
      <c r="O1077" t="str">
        <f>VLOOKUP(I1077,'Cost Center VLookup'!$A$1:$D$97,4,0)</f>
        <v>Administration</v>
      </c>
    </row>
    <row r="1078" spans="1:15" hidden="1">
      <c r="A1078" s="15">
        <v>40946</v>
      </c>
      <c r="B1078" s="2" t="s">
        <v>716</v>
      </c>
      <c r="C1078" s="9" t="s">
        <v>455</v>
      </c>
      <c r="D1078" s="7" t="s">
        <v>679</v>
      </c>
      <c r="E1078" t="s">
        <v>700</v>
      </c>
      <c r="F1078" s="25">
        <v>1000</v>
      </c>
      <c r="G1078">
        <v>30702</v>
      </c>
      <c r="H1078" s="7" t="str">
        <f>VLOOKUP(G1078,'Sub-Acct VLookup'!$A$1:$B$44,2,0)</f>
        <v>Education</v>
      </c>
      <c r="I1078" s="13">
        <v>3333</v>
      </c>
      <c r="J1078" s="2" t="s">
        <v>1011</v>
      </c>
      <c r="K1078" s="2"/>
      <c r="L1078" t="str">
        <f>VLOOKUP(J1078,'State V-Lookup'!$A$1:$B$19,2,0)</f>
        <v>KENTUCKY</v>
      </c>
      <c r="M1078" t="str">
        <f>VLOOKUP(I1078,'Cost Center VLookup'!$A$1:$C$99,2,0)</f>
        <v>3333 Mid St Div Public Affairs</v>
      </c>
      <c r="N1078" t="str">
        <f>VLOOKUP(I1078,'Cost Center VLookup'!$A$1:$C$89,3,0)</f>
        <v>Mark Martin</v>
      </c>
      <c r="O1078" t="str">
        <f>VLOOKUP(I1078,'Cost Center VLookup'!$A$1:$D$97,4,0)</f>
        <v>Administration</v>
      </c>
    </row>
    <row r="1079" spans="1:15" hidden="1">
      <c r="A1079" s="15">
        <v>40946</v>
      </c>
      <c r="B1079" s="2" t="s">
        <v>716</v>
      </c>
      <c r="C1079" s="9" t="s">
        <v>455</v>
      </c>
      <c r="D1079" s="7" t="s">
        <v>679</v>
      </c>
      <c r="E1079" t="s">
        <v>701</v>
      </c>
      <c r="F1079" s="25">
        <v>100</v>
      </c>
      <c r="G1079">
        <v>30736</v>
      </c>
      <c r="H1079" s="7" t="str">
        <f>VLOOKUP(G1079,'Sub-Acct VLookup'!$A$1:$B$44,2,0)</f>
        <v>Community Welfare</v>
      </c>
      <c r="I1079" s="13">
        <v>3333</v>
      </c>
      <c r="J1079" s="2" t="s">
        <v>1011</v>
      </c>
      <c r="K1079" s="2"/>
      <c r="L1079" t="str">
        <f>VLOOKUP(J1079,'State V-Lookup'!$A$1:$B$19,2,0)</f>
        <v>KENTUCKY</v>
      </c>
      <c r="M1079" t="str">
        <f>VLOOKUP(I1079,'Cost Center VLookup'!$A$1:$C$99,2,0)</f>
        <v>3333 Mid St Div Public Affairs</v>
      </c>
      <c r="N1079" t="str">
        <f>VLOOKUP(I1079,'Cost Center VLookup'!$A$1:$C$89,3,0)</f>
        <v>Mark Martin</v>
      </c>
      <c r="O1079" t="str">
        <f>VLOOKUP(I1079,'Cost Center VLookup'!$A$1:$D$97,4,0)</f>
        <v>Administration</v>
      </c>
    </row>
    <row r="1080" spans="1:15" hidden="1">
      <c r="A1080" s="15">
        <v>40947</v>
      </c>
      <c r="B1080" s="2" t="s">
        <v>716</v>
      </c>
      <c r="C1080" s="9" t="s">
        <v>455</v>
      </c>
      <c r="D1080" s="7" t="s">
        <v>680</v>
      </c>
      <c r="E1080" t="s">
        <v>702</v>
      </c>
      <c r="F1080" s="25">
        <v>1000</v>
      </c>
      <c r="G1080">
        <v>30736</v>
      </c>
      <c r="H1080" s="7" t="str">
        <f>VLOOKUP(G1080,'Sub-Acct VLookup'!$A$1:$B$44,2,0)</f>
        <v>Community Welfare</v>
      </c>
      <c r="I1080" s="13">
        <v>3333</v>
      </c>
      <c r="J1080" s="2" t="s">
        <v>1068</v>
      </c>
      <c r="K1080" s="2"/>
      <c r="L1080" t="str">
        <f>VLOOKUP(J1080,'State V-Lookup'!$A$1:$B$19,2,0)</f>
        <v>GEORGIA</v>
      </c>
      <c r="M1080" t="str">
        <f>VLOOKUP(I1080,'Cost Center VLookup'!$A$1:$C$99,2,0)</f>
        <v>3333 Mid St Div Public Affairs</v>
      </c>
      <c r="N1080" t="str">
        <f>VLOOKUP(I1080,'Cost Center VLookup'!$A$1:$C$89,3,0)</f>
        <v>Mark Martin</v>
      </c>
      <c r="O1080" t="str">
        <f>VLOOKUP(I1080,'Cost Center VLookup'!$A$1:$D$97,4,0)</f>
        <v>Administration</v>
      </c>
    </row>
    <row r="1081" spans="1:15" hidden="1">
      <c r="A1081" s="15">
        <v>40948</v>
      </c>
      <c r="B1081" s="2" t="s">
        <v>716</v>
      </c>
      <c r="C1081" s="9" t="s">
        <v>455</v>
      </c>
      <c r="D1081" s="7">
        <v>201</v>
      </c>
      <c r="E1081" t="s">
        <v>703</v>
      </c>
      <c r="F1081" s="25">
        <v>100</v>
      </c>
      <c r="G1081">
        <v>30736</v>
      </c>
      <c r="H1081" s="7" t="str">
        <f>VLOOKUP(G1081,'Sub-Acct VLookup'!$A$1:$B$44,2,0)</f>
        <v>Community Welfare</v>
      </c>
      <c r="I1081" s="13">
        <v>3333</v>
      </c>
      <c r="J1081" s="2" t="s">
        <v>1027</v>
      </c>
      <c r="K1081" s="2"/>
      <c r="L1081" t="str">
        <f>VLOOKUP(J1081,'State V-Lookup'!$A$1:$B$19,2,0)</f>
        <v>GENERAL OFFICE</v>
      </c>
      <c r="M1081" t="str">
        <f>VLOOKUP(I1081,'Cost Center VLookup'!$A$1:$C$99,2,0)</f>
        <v>3333 Mid St Div Public Affairs</v>
      </c>
      <c r="N1081" t="str">
        <f>VLOOKUP(I1081,'Cost Center VLookup'!$A$1:$C$89,3,0)</f>
        <v>Mark Martin</v>
      </c>
      <c r="O1081" t="str">
        <f>VLOOKUP(I1081,'Cost Center VLookup'!$A$1:$D$97,4,0)</f>
        <v>Administration</v>
      </c>
    </row>
    <row r="1082" spans="1:15" hidden="1">
      <c r="A1082" s="15">
        <v>40948</v>
      </c>
      <c r="B1082" s="2" t="s">
        <v>716</v>
      </c>
      <c r="C1082" s="9" t="s">
        <v>455</v>
      </c>
      <c r="D1082" s="7" t="s">
        <v>681</v>
      </c>
      <c r="E1082" t="s">
        <v>704</v>
      </c>
      <c r="F1082" s="25">
        <v>100</v>
      </c>
      <c r="G1082">
        <v>30702</v>
      </c>
      <c r="H1082" s="7" t="str">
        <f>VLOOKUP(G1082,'Sub-Acct VLookup'!$A$1:$B$44,2,0)</f>
        <v>Education</v>
      </c>
      <c r="I1082" s="13">
        <v>3333</v>
      </c>
      <c r="J1082" s="2" t="s">
        <v>1011</v>
      </c>
      <c r="K1082" s="2"/>
      <c r="L1082" t="str">
        <f>VLOOKUP(J1082,'State V-Lookup'!$A$1:$B$19,2,0)</f>
        <v>KENTUCKY</v>
      </c>
      <c r="M1082" t="str">
        <f>VLOOKUP(I1082,'Cost Center VLookup'!$A$1:$C$99,2,0)</f>
        <v>3333 Mid St Div Public Affairs</v>
      </c>
      <c r="N1082" t="str">
        <f>VLOOKUP(I1082,'Cost Center VLookup'!$A$1:$C$89,3,0)</f>
        <v>Mark Martin</v>
      </c>
      <c r="O1082" t="str">
        <f>VLOOKUP(I1082,'Cost Center VLookup'!$A$1:$D$97,4,0)</f>
        <v>Administration</v>
      </c>
    </row>
    <row r="1083" spans="1:15" hidden="1">
      <c r="A1083" s="15">
        <v>40949</v>
      </c>
      <c r="B1083" s="2" t="s">
        <v>716</v>
      </c>
      <c r="C1083" s="9" t="s">
        <v>455</v>
      </c>
      <c r="D1083" s="7">
        <v>30389</v>
      </c>
      <c r="E1083" t="s">
        <v>488</v>
      </c>
      <c r="F1083" s="25">
        <v>79.900000000000006</v>
      </c>
      <c r="G1083">
        <v>30736</v>
      </c>
      <c r="H1083" s="7" t="str">
        <f>VLOOKUP(G1083,'Sub-Acct VLookup'!$A$1:$B$44,2,0)</f>
        <v>Community Welfare</v>
      </c>
      <c r="I1083" s="13">
        <v>3333</v>
      </c>
      <c r="J1083" s="2" t="s">
        <v>1068</v>
      </c>
      <c r="K1083" s="2"/>
      <c r="L1083" t="str">
        <f>VLOOKUP(J1083,'State V-Lookup'!$A$1:$B$19,2,0)</f>
        <v>GEORGIA</v>
      </c>
      <c r="M1083" t="str">
        <f>VLOOKUP(I1083,'Cost Center VLookup'!$A$1:$C$99,2,0)</f>
        <v>3333 Mid St Div Public Affairs</v>
      </c>
      <c r="N1083" t="str">
        <f>VLOOKUP(I1083,'Cost Center VLookup'!$A$1:$C$89,3,0)</f>
        <v>Mark Martin</v>
      </c>
      <c r="O1083" t="str">
        <f>VLOOKUP(I1083,'Cost Center VLookup'!$A$1:$D$97,4,0)</f>
        <v>Administration</v>
      </c>
    </row>
    <row r="1084" spans="1:15" hidden="1">
      <c r="A1084" s="15">
        <v>40953</v>
      </c>
      <c r="B1084" s="2" t="s">
        <v>716</v>
      </c>
      <c r="C1084" s="9" t="s">
        <v>455</v>
      </c>
      <c r="D1084" s="7" t="s">
        <v>682</v>
      </c>
      <c r="E1084" t="s">
        <v>691</v>
      </c>
      <c r="F1084" s="25">
        <v>180</v>
      </c>
      <c r="G1084">
        <v>30736</v>
      </c>
      <c r="H1084" s="7" t="str">
        <f>VLOOKUP(G1084,'Sub-Acct VLookup'!$A$1:$B$44,2,0)</f>
        <v>Community Welfare</v>
      </c>
      <c r="I1084" s="13">
        <v>3374</v>
      </c>
      <c r="J1084" s="2" t="s">
        <v>1222</v>
      </c>
      <c r="K1084" s="2"/>
      <c r="L1084" t="str">
        <f>VLOOKUP(J1084,'State V-Lookup'!$A$1:$B$19,2,0)</f>
        <v>SEMO</v>
      </c>
      <c r="M1084" t="str">
        <f>VLOOKUP(I1084,'Cost Center VLookup'!$A$1:$C$99,2,0)</f>
        <v>3374 Mid St Div Sikeston Operations</v>
      </c>
      <c r="N1084" t="str">
        <f>VLOOKUP(I1084,'Cost Center VLookup'!$A$1:$C$89,3,0)</f>
        <v>Liberty Utilities</v>
      </c>
      <c r="O1084" t="str">
        <f>VLOOKUP(I1084,'Cost Center VLookup'!$A$1:$D$97,4,0)</f>
        <v>Liberty Utilities</v>
      </c>
    </row>
    <row r="1085" spans="1:15" hidden="1">
      <c r="A1085" s="15">
        <v>40959</v>
      </c>
      <c r="B1085" s="2" t="s">
        <v>716</v>
      </c>
      <c r="C1085" s="9" t="s">
        <v>455</v>
      </c>
      <c r="D1085" s="7" t="s">
        <v>683</v>
      </c>
      <c r="E1085" t="s">
        <v>705</v>
      </c>
      <c r="F1085" s="25">
        <v>250</v>
      </c>
      <c r="G1085">
        <v>30702</v>
      </c>
      <c r="H1085" s="7" t="str">
        <f>VLOOKUP(G1085,'Sub-Acct VLookup'!$A$1:$B$44,2,0)</f>
        <v>Education</v>
      </c>
      <c r="I1085" s="13">
        <v>3333</v>
      </c>
      <c r="J1085" s="2" t="s">
        <v>1068</v>
      </c>
      <c r="K1085" s="2"/>
      <c r="L1085" t="str">
        <f>VLOOKUP(J1085,'State V-Lookup'!$A$1:$B$19,2,0)</f>
        <v>GEORGIA</v>
      </c>
      <c r="M1085" t="str">
        <f>VLOOKUP(I1085,'Cost Center VLookup'!$A$1:$C$99,2,0)</f>
        <v>3333 Mid St Div Public Affairs</v>
      </c>
      <c r="N1085" t="str">
        <f>VLOOKUP(I1085,'Cost Center VLookup'!$A$1:$C$89,3,0)</f>
        <v>Mark Martin</v>
      </c>
      <c r="O1085" t="str">
        <f>VLOOKUP(I1085,'Cost Center VLookup'!$A$1:$D$97,4,0)</f>
        <v>Administration</v>
      </c>
    </row>
    <row r="1086" spans="1:15" hidden="1">
      <c r="A1086" s="15">
        <v>40959</v>
      </c>
      <c r="B1086" s="2" t="s">
        <v>716</v>
      </c>
      <c r="C1086" s="9" t="s">
        <v>455</v>
      </c>
      <c r="D1086" s="7" t="s">
        <v>683</v>
      </c>
      <c r="E1086" t="s">
        <v>706</v>
      </c>
      <c r="F1086" s="25">
        <v>1350</v>
      </c>
      <c r="G1086">
        <v>30705</v>
      </c>
      <c r="H1086" s="7" t="str">
        <f>VLOOKUP(G1086,'Sub-Acct VLookup'!$A$1:$B$44,2,0)</f>
        <v>Health</v>
      </c>
      <c r="I1086" s="13">
        <v>3333</v>
      </c>
      <c r="J1086" s="2" t="s">
        <v>1068</v>
      </c>
      <c r="K1086" s="2"/>
      <c r="L1086" t="str">
        <f>VLOOKUP(J1086,'State V-Lookup'!$A$1:$B$19,2,0)</f>
        <v>GEORGIA</v>
      </c>
      <c r="M1086" t="str">
        <f>VLOOKUP(I1086,'Cost Center VLookup'!$A$1:$C$99,2,0)</f>
        <v>3333 Mid St Div Public Affairs</v>
      </c>
      <c r="N1086" t="str">
        <f>VLOOKUP(I1086,'Cost Center VLookup'!$A$1:$C$89,3,0)</f>
        <v>Mark Martin</v>
      </c>
      <c r="O1086" t="str">
        <f>VLOOKUP(I1086,'Cost Center VLookup'!$A$1:$D$97,4,0)</f>
        <v>Administration</v>
      </c>
    </row>
    <row r="1087" spans="1:15" hidden="1">
      <c r="A1087" s="15">
        <v>40959</v>
      </c>
      <c r="B1087" s="2" t="s">
        <v>716</v>
      </c>
      <c r="C1087" s="9" t="s">
        <v>455</v>
      </c>
      <c r="D1087" s="7" t="s">
        <v>683</v>
      </c>
      <c r="E1087" t="s">
        <v>707</v>
      </c>
      <c r="F1087" s="25">
        <v>1000</v>
      </c>
      <c r="G1087">
        <v>30702</v>
      </c>
      <c r="H1087" s="7" t="str">
        <f>VLOOKUP(G1087,'Sub-Acct VLookup'!$A$1:$B$44,2,0)</f>
        <v>Education</v>
      </c>
      <c r="I1087" s="13">
        <v>3333</v>
      </c>
      <c r="J1087" s="2" t="s">
        <v>1068</v>
      </c>
      <c r="K1087" s="2"/>
      <c r="L1087" t="str">
        <f>VLOOKUP(J1087,'State V-Lookup'!$A$1:$B$19,2,0)</f>
        <v>GEORGIA</v>
      </c>
      <c r="M1087" t="str">
        <f>VLOOKUP(I1087,'Cost Center VLookup'!$A$1:$C$99,2,0)</f>
        <v>3333 Mid St Div Public Affairs</v>
      </c>
      <c r="N1087" t="str">
        <f>VLOOKUP(I1087,'Cost Center VLookup'!$A$1:$C$89,3,0)</f>
        <v>Mark Martin</v>
      </c>
      <c r="O1087" t="str">
        <f>VLOOKUP(I1087,'Cost Center VLookup'!$A$1:$D$97,4,0)</f>
        <v>Administration</v>
      </c>
    </row>
    <row r="1088" spans="1:15" hidden="1">
      <c r="A1088" s="15">
        <v>40959</v>
      </c>
      <c r="B1088" s="2" t="s">
        <v>716</v>
      </c>
      <c r="C1088" s="9" t="s">
        <v>455</v>
      </c>
      <c r="D1088" s="7" t="s">
        <v>683</v>
      </c>
      <c r="E1088" t="s">
        <v>708</v>
      </c>
      <c r="F1088" s="25">
        <v>500</v>
      </c>
      <c r="G1088">
        <v>30736</v>
      </c>
      <c r="H1088" s="7" t="str">
        <f>VLOOKUP(G1088,'Sub-Acct VLookup'!$A$1:$B$44,2,0)</f>
        <v>Community Welfare</v>
      </c>
      <c r="I1088" s="13">
        <v>3333</v>
      </c>
      <c r="J1088" s="2" t="s">
        <v>1068</v>
      </c>
      <c r="K1088" s="2"/>
      <c r="L1088" t="str">
        <f>VLOOKUP(J1088,'State V-Lookup'!$A$1:$B$19,2,0)</f>
        <v>GEORGIA</v>
      </c>
      <c r="M1088" t="str">
        <f>VLOOKUP(I1088,'Cost Center VLookup'!$A$1:$C$99,2,0)</f>
        <v>3333 Mid St Div Public Affairs</v>
      </c>
      <c r="N1088" t="str">
        <f>VLOOKUP(I1088,'Cost Center VLookup'!$A$1:$C$89,3,0)</f>
        <v>Mark Martin</v>
      </c>
      <c r="O1088" t="str">
        <f>VLOOKUP(I1088,'Cost Center VLookup'!$A$1:$D$97,4,0)</f>
        <v>Administration</v>
      </c>
    </row>
    <row r="1089" spans="1:15" hidden="1">
      <c r="A1089" s="15">
        <v>40961</v>
      </c>
      <c r="B1089" s="2" t="s">
        <v>716</v>
      </c>
      <c r="C1089" s="9" t="s">
        <v>455</v>
      </c>
      <c r="D1089" s="7" t="s">
        <v>684</v>
      </c>
      <c r="E1089" t="s">
        <v>656</v>
      </c>
      <c r="F1089" s="25">
        <v>500</v>
      </c>
      <c r="G1089">
        <v>30736</v>
      </c>
      <c r="H1089" s="7" t="str">
        <f>VLOOKUP(G1089,'Sub-Acct VLookup'!$A$1:$B$44,2,0)</f>
        <v>Community Welfare</v>
      </c>
      <c r="I1089" s="13">
        <v>3333</v>
      </c>
      <c r="J1089" s="2" t="s">
        <v>1011</v>
      </c>
      <c r="K1089" s="2"/>
      <c r="L1089" t="str">
        <f>VLOOKUP(J1089,'State V-Lookup'!$A$1:$B$19,2,0)</f>
        <v>KENTUCKY</v>
      </c>
      <c r="M1089" t="str">
        <f>VLOOKUP(I1089,'Cost Center VLookup'!$A$1:$C$99,2,0)</f>
        <v>3333 Mid St Div Public Affairs</v>
      </c>
      <c r="N1089" t="str">
        <f>VLOOKUP(I1089,'Cost Center VLookup'!$A$1:$C$89,3,0)</f>
        <v>Mark Martin</v>
      </c>
      <c r="O1089" t="str">
        <f>VLOOKUP(I1089,'Cost Center VLookup'!$A$1:$D$97,4,0)</f>
        <v>Administration</v>
      </c>
    </row>
    <row r="1090" spans="1:15" hidden="1">
      <c r="A1090" s="15">
        <v>40963</v>
      </c>
      <c r="B1090" s="2" t="s">
        <v>716</v>
      </c>
      <c r="C1090" s="9" t="s">
        <v>455</v>
      </c>
      <c r="D1090" s="7" t="s">
        <v>685</v>
      </c>
      <c r="E1090" t="s">
        <v>709</v>
      </c>
      <c r="F1090" s="25">
        <v>1200</v>
      </c>
      <c r="G1090">
        <v>30702</v>
      </c>
      <c r="H1090" s="7" t="str">
        <f>VLOOKUP(G1090,'Sub-Acct VLookup'!$A$1:$B$44,2,0)</f>
        <v>Education</v>
      </c>
      <c r="I1090" s="13">
        <v>3333</v>
      </c>
      <c r="J1090" s="2" t="s">
        <v>1011</v>
      </c>
      <c r="K1090" s="2"/>
      <c r="L1090" t="str">
        <f>VLOOKUP(J1090,'State V-Lookup'!$A$1:$B$19,2,0)</f>
        <v>KENTUCKY</v>
      </c>
      <c r="M1090" t="str">
        <f>VLOOKUP(I1090,'Cost Center VLookup'!$A$1:$C$99,2,0)</f>
        <v>3333 Mid St Div Public Affairs</v>
      </c>
      <c r="N1090" t="str">
        <f>VLOOKUP(I1090,'Cost Center VLookup'!$A$1:$C$89,3,0)</f>
        <v>Mark Martin</v>
      </c>
      <c r="O1090" t="str">
        <f>VLOOKUP(I1090,'Cost Center VLookup'!$A$1:$D$97,4,0)</f>
        <v>Administration</v>
      </c>
    </row>
    <row r="1091" spans="1:15" hidden="1">
      <c r="A1091" s="15">
        <v>40963</v>
      </c>
      <c r="B1091" s="2" t="s">
        <v>716</v>
      </c>
      <c r="C1091" s="9" t="s">
        <v>455</v>
      </c>
      <c r="D1091" s="7" t="s">
        <v>685</v>
      </c>
      <c r="E1091" t="s">
        <v>710</v>
      </c>
      <c r="F1091" s="25">
        <v>100</v>
      </c>
      <c r="G1091">
        <v>30702</v>
      </c>
      <c r="H1091" s="7" t="str">
        <f>VLOOKUP(G1091,'Sub-Acct VLookup'!$A$1:$B$44,2,0)</f>
        <v>Education</v>
      </c>
      <c r="I1091" s="13">
        <v>3333</v>
      </c>
      <c r="J1091" s="2" t="s">
        <v>1011</v>
      </c>
      <c r="K1091" s="2"/>
      <c r="L1091" t="str">
        <f>VLOOKUP(J1091,'State V-Lookup'!$A$1:$B$19,2,0)</f>
        <v>KENTUCKY</v>
      </c>
      <c r="M1091" t="str">
        <f>VLOOKUP(I1091,'Cost Center VLookup'!$A$1:$C$99,2,0)</f>
        <v>3333 Mid St Div Public Affairs</v>
      </c>
      <c r="N1091" t="str">
        <f>VLOOKUP(I1091,'Cost Center VLookup'!$A$1:$C$89,3,0)</f>
        <v>Mark Martin</v>
      </c>
      <c r="O1091" t="str">
        <f>VLOOKUP(I1091,'Cost Center VLookup'!$A$1:$D$97,4,0)</f>
        <v>Administration</v>
      </c>
    </row>
    <row r="1092" spans="1:15" hidden="1">
      <c r="A1092" s="15">
        <v>40963</v>
      </c>
      <c r="B1092" s="2" t="s">
        <v>716</v>
      </c>
      <c r="C1092" s="9" t="s">
        <v>455</v>
      </c>
      <c r="D1092" s="7" t="s">
        <v>685</v>
      </c>
      <c r="E1092" t="s">
        <v>711</v>
      </c>
      <c r="F1092" s="25">
        <v>100</v>
      </c>
      <c r="G1092">
        <v>30702</v>
      </c>
      <c r="H1092" s="7" t="str">
        <f>VLOOKUP(G1092,'Sub-Acct VLookup'!$A$1:$B$44,2,0)</f>
        <v>Education</v>
      </c>
      <c r="I1092" s="13">
        <v>3333</v>
      </c>
      <c r="J1092" s="2" t="s">
        <v>1011</v>
      </c>
      <c r="K1092" s="2"/>
      <c r="L1092" t="str">
        <f>VLOOKUP(J1092,'State V-Lookup'!$A$1:$B$19,2,0)</f>
        <v>KENTUCKY</v>
      </c>
      <c r="M1092" t="str">
        <f>VLOOKUP(I1092,'Cost Center VLookup'!$A$1:$C$99,2,0)</f>
        <v>3333 Mid St Div Public Affairs</v>
      </c>
      <c r="N1092" t="str">
        <f>VLOOKUP(I1092,'Cost Center VLookup'!$A$1:$C$89,3,0)</f>
        <v>Mark Martin</v>
      </c>
      <c r="O1092" t="str">
        <f>VLOOKUP(I1092,'Cost Center VLookup'!$A$1:$D$97,4,0)</f>
        <v>Administration</v>
      </c>
    </row>
    <row r="1093" spans="1:15" hidden="1">
      <c r="A1093" s="15">
        <v>40966</v>
      </c>
      <c r="B1093" s="2" t="s">
        <v>716</v>
      </c>
      <c r="C1093" s="9" t="s">
        <v>455</v>
      </c>
      <c r="D1093" s="7">
        <v>2099</v>
      </c>
      <c r="E1093" t="s">
        <v>470</v>
      </c>
      <c r="F1093" s="25">
        <v>500</v>
      </c>
      <c r="G1093">
        <v>30736</v>
      </c>
      <c r="H1093" s="7" t="str">
        <f>VLOOKUP(G1093,'Sub-Acct VLookup'!$A$1:$B$44,2,0)</f>
        <v>Community Welfare</v>
      </c>
      <c r="I1093" s="13">
        <v>3333</v>
      </c>
      <c r="J1093" s="2" t="s">
        <v>1011</v>
      </c>
      <c r="K1093" s="2"/>
      <c r="L1093" t="str">
        <f>VLOOKUP(J1093,'State V-Lookup'!$A$1:$B$19,2,0)</f>
        <v>KENTUCKY</v>
      </c>
      <c r="M1093" t="str">
        <f>VLOOKUP(I1093,'Cost Center VLookup'!$A$1:$C$99,2,0)</f>
        <v>3333 Mid St Div Public Affairs</v>
      </c>
      <c r="N1093" t="str">
        <f>VLOOKUP(I1093,'Cost Center VLookup'!$A$1:$C$89,3,0)</f>
        <v>Mark Martin</v>
      </c>
      <c r="O1093" t="str">
        <f>VLOOKUP(I1093,'Cost Center VLookup'!$A$1:$D$97,4,0)</f>
        <v>Administration</v>
      </c>
    </row>
    <row r="1094" spans="1:15" hidden="1">
      <c r="A1094" s="15">
        <v>40966</v>
      </c>
      <c r="B1094" s="2" t="s">
        <v>716</v>
      </c>
      <c r="C1094" s="9" t="s">
        <v>455</v>
      </c>
      <c r="D1094" s="7" t="s">
        <v>686</v>
      </c>
      <c r="E1094" t="s">
        <v>712</v>
      </c>
      <c r="F1094" s="25">
        <v>1000</v>
      </c>
      <c r="G1094">
        <v>30710</v>
      </c>
      <c r="H1094" s="7" t="str">
        <f>VLOOKUP(G1094,'Sub-Acct VLookup'!$A$1:$B$44,2,0)</f>
        <v>Youth Clubs &amp; Centers</v>
      </c>
      <c r="I1094" s="13">
        <v>3333</v>
      </c>
      <c r="J1094" s="2" t="s">
        <v>1011</v>
      </c>
      <c r="K1094" s="2"/>
      <c r="L1094" t="str">
        <f>VLOOKUP(J1094,'State V-Lookup'!$A$1:$B$19,2,0)</f>
        <v>KENTUCKY</v>
      </c>
      <c r="M1094" t="str">
        <f>VLOOKUP(I1094,'Cost Center VLookup'!$A$1:$C$99,2,0)</f>
        <v>3333 Mid St Div Public Affairs</v>
      </c>
      <c r="N1094" t="str">
        <f>VLOOKUP(I1094,'Cost Center VLookup'!$A$1:$C$89,3,0)</f>
        <v>Mark Martin</v>
      </c>
      <c r="O1094" t="str">
        <f>VLOOKUP(I1094,'Cost Center VLookup'!$A$1:$D$97,4,0)</f>
        <v>Administration</v>
      </c>
    </row>
    <row r="1095" spans="1:15" hidden="1">
      <c r="A1095" s="15">
        <v>40966</v>
      </c>
      <c r="B1095" s="2" t="s">
        <v>716</v>
      </c>
      <c r="C1095" s="9" t="s">
        <v>455</v>
      </c>
      <c r="D1095" s="7" t="s">
        <v>687</v>
      </c>
      <c r="E1095" t="s">
        <v>713</v>
      </c>
      <c r="F1095" s="25">
        <v>50</v>
      </c>
      <c r="G1095">
        <v>30736</v>
      </c>
      <c r="H1095" s="7" t="str">
        <f>VLOOKUP(G1095,'Sub-Acct VLookup'!$A$1:$B$44,2,0)</f>
        <v>Community Welfare</v>
      </c>
      <c r="I1095" s="13">
        <v>3333</v>
      </c>
      <c r="J1095" s="2" t="s">
        <v>1011</v>
      </c>
      <c r="K1095" s="2"/>
      <c r="L1095" t="str">
        <f>VLOOKUP(J1095,'State V-Lookup'!$A$1:$B$19,2,0)</f>
        <v>KENTUCKY</v>
      </c>
      <c r="M1095" t="str">
        <f>VLOOKUP(I1095,'Cost Center VLookup'!$A$1:$C$99,2,0)</f>
        <v>3333 Mid St Div Public Affairs</v>
      </c>
      <c r="N1095" t="str">
        <f>VLOOKUP(I1095,'Cost Center VLookup'!$A$1:$C$89,3,0)</f>
        <v>Mark Martin</v>
      </c>
      <c r="O1095" t="str">
        <f>VLOOKUP(I1095,'Cost Center VLookup'!$A$1:$D$97,4,0)</f>
        <v>Administration</v>
      </c>
    </row>
    <row r="1096" spans="1:15" hidden="1">
      <c r="A1096" s="15">
        <v>40967</v>
      </c>
      <c r="B1096" s="2" t="s">
        <v>716</v>
      </c>
      <c r="C1096" s="9" t="s">
        <v>455</v>
      </c>
      <c r="D1096" s="7" t="s">
        <v>688</v>
      </c>
      <c r="E1096" t="s">
        <v>714</v>
      </c>
      <c r="F1096" s="25">
        <v>200</v>
      </c>
      <c r="G1096">
        <v>30736</v>
      </c>
      <c r="H1096" s="7" t="str">
        <f>VLOOKUP(G1096,'Sub-Acct VLookup'!$A$1:$B$44,2,0)</f>
        <v>Community Welfare</v>
      </c>
      <c r="I1096" s="13">
        <v>3333</v>
      </c>
      <c r="J1096" s="2" t="s">
        <v>1011</v>
      </c>
      <c r="K1096" s="2"/>
      <c r="L1096" t="str">
        <f>VLOOKUP(J1096,'State V-Lookup'!$A$1:$B$19,2,0)</f>
        <v>KENTUCKY</v>
      </c>
      <c r="M1096" t="str">
        <f>VLOOKUP(I1096,'Cost Center VLookup'!$A$1:$C$99,2,0)</f>
        <v>3333 Mid St Div Public Affairs</v>
      </c>
      <c r="N1096" t="str">
        <f>VLOOKUP(I1096,'Cost Center VLookup'!$A$1:$C$89,3,0)</f>
        <v>Mark Martin</v>
      </c>
      <c r="O1096" t="str">
        <f>VLOOKUP(I1096,'Cost Center VLookup'!$A$1:$D$97,4,0)</f>
        <v>Administration</v>
      </c>
    </row>
    <row r="1097" spans="1:15" hidden="1">
      <c r="A1097" s="15">
        <v>40879</v>
      </c>
      <c r="B1097" s="2" t="s">
        <v>716</v>
      </c>
      <c r="C1097" s="9" t="s">
        <v>455</v>
      </c>
      <c r="D1097" s="7" t="s">
        <v>689</v>
      </c>
      <c r="E1097" t="s">
        <v>567</v>
      </c>
      <c r="F1097" s="25">
        <v>5000</v>
      </c>
      <c r="G1097">
        <v>30706</v>
      </c>
      <c r="H1097" s="7" t="str">
        <f>VLOOKUP(G1097,'Sub-Acct VLookup'!$A$1:$B$44,2,0)</f>
        <v>Museums &amp; Arts</v>
      </c>
      <c r="I1097" s="13">
        <v>3333</v>
      </c>
      <c r="J1097" s="2" t="s">
        <v>1011</v>
      </c>
      <c r="K1097" s="2"/>
      <c r="L1097" t="str">
        <f>VLOOKUP(J1097,'State V-Lookup'!$A$1:$B$19,2,0)</f>
        <v>KENTUCKY</v>
      </c>
      <c r="M1097" t="str">
        <f>VLOOKUP(I1097,'Cost Center VLookup'!$A$1:$C$99,2,0)</f>
        <v>3333 Mid St Div Public Affairs</v>
      </c>
      <c r="N1097" t="str">
        <f>VLOOKUP(I1097,'Cost Center VLookup'!$A$1:$C$89,3,0)</f>
        <v>Mark Martin</v>
      </c>
      <c r="O1097" t="str">
        <f>VLOOKUP(I1097,'Cost Center VLookup'!$A$1:$D$97,4,0)</f>
        <v>Administration</v>
      </c>
    </row>
    <row r="1098" spans="1:15" hidden="1">
      <c r="A1098" s="15">
        <v>40897</v>
      </c>
      <c r="B1098" s="2" t="s">
        <v>716</v>
      </c>
      <c r="C1098" s="9" t="s">
        <v>455</v>
      </c>
      <c r="D1098" s="7" t="s">
        <v>690</v>
      </c>
      <c r="E1098" t="s">
        <v>715</v>
      </c>
      <c r="F1098" s="25">
        <v>40</v>
      </c>
      <c r="G1098">
        <v>30710</v>
      </c>
      <c r="H1098" s="7" t="str">
        <f>VLOOKUP(G1098,'Sub-Acct VLookup'!$A$1:$B$44,2,0)</f>
        <v>Youth Clubs &amp; Centers</v>
      </c>
      <c r="I1098" s="13">
        <v>3375</v>
      </c>
      <c r="J1098" s="2" t="s">
        <v>1222</v>
      </c>
      <c r="K1098" s="2"/>
      <c r="L1098" t="str">
        <f>VLOOKUP(J1098,'State V-Lookup'!$A$1:$B$19,2,0)</f>
        <v>SEMO</v>
      </c>
      <c r="M1098" t="str">
        <f>VLOOKUP(I1098,'Cost Center VLookup'!$A$1:$C$99,2,0)</f>
        <v>3375 Mid St Div Jackson Operations</v>
      </c>
      <c r="N1098" t="str">
        <f>VLOOKUP(I1098,'Cost Center VLookup'!$A$1:$C$89,3,0)</f>
        <v>Liberty Utilities</v>
      </c>
      <c r="O1098" t="str">
        <f>VLOOKUP(I1098,'Cost Center VLookup'!$A$1:$D$97,4,0)</f>
        <v>Liberty Utilities</v>
      </c>
    </row>
    <row r="1099" spans="1:15" hidden="1">
      <c r="A1099" s="18">
        <v>40955</v>
      </c>
      <c r="B1099" s="6" t="s">
        <v>717</v>
      </c>
      <c r="C1099" s="9" t="s">
        <v>455</v>
      </c>
      <c r="D1099" s="7" t="s">
        <v>719</v>
      </c>
      <c r="E1099" t="s">
        <v>778</v>
      </c>
      <c r="F1099" s="25">
        <v>235</v>
      </c>
      <c r="G1099">
        <v>30702</v>
      </c>
      <c r="H1099" s="7" t="str">
        <f>VLOOKUP(G1099,'Sub-Acct VLookup'!$A$1:$B$44,2,0)</f>
        <v>Education</v>
      </c>
      <c r="I1099">
        <v>3333</v>
      </c>
      <c r="J1099" s="2" t="s">
        <v>1011</v>
      </c>
      <c r="K1099" s="2"/>
      <c r="L1099" t="str">
        <f>VLOOKUP(J1099,'State V-Lookup'!$A$1:$B$19,2,0)</f>
        <v>KENTUCKY</v>
      </c>
      <c r="M1099" t="str">
        <f>VLOOKUP(I1099,'Cost Center VLookup'!$A$1:$C$99,2,0)</f>
        <v>3333 Mid St Div Public Affairs</v>
      </c>
      <c r="N1099" t="str">
        <f>VLOOKUP(I1099,'Cost Center VLookup'!$A$1:$C$89,3,0)</f>
        <v>Mark Martin</v>
      </c>
      <c r="O1099" t="str">
        <f>VLOOKUP(I1099,'Cost Center VLookup'!$A$1:$D$97,4,0)</f>
        <v>Administration</v>
      </c>
    </row>
    <row r="1100" spans="1:15" hidden="1">
      <c r="A1100" s="18">
        <v>40969</v>
      </c>
      <c r="B1100" s="6" t="s">
        <v>717</v>
      </c>
      <c r="C1100" s="9" t="s">
        <v>455</v>
      </c>
      <c r="D1100" s="7" t="s">
        <v>721</v>
      </c>
      <c r="E1100" t="s">
        <v>781</v>
      </c>
      <c r="F1100" s="25">
        <v>200</v>
      </c>
      <c r="G1100">
        <v>30710</v>
      </c>
      <c r="H1100" s="7" t="str">
        <f>VLOOKUP(G1100,'Sub-Acct VLookup'!$A$1:$B$44,2,0)</f>
        <v>Youth Clubs &amp; Centers</v>
      </c>
      <c r="I1100">
        <v>2734</v>
      </c>
      <c r="J1100" s="2" t="s">
        <v>1011</v>
      </c>
      <c r="K1100" s="2"/>
      <c r="L1100" t="str">
        <f>VLOOKUP(J1100,'State V-Lookup'!$A$1:$B$19,2,0)</f>
        <v>KENTUCKY</v>
      </c>
      <c r="M1100" t="str">
        <f>VLOOKUP(I1100,'Cost Center VLookup'!$A$1:$C$99,2,0)</f>
        <v>2734 KY Div Bowling Green C&amp;M/Service</v>
      </c>
      <c r="N1100" t="str">
        <f>VLOOKUP(I1100,'Cost Center VLookup'!$A$1:$C$89,3,0)</f>
        <v>Don Bonner / Kolby Beals</v>
      </c>
      <c r="O1100" t="str">
        <f>VLOOKUP(I1100,'Cost Center VLookup'!$A$1:$D$97,4,0)</f>
        <v>Mike Close</v>
      </c>
    </row>
    <row r="1101" spans="1:15" hidden="1">
      <c r="A1101" s="18">
        <v>40969</v>
      </c>
      <c r="B1101" s="6" t="s">
        <v>717</v>
      </c>
      <c r="C1101" s="9" t="s">
        <v>455</v>
      </c>
      <c r="D1101" s="7" t="s">
        <v>721</v>
      </c>
      <c r="E1101" t="s">
        <v>782</v>
      </c>
      <c r="F1101" s="25">
        <v>7500</v>
      </c>
      <c r="G1101">
        <v>30706</v>
      </c>
      <c r="H1101" s="7" t="str">
        <f>VLOOKUP(G1101,'Sub-Acct VLookup'!$A$1:$B$44,2,0)</f>
        <v>Museums &amp; Arts</v>
      </c>
      <c r="I1101">
        <v>3333</v>
      </c>
      <c r="J1101" s="2" t="s">
        <v>1011</v>
      </c>
      <c r="K1101" s="2"/>
      <c r="L1101" t="str">
        <f>VLOOKUP(J1101,'State V-Lookup'!$A$1:$B$19,2,0)</f>
        <v>KENTUCKY</v>
      </c>
      <c r="M1101" t="str">
        <f>VLOOKUP(I1101,'Cost Center VLookup'!$A$1:$C$99,2,0)</f>
        <v>3333 Mid St Div Public Affairs</v>
      </c>
      <c r="N1101" t="str">
        <f>VLOOKUP(I1101,'Cost Center VLookup'!$A$1:$C$89,3,0)</f>
        <v>Mark Martin</v>
      </c>
      <c r="O1101" t="str">
        <f>VLOOKUP(I1101,'Cost Center VLookup'!$A$1:$D$97,4,0)</f>
        <v>Administration</v>
      </c>
    </row>
    <row r="1102" spans="1:15" hidden="1">
      <c r="A1102" s="18">
        <v>40969</v>
      </c>
      <c r="B1102" s="6" t="s">
        <v>717</v>
      </c>
      <c r="C1102" s="9" t="s">
        <v>455</v>
      </c>
      <c r="D1102" s="7">
        <v>16859401</v>
      </c>
      <c r="E1102" t="s">
        <v>1273</v>
      </c>
      <c r="F1102" s="25">
        <v>2000</v>
      </c>
      <c r="G1102">
        <v>30710</v>
      </c>
      <c r="H1102" s="7" t="str">
        <f>VLOOKUP(G1102,'Sub-Acct VLookup'!$A$1:$B$44,2,0)</f>
        <v>Youth Clubs &amp; Centers</v>
      </c>
      <c r="I1102">
        <v>3333</v>
      </c>
      <c r="J1102" s="2" t="s">
        <v>1011</v>
      </c>
      <c r="K1102" s="2"/>
      <c r="L1102" t="str">
        <f>VLOOKUP(J1102,'State V-Lookup'!$A$1:$B$19,2,0)</f>
        <v>KENTUCKY</v>
      </c>
      <c r="M1102" t="str">
        <f>VLOOKUP(I1102,'Cost Center VLookup'!$A$1:$C$99,2,0)</f>
        <v>3333 Mid St Div Public Affairs</v>
      </c>
      <c r="N1102" t="str">
        <f>VLOOKUP(I1102,'Cost Center VLookup'!$A$1:$C$89,3,0)</f>
        <v>Mark Martin</v>
      </c>
      <c r="O1102" t="str">
        <f>VLOOKUP(I1102,'Cost Center VLookup'!$A$1:$D$97,4,0)</f>
        <v>Administration</v>
      </c>
    </row>
    <row r="1103" spans="1:15" hidden="1">
      <c r="A1103" s="18">
        <v>40970</v>
      </c>
      <c r="B1103" s="6" t="s">
        <v>717</v>
      </c>
      <c r="C1103" s="9" t="s">
        <v>455</v>
      </c>
      <c r="D1103" s="7" t="s">
        <v>722</v>
      </c>
      <c r="E1103" t="s">
        <v>709</v>
      </c>
      <c r="F1103" s="25">
        <v>100</v>
      </c>
      <c r="G1103">
        <v>30702</v>
      </c>
      <c r="H1103" s="7" t="str">
        <f>VLOOKUP(G1103,'Sub-Acct VLookup'!$A$1:$B$44,2,0)</f>
        <v>Education</v>
      </c>
      <c r="I1103">
        <v>3333</v>
      </c>
      <c r="J1103" s="2" t="s">
        <v>1011</v>
      </c>
      <c r="K1103" s="2"/>
      <c r="L1103" t="str">
        <f>VLOOKUP(J1103,'State V-Lookup'!$A$1:$B$19,2,0)</f>
        <v>KENTUCKY</v>
      </c>
      <c r="M1103" t="str">
        <f>VLOOKUP(I1103,'Cost Center VLookup'!$A$1:$C$99,2,0)</f>
        <v>3333 Mid St Div Public Affairs</v>
      </c>
      <c r="N1103" t="str">
        <f>VLOOKUP(I1103,'Cost Center VLookup'!$A$1:$C$89,3,0)</f>
        <v>Mark Martin</v>
      </c>
      <c r="O1103" t="str">
        <f>VLOOKUP(I1103,'Cost Center VLookup'!$A$1:$D$97,4,0)</f>
        <v>Administration</v>
      </c>
    </row>
    <row r="1104" spans="1:15" hidden="1">
      <c r="A1104" s="18">
        <v>40970</v>
      </c>
      <c r="B1104" s="6" t="s">
        <v>717</v>
      </c>
      <c r="C1104" s="9" t="s">
        <v>455</v>
      </c>
      <c r="D1104" s="7" t="s">
        <v>722</v>
      </c>
      <c r="E1104" t="s">
        <v>783</v>
      </c>
      <c r="F1104" s="25">
        <v>3000</v>
      </c>
      <c r="G1104">
        <v>30736</v>
      </c>
      <c r="H1104" s="7" t="str">
        <f>VLOOKUP(G1104,'Sub-Acct VLookup'!$A$1:$B$44,2,0)</f>
        <v>Community Welfare</v>
      </c>
      <c r="I1104">
        <v>3333</v>
      </c>
      <c r="J1104" s="2" t="s">
        <v>1011</v>
      </c>
      <c r="K1104" s="2"/>
      <c r="L1104" t="str">
        <f>VLOOKUP(J1104,'State V-Lookup'!$A$1:$B$19,2,0)</f>
        <v>KENTUCKY</v>
      </c>
      <c r="M1104" t="str">
        <f>VLOOKUP(I1104,'Cost Center VLookup'!$A$1:$C$99,2,0)</f>
        <v>3333 Mid St Div Public Affairs</v>
      </c>
      <c r="N1104" t="str">
        <f>VLOOKUP(I1104,'Cost Center VLookup'!$A$1:$C$89,3,0)</f>
        <v>Mark Martin</v>
      </c>
      <c r="O1104" t="str">
        <f>VLOOKUP(I1104,'Cost Center VLookup'!$A$1:$D$97,4,0)</f>
        <v>Administration</v>
      </c>
    </row>
    <row r="1105" spans="1:15" hidden="1">
      <c r="A1105" s="18">
        <v>40973</v>
      </c>
      <c r="B1105" s="6" t="s">
        <v>717</v>
      </c>
      <c r="C1105" s="9" t="s">
        <v>455</v>
      </c>
      <c r="D1105" s="7" t="s">
        <v>723</v>
      </c>
      <c r="E1105" t="s">
        <v>784</v>
      </c>
      <c r="F1105" s="25">
        <v>500</v>
      </c>
      <c r="G1105">
        <v>30736</v>
      </c>
      <c r="H1105" s="7" t="str">
        <f>VLOOKUP(G1105,'Sub-Acct VLookup'!$A$1:$B$44,2,0)</f>
        <v>Community Welfare</v>
      </c>
      <c r="I1105">
        <v>3333</v>
      </c>
      <c r="J1105" s="2" t="s">
        <v>1011</v>
      </c>
      <c r="K1105" s="2"/>
      <c r="L1105" t="str">
        <f>VLOOKUP(J1105,'State V-Lookup'!$A$1:$B$19,2,0)</f>
        <v>KENTUCKY</v>
      </c>
      <c r="M1105" t="str">
        <f>VLOOKUP(I1105,'Cost Center VLookup'!$A$1:$C$99,2,0)</f>
        <v>3333 Mid St Div Public Affairs</v>
      </c>
      <c r="N1105" t="str">
        <f>VLOOKUP(I1105,'Cost Center VLookup'!$A$1:$C$89,3,0)</f>
        <v>Mark Martin</v>
      </c>
      <c r="O1105" t="str">
        <f>VLOOKUP(I1105,'Cost Center VLookup'!$A$1:$D$97,4,0)</f>
        <v>Administration</v>
      </c>
    </row>
    <row r="1106" spans="1:15" hidden="1">
      <c r="A1106" s="18">
        <v>40975</v>
      </c>
      <c r="B1106" s="6" t="s">
        <v>717</v>
      </c>
      <c r="C1106" s="9" t="s">
        <v>455</v>
      </c>
      <c r="D1106" s="7" t="s">
        <v>726</v>
      </c>
      <c r="E1106" t="s">
        <v>785</v>
      </c>
      <c r="F1106" s="25">
        <v>50</v>
      </c>
      <c r="G1106">
        <v>30702</v>
      </c>
      <c r="H1106" s="7" t="str">
        <f>VLOOKUP(G1106,'Sub-Acct VLookup'!$A$1:$B$44,2,0)</f>
        <v>Education</v>
      </c>
      <c r="I1106">
        <v>3333</v>
      </c>
      <c r="J1106" s="2" t="s">
        <v>1011</v>
      </c>
      <c r="K1106" s="2"/>
      <c r="L1106" t="str">
        <f>VLOOKUP(J1106,'State V-Lookup'!$A$1:$B$19,2,0)</f>
        <v>KENTUCKY</v>
      </c>
      <c r="M1106" t="str">
        <f>VLOOKUP(I1106,'Cost Center VLookup'!$A$1:$C$99,2,0)</f>
        <v>3333 Mid St Div Public Affairs</v>
      </c>
      <c r="N1106" t="str">
        <f>VLOOKUP(I1106,'Cost Center VLookup'!$A$1:$C$89,3,0)</f>
        <v>Mark Martin</v>
      </c>
      <c r="O1106" t="str">
        <f>VLOOKUP(I1106,'Cost Center VLookup'!$A$1:$D$97,4,0)</f>
        <v>Administration</v>
      </c>
    </row>
    <row r="1107" spans="1:15" hidden="1">
      <c r="A1107" s="18">
        <v>40977</v>
      </c>
      <c r="B1107" s="6" t="s">
        <v>717</v>
      </c>
      <c r="C1107" s="9" t="s">
        <v>455</v>
      </c>
      <c r="D1107" s="7" t="s">
        <v>729</v>
      </c>
      <c r="E1107" t="s">
        <v>584</v>
      </c>
      <c r="F1107" s="25">
        <v>500</v>
      </c>
      <c r="G1107">
        <v>30710</v>
      </c>
      <c r="H1107" s="7" t="str">
        <f>VLOOKUP(G1107,'Sub-Acct VLookup'!$A$1:$B$44,2,0)</f>
        <v>Youth Clubs &amp; Centers</v>
      </c>
      <c r="I1107">
        <v>2732</v>
      </c>
      <c r="J1107" s="2" t="s">
        <v>1011</v>
      </c>
      <c r="K1107" s="2"/>
      <c r="L1107" t="str">
        <f>VLOOKUP(J1107,'State V-Lookup'!$A$1:$B$19,2,0)</f>
        <v>KENTUCKY</v>
      </c>
      <c r="M1107" t="str">
        <f>VLOOKUP(I1107,'Cost Center VLookup'!$A$1:$C$99,2,0)</f>
        <v>2732 KY Div Bowling Green East Region Marketing</v>
      </c>
      <c r="N1107" t="str">
        <f>VLOOKUP(I1107,'Cost Center VLookup'!$A$1:$C$89,3,0)</f>
        <v>Bradley Benningfield</v>
      </c>
      <c r="O1107" t="str">
        <f>VLOOKUP(I1107,'Cost Center VLookup'!$A$1:$D$97,4,0)</f>
        <v>Marketing</v>
      </c>
    </row>
    <row r="1108" spans="1:15" hidden="1">
      <c r="A1108" s="18">
        <v>40980</v>
      </c>
      <c r="B1108" s="6" t="s">
        <v>717</v>
      </c>
      <c r="C1108" s="9" t="s">
        <v>455</v>
      </c>
      <c r="D1108" s="7" t="s">
        <v>731</v>
      </c>
      <c r="E1108" t="s">
        <v>790</v>
      </c>
      <c r="F1108" s="25">
        <v>100</v>
      </c>
      <c r="G1108">
        <v>30736</v>
      </c>
      <c r="H1108" s="7" t="str">
        <f>VLOOKUP(G1108,'Sub-Acct VLookup'!$A$1:$B$44,2,0)</f>
        <v>Community Welfare</v>
      </c>
      <c r="I1108">
        <v>3333</v>
      </c>
      <c r="J1108" s="2" t="s">
        <v>1011</v>
      </c>
      <c r="K1108" s="2"/>
      <c r="L1108" t="str">
        <f>VLOOKUP(J1108,'State V-Lookup'!$A$1:$B$19,2,0)</f>
        <v>KENTUCKY</v>
      </c>
      <c r="M1108" t="str">
        <f>VLOOKUP(I1108,'Cost Center VLookup'!$A$1:$C$99,2,0)</f>
        <v>3333 Mid St Div Public Affairs</v>
      </c>
      <c r="N1108" t="str">
        <f>VLOOKUP(I1108,'Cost Center VLookup'!$A$1:$C$89,3,0)</f>
        <v>Mark Martin</v>
      </c>
      <c r="O1108" t="str">
        <f>VLOOKUP(I1108,'Cost Center VLookup'!$A$1:$D$97,4,0)</f>
        <v>Administration</v>
      </c>
    </row>
    <row r="1109" spans="1:15" hidden="1">
      <c r="A1109" s="18">
        <v>40983</v>
      </c>
      <c r="B1109" s="6" t="s">
        <v>717</v>
      </c>
      <c r="C1109" s="9" t="s">
        <v>455</v>
      </c>
      <c r="D1109" s="7" t="s">
        <v>734</v>
      </c>
      <c r="E1109" t="s">
        <v>795</v>
      </c>
      <c r="F1109" s="25">
        <v>100</v>
      </c>
      <c r="G1109">
        <v>30702</v>
      </c>
      <c r="H1109" s="7" t="str">
        <f>VLOOKUP(G1109,'Sub-Acct VLookup'!$A$1:$B$44,2,0)</f>
        <v>Education</v>
      </c>
      <c r="I1109">
        <v>3333</v>
      </c>
      <c r="J1109" s="2" t="s">
        <v>1011</v>
      </c>
      <c r="K1109" s="2"/>
      <c r="L1109" t="str">
        <f>VLOOKUP(J1109,'State V-Lookup'!$A$1:$B$19,2,0)</f>
        <v>KENTUCKY</v>
      </c>
      <c r="M1109" t="str">
        <f>VLOOKUP(I1109,'Cost Center VLookup'!$A$1:$C$99,2,0)</f>
        <v>3333 Mid St Div Public Affairs</v>
      </c>
      <c r="N1109" t="str">
        <f>VLOOKUP(I1109,'Cost Center VLookup'!$A$1:$C$89,3,0)</f>
        <v>Mark Martin</v>
      </c>
      <c r="O1109" t="str">
        <f>VLOOKUP(I1109,'Cost Center VLookup'!$A$1:$D$97,4,0)</f>
        <v>Administration</v>
      </c>
    </row>
    <row r="1110" spans="1:15" hidden="1">
      <c r="A1110" s="18">
        <v>40988</v>
      </c>
      <c r="B1110" s="6" t="s">
        <v>717</v>
      </c>
      <c r="C1110" s="9" t="s">
        <v>455</v>
      </c>
      <c r="D1110" s="7" t="s">
        <v>771</v>
      </c>
      <c r="E1110" t="s">
        <v>798</v>
      </c>
      <c r="F1110" s="25">
        <v>750</v>
      </c>
      <c r="G1110">
        <v>30736</v>
      </c>
      <c r="H1110" s="7" t="str">
        <f>VLOOKUP(G1110,'Sub-Acct VLookup'!$A$1:$B$44,2,0)</f>
        <v>Community Welfare</v>
      </c>
      <c r="I1110">
        <v>3333</v>
      </c>
      <c r="J1110" s="2" t="s">
        <v>1011</v>
      </c>
      <c r="K1110" s="2"/>
      <c r="L1110" t="str">
        <f>VLOOKUP(J1110,'State V-Lookup'!$A$1:$B$19,2,0)</f>
        <v>KENTUCKY</v>
      </c>
      <c r="M1110" t="str">
        <f>VLOOKUP(I1110,'Cost Center VLookup'!$A$1:$C$99,2,0)</f>
        <v>3333 Mid St Div Public Affairs</v>
      </c>
      <c r="N1110" t="str">
        <f>VLOOKUP(I1110,'Cost Center VLookup'!$A$1:$C$89,3,0)</f>
        <v>Mark Martin</v>
      </c>
      <c r="O1110" t="str">
        <f>VLOOKUP(I1110,'Cost Center VLookup'!$A$1:$D$97,4,0)</f>
        <v>Administration</v>
      </c>
    </row>
    <row r="1111" spans="1:15" hidden="1">
      <c r="A1111" s="18">
        <v>40989</v>
      </c>
      <c r="B1111" s="6" t="s">
        <v>717</v>
      </c>
      <c r="C1111" s="9" t="s">
        <v>455</v>
      </c>
      <c r="D1111" s="7" t="s">
        <v>772</v>
      </c>
      <c r="E1111" t="s">
        <v>712</v>
      </c>
      <c r="F1111" s="25">
        <v>1000</v>
      </c>
      <c r="G1111">
        <v>30710</v>
      </c>
      <c r="H1111" s="7" t="str">
        <f>VLOOKUP(G1111,'Sub-Acct VLookup'!$A$1:$B$44,2,0)</f>
        <v>Youth Clubs &amp; Centers</v>
      </c>
      <c r="I1111">
        <v>3333</v>
      </c>
      <c r="J1111" s="2" t="s">
        <v>1011</v>
      </c>
      <c r="K1111" s="2"/>
      <c r="L1111" t="str">
        <f>VLOOKUP(J1111,'State V-Lookup'!$A$1:$B$19,2,0)</f>
        <v>KENTUCKY</v>
      </c>
      <c r="M1111" t="str">
        <f>VLOOKUP(I1111,'Cost Center VLookup'!$A$1:$C$99,2,0)</f>
        <v>3333 Mid St Div Public Affairs</v>
      </c>
      <c r="N1111" t="str">
        <f>VLOOKUP(I1111,'Cost Center VLookup'!$A$1:$C$89,3,0)</f>
        <v>Mark Martin</v>
      </c>
      <c r="O1111" t="str">
        <f>VLOOKUP(I1111,'Cost Center VLookup'!$A$1:$D$97,4,0)</f>
        <v>Administration</v>
      </c>
    </row>
    <row r="1112" spans="1:15" hidden="1">
      <c r="A1112" s="18">
        <v>40990</v>
      </c>
      <c r="B1112" s="6" t="s">
        <v>717</v>
      </c>
      <c r="C1112" s="9" t="s">
        <v>455</v>
      </c>
      <c r="D1112" s="7">
        <v>134</v>
      </c>
      <c r="E1112" t="s">
        <v>800</v>
      </c>
      <c r="F1112" s="25">
        <v>0</v>
      </c>
      <c r="G1112">
        <v>30702</v>
      </c>
      <c r="H1112" s="7" t="str">
        <f>VLOOKUP(G1112,'Sub-Acct VLookup'!$A$1:$B$44,2,0)</f>
        <v>Education</v>
      </c>
      <c r="I1112">
        <v>3333</v>
      </c>
      <c r="J1112" s="2" t="s">
        <v>1011</v>
      </c>
      <c r="K1112" s="2"/>
      <c r="L1112" t="str">
        <f>VLOOKUP(J1112,'State V-Lookup'!$A$1:$B$19,2,0)</f>
        <v>KENTUCKY</v>
      </c>
      <c r="M1112" t="str">
        <f>VLOOKUP(I1112,'Cost Center VLookup'!$A$1:$C$99,2,0)</f>
        <v>3333 Mid St Div Public Affairs</v>
      </c>
      <c r="N1112" t="str">
        <f>VLOOKUP(I1112,'Cost Center VLookup'!$A$1:$C$89,3,0)</f>
        <v>Mark Martin</v>
      </c>
      <c r="O1112" t="str">
        <f>VLOOKUP(I1112,'Cost Center VLookup'!$A$1:$D$97,4,0)</f>
        <v>Administration</v>
      </c>
    </row>
    <row r="1113" spans="1:15" hidden="1">
      <c r="A1113" s="18">
        <v>40994</v>
      </c>
      <c r="B1113" s="6" t="s">
        <v>717</v>
      </c>
      <c r="C1113" s="9" t="s">
        <v>455</v>
      </c>
      <c r="D1113" s="7" t="s">
        <v>773</v>
      </c>
      <c r="E1113" t="s">
        <v>694</v>
      </c>
      <c r="F1113" s="25">
        <v>1000</v>
      </c>
      <c r="G1113">
        <v>30736</v>
      </c>
      <c r="H1113" s="7" t="str">
        <f>VLOOKUP(G1113,'Sub-Acct VLookup'!$A$1:$B$44,2,0)</f>
        <v>Community Welfare</v>
      </c>
      <c r="I1113">
        <v>3333</v>
      </c>
      <c r="J1113" s="2" t="s">
        <v>1011</v>
      </c>
      <c r="K1113" s="2"/>
      <c r="L1113" t="str">
        <f>VLOOKUP(J1113,'State V-Lookup'!$A$1:$B$19,2,0)</f>
        <v>KENTUCKY</v>
      </c>
      <c r="M1113" t="str">
        <f>VLOOKUP(I1113,'Cost Center VLookup'!$A$1:$C$99,2,0)</f>
        <v>3333 Mid St Div Public Affairs</v>
      </c>
      <c r="N1113" t="str">
        <f>VLOOKUP(I1113,'Cost Center VLookup'!$A$1:$C$89,3,0)</f>
        <v>Mark Martin</v>
      </c>
      <c r="O1113" t="str">
        <f>VLOOKUP(I1113,'Cost Center VLookup'!$A$1:$D$97,4,0)</f>
        <v>Administration</v>
      </c>
    </row>
    <row r="1114" spans="1:15" hidden="1">
      <c r="A1114" s="18">
        <v>40994</v>
      </c>
      <c r="B1114" s="6" t="s">
        <v>717</v>
      </c>
      <c r="C1114" s="9" t="s">
        <v>455</v>
      </c>
      <c r="D1114" s="7" t="s">
        <v>774</v>
      </c>
      <c r="E1114" t="s">
        <v>801</v>
      </c>
      <c r="F1114" s="25">
        <v>100</v>
      </c>
      <c r="G1114">
        <v>30736</v>
      </c>
      <c r="H1114" s="7" t="str">
        <f>VLOOKUP(G1114,'Sub-Acct VLookup'!$A$1:$B$44,2,0)</f>
        <v>Community Welfare</v>
      </c>
      <c r="I1114">
        <v>3333</v>
      </c>
      <c r="J1114" s="2" t="s">
        <v>1011</v>
      </c>
      <c r="K1114" s="2"/>
      <c r="L1114" t="str">
        <f>VLOOKUP(J1114,'State V-Lookup'!$A$1:$B$19,2,0)</f>
        <v>KENTUCKY</v>
      </c>
      <c r="M1114" t="str">
        <f>VLOOKUP(I1114,'Cost Center VLookup'!$A$1:$C$99,2,0)</f>
        <v>3333 Mid St Div Public Affairs</v>
      </c>
      <c r="N1114" t="str">
        <f>VLOOKUP(I1114,'Cost Center VLookup'!$A$1:$C$89,3,0)</f>
        <v>Mark Martin</v>
      </c>
      <c r="O1114" t="str">
        <f>VLOOKUP(I1114,'Cost Center VLookup'!$A$1:$D$97,4,0)</f>
        <v>Administration</v>
      </c>
    </row>
    <row r="1115" spans="1:15" hidden="1">
      <c r="A1115" s="18">
        <v>40994</v>
      </c>
      <c r="B1115" s="6" t="s">
        <v>717</v>
      </c>
      <c r="C1115" s="9" t="s">
        <v>455</v>
      </c>
      <c r="D1115" s="7" t="s">
        <v>774</v>
      </c>
      <c r="E1115" t="s">
        <v>803</v>
      </c>
      <c r="F1115" s="25">
        <v>300</v>
      </c>
      <c r="G1115">
        <v>30736</v>
      </c>
      <c r="H1115" s="7" t="str">
        <f>VLOOKUP(G1115,'Sub-Acct VLookup'!$A$1:$B$44,2,0)</f>
        <v>Community Welfare</v>
      </c>
      <c r="I1115">
        <v>3333</v>
      </c>
      <c r="J1115" s="2" t="s">
        <v>1011</v>
      </c>
      <c r="K1115" s="2"/>
      <c r="L1115" t="str">
        <f>VLOOKUP(J1115,'State V-Lookup'!$A$1:$B$19,2,0)</f>
        <v>KENTUCKY</v>
      </c>
      <c r="M1115" t="str">
        <f>VLOOKUP(I1115,'Cost Center VLookup'!$A$1:$C$99,2,0)</f>
        <v>3333 Mid St Div Public Affairs</v>
      </c>
      <c r="N1115" t="str">
        <f>VLOOKUP(I1115,'Cost Center VLookup'!$A$1:$C$89,3,0)</f>
        <v>Mark Martin</v>
      </c>
      <c r="O1115" t="str">
        <f>VLOOKUP(I1115,'Cost Center VLookup'!$A$1:$D$97,4,0)</f>
        <v>Administration</v>
      </c>
    </row>
    <row r="1116" spans="1:15" hidden="1">
      <c r="A1116" s="18">
        <v>40994</v>
      </c>
      <c r="B1116" s="6" t="s">
        <v>717</v>
      </c>
      <c r="C1116" s="9" t="s">
        <v>455</v>
      </c>
      <c r="D1116" s="7" t="s">
        <v>774</v>
      </c>
      <c r="E1116" t="s">
        <v>804</v>
      </c>
      <c r="F1116" s="25">
        <v>300</v>
      </c>
      <c r="G1116">
        <v>30736</v>
      </c>
      <c r="H1116" s="7" t="str">
        <f>VLOOKUP(G1116,'Sub-Acct VLookup'!$A$1:$B$44,2,0)</f>
        <v>Community Welfare</v>
      </c>
      <c r="I1116">
        <v>3333</v>
      </c>
      <c r="J1116" s="2" t="s">
        <v>1011</v>
      </c>
      <c r="K1116" s="2"/>
      <c r="L1116" t="str">
        <f>VLOOKUP(J1116,'State V-Lookup'!$A$1:$B$19,2,0)</f>
        <v>KENTUCKY</v>
      </c>
      <c r="M1116" t="str">
        <f>VLOOKUP(I1116,'Cost Center VLookup'!$A$1:$C$99,2,0)</f>
        <v>3333 Mid St Div Public Affairs</v>
      </c>
      <c r="N1116" t="str">
        <f>VLOOKUP(I1116,'Cost Center VLookup'!$A$1:$C$89,3,0)</f>
        <v>Mark Martin</v>
      </c>
      <c r="O1116" t="str">
        <f>VLOOKUP(I1116,'Cost Center VLookup'!$A$1:$D$97,4,0)</f>
        <v>Administration</v>
      </c>
    </row>
    <row r="1117" spans="1:15" hidden="1">
      <c r="A1117" s="18">
        <v>40997</v>
      </c>
      <c r="B1117" s="6" t="s">
        <v>717</v>
      </c>
      <c r="C1117" s="9" t="s">
        <v>455</v>
      </c>
      <c r="D1117" s="7" t="s">
        <v>776</v>
      </c>
      <c r="E1117" t="s">
        <v>780</v>
      </c>
      <c r="F1117" s="25">
        <v>1000</v>
      </c>
      <c r="G1117">
        <v>30713</v>
      </c>
      <c r="H1117" s="7" t="str">
        <f>VLOOKUP(G1117,'Sub-Acct VLookup'!$A$1:$B$44,2,0)</f>
        <v>American Red Cross</v>
      </c>
      <c r="I1117">
        <v>3333</v>
      </c>
      <c r="J1117" s="2" t="s">
        <v>1011</v>
      </c>
      <c r="K1117" s="2"/>
      <c r="L1117" t="str">
        <f>VLOOKUP(J1117,'State V-Lookup'!$A$1:$B$19,2,0)</f>
        <v>KENTUCKY</v>
      </c>
      <c r="M1117" t="str">
        <f>VLOOKUP(I1117,'Cost Center VLookup'!$A$1:$C$99,2,0)</f>
        <v>3333 Mid St Div Public Affairs</v>
      </c>
      <c r="N1117" t="str">
        <f>VLOOKUP(I1117,'Cost Center VLookup'!$A$1:$C$89,3,0)</f>
        <v>Mark Martin</v>
      </c>
      <c r="O1117" t="str">
        <f>VLOOKUP(I1117,'Cost Center VLookup'!$A$1:$D$97,4,0)</f>
        <v>Administration</v>
      </c>
    </row>
    <row r="1118" spans="1:15" hidden="1">
      <c r="A1118" s="18">
        <v>40998</v>
      </c>
      <c r="B1118" s="6" t="s">
        <v>717</v>
      </c>
      <c r="C1118" s="9" t="s">
        <v>455</v>
      </c>
      <c r="D1118" s="7" t="s">
        <v>777</v>
      </c>
      <c r="E1118" t="s">
        <v>584</v>
      </c>
      <c r="F1118" s="25">
        <v>300</v>
      </c>
      <c r="G1118">
        <v>30710</v>
      </c>
      <c r="H1118" s="7" t="str">
        <f>VLOOKUP(G1118,'Sub-Acct VLookup'!$A$1:$B$44,2,0)</f>
        <v>Youth Clubs &amp; Centers</v>
      </c>
      <c r="I1118">
        <v>3333</v>
      </c>
      <c r="J1118" s="2" t="s">
        <v>1011</v>
      </c>
      <c r="K1118" s="2"/>
      <c r="L1118" t="str">
        <f>VLOOKUP(J1118,'State V-Lookup'!$A$1:$B$19,2,0)</f>
        <v>KENTUCKY</v>
      </c>
      <c r="M1118" t="str">
        <f>VLOOKUP(I1118,'Cost Center VLookup'!$A$1:$C$99,2,0)</f>
        <v>3333 Mid St Div Public Affairs</v>
      </c>
      <c r="N1118" t="str">
        <f>VLOOKUP(I1118,'Cost Center VLookup'!$A$1:$C$89,3,0)</f>
        <v>Mark Martin</v>
      </c>
      <c r="O1118" t="str">
        <f>VLOOKUP(I1118,'Cost Center VLookup'!$A$1:$D$97,4,0)</f>
        <v>Administration</v>
      </c>
    </row>
    <row r="1119" spans="1:15" hidden="1">
      <c r="A1119" s="18">
        <v>40850</v>
      </c>
      <c r="B1119" s="6" t="s">
        <v>717</v>
      </c>
      <c r="C1119" s="9" t="s">
        <v>455</v>
      </c>
      <c r="D1119" s="7">
        <v>68221</v>
      </c>
      <c r="E1119" t="s">
        <v>574</v>
      </c>
      <c r="F1119" s="25">
        <v>600</v>
      </c>
      <c r="G1119">
        <v>30736</v>
      </c>
      <c r="H1119" s="7" t="str">
        <f>VLOOKUP(G1119,'Sub-Acct VLookup'!$A$1:$B$44,2,0)</f>
        <v>Community Welfare</v>
      </c>
      <c r="I1119">
        <v>2736</v>
      </c>
      <c r="J1119" s="2" t="s">
        <v>1011</v>
      </c>
      <c r="K1119" s="2"/>
      <c r="L1119" t="str">
        <f>VLOOKUP(J1119,'State V-Lookup'!$A$1:$B$19,2,0)</f>
        <v>KENTUCKY</v>
      </c>
      <c r="M1119" t="str">
        <f>VLOOKUP(I1119,'Cost Center VLookup'!$A$1:$C$99,2,0)</f>
        <v>2736 KY Div Hopkinsville C&amp;M/Service</v>
      </c>
      <c r="N1119" t="str">
        <f>VLOOKUP(I1119,'Cost Center VLookup'!$A$1:$C$89,3,0)</f>
        <v>Ryan Tolbert</v>
      </c>
      <c r="O1119" t="str">
        <f>VLOOKUP(I1119,'Cost Center VLookup'!$A$1:$D$97,4,0)</f>
        <v>Mariam Tucker</v>
      </c>
    </row>
    <row r="1120" spans="1:15" hidden="1">
      <c r="A1120" s="18">
        <v>40982</v>
      </c>
      <c r="B1120" s="6" t="s">
        <v>717</v>
      </c>
      <c r="C1120" s="9" t="s">
        <v>455</v>
      </c>
      <c r="D1120" s="7" t="s">
        <v>733</v>
      </c>
      <c r="E1120" t="s">
        <v>794</v>
      </c>
      <c r="F1120" s="25">
        <v>100</v>
      </c>
      <c r="G1120">
        <v>30736</v>
      </c>
      <c r="H1120" s="7" t="str">
        <f>VLOOKUP(G1120,'Sub-Acct VLookup'!$A$1:$B$44,2,0)</f>
        <v>Community Welfare</v>
      </c>
      <c r="I1120">
        <v>3333</v>
      </c>
      <c r="J1120" s="2" t="s">
        <v>1222</v>
      </c>
      <c r="K1120" s="2"/>
      <c r="L1120" t="str">
        <f>VLOOKUP(J1120,'State V-Lookup'!$A$1:$B$19,2,0)</f>
        <v>SEMO</v>
      </c>
      <c r="M1120" t="str">
        <f>VLOOKUP(I1120,'Cost Center VLookup'!$A$1:$C$99,2,0)</f>
        <v>3333 Mid St Div Public Affairs</v>
      </c>
      <c r="N1120" t="str">
        <f>VLOOKUP(I1120,'Cost Center VLookup'!$A$1:$C$89,3,0)</f>
        <v>Mark Martin</v>
      </c>
      <c r="O1120" t="str">
        <f>VLOOKUP(I1120,'Cost Center VLookup'!$A$1:$D$97,4,0)</f>
        <v>Administration</v>
      </c>
    </row>
    <row r="1121" spans="1:15" hidden="1">
      <c r="A1121" s="18">
        <v>40850</v>
      </c>
      <c r="B1121" s="6" t="s">
        <v>717</v>
      </c>
      <c r="C1121" s="9" t="s">
        <v>455</v>
      </c>
      <c r="D1121" s="7">
        <v>68221</v>
      </c>
      <c r="E1121" t="s">
        <v>574</v>
      </c>
      <c r="F1121" s="25">
        <v>600</v>
      </c>
      <c r="G1121">
        <v>30736</v>
      </c>
      <c r="H1121" s="7" t="str">
        <f>VLOOKUP(G1121,'Sub-Acct VLookup'!$A$1:$B$44,2,0)</f>
        <v>Community Welfare</v>
      </c>
      <c r="I1121">
        <v>2604</v>
      </c>
      <c r="J1121" s="2" t="s">
        <v>1027</v>
      </c>
      <c r="K1121" s="2"/>
      <c r="L1121" t="str">
        <f>VLOOKUP(J1121,'State V-Lookup'!$A$1:$B$19,2,0)</f>
        <v>GENERAL OFFICE</v>
      </c>
      <c r="M1121" t="str">
        <f>VLOOKUP(I1121,'Cost Center VLookup'!$A$1:$C$99,2,0)</f>
        <v>2604 KY Div Owensboro Regulatory Affairs</v>
      </c>
      <c r="N1121" t="str">
        <f>VLOOKUP(I1121,'Cost Center VLookup'!$A$1:$C$89,3,0)</f>
        <v>Brannon Taylor</v>
      </c>
      <c r="O1121" t="str">
        <f>VLOOKUP(I1121,'Cost Center VLookup'!$A$1:$D$97,4,0)</f>
        <v>Administration</v>
      </c>
    </row>
    <row r="1122" spans="1:15" hidden="1">
      <c r="A1122" s="18">
        <v>40850</v>
      </c>
      <c r="B1122" s="6" t="s">
        <v>717</v>
      </c>
      <c r="C1122" s="9" t="s">
        <v>455</v>
      </c>
      <c r="D1122" s="7">
        <v>68221</v>
      </c>
      <c r="E1122" t="s">
        <v>574</v>
      </c>
      <c r="F1122" s="25">
        <v>600</v>
      </c>
      <c r="G1122">
        <v>30736</v>
      </c>
      <c r="H1122" s="7" t="str">
        <f>VLOOKUP(G1122,'Sub-Acct VLookup'!$A$1:$B$44,2,0)</f>
        <v>Community Welfare</v>
      </c>
      <c r="I1122">
        <v>2631</v>
      </c>
      <c r="J1122" s="2" t="s">
        <v>1027</v>
      </c>
      <c r="K1122" s="2"/>
      <c r="L1122" t="str">
        <f>VLOOKUP(J1122,'State V-Lookup'!$A$1:$B$19,2,0)</f>
        <v>GENERAL OFFICE</v>
      </c>
      <c r="M1122" t="str">
        <f>VLOOKUP(I1122,'Cost Center VLookup'!$A$1:$C$99,2,0)</f>
        <v>2631 KY Div Madisonville West Region Administration</v>
      </c>
      <c r="N1122" t="str">
        <f>VLOOKUP(I1122,'Cost Center VLookup'!$A$1:$C$89,3,0)</f>
        <v>Tim Owen</v>
      </c>
      <c r="O1122" t="str">
        <f>VLOOKUP(I1122,'Cost Center VLookup'!$A$1:$D$97,4,0)</f>
        <v>Administration</v>
      </c>
    </row>
    <row r="1123" spans="1:15" hidden="1">
      <c r="A1123" s="18">
        <v>40850</v>
      </c>
      <c r="B1123" s="6" t="s">
        <v>717</v>
      </c>
      <c r="C1123" s="9" t="s">
        <v>455</v>
      </c>
      <c r="D1123" s="7">
        <v>68221</v>
      </c>
      <c r="E1123" t="s">
        <v>574</v>
      </c>
      <c r="F1123" s="25">
        <v>600</v>
      </c>
      <c r="G1123">
        <v>30736</v>
      </c>
      <c r="H1123" s="7" t="str">
        <f>VLOOKUP(G1123,'Sub-Acct VLookup'!$A$1:$B$44,2,0)</f>
        <v>Community Welfare</v>
      </c>
      <c r="I1123">
        <v>2703</v>
      </c>
      <c r="J1123" s="2" t="s">
        <v>1027</v>
      </c>
      <c r="K1123" s="2"/>
      <c r="L1123" t="str">
        <f>VLOOKUP(J1123,'State V-Lookup'!$A$1:$B$19,2,0)</f>
        <v>GENERAL OFFICE</v>
      </c>
      <c r="M1123" t="str">
        <f>VLOOKUP(I1123,'Cost Center VLookup'!$A$1:$C$99,2,0)</f>
        <v>2703 KY Div Governmental Affairs</v>
      </c>
      <c r="N1123" t="str">
        <f>VLOOKUP(I1123,'Cost Center VLookup'!$A$1:$C$89,3,0)</f>
        <v>Vacant</v>
      </c>
      <c r="O1123" t="str">
        <f>VLOOKUP(I1123,'Cost Center VLookup'!$A$1:$D$97,4,0)</f>
        <v>Administration</v>
      </c>
    </row>
    <row r="1124" spans="1:15" hidden="1">
      <c r="A1124" s="18">
        <v>40850</v>
      </c>
      <c r="B1124" s="6" t="s">
        <v>717</v>
      </c>
      <c r="C1124" s="9" t="s">
        <v>455</v>
      </c>
      <c r="D1124" s="7">
        <v>68221</v>
      </c>
      <c r="E1124" t="s">
        <v>574</v>
      </c>
      <c r="F1124" s="25">
        <v>600</v>
      </c>
      <c r="G1124">
        <v>30736</v>
      </c>
      <c r="H1124" s="7" t="str">
        <f>VLOOKUP(G1124,'Sub-Acct VLookup'!$A$1:$B$44,2,0)</f>
        <v>Community Welfare</v>
      </c>
      <c r="I1124">
        <v>3308</v>
      </c>
      <c r="J1124" s="2" t="s">
        <v>1027</v>
      </c>
      <c r="K1124" s="2"/>
      <c r="L1124" t="str">
        <f>VLOOKUP(J1124,'State V-Lookup'!$A$1:$B$19,2,0)</f>
        <v>GENERAL OFFICE</v>
      </c>
      <c r="M1124" t="str">
        <f>VLOOKUP(I1124,'Cost Center VLookup'!$A$1:$C$99,2,0)</f>
        <v>3308 Mid St Div Franklin Marketing</v>
      </c>
      <c r="N1124" t="str">
        <f>VLOOKUP(I1124,'Cost Center VLookup'!$A$1:$C$89,3,0)</f>
        <v>Danny Bertotti</v>
      </c>
      <c r="O1124" t="str">
        <f>VLOOKUP(I1124,'Cost Center VLookup'!$A$1:$D$97,4,0)</f>
        <v>Marketing</v>
      </c>
    </row>
    <row r="1125" spans="1:15" hidden="1">
      <c r="A1125" s="18">
        <v>40973</v>
      </c>
      <c r="B1125" s="6" t="s">
        <v>717</v>
      </c>
      <c r="C1125" s="9" t="s">
        <v>455</v>
      </c>
      <c r="D1125" s="7" t="s">
        <v>723</v>
      </c>
      <c r="E1125" t="s">
        <v>484</v>
      </c>
      <c r="F1125" s="25">
        <v>5000</v>
      </c>
      <c r="G1125">
        <v>30709</v>
      </c>
      <c r="H1125" s="7" t="str">
        <f>VLOOKUP(G1125,'Sub-Acct VLookup'!$A$1:$B$44,2,0)</f>
        <v>Salvation Army</v>
      </c>
      <c r="I1125">
        <v>2631</v>
      </c>
      <c r="J1125" s="2" t="s">
        <v>1217</v>
      </c>
      <c r="K1125" s="2"/>
      <c r="L1125" t="str">
        <f>VLOOKUP(J1125,'State V-Lookup'!$A$1:$B$19,2,0)</f>
        <v>ILLINOIS</v>
      </c>
      <c r="M1125" t="str">
        <f>VLOOKUP(I1125,'Cost Center VLookup'!$A$1:$C$99,2,0)</f>
        <v>2631 KY Div Madisonville West Region Administration</v>
      </c>
      <c r="N1125" t="str">
        <f>VLOOKUP(I1125,'Cost Center VLookup'!$A$1:$C$89,3,0)</f>
        <v>Tim Owen</v>
      </c>
      <c r="O1125" t="str">
        <f>VLOOKUP(I1125,'Cost Center VLookup'!$A$1:$D$97,4,0)</f>
        <v>Administration</v>
      </c>
    </row>
    <row r="1126" spans="1:15" hidden="1">
      <c r="A1126" s="18">
        <v>40976</v>
      </c>
      <c r="B1126" s="6" t="s">
        <v>717</v>
      </c>
      <c r="C1126" s="9" t="s">
        <v>455</v>
      </c>
      <c r="D1126" s="7" t="s">
        <v>728</v>
      </c>
      <c r="E1126" t="s">
        <v>787</v>
      </c>
      <c r="F1126" s="25">
        <v>100</v>
      </c>
      <c r="G1126">
        <v>30736</v>
      </c>
      <c r="H1126" s="7" t="str">
        <f>VLOOKUP(G1126,'Sub-Acct VLookup'!$A$1:$B$44,2,0)</f>
        <v>Community Welfare</v>
      </c>
      <c r="I1126">
        <v>3345</v>
      </c>
      <c r="J1126" s="2" t="s">
        <v>1217</v>
      </c>
      <c r="K1126" s="2"/>
      <c r="L1126" t="str">
        <f>VLOOKUP(J1126,'State V-Lookup'!$A$1:$B$19,2,0)</f>
        <v>ILLINOIS</v>
      </c>
      <c r="M1126" t="str">
        <f>VLOOKUP(I1126,'Cost Center VLookup'!$A$1:$C$99,2,0)</f>
        <v>3345 Mid St Div ILWTN Metropolis Operations</v>
      </c>
      <c r="N1126" t="str">
        <f>VLOOKUP(I1126,'Cost Center VLookup'!$A$1:$C$89,3,0)</f>
        <v>Liberty Utilities</v>
      </c>
      <c r="O1126" t="str">
        <f>VLOOKUP(I1126,'Cost Center VLookup'!$A$1:$D$97,4,0)</f>
        <v>Liberty Utilities</v>
      </c>
    </row>
    <row r="1127" spans="1:15" hidden="1">
      <c r="A1127" s="18">
        <v>40980</v>
      </c>
      <c r="B1127" s="6" t="s">
        <v>717</v>
      </c>
      <c r="C1127" s="9" t="s">
        <v>455</v>
      </c>
      <c r="D1127" s="7" t="s">
        <v>731</v>
      </c>
      <c r="E1127" t="s">
        <v>792</v>
      </c>
      <c r="F1127" s="25">
        <v>25</v>
      </c>
      <c r="G1127">
        <v>30736</v>
      </c>
      <c r="H1127" s="7" t="str">
        <f>VLOOKUP(G1127,'Sub-Acct VLookup'!$A$1:$B$44,2,0)</f>
        <v>Community Welfare</v>
      </c>
      <c r="I1127">
        <v>3340</v>
      </c>
      <c r="J1127" s="2" t="s">
        <v>1217</v>
      </c>
      <c r="K1127" s="2"/>
      <c r="L1127" t="str">
        <f>VLOOKUP(J1127,'State V-Lookup'!$A$1:$B$19,2,0)</f>
        <v>ILLINOIS</v>
      </c>
      <c r="M1127" t="str">
        <f>VLOOKUP(I1127,'Cost Center VLookup'!$A$1:$C$99,2,0)</f>
        <v>3340 Mid St Div Vandalia Operations</v>
      </c>
      <c r="N1127" t="str">
        <f>VLOOKUP(I1127,'Cost Center VLookup'!$A$1:$C$89,3,0)</f>
        <v>Liberty Utilities</v>
      </c>
      <c r="O1127" t="str">
        <f>VLOOKUP(I1127,'Cost Center VLookup'!$A$1:$D$97,4,0)</f>
        <v>Liberty Utilities</v>
      </c>
    </row>
    <row r="1128" spans="1:15" hidden="1">
      <c r="A1128" s="18">
        <v>40984</v>
      </c>
      <c r="B1128" s="6" t="s">
        <v>717</v>
      </c>
      <c r="C1128" s="9" t="s">
        <v>455</v>
      </c>
      <c r="D1128" s="7" t="s">
        <v>769</v>
      </c>
      <c r="E1128" t="s">
        <v>486</v>
      </c>
      <c r="F1128" s="25">
        <v>533.92999999999995</v>
      </c>
      <c r="G1128">
        <v>30705</v>
      </c>
      <c r="H1128" s="7" t="str">
        <f>VLOOKUP(G1128,'Sub-Acct VLookup'!$A$1:$B$44,2,0)</f>
        <v>Health</v>
      </c>
      <c r="I1128">
        <v>3333</v>
      </c>
      <c r="J1128" s="2" t="s">
        <v>1217</v>
      </c>
      <c r="K1128" s="2"/>
      <c r="L1128" t="str">
        <f>VLOOKUP(J1128,'State V-Lookup'!$A$1:$B$19,2,0)</f>
        <v>ILLINOIS</v>
      </c>
      <c r="M1128" t="str">
        <f>VLOOKUP(I1128,'Cost Center VLookup'!$A$1:$C$99,2,0)</f>
        <v>3333 Mid St Div Public Affairs</v>
      </c>
      <c r="N1128" t="str">
        <f>VLOOKUP(I1128,'Cost Center VLookup'!$A$1:$C$89,3,0)</f>
        <v>Mark Martin</v>
      </c>
      <c r="O1128" t="str">
        <f>VLOOKUP(I1128,'Cost Center VLookup'!$A$1:$D$97,4,0)</f>
        <v>Administration</v>
      </c>
    </row>
    <row r="1129" spans="1:15" hidden="1">
      <c r="A1129" s="18">
        <v>40968</v>
      </c>
      <c r="B1129" s="6" t="s">
        <v>717</v>
      </c>
      <c r="C1129" s="9" t="s">
        <v>455</v>
      </c>
      <c r="D1129" s="7" t="s">
        <v>720</v>
      </c>
      <c r="E1129" t="s">
        <v>779</v>
      </c>
      <c r="F1129" s="25">
        <v>250</v>
      </c>
      <c r="G1129">
        <v>30710</v>
      </c>
      <c r="H1129" s="7" t="str">
        <f>VLOOKUP(G1129,'Sub-Acct VLookup'!$A$1:$B$44,2,0)</f>
        <v>Youth Clubs &amp; Centers</v>
      </c>
      <c r="I1129">
        <v>3338</v>
      </c>
      <c r="J1129" s="2" t="s">
        <v>1026</v>
      </c>
      <c r="K1129" s="2"/>
      <c r="L1129" t="str">
        <f>VLOOKUP(J1129,'State V-Lookup'!$A$1:$B$19,2,0)</f>
        <v>TENNESSEE</v>
      </c>
      <c r="M1129" t="str">
        <f>VLOOKUP(I1129,'Cost Center VLookup'!$A$1:$C$99,2,0)</f>
        <v>3338 Mid St Div ILWTN Union City Operations</v>
      </c>
      <c r="N1129" t="str">
        <f>VLOOKUP(I1129,'Cost Center VLookup'!$A$1:$C$89,3,0)</f>
        <v>Pat Mattingly / Sean Jones</v>
      </c>
      <c r="O1129" t="str">
        <f>VLOOKUP(I1129,'Cost Center VLookup'!$A$1:$D$97,4,0)</f>
        <v>Ryan Tolbert</v>
      </c>
    </row>
    <row r="1130" spans="1:15" hidden="1">
      <c r="A1130" s="18">
        <v>40974</v>
      </c>
      <c r="B1130" s="6" t="s">
        <v>717</v>
      </c>
      <c r="C1130" s="9" t="s">
        <v>455</v>
      </c>
      <c r="D1130" s="7" t="s">
        <v>725</v>
      </c>
      <c r="E1130" t="s">
        <v>694</v>
      </c>
      <c r="F1130" s="25">
        <v>500</v>
      </c>
      <c r="G1130">
        <v>30705</v>
      </c>
      <c r="H1130" s="7" t="str">
        <f>VLOOKUP(G1130,'Sub-Acct VLookup'!$A$1:$B$44,2,0)</f>
        <v>Health</v>
      </c>
      <c r="I1130">
        <v>3303</v>
      </c>
      <c r="J1130" s="2" t="s">
        <v>1026</v>
      </c>
      <c r="K1130" s="2"/>
      <c r="L1130" t="str">
        <f>VLOOKUP(J1130,'State V-Lookup'!$A$1:$B$19,2,0)</f>
        <v>TENNESSEE</v>
      </c>
      <c r="M1130" t="str">
        <f>VLOOKUP(I1130,'Cost Center VLookup'!$A$1:$C$99,2,0)</f>
        <v>3303 Mid St Div Franklin Human Resources</v>
      </c>
      <c r="N1130" t="str">
        <f>VLOOKUP(I1130,'Cost Center VLookup'!$A$1:$C$89,3,0)</f>
        <v>Julie Duff</v>
      </c>
      <c r="O1130" t="str">
        <f>VLOOKUP(I1130,'Cost Center VLookup'!$A$1:$D$97,4,0)</f>
        <v>Administration</v>
      </c>
    </row>
    <row r="1131" spans="1:15" hidden="1">
      <c r="A1131" s="18">
        <v>40976</v>
      </c>
      <c r="B1131" s="6" t="s">
        <v>717</v>
      </c>
      <c r="C1131" s="9" t="s">
        <v>455</v>
      </c>
      <c r="D1131" s="7" t="s">
        <v>728</v>
      </c>
      <c r="E1131" t="s">
        <v>788</v>
      </c>
      <c r="F1131" s="25">
        <v>1000</v>
      </c>
      <c r="G1131">
        <v>30702</v>
      </c>
      <c r="H1131" s="7" t="str">
        <f>VLOOKUP(G1131,'Sub-Acct VLookup'!$A$1:$B$44,2,0)</f>
        <v>Education</v>
      </c>
      <c r="I1131">
        <v>3301</v>
      </c>
      <c r="J1131" s="2" t="s">
        <v>1026</v>
      </c>
      <c r="K1131" s="2"/>
      <c r="L1131" t="str">
        <f>VLOOKUP(J1131,'State V-Lookup'!$A$1:$B$19,2,0)</f>
        <v>TENNESSEE</v>
      </c>
      <c r="M1131" t="str">
        <f>VLOOKUP(I1131,'Cost Center VLookup'!$A$1:$C$99,2,0)</f>
        <v>3301 Mid St Div Franklin Administration</v>
      </c>
      <c r="N1131" t="str">
        <f>VLOOKUP(I1131,'Cost Center VLookup'!$A$1:$C$89,3,0)</f>
        <v>Kevin Dobbs</v>
      </c>
      <c r="O1131" t="str">
        <f>VLOOKUP(I1131,'Cost Center VLookup'!$A$1:$D$97,4,0)</f>
        <v>Administration</v>
      </c>
    </row>
    <row r="1132" spans="1:15" hidden="1">
      <c r="A1132" s="18">
        <v>40983</v>
      </c>
      <c r="B1132" s="6" t="s">
        <v>717</v>
      </c>
      <c r="C1132" s="9" t="s">
        <v>455</v>
      </c>
      <c r="D1132" s="7" t="s">
        <v>734</v>
      </c>
      <c r="E1132" t="s">
        <v>694</v>
      </c>
      <c r="F1132" s="25">
        <v>425</v>
      </c>
      <c r="G1132">
        <v>30705</v>
      </c>
      <c r="H1132" s="7" t="str">
        <f>VLOOKUP(G1132,'Sub-Acct VLookup'!$A$1:$B$44,2,0)</f>
        <v>Health</v>
      </c>
      <c r="I1132">
        <v>3344</v>
      </c>
      <c r="J1132" s="2" t="s">
        <v>1026</v>
      </c>
      <c r="K1132" s="2"/>
      <c r="L1132" t="str">
        <f>VLOOKUP(J1132,'State V-Lookup'!$A$1:$B$19,2,0)</f>
        <v>TENNESSEE</v>
      </c>
      <c r="M1132" t="str">
        <f>VLOOKUP(I1132,'Cost Center VLookup'!$A$1:$C$99,2,0)</f>
        <v>3344 Mid St Div Shelbyville Operations</v>
      </c>
      <c r="N1132" t="str">
        <f>VLOOKUP(I1132,'Cost Center VLookup'!$A$1:$C$89,3,0)</f>
        <v>James Robbins / Jason Griffin</v>
      </c>
      <c r="O1132" t="str">
        <f>VLOOKUP(I1132,'Cost Center VLookup'!$A$1:$D$97,4,0)</f>
        <v>Brett Lowe</v>
      </c>
    </row>
    <row r="1133" spans="1:15" hidden="1">
      <c r="A1133" s="18">
        <v>40987</v>
      </c>
      <c r="B1133" s="6" t="s">
        <v>717</v>
      </c>
      <c r="C1133" s="9" t="s">
        <v>455</v>
      </c>
      <c r="D1133" s="7" t="s">
        <v>731</v>
      </c>
      <c r="E1133" t="s">
        <v>797</v>
      </c>
      <c r="F1133" s="25">
        <v>500</v>
      </c>
      <c r="G1133">
        <v>30736</v>
      </c>
      <c r="H1133" s="7" t="str">
        <f>VLOOKUP(G1133,'Sub-Acct VLookup'!$A$1:$B$44,2,0)</f>
        <v>Community Welfare</v>
      </c>
      <c r="I1133">
        <v>3338</v>
      </c>
      <c r="J1133" s="2" t="s">
        <v>1026</v>
      </c>
      <c r="K1133" s="2"/>
      <c r="L1133" t="str">
        <f>VLOOKUP(J1133,'State V-Lookup'!$A$1:$B$19,2,0)</f>
        <v>TENNESSEE</v>
      </c>
      <c r="M1133" t="str">
        <f>VLOOKUP(I1133,'Cost Center VLookup'!$A$1:$C$99,2,0)</f>
        <v>3338 Mid St Div ILWTN Union City Operations</v>
      </c>
      <c r="N1133" t="str">
        <f>VLOOKUP(I1133,'Cost Center VLookup'!$A$1:$C$89,3,0)</f>
        <v>Pat Mattingly / Sean Jones</v>
      </c>
      <c r="O1133" t="str">
        <f>VLOOKUP(I1133,'Cost Center VLookup'!$A$1:$D$97,4,0)</f>
        <v>Ryan Tolbert</v>
      </c>
    </row>
    <row r="1134" spans="1:15" hidden="1">
      <c r="A1134" s="18">
        <v>40989</v>
      </c>
      <c r="B1134" s="6" t="s">
        <v>717</v>
      </c>
      <c r="C1134" s="9" t="s">
        <v>455</v>
      </c>
      <c r="D1134" s="7" t="s">
        <v>772</v>
      </c>
      <c r="E1134" t="s">
        <v>799</v>
      </c>
      <c r="F1134" s="25">
        <v>20</v>
      </c>
      <c r="G1134">
        <v>30736</v>
      </c>
      <c r="H1134" s="7" t="str">
        <f>VLOOKUP(G1134,'Sub-Acct VLookup'!$A$1:$B$44,2,0)</f>
        <v>Community Welfare</v>
      </c>
      <c r="I1134">
        <v>3341</v>
      </c>
      <c r="J1134" s="2" t="s">
        <v>1026</v>
      </c>
      <c r="K1134" s="2"/>
      <c r="L1134" t="str">
        <f>VLOOKUP(J1134,'State V-Lookup'!$A$1:$B$19,2,0)</f>
        <v>TENNESSEE</v>
      </c>
      <c r="M1134" t="str">
        <f>VLOOKUP(I1134,'Cost Center VLookup'!$A$1:$C$99,2,0)</f>
        <v>3341 Mid St Div Columbia Operations</v>
      </c>
      <c r="N1134" t="str">
        <f>VLOOKUP(I1134,'Cost Center VLookup'!$A$1:$C$89,3,0)</f>
        <v>Kenny Hay / Steve Steiger</v>
      </c>
      <c r="O1134" t="str">
        <f>VLOOKUP(I1134,'Cost Center VLookup'!$A$1:$D$97,4,0)</f>
        <v>Brett Lowe</v>
      </c>
    </row>
    <row r="1135" spans="1:15" hidden="1">
      <c r="A1135" s="18">
        <v>40994</v>
      </c>
      <c r="B1135" s="6" t="s">
        <v>717</v>
      </c>
      <c r="C1135" s="9" t="s">
        <v>455</v>
      </c>
      <c r="D1135" s="7" t="s">
        <v>774</v>
      </c>
      <c r="E1135" t="s">
        <v>802</v>
      </c>
      <c r="F1135" s="25">
        <v>1500</v>
      </c>
      <c r="G1135">
        <v>30736</v>
      </c>
      <c r="H1135" s="7" t="str">
        <f>VLOOKUP(G1135,'Sub-Acct VLookup'!$A$1:$B$44,2,0)</f>
        <v>Community Welfare</v>
      </c>
      <c r="I1135">
        <v>3301</v>
      </c>
      <c r="J1135" s="2" t="s">
        <v>1026</v>
      </c>
      <c r="K1135" s="2"/>
      <c r="L1135" t="str">
        <f>VLOOKUP(J1135,'State V-Lookup'!$A$1:$B$19,2,0)</f>
        <v>TENNESSEE</v>
      </c>
      <c r="M1135" t="str">
        <f>VLOOKUP(I1135,'Cost Center VLookup'!$A$1:$C$99,2,0)</f>
        <v>3301 Mid St Div Franklin Administration</v>
      </c>
      <c r="N1135" t="str">
        <f>VLOOKUP(I1135,'Cost Center VLookup'!$A$1:$C$89,3,0)</f>
        <v>Kevin Dobbs</v>
      </c>
      <c r="O1135" t="str">
        <f>VLOOKUP(I1135,'Cost Center VLookup'!$A$1:$D$97,4,0)</f>
        <v>Administration</v>
      </c>
    </row>
    <row r="1136" spans="1:15" hidden="1">
      <c r="A1136" s="18">
        <v>40973</v>
      </c>
      <c r="B1136" s="6" t="s">
        <v>717</v>
      </c>
      <c r="C1136" s="9" t="s">
        <v>455</v>
      </c>
      <c r="D1136" s="7" t="s">
        <v>724</v>
      </c>
      <c r="E1136" t="s">
        <v>584</v>
      </c>
      <c r="F1136" s="25">
        <v>500</v>
      </c>
      <c r="G1136">
        <v>30710</v>
      </c>
      <c r="H1136" s="7" t="str">
        <f>VLOOKUP(G1136,'Sub-Acct VLookup'!$A$1:$B$44,2,0)</f>
        <v>Youth Clubs &amp; Centers</v>
      </c>
      <c r="I1136">
        <v>3333</v>
      </c>
      <c r="J1136" s="2" t="s">
        <v>1068</v>
      </c>
      <c r="K1136" s="2"/>
      <c r="L1136" t="str">
        <f>VLOOKUP(J1136,'State V-Lookup'!$A$1:$B$19,2,0)</f>
        <v>GEORGIA</v>
      </c>
      <c r="M1136" t="str">
        <f>VLOOKUP(I1136,'Cost Center VLookup'!$A$1:$C$99,2,0)</f>
        <v>3333 Mid St Div Public Affairs</v>
      </c>
      <c r="N1136" t="str">
        <f>VLOOKUP(I1136,'Cost Center VLookup'!$A$1:$C$89,3,0)</f>
        <v>Mark Martin</v>
      </c>
      <c r="O1136" t="str">
        <f>VLOOKUP(I1136,'Cost Center VLookup'!$A$1:$D$97,4,0)</f>
        <v>Administration</v>
      </c>
    </row>
    <row r="1137" spans="1:15" hidden="1">
      <c r="A1137" s="18">
        <v>40980</v>
      </c>
      <c r="B1137" s="6" t="s">
        <v>717</v>
      </c>
      <c r="C1137" s="9" t="s">
        <v>455</v>
      </c>
      <c r="D1137" s="7">
        <v>56704</v>
      </c>
      <c r="E1137" t="s">
        <v>470</v>
      </c>
      <c r="F1137" s="25">
        <v>500</v>
      </c>
      <c r="G1137">
        <v>30736</v>
      </c>
      <c r="H1137" s="7" t="str">
        <f>VLOOKUP(G1137,'Sub-Acct VLookup'!$A$1:$B$44,2,0)</f>
        <v>Community Welfare</v>
      </c>
      <c r="I1137">
        <v>3333</v>
      </c>
      <c r="J1137" s="2" t="s">
        <v>1068</v>
      </c>
      <c r="K1137" s="2"/>
      <c r="L1137" t="str">
        <f>VLOOKUP(J1137,'State V-Lookup'!$A$1:$B$19,2,0)</f>
        <v>GEORGIA</v>
      </c>
      <c r="M1137" t="str">
        <f>VLOOKUP(I1137,'Cost Center VLookup'!$A$1:$C$99,2,0)</f>
        <v>3333 Mid St Div Public Affairs</v>
      </c>
      <c r="N1137" t="str">
        <f>VLOOKUP(I1137,'Cost Center VLookup'!$A$1:$C$89,3,0)</f>
        <v>Mark Martin</v>
      </c>
      <c r="O1137" t="str">
        <f>VLOOKUP(I1137,'Cost Center VLookup'!$A$1:$D$97,4,0)</f>
        <v>Administration</v>
      </c>
    </row>
    <row r="1138" spans="1:15" hidden="1">
      <c r="A1138" s="18">
        <v>40980</v>
      </c>
      <c r="B1138" s="6" t="s">
        <v>717</v>
      </c>
      <c r="C1138" s="9" t="s">
        <v>455</v>
      </c>
      <c r="D1138" s="7" t="s">
        <v>730</v>
      </c>
      <c r="E1138" t="s">
        <v>470</v>
      </c>
      <c r="F1138" s="25">
        <v>500</v>
      </c>
      <c r="G1138">
        <v>30736</v>
      </c>
      <c r="H1138" s="7" t="str">
        <f>VLOOKUP(G1138,'Sub-Acct VLookup'!$A$1:$B$44,2,0)</f>
        <v>Community Welfare</v>
      </c>
      <c r="I1138">
        <v>3333</v>
      </c>
      <c r="J1138" s="2" t="s">
        <v>1068</v>
      </c>
      <c r="K1138" s="2"/>
      <c r="L1138" t="str">
        <f>VLOOKUP(J1138,'State V-Lookup'!$A$1:$B$19,2,0)</f>
        <v>GEORGIA</v>
      </c>
      <c r="M1138" t="str">
        <f>VLOOKUP(I1138,'Cost Center VLookup'!$A$1:$C$99,2,0)</f>
        <v>3333 Mid St Div Public Affairs</v>
      </c>
      <c r="N1138" t="str">
        <f>VLOOKUP(I1138,'Cost Center VLookup'!$A$1:$C$89,3,0)</f>
        <v>Mark Martin</v>
      </c>
      <c r="O1138" t="str">
        <f>VLOOKUP(I1138,'Cost Center VLookup'!$A$1:$D$97,4,0)</f>
        <v>Administration</v>
      </c>
    </row>
    <row r="1139" spans="1:15" hidden="1">
      <c r="A1139" s="18">
        <v>40980</v>
      </c>
      <c r="B1139" s="6" t="s">
        <v>717</v>
      </c>
      <c r="C1139" s="9" t="s">
        <v>455</v>
      </c>
      <c r="D1139" s="7" t="s">
        <v>731</v>
      </c>
      <c r="E1139" t="s">
        <v>789</v>
      </c>
      <c r="F1139" s="25">
        <v>1000</v>
      </c>
      <c r="G1139">
        <v>30702</v>
      </c>
      <c r="H1139" s="7" t="str">
        <f>VLOOKUP(G1139,'Sub-Acct VLookup'!$A$1:$B$44,2,0)</f>
        <v>Education</v>
      </c>
      <c r="I1139">
        <v>3333</v>
      </c>
      <c r="J1139" s="2" t="s">
        <v>1068</v>
      </c>
      <c r="K1139" s="2"/>
      <c r="L1139" t="str">
        <f>VLOOKUP(J1139,'State V-Lookup'!$A$1:$B$19,2,0)</f>
        <v>GEORGIA</v>
      </c>
      <c r="M1139" t="str">
        <f>VLOOKUP(I1139,'Cost Center VLookup'!$A$1:$C$99,2,0)</f>
        <v>3333 Mid St Div Public Affairs</v>
      </c>
      <c r="N1139" t="str">
        <f>VLOOKUP(I1139,'Cost Center VLookup'!$A$1:$C$89,3,0)</f>
        <v>Mark Martin</v>
      </c>
      <c r="O1139" t="str">
        <f>VLOOKUP(I1139,'Cost Center VLookup'!$A$1:$D$97,4,0)</f>
        <v>Administration</v>
      </c>
    </row>
    <row r="1140" spans="1:15" hidden="1">
      <c r="A1140" s="18">
        <v>40980</v>
      </c>
      <c r="B1140" s="6" t="s">
        <v>717</v>
      </c>
      <c r="C1140" s="9" t="s">
        <v>455</v>
      </c>
      <c r="D1140" s="7" t="s">
        <v>731</v>
      </c>
      <c r="E1140" t="s">
        <v>791</v>
      </c>
      <c r="F1140" s="25">
        <v>500</v>
      </c>
      <c r="G1140">
        <v>30702</v>
      </c>
      <c r="H1140" s="7" t="str">
        <f>VLOOKUP(G1140,'Sub-Acct VLookup'!$A$1:$B$44,2,0)</f>
        <v>Education</v>
      </c>
      <c r="I1140">
        <v>3333</v>
      </c>
      <c r="J1140" s="2" t="s">
        <v>1068</v>
      </c>
      <c r="K1140" s="2"/>
      <c r="L1140" t="str">
        <f>VLOOKUP(J1140,'State V-Lookup'!$A$1:$B$19,2,0)</f>
        <v>GEORGIA</v>
      </c>
      <c r="M1140" t="str">
        <f>VLOOKUP(I1140,'Cost Center VLookup'!$A$1:$C$99,2,0)</f>
        <v>3333 Mid St Div Public Affairs</v>
      </c>
      <c r="N1140" t="str">
        <f>VLOOKUP(I1140,'Cost Center VLookup'!$A$1:$C$89,3,0)</f>
        <v>Mark Martin</v>
      </c>
      <c r="O1140" t="str">
        <f>VLOOKUP(I1140,'Cost Center VLookup'!$A$1:$D$97,4,0)</f>
        <v>Administration</v>
      </c>
    </row>
    <row r="1141" spans="1:15" hidden="1">
      <c r="A1141" s="18">
        <v>40981</v>
      </c>
      <c r="B1141" s="6" t="s">
        <v>717</v>
      </c>
      <c r="C1141" s="9" t="s">
        <v>455</v>
      </c>
      <c r="D1141" s="7" t="s">
        <v>732</v>
      </c>
      <c r="E1141" t="s">
        <v>793</v>
      </c>
      <c r="F1141" s="25">
        <v>250</v>
      </c>
      <c r="G1141">
        <v>30736</v>
      </c>
      <c r="H1141" s="7" t="str">
        <f>VLOOKUP(G1141,'Sub-Acct VLookup'!$A$1:$B$44,2,0)</f>
        <v>Community Welfare</v>
      </c>
      <c r="I1141">
        <v>3333</v>
      </c>
      <c r="J1141" s="2" t="s">
        <v>1068</v>
      </c>
      <c r="K1141" s="2"/>
      <c r="L1141" t="str">
        <f>VLOOKUP(J1141,'State V-Lookup'!$A$1:$B$19,2,0)</f>
        <v>GEORGIA</v>
      </c>
      <c r="M1141" t="str">
        <f>VLOOKUP(I1141,'Cost Center VLookup'!$A$1:$C$99,2,0)</f>
        <v>3333 Mid St Div Public Affairs</v>
      </c>
      <c r="N1141" t="str">
        <f>VLOOKUP(I1141,'Cost Center VLookup'!$A$1:$C$89,3,0)</f>
        <v>Mark Martin</v>
      </c>
      <c r="O1141" t="str">
        <f>VLOOKUP(I1141,'Cost Center VLookup'!$A$1:$D$97,4,0)</f>
        <v>Administration</v>
      </c>
    </row>
    <row r="1142" spans="1:15" hidden="1">
      <c r="A1142" s="18">
        <v>40987</v>
      </c>
      <c r="B1142" s="6" t="s">
        <v>717</v>
      </c>
      <c r="C1142" s="9" t="s">
        <v>455</v>
      </c>
      <c r="D1142" s="7" t="s">
        <v>770</v>
      </c>
      <c r="E1142" t="s">
        <v>796</v>
      </c>
      <c r="F1142" s="25">
        <v>500</v>
      </c>
      <c r="G1142">
        <v>30706</v>
      </c>
      <c r="H1142" s="7" t="str">
        <f>VLOOKUP(G1142,'Sub-Acct VLookup'!$A$1:$B$44,2,0)</f>
        <v>Museums &amp; Arts</v>
      </c>
      <c r="I1142">
        <v>3333</v>
      </c>
      <c r="J1142" s="2" t="s">
        <v>1068</v>
      </c>
      <c r="K1142" s="2"/>
      <c r="L1142" t="str">
        <f>VLOOKUP(J1142,'State V-Lookup'!$A$1:$B$19,2,0)</f>
        <v>GEORGIA</v>
      </c>
      <c r="M1142" t="str">
        <f>VLOOKUP(I1142,'Cost Center VLookup'!$A$1:$C$99,2,0)</f>
        <v>3333 Mid St Div Public Affairs</v>
      </c>
      <c r="N1142" t="str">
        <f>VLOOKUP(I1142,'Cost Center VLookup'!$A$1:$C$89,3,0)</f>
        <v>Mark Martin</v>
      </c>
      <c r="O1142" t="str">
        <f>VLOOKUP(I1142,'Cost Center VLookup'!$A$1:$D$97,4,0)</f>
        <v>Administration</v>
      </c>
    </row>
    <row r="1143" spans="1:15" hidden="1">
      <c r="A1143" s="18">
        <v>40989</v>
      </c>
      <c r="B1143" s="6" t="s">
        <v>717</v>
      </c>
      <c r="C1143" s="9" t="s">
        <v>455</v>
      </c>
      <c r="D1143" s="7">
        <v>1165066165</v>
      </c>
      <c r="E1143" t="s">
        <v>73</v>
      </c>
      <c r="F1143" s="25">
        <v>250</v>
      </c>
      <c r="G1143">
        <v>30703</v>
      </c>
      <c r="H1143" s="7" t="str">
        <f>VLOOKUP(G1143,'Sub-Acct VLookup'!$A$1:$B$44,2,0)</f>
        <v>United Way Agencies</v>
      </c>
      <c r="I1143">
        <v>3333</v>
      </c>
      <c r="J1143" s="2" t="s">
        <v>1068</v>
      </c>
      <c r="K1143" s="2"/>
      <c r="L1143" t="str">
        <f>VLOOKUP(J1143,'State V-Lookup'!$A$1:$B$19,2,0)</f>
        <v>GEORGIA</v>
      </c>
      <c r="M1143" t="str">
        <f>VLOOKUP(I1143,'Cost Center VLookup'!$A$1:$C$99,2,0)</f>
        <v>3333 Mid St Div Public Affairs</v>
      </c>
      <c r="N1143" t="str">
        <f>VLOOKUP(I1143,'Cost Center VLookup'!$A$1:$C$89,3,0)</f>
        <v>Mark Martin</v>
      </c>
      <c r="O1143" t="str">
        <f>VLOOKUP(I1143,'Cost Center VLookup'!$A$1:$D$97,4,0)</f>
        <v>Administration</v>
      </c>
    </row>
    <row r="1144" spans="1:15" hidden="1">
      <c r="A1144" s="18">
        <v>40995</v>
      </c>
      <c r="B1144" s="6" t="s">
        <v>717</v>
      </c>
      <c r="C1144" s="9" t="s">
        <v>455</v>
      </c>
      <c r="D1144" s="7" t="s">
        <v>775</v>
      </c>
      <c r="E1144" t="s">
        <v>796</v>
      </c>
      <c r="F1144" s="25">
        <v>500</v>
      </c>
      <c r="G1144">
        <v>30706</v>
      </c>
      <c r="H1144" s="7" t="str">
        <f>VLOOKUP(G1144,'Sub-Acct VLookup'!$A$1:$B$44,2,0)</f>
        <v>Museums &amp; Arts</v>
      </c>
      <c r="I1144">
        <v>3333</v>
      </c>
      <c r="J1144" s="2" t="s">
        <v>1068</v>
      </c>
      <c r="K1144" s="2"/>
      <c r="L1144" t="str">
        <f>VLOOKUP(J1144,'State V-Lookup'!$A$1:$B$19,2,0)</f>
        <v>GEORGIA</v>
      </c>
      <c r="M1144" t="str">
        <f>VLOOKUP(I1144,'Cost Center VLookup'!$A$1:$C$99,2,0)</f>
        <v>3333 Mid St Div Public Affairs</v>
      </c>
      <c r="N1144" t="str">
        <f>VLOOKUP(I1144,'Cost Center VLookup'!$A$1:$C$89,3,0)</f>
        <v>Mark Martin</v>
      </c>
      <c r="O1144" t="str">
        <f>VLOOKUP(I1144,'Cost Center VLookup'!$A$1:$D$97,4,0)</f>
        <v>Administration</v>
      </c>
    </row>
    <row r="1145" spans="1:15" hidden="1">
      <c r="A1145" s="18">
        <v>40998</v>
      </c>
      <c r="B1145" s="6" t="s">
        <v>717</v>
      </c>
      <c r="C1145" s="9" t="s">
        <v>455</v>
      </c>
      <c r="D1145" s="7" t="s">
        <v>777</v>
      </c>
      <c r="E1145" t="s">
        <v>806</v>
      </c>
      <c r="F1145" s="25">
        <v>1000</v>
      </c>
      <c r="G1145">
        <v>30736</v>
      </c>
      <c r="H1145" s="7" t="str">
        <f>VLOOKUP(G1145,'Sub-Acct VLookup'!$A$1:$B$44,2,0)</f>
        <v>Community Welfare</v>
      </c>
      <c r="I1145">
        <v>3333</v>
      </c>
      <c r="J1145" s="2" t="s">
        <v>1068</v>
      </c>
      <c r="K1145" s="2"/>
      <c r="L1145" t="str">
        <f>VLOOKUP(J1145,'State V-Lookup'!$A$1:$B$19,2,0)</f>
        <v>GEORGIA</v>
      </c>
      <c r="M1145" t="str">
        <f>VLOOKUP(I1145,'Cost Center VLookup'!$A$1:$C$99,2,0)</f>
        <v>3333 Mid St Div Public Affairs</v>
      </c>
      <c r="N1145" t="str">
        <f>VLOOKUP(I1145,'Cost Center VLookup'!$A$1:$C$89,3,0)</f>
        <v>Mark Martin</v>
      </c>
      <c r="O1145" t="str">
        <f>VLOOKUP(I1145,'Cost Center VLookup'!$A$1:$D$97,4,0)</f>
        <v>Administration</v>
      </c>
    </row>
    <row r="1146" spans="1:15" hidden="1">
      <c r="A1146" s="18">
        <v>40940</v>
      </c>
      <c r="B1146" s="6" t="s">
        <v>717</v>
      </c>
      <c r="C1146" s="9" t="s">
        <v>455</v>
      </c>
      <c r="D1146" s="7" t="s">
        <v>718</v>
      </c>
      <c r="E1146" t="s">
        <v>693</v>
      </c>
      <c r="F1146" s="25">
        <v>25</v>
      </c>
      <c r="G1146">
        <v>30736</v>
      </c>
      <c r="H1146" s="7" t="str">
        <f>VLOOKUP(G1146,'Sub-Acct VLookup'!$A$1:$B$44,2,0)</f>
        <v>Community Welfare</v>
      </c>
      <c r="I1146">
        <v>3335</v>
      </c>
      <c r="J1146" s="2" t="s">
        <v>1220</v>
      </c>
      <c r="K1146" s="2"/>
      <c r="L1146" t="str">
        <f>VLOOKUP(J1146,'State V-Lookup'!$A$1:$B$19,2,0)</f>
        <v>NEMO</v>
      </c>
      <c r="M1146" t="str">
        <f>VLOOKUP(I1146,'Cost Center VLookup'!$A$1:$C$99,2,0)</f>
        <v>3335 Mid St Div Canton Operations</v>
      </c>
      <c r="N1146" t="str">
        <f>VLOOKUP(I1146,'Cost Center VLookup'!$A$1:$C$89,3,0)</f>
        <v>Liberty Utilities</v>
      </c>
      <c r="O1146" t="str">
        <f>VLOOKUP(I1146,'Cost Center VLookup'!$A$1:$D$97,4,0)</f>
        <v>Liberty Utilities</v>
      </c>
    </row>
    <row r="1147" spans="1:15" hidden="1">
      <c r="A1147" s="18">
        <v>40975</v>
      </c>
      <c r="B1147" s="6" t="s">
        <v>717</v>
      </c>
      <c r="C1147" s="9" t="s">
        <v>455</v>
      </c>
      <c r="D1147" s="7" t="s">
        <v>727</v>
      </c>
      <c r="E1147" t="s">
        <v>786</v>
      </c>
      <c r="F1147" s="25">
        <v>3000</v>
      </c>
      <c r="G1147">
        <v>30702</v>
      </c>
      <c r="H1147" s="7" t="str">
        <f>VLOOKUP(G1147,'Sub-Acct VLookup'!$A$1:$B$44,2,0)</f>
        <v>Education</v>
      </c>
      <c r="I1147">
        <v>3335</v>
      </c>
      <c r="J1147" s="2" t="s">
        <v>1220</v>
      </c>
      <c r="K1147" s="2"/>
      <c r="L1147" t="str">
        <f>VLOOKUP(J1147,'State V-Lookup'!$A$1:$B$19,2,0)</f>
        <v>NEMO</v>
      </c>
      <c r="M1147" t="str">
        <f>VLOOKUP(I1147,'Cost Center VLookup'!$A$1:$C$99,2,0)</f>
        <v>3335 Mid St Div Canton Operations</v>
      </c>
      <c r="N1147" t="str">
        <f>VLOOKUP(I1147,'Cost Center VLookup'!$A$1:$C$89,3,0)</f>
        <v>Liberty Utilities</v>
      </c>
      <c r="O1147" t="str">
        <f>VLOOKUP(I1147,'Cost Center VLookup'!$A$1:$D$97,4,0)</f>
        <v>Liberty Utilities</v>
      </c>
    </row>
    <row r="1148" spans="1:15" hidden="1">
      <c r="A1148" s="18">
        <v>40998</v>
      </c>
      <c r="B1148" s="6" t="s">
        <v>717</v>
      </c>
      <c r="C1148" s="9" t="s">
        <v>455</v>
      </c>
      <c r="D1148" s="7" t="s">
        <v>777</v>
      </c>
      <c r="E1148" t="s">
        <v>805</v>
      </c>
      <c r="F1148" s="25">
        <v>80</v>
      </c>
      <c r="G1148">
        <v>30736</v>
      </c>
      <c r="H1148" s="7" t="str">
        <f>VLOOKUP(G1148,'Sub-Acct VLookup'!$A$1:$B$44,2,0)</f>
        <v>Community Welfare</v>
      </c>
      <c r="I1148">
        <v>3335</v>
      </c>
      <c r="J1148" s="2" t="s">
        <v>1220</v>
      </c>
      <c r="K1148" s="2"/>
      <c r="L1148" t="str">
        <f>VLOOKUP(J1148,'State V-Lookup'!$A$1:$B$19,2,0)</f>
        <v>NEMO</v>
      </c>
      <c r="M1148" t="str">
        <f>VLOOKUP(I1148,'Cost Center VLookup'!$A$1:$C$99,2,0)</f>
        <v>3335 Mid St Div Canton Operations</v>
      </c>
      <c r="N1148" t="str">
        <f>VLOOKUP(I1148,'Cost Center VLookup'!$A$1:$C$89,3,0)</f>
        <v>Liberty Utilities</v>
      </c>
      <c r="O1148" t="str">
        <f>VLOOKUP(I1148,'Cost Center VLookup'!$A$1:$D$97,4,0)</f>
        <v>Liberty Utilities</v>
      </c>
    </row>
    <row r="1149" spans="1:15" hidden="1">
      <c r="A1149" s="18">
        <v>40969</v>
      </c>
      <c r="B1149" s="6" t="s">
        <v>717</v>
      </c>
      <c r="C1149" s="9" t="s">
        <v>455</v>
      </c>
      <c r="D1149" s="7" t="s">
        <v>721</v>
      </c>
      <c r="E1149" t="s">
        <v>780</v>
      </c>
      <c r="F1149" s="25">
        <v>125</v>
      </c>
      <c r="G1149">
        <v>30705</v>
      </c>
      <c r="H1149" s="7" t="str">
        <f>VLOOKUP(G1149,'Sub-Acct VLookup'!$A$1:$B$44,2,0)</f>
        <v>Health</v>
      </c>
      <c r="I1149">
        <v>3334</v>
      </c>
      <c r="J1149" s="2" t="s">
        <v>1040</v>
      </c>
      <c r="K1149" s="2"/>
      <c r="L1149" t="str">
        <f>VLOOKUP(J1149,'State V-Lookup'!$A$1:$B$19,2,0)</f>
        <v>IOWA</v>
      </c>
      <c r="M1149" t="str">
        <f>VLOOKUP(I1149,'Cost Center VLookup'!$A$1:$C$99,2,0)</f>
        <v>3334 Mid St Div Keokuk Operations</v>
      </c>
      <c r="N1149" t="str">
        <f>VLOOKUP(I1149,'Cost Center VLookup'!$A$1:$C$89,3,0)</f>
        <v>Liberty Utilities</v>
      </c>
      <c r="O1149" t="str">
        <f>VLOOKUP(I1149,'Cost Center VLookup'!$A$1:$D$97,4,0)</f>
        <v>Liberty Utilities</v>
      </c>
    </row>
    <row r="1150" spans="1:15" hidden="1">
      <c r="A1150" s="18">
        <v>40970</v>
      </c>
      <c r="B1150" s="6" t="s">
        <v>717</v>
      </c>
      <c r="C1150" s="9" t="s">
        <v>455</v>
      </c>
      <c r="D1150" s="7" t="s">
        <v>722</v>
      </c>
      <c r="E1150" t="s">
        <v>484</v>
      </c>
      <c r="F1150" s="25">
        <v>98</v>
      </c>
      <c r="G1150">
        <v>30703</v>
      </c>
      <c r="H1150" s="7" t="str">
        <f>VLOOKUP(G1150,'Sub-Acct VLookup'!$A$1:$B$44,2,0)</f>
        <v>United Way Agencies</v>
      </c>
      <c r="I1150">
        <v>3334</v>
      </c>
      <c r="J1150" s="2" t="s">
        <v>1040</v>
      </c>
      <c r="K1150" s="2"/>
      <c r="L1150" t="str">
        <f>VLOOKUP(J1150,'State V-Lookup'!$A$1:$B$19,2,0)</f>
        <v>IOWA</v>
      </c>
      <c r="M1150" t="str">
        <f>VLOOKUP(I1150,'Cost Center VLookup'!$A$1:$C$99,2,0)</f>
        <v>3334 Mid St Div Keokuk Operations</v>
      </c>
      <c r="N1150" t="str">
        <f>VLOOKUP(I1150,'Cost Center VLookup'!$A$1:$C$89,3,0)</f>
        <v>Liberty Utilities</v>
      </c>
      <c r="O1150" t="str">
        <f>VLOOKUP(I1150,'Cost Center VLookup'!$A$1:$D$97,4,0)</f>
        <v>Liberty Utilities</v>
      </c>
    </row>
    <row r="1151" spans="1:15" hidden="1">
      <c r="A1151" s="18">
        <v>40998</v>
      </c>
      <c r="B1151" s="6" t="s">
        <v>717</v>
      </c>
      <c r="C1151" s="9" t="s">
        <v>455</v>
      </c>
      <c r="D1151" s="7" t="s">
        <v>777</v>
      </c>
      <c r="E1151" t="s">
        <v>805</v>
      </c>
      <c r="F1151" s="25">
        <v>80</v>
      </c>
      <c r="G1151">
        <v>30736</v>
      </c>
      <c r="H1151" s="7" t="str">
        <f>VLOOKUP(G1151,'Sub-Acct VLookup'!$A$1:$B$44,2,0)</f>
        <v>Community Welfare</v>
      </c>
      <c r="I1151">
        <v>3334</v>
      </c>
      <c r="J1151" s="2" t="s">
        <v>1040</v>
      </c>
      <c r="K1151" s="2"/>
      <c r="L1151" t="str">
        <f>VLOOKUP(J1151,'State V-Lookup'!$A$1:$B$19,2,0)</f>
        <v>IOWA</v>
      </c>
      <c r="M1151" t="str">
        <f>VLOOKUP(I1151,'Cost Center VLookup'!$A$1:$C$99,2,0)</f>
        <v>3334 Mid St Div Keokuk Operations</v>
      </c>
      <c r="N1151" t="str">
        <f>VLOOKUP(I1151,'Cost Center VLookup'!$A$1:$C$89,3,0)</f>
        <v>Liberty Utilities</v>
      </c>
      <c r="O1151" t="str">
        <f>VLOOKUP(I1151,'Cost Center VLookup'!$A$1:$D$97,4,0)</f>
        <v>Liberty Utilities</v>
      </c>
    </row>
    <row r="1152" spans="1:15" hidden="1">
      <c r="A1152" s="18">
        <v>40990</v>
      </c>
      <c r="B1152" s="6" t="s">
        <v>807</v>
      </c>
      <c r="C1152" s="9" t="s">
        <v>455</v>
      </c>
      <c r="D1152" s="7" t="s">
        <v>809</v>
      </c>
      <c r="E1152" t="s">
        <v>828</v>
      </c>
      <c r="F1152" s="25">
        <v>100</v>
      </c>
      <c r="G1152">
        <v>30702</v>
      </c>
      <c r="H1152" s="7" t="str">
        <f>VLOOKUP(G1152,'Sub-Acct VLookup'!$A$1:$B$44,2,0)</f>
        <v>Education</v>
      </c>
      <c r="I1152">
        <v>3333</v>
      </c>
      <c r="J1152" s="2" t="s">
        <v>1011</v>
      </c>
      <c r="K1152" s="2"/>
      <c r="L1152" t="str">
        <f>VLOOKUP(J1152,'State V-Lookup'!$A$1:$B$19,2,0)</f>
        <v>KENTUCKY</v>
      </c>
      <c r="M1152" t="str">
        <f>VLOOKUP(I1152,'Cost Center VLookup'!$A$1:$C$99,2,0)</f>
        <v>3333 Mid St Div Public Affairs</v>
      </c>
      <c r="N1152" t="str">
        <f>VLOOKUP(I1152,'Cost Center VLookup'!$A$1:$C$89,3,0)</f>
        <v>Mark Martin</v>
      </c>
      <c r="O1152" t="str">
        <f>VLOOKUP(I1152,'Cost Center VLookup'!$A$1:$D$97,4,0)</f>
        <v>Administration</v>
      </c>
    </row>
    <row r="1153" spans="1:15" hidden="1">
      <c r="A1153" s="18">
        <v>40998</v>
      </c>
      <c r="B1153" s="6" t="s">
        <v>807</v>
      </c>
      <c r="C1153" s="9" t="s">
        <v>455</v>
      </c>
      <c r="D1153" s="7" t="s">
        <v>810</v>
      </c>
      <c r="E1153" t="s">
        <v>574</v>
      </c>
      <c r="F1153" s="25">
        <v>3000</v>
      </c>
      <c r="G1153">
        <v>30736</v>
      </c>
      <c r="H1153" s="7" t="str">
        <f>VLOOKUP(G1153,'Sub-Acct VLookup'!$A$1:$B$44,2,0)</f>
        <v>Community Welfare</v>
      </c>
      <c r="I1153">
        <v>3333</v>
      </c>
      <c r="J1153" s="2" t="s">
        <v>1011</v>
      </c>
      <c r="K1153" s="2"/>
      <c r="L1153" t="str">
        <f>VLOOKUP(J1153,'State V-Lookup'!$A$1:$B$19,2,0)</f>
        <v>KENTUCKY</v>
      </c>
      <c r="M1153" t="str">
        <f>VLOOKUP(I1153,'Cost Center VLookup'!$A$1:$C$99,2,0)</f>
        <v>3333 Mid St Div Public Affairs</v>
      </c>
      <c r="N1153" t="str">
        <f>VLOOKUP(I1153,'Cost Center VLookup'!$A$1:$C$89,3,0)</f>
        <v>Mark Martin</v>
      </c>
      <c r="O1153" t="str">
        <f>VLOOKUP(I1153,'Cost Center VLookup'!$A$1:$D$97,4,0)</f>
        <v>Administration</v>
      </c>
    </row>
    <row r="1154" spans="1:15" hidden="1">
      <c r="A1154" s="18">
        <v>41002</v>
      </c>
      <c r="B1154" s="6" t="s">
        <v>807</v>
      </c>
      <c r="C1154" s="9" t="s">
        <v>455</v>
      </c>
      <c r="D1154" s="7" t="s">
        <v>814</v>
      </c>
      <c r="E1154" t="s">
        <v>858</v>
      </c>
      <c r="F1154" s="25">
        <v>500</v>
      </c>
      <c r="G1154">
        <v>30702</v>
      </c>
      <c r="H1154" s="7" t="str">
        <f>VLOOKUP(G1154,'Sub-Acct VLookup'!$A$1:$B$44,2,0)</f>
        <v>Education</v>
      </c>
      <c r="I1154">
        <v>3333</v>
      </c>
      <c r="J1154" s="2" t="s">
        <v>1011</v>
      </c>
      <c r="K1154" s="2"/>
      <c r="L1154" t="str">
        <f>VLOOKUP(J1154,'State V-Lookup'!$A$1:$B$19,2,0)</f>
        <v>KENTUCKY</v>
      </c>
      <c r="M1154" t="str">
        <f>VLOOKUP(I1154,'Cost Center VLookup'!$A$1:$C$99,2,0)</f>
        <v>3333 Mid St Div Public Affairs</v>
      </c>
      <c r="N1154" t="str">
        <f>VLOOKUP(I1154,'Cost Center VLookup'!$A$1:$C$89,3,0)</f>
        <v>Mark Martin</v>
      </c>
      <c r="O1154" t="str">
        <f>VLOOKUP(I1154,'Cost Center VLookup'!$A$1:$D$97,4,0)</f>
        <v>Administration</v>
      </c>
    </row>
    <row r="1155" spans="1:15" hidden="1">
      <c r="A1155" s="18">
        <v>41009</v>
      </c>
      <c r="B1155" s="6" t="s">
        <v>807</v>
      </c>
      <c r="C1155" s="9" t="s">
        <v>455</v>
      </c>
      <c r="D1155" s="7" t="s">
        <v>816</v>
      </c>
      <c r="E1155" t="s">
        <v>491</v>
      </c>
      <c r="F1155" s="25">
        <v>750</v>
      </c>
      <c r="G1155">
        <v>30736</v>
      </c>
      <c r="H1155" s="7" t="str">
        <f>VLOOKUP(G1155,'Sub-Acct VLookup'!$A$1:$B$44,2,0)</f>
        <v>Community Welfare</v>
      </c>
      <c r="I1155">
        <v>3333</v>
      </c>
      <c r="J1155" s="2" t="s">
        <v>1011</v>
      </c>
      <c r="K1155" s="2"/>
      <c r="L1155" t="str">
        <f>VLOOKUP(J1155,'State V-Lookup'!$A$1:$B$19,2,0)</f>
        <v>KENTUCKY</v>
      </c>
      <c r="M1155" t="str">
        <f>VLOOKUP(I1155,'Cost Center VLookup'!$A$1:$C$99,2,0)</f>
        <v>3333 Mid St Div Public Affairs</v>
      </c>
      <c r="N1155" t="str">
        <f>VLOOKUP(I1155,'Cost Center VLookup'!$A$1:$C$89,3,0)</f>
        <v>Mark Martin</v>
      </c>
      <c r="O1155" t="str">
        <f>VLOOKUP(I1155,'Cost Center VLookup'!$A$1:$D$97,4,0)</f>
        <v>Administration</v>
      </c>
    </row>
    <row r="1156" spans="1:15" hidden="1">
      <c r="A1156" s="18">
        <v>41011</v>
      </c>
      <c r="B1156" s="6" t="s">
        <v>807</v>
      </c>
      <c r="C1156" s="9" t="s">
        <v>455</v>
      </c>
      <c r="D1156" s="7">
        <v>120</v>
      </c>
      <c r="E1156" t="s">
        <v>861</v>
      </c>
      <c r="F1156" s="25">
        <v>1250</v>
      </c>
      <c r="G1156">
        <v>30736</v>
      </c>
      <c r="H1156" s="7" t="str">
        <f>VLOOKUP(G1156,'Sub-Acct VLookup'!$A$1:$B$44,2,0)</f>
        <v>Community Welfare</v>
      </c>
      <c r="I1156">
        <v>3333</v>
      </c>
      <c r="J1156" s="2" t="s">
        <v>1011</v>
      </c>
      <c r="K1156" s="2"/>
      <c r="L1156" t="str">
        <f>VLOOKUP(J1156,'State V-Lookup'!$A$1:$B$19,2,0)</f>
        <v>KENTUCKY</v>
      </c>
      <c r="M1156" t="str">
        <f>VLOOKUP(I1156,'Cost Center VLookup'!$A$1:$C$99,2,0)</f>
        <v>3333 Mid St Div Public Affairs</v>
      </c>
      <c r="N1156" t="str">
        <f>VLOOKUP(I1156,'Cost Center VLookup'!$A$1:$C$89,3,0)</f>
        <v>Mark Martin</v>
      </c>
      <c r="O1156" t="str">
        <f>VLOOKUP(I1156,'Cost Center VLookup'!$A$1:$D$97,4,0)</f>
        <v>Administration</v>
      </c>
    </row>
    <row r="1157" spans="1:15" hidden="1">
      <c r="A1157" s="18">
        <v>41011</v>
      </c>
      <c r="B1157" s="6" t="s">
        <v>807</v>
      </c>
      <c r="C1157" s="9" t="s">
        <v>455</v>
      </c>
      <c r="D1157" s="7" t="s">
        <v>817</v>
      </c>
      <c r="E1157" t="s">
        <v>862</v>
      </c>
      <c r="F1157" s="25">
        <v>500</v>
      </c>
      <c r="G1157">
        <v>30705</v>
      </c>
      <c r="H1157" s="7" t="str">
        <f>VLOOKUP(G1157,'Sub-Acct VLookup'!$A$1:$B$44,2,0)</f>
        <v>Health</v>
      </c>
      <c r="I1157">
        <v>2734</v>
      </c>
      <c r="J1157" s="2" t="s">
        <v>1011</v>
      </c>
      <c r="K1157" s="2"/>
      <c r="L1157" t="str">
        <f>VLOOKUP(J1157,'State V-Lookup'!$A$1:$B$19,2,0)</f>
        <v>KENTUCKY</v>
      </c>
      <c r="M1157" t="str">
        <f>VLOOKUP(I1157,'Cost Center VLookup'!$A$1:$C$99,2,0)</f>
        <v>2734 KY Div Bowling Green C&amp;M/Service</v>
      </c>
      <c r="N1157" t="str">
        <f>VLOOKUP(I1157,'Cost Center VLookup'!$A$1:$C$89,3,0)</f>
        <v>Don Bonner / Kolby Beals</v>
      </c>
      <c r="O1157" t="str">
        <f>VLOOKUP(I1157,'Cost Center VLookup'!$A$1:$D$97,4,0)</f>
        <v>Mike Close</v>
      </c>
    </row>
    <row r="1158" spans="1:15" hidden="1">
      <c r="A1158" s="18">
        <v>41011</v>
      </c>
      <c r="B1158" s="6" t="s">
        <v>807</v>
      </c>
      <c r="C1158" s="9" t="s">
        <v>455</v>
      </c>
      <c r="D1158" s="7" t="s">
        <v>817</v>
      </c>
      <c r="E1158" t="s">
        <v>863</v>
      </c>
      <c r="F1158" s="25">
        <v>300</v>
      </c>
      <c r="G1158">
        <v>30736</v>
      </c>
      <c r="H1158" s="7" t="str">
        <f>VLOOKUP(G1158,'Sub-Acct VLookup'!$A$1:$B$44,2,0)</f>
        <v>Community Welfare</v>
      </c>
      <c r="I1158">
        <v>3333</v>
      </c>
      <c r="J1158" s="2" t="s">
        <v>1011</v>
      </c>
      <c r="K1158" s="2"/>
      <c r="L1158" t="str">
        <f>VLOOKUP(J1158,'State V-Lookup'!$A$1:$B$19,2,0)</f>
        <v>KENTUCKY</v>
      </c>
      <c r="M1158" t="str">
        <f>VLOOKUP(I1158,'Cost Center VLookup'!$A$1:$C$99,2,0)</f>
        <v>3333 Mid St Div Public Affairs</v>
      </c>
      <c r="N1158" t="str">
        <f>VLOOKUP(I1158,'Cost Center VLookup'!$A$1:$C$89,3,0)</f>
        <v>Mark Martin</v>
      </c>
      <c r="O1158" t="str">
        <f>VLOOKUP(I1158,'Cost Center VLookup'!$A$1:$D$97,4,0)</f>
        <v>Administration</v>
      </c>
    </row>
    <row r="1159" spans="1:15" hidden="1">
      <c r="A1159" s="18">
        <v>41014</v>
      </c>
      <c r="B1159" s="6" t="s">
        <v>807</v>
      </c>
      <c r="C1159" s="9" t="s">
        <v>455</v>
      </c>
      <c r="D1159" s="7" t="s">
        <v>818</v>
      </c>
      <c r="E1159" t="s">
        <v>864</v>
      </c>
      <c r="F1159" s="25">
        <v>1250</v>
      </c>
      <c r="G1159">
        <v>30736</v>
      </c>
      <c r="H1159" s="7" t="str">
        <f>VLOOKUP(G1159,'Sub-Acct VLookup'!$A$1:$B$44,2,0)</f>
        <v>Community Welfare</v>
      </c>
      <c r="I1159">
        <v>3333</v>
      </c>
      <c r="J1159" s="2" t="s">
        <v>1011</v>
      </c>
      <c r="K1159" s="2"/>
      <c r="L1159" t="str">
        <f>VLOOKUP(J1159,'State V-Lookup'!$A$1:$B$19,2,0)</f>
        <v>KENTUCKY</v>
      </c>
      <c r="M1159" t="str">
        <f>VLOOKUP(I1159,'Cost Center VLookup'!$A$1:$C$99,2,0)</f>
        <v>3333 Mid St Div Public Affairs</v>
      </c>
      <c r="N1159" t="str">
        <f>VLOOKUP(I1159,'Cost Center VLookup'!$A$1:$C$89,3,0)</f>
        <v>Mark Martin</v>
      </c>
      <c r="O1159" t="str">
        <f>VLOOKUP(I1159,'Cost Center VLookup'!$A$1:$D$97,4,0)</f>
        <v>Administration</v>
      </c>
    </row>
    <row r="1160" spans="1:15" hidden="1">
      <c r="A1160" s="18">
        <v>41015</v>
      </c>
      <c r="B1160" s="6" t="s">
        <v>807</v>
      </c>
      <c r="C1160" s="9" t="s">
        <v>455</v>
      </c>
      <c r="D1160" s="7" t="s">
        <v>823</v>
      </c>
      <c r="E1160" t="s">
        <v>865</v>
      </c>
      <c r="F1160" s="25">
        <v>1000</v>
      </c>
      <c r="G1160">
        <v>30736</v>
      </c>
      <c r="H1160" s="7" t="str">
        <f>VLOOKUP(G1160,'Sub-Acct VLookup'!$A$1:$B$44,2,0)</f>
        <v>Community Welfare</v>
      </c>
      <c r="I1160">
        <v>3333</v>
      </c>
      <c r="J1160" s="2" t="s">
        <v>1011</v>
      </c>
      <c r="K1160" s="2"/>
      <c r="L1160" t="str">
        <f>VLOOKUP(J1160,'State V-Lookup'!$A$1:$B$19,2,0)</f>
        <v>KENTUCKY</v>
      </c>
      <c r="M1160" t="str">
        <f>VLOOKUP(I1160,'Cost Center VLookup'!$A$1:$C$99,2,0)</f>
        <v>3333 Mid St Div Public Affairs</v>
      </c>
      <c r="N1160" t="str">
        <f>VLOOKUP(I1160,'Cost Center VLookup'!$A$1:$C$89,3,0)</f>
        <v>Mark Martin</v>
      </c>
      <c r="O1160" t="str">
        <f>VLOOKUP(I1160,'Cost Center VLookup'!$A$1:$D$97,4,0)</f>
        <v>Administration</v>
      </c>
    </row>
    <row r="1161" spans="1:15" hidden="1">
      <c r="A1161" s="18">
        <v>40998</v>
      </c>
      <c r="B1161" s="6" t="s">
        <v>807</v>
      </c>
      <c r="C1161" s="9" t="s">
        <v>455</v>
      </c>
      <c r="D1161" s="7">
        <v>20924</v>
      </c>
      <c r="E1161" t="s">
        <v>829</v>
      </c>
      <c r="F1161" s="25">
        <v>95.13</v>
      </c>
      <c r="G1161">
        <v>30736</v>
      </c>
      <c r="H1161" s="7" t="str">
        <f>VLOOKUP(G1161,'Sub-Acct VLookup'!$A$1:$B$44,2,0)</f>
        <v>Community Welfare</v>
      </c>
      <c r="I1161">
        <v>3373</v>
      </c>
      <c r="J1161" s="2" t="s">
        <v>1222</v>
      </c>
      <c r="K1161" s="2"/>
      <c r="L1161" t="str">
        <f>VLOOKUP(J1161,'State V-Lookup'!$A$1:$B$19,2,0)</f>
        <v>SEMO</v>
      </c>
      <c r="M1161" t="str">
        <f>VLOOKUP(I1161,'Cost Center VLookup'!$A$1:$C$99,2,0)</f>
        <v>3373 Mid St Div Caruthersville Operations</v>
      </c>
      <c r="N1161" t="str">
        <f>VLOOKUP(I1161,'Cost Center VLookup'!$A$1:$C$89,3,0)</f>
        <v>Liberty Utilities</v>
      </c>
      <c r="O1161" t="str">
        <f>VLOOKUP(I1161,'Cost Center VLookup'!$A$1:$D$97,4,0)</f>
        <v>Liberty Utilities</v>
      </c>
    </row>
    <row r="1162" spans="1:15" hidden="1">
      <c r="A1162" s="18">
        <v>40998</v>
      </c>
      <c r="B1162" s="6" t="s">
        <v>807</v>
      </c>
      <c r="C1162" s="9" t="s">
        <v>455</v>
      </c>
      <c r="D1162" s="7">
        <v>20924</v>
      </c>
      <c r="E1162" t="s">
        <v>829</v>
      </c>
      <c r="F1162" s="25">
        <v>95.13</v>
      </c>
      <c r="G1162">
        <v>30736</v>
      </c>
      <c r="H1162" s="7" t="str">
        <f>VLOOKUP(G1162,'Sub-Acct VLookup'!$A$1:$B$44,2,0)</f>
        <v>Community Welfare</v>
      </c>
      <c r="I1162">
        <v>3374</v>
      </c>
      <c r="J1162" s="2" t="s">
        <v>1222</v>
      </c>
      <c r="K1162" s="2"/>
      <c r="L1162" t="str">
        <f>VLOOKUP(J1162,'State V-Lookup'!$A$1:$B$19,2,0)</f>
        <v>SEMO</v>
      </c>
      <c r="M1162" t="str">
        <f>VLOOKUP(I1162,'Cost Center VLookup'!$A$1:$C$99,2,0)</f>
        <v>3374 Mid St Div Sikeston Operations</v>
      </c>
      <c r="N1162" t="str">
        <f>VLOOKUP(I1162,'Cost Center VLookup'!$A$1:$C$89,3,0)</f>
        <v>Liberty Utilities</v>
      </c>
      <c r="O1162" t="str">
        <f>VLOOKUP(I1162,'Cost Center VLookup'!$A$1:$D$97,4,0)</f>
        <v>Liberty Utilities</v>
      </c>
    </row>
    <row r="1163" spans="1:15" hidden="1">
      <c r="A1163" s="18">
        <v>40998</v>
      </c>
      <c r="B1163" s="6" t="s">
        <v>807</v>
      </c>
      <c r="C1163" s="9" t="s">
        <v>455</v>
      </c>
      <c r="D1163" s="7">
        <v>20924</v>
      </c>
      <c r="E1163" t="s">
        <v>829</v>
      </c>
      <c r="F1163" s="25">
        <v>95.13</v>
      </c>
      <c r="G1163">
        <v>30736</v>
      </c>
      <c r="H1163" s="7" t="str">
        <f>VLOOKUP(G1163,'Sub-Acct VLookup'!$A$1:$B$44,2,0)</f>
        <v>Community Welfare</v>
      </c>
      <c r="I1163">
        <v>3375</v>
      </c>
      <c r="J1163" s="2" t="s">
        <v>1222</v>
      </c>
      <c r="K1163" s="2"/>
      <c r="L1163" t="str">
        <f>VLOOKUP(J1163,'State V-Lookup'!$A$1:$B$19,2,0)</f>
        <v>SEMO</v>
      </c>
      <c r="M1163" t="str">
        <f>VLOOKUP(I1163,'Cost Center VLookup'!$A$1:$C$99,2,0)</f>
        <v>3375 Mid St Div Jackson Operations</v>
      </c>
      <c r="N1163" t="str">
        <f>VLOOKUP(I1163,'Cost Center VLookup'!$A$1:$C$89,3,0)</f>
        <v>Liberty Utilities</v>
      </c>
      <c r="O1163" t="str">
        <f>VLOOKUP(I1163,'Cost Center VLookup'!$A$1:$D$97,4,0)</f>
        <v>Liberty Utilities</v>
      </c>
    </row>
    <row r="1164" spans="1:15" hidden="1">
      <c r="A1164" s="18">
        <v>40998</v>
      </c>
      <c r="B1164" s="6" t="s">
        <v>807</v>
      </c>
      <c r="C1164" s="9" t="s">
        <v>455</v>
      </c>
      <c r="D1164" s="7">
        <v>20924</v>
      </c>
      <c r="E1164" t="s">
        <v>829</v>
      </c>
      <c r="F1164" s="25">
        <v>95.1</v>
      </c>
      <c r="G1164">
        <v>30736</v>
      </c>
      <c r="H1164" s="7" t="str">
        <f>VLOOKUP(G1164,'Sub-Acct VLookup'!$A$1:$B$44,2,0)</f>
        <v>Community Welfare</v>
      </c>
      <c r="I1164">
        <v>3376</v>
      </c>
      <c r="J1164" s="2" t="s">
        <v>1222</v>
      </c>
      <c r="K1164" s="2"/>
      <c r="L1164" t="str">
        <f>VLOOKUP(J1164,'State V-Lookup'!$A$1:$B$19,2,0)</f>
        <v>SEMO</v>
      </c>
      <c r="M1164" t="str">
        <f>VLOOKUP(I1164,'Cost Center VLookup'!$A$1:$C$99,2,0)</f>
        <v>3376 Mid St Div Malden Operations</v>
      </c>
      <c r="N1164" t="str">
        <f>VLOOKUP(I1164,'Cost Center VLookup'!$A$1:$C$89,3,0)</f>
        <v>Liberty Utilities</v>
      </c>
      <c r="O1164" t="str">
        <f>VLOOKUP(I1164,'Cost Center VLookup'!$A$1:$D$97,4,0)</f>
        <v>Liberty Utilities</v>
      </c>
    </row>
    <row r="1165" spans="1:15" hidden="1">
      <c r="A1165" s="18">
        <v>40998</v>
      </c>
      <c r="B1165" s="6" t="s">
        <v>807</v>
      </c>
      <c r="C1165" s="9" t="s">
        <v>455</v>
      </c>
      <c r="D1165" s="7" t="s">
        <v>777</v>
      </c>
      <c r="E1165" t="s">
        <v>830</v>
      </c>
      <c r="F1165" s="25">
        <v>1000</v>
      </c>
      <c r="G1165">
        <v>30736</v>
      </c>
      <c r="H1165" s="7" t="str">
        <f>VLOOKUP(G1165,'Sub-Acct VLookup'!$A$1:$B$44,2,0)</f>
        <v>Community Welfare</v>
      </c>
      <c r="I1165">
        <v>3374</v>
      </c>
      <c r="J1165" s="2" t="s">
        <v>1222</v>
      </c>
      <c r="K1165" s="2"/>
      <c r="L1165" t="str">
        <f>VLOOKUP(J1165,'State V-Lookup'!$A$1:$B$19,2,0)</f>
        <v>SEMO</v>
      </c>
      <c r="M1165" t="str">
        <f>VLOOKUP(I1165,'Cost Center VLookup'!$A$1:$C$99,2,0)</f>
        <v>3374 Mid St Div Sikeston Operations</v>
      </c>
      <c r="N1165" t="str">
        <f>VLOOKUP(I1165,'Cost Center VLookup'!$A$1:$C$89,3,0)</f>
        <v>Liberty Utilities</v>
      </c>
      <c r="O1165" t="str">
        <f>VLOOKUP(I1165,'Cost Center VLookup'!$A$1:$D$97,4,0)</f>
        <v>Liberty Utilities</v>
      </c>
    </row>
    <row r="1166" spans="1:15" hidden="1">
      <c r="A1166" s="18">
        <v>41018</v>
      </c>
      <c r="B1166" s="6" t="s">
        <v>807</v>
      </c>
      <c r="C1166" s="9" t="s">
        <v>455</v>
      </c>
      <c r="D1166" s="7" t="s">
        <v>824</v>
      </c>
      <c r="E1166" t="s">
        <v>694</v>
      </c>
      <c r="F1166" s="25">
        <v>500</v>
      </c>
      <c r="G1166">
        <v>30702</v>
      </c>
      <c r="H1166" s="7" t="str">
        <f>VLOOKUP(G1166,'Sub-Acct VLookup'!$A$1:$B$44,2,0)</f>
        <v>Education</v>
      </c>
      <c r="I1166">
        <v>3375</v>
      </c>
      <c r="J1166" s="2" t="s">
        <v>1222</v>
      </c>
      <c r="K1166" s="2"/>
      <c r="L1166" t="str">
        <f>VLOOKUP(J1166,'State V-Lookup'!$A$1:$B$19,2,0)</f>
        <v>SEMO</v>
      </c>
      <c r="M1166" t="str">
        <f>VLOOKUP(I1166,'Cost Center VLookup'!$A$1:$C$99,2,0)</f>
        <v>3375 Mid St Div Jackson Operations</v>
      </c>
      <c r="N1166" t="str">
        <f>VLOOKUP(I1166,'Cost Center VLookup'!$A$1:$C$89,3,0)</f>
        <v>Liberty Utilities</v>
      </c>
      <c r="O1166" t="str">
        <f>VLOOKUP(I1166,'Cost Center VLookup'!$A$1:$D$97,4,0)</f>
        <v>Liberty Utilities</v>
      </c>
    </row>
    <row r="1167" spans="1:15" hidden="1">
      <c r="A1167" s="18">
        <v>41023</v>
      </c>
      <c r="B1167" s="6" t="s">
        <v>807</v>
      </c>
      <c r="C1167" s="9" t="s">
        <v>455</v>
      </c>
      <c r="D1167" s="7" t="s">
        <v>826</v>
      </c>
      <c r="E1167" t="s">
        <v>867</v>
      </c>
      <c r="F1167" s="25">
        <v>100</v>
      </c>
      <c r="G1167">
        <v>30702</v>
      </c>
      <c r="H1167" s="7" t="str">
        <f>VLOOKUP(G1167,'Sub-Acct VLookup'!$A$1:$B$44,2,0)</f>
        <v>Education</v>
      </c>
      <c r="I1167">
        <v>3333</v>
      </c>
      <c r="J1167" s="2" t="s">
        <v>1222</v>
      </c>
      <c r="K1167" s="2"/>
      <c r="L1167" t="str">
        <f>VLOOKUP(J1167,'State V-Lookup'!$A$1:$B$19,2,0)</f>
        <v>SEMO</v>
      </c>
      <c r="M1167" t="str">
        <f>VLOOKUP(I1167,'Cost Center VLookup'!$A$1:$C$99,2,0)</f>
        <v>3333 Mid St Div Public Affairs</v>
      </c>
      <c r="N1167" t="str">
        <f>VLOOKUP(I1167,'Cost Center VLookup'!$A$1:$C$89,3,0)</f>
        <v>Mark Martin</v>
      </c>
      <c r="O1167" t="str">
        <f>VLOOKUP(I1167,'Cost Center VLookup'!$A$1:$D$97,4,0)</f>
        <v>Administration</v>
      </c>
    </row>
    <row r="1168" spans="1:15" hidden="1">
      <c r="A1168" s="18">
        <v>40998</v>
      </c>
      <c r="B1168" s="6" t="s">
        <v>807</v>
      </c>
      <c r="C1168" s="9" t="s">
        <v>455</v>
      </c>
      <c r="D1168" s="7" t="s">
        <v>811</v>
      </c>
      <c r="E1168" t="s">
        <v>831</v>
      </c>
      <c r="F1168" s="25">
        <v>500</v>
      </c>
      <c r="G1168">
        <v>30736</v>
      </c>
      <c r="H1168" s="7" t="str">
        <f>VLOOKUP(G1168,'Sub-Acct VLookup'!$A$1:$B$44,2,0)</f>
        <v>Community Welfare</v>
      </c>
      <c r="I1168">
        <v>3338</v>
      </c>
      <c r="J1168" s="2" t="s">
        <v>1026</v>
      </c>
      <c r="K1168" s="2"/>
      <c r="L1168" t="str">
        <f>VLOOKUP(J1168,'State V-Lookup'!$A$1:$B$19,2,0)</f>
        <v>TENNESSEE</v>
      </c>
      <c r="M1168" t="str">
        <f>VLOOKUP(I1168,'Cost Center VLookup'!$A$1:$C$99,2,0)</f>
        <v>3338 Mid St Div ILWTN Union City Operations</v>
      </c>
      <c r="N1168" t="str">
        <f>VLOOKUP(I1168,'Cost Center VLookup'!$A$1:$C$89,3,0)</f>
        <v>Pat Mattingly / Sean Jones</v>
      </c>
      <c r="O1168" t="str">
        <f>VLOOKUP(I1168,'Cost Center VLookup'!$A$1:$D$97,4,0)</f>
        <v>Ryan Tolbert</v>
      </c>
    </row>
    <row r="1169" spans="1:15" hidden="1">
      <c r="A1169" s="18">
        <v>41002</v>
      </c>
      <c r="B1169" s="6" t="s">
        <v>807</v>
      </c>
      <c r="C1169" s="9" t="s">
        <v>455</v>
      </c>
      <c r="D1169" s="7" t="s">
        <v>813</v>
      </c>
      <c r="E1169" t="s">
        <v>857</v>
      </c>
      <c r="F1169" s="25">
        <v>3000</v>
      </c>
      <c r="G1169">
        <v>30736</v>
      </c>
      <c r="H1169" s="7" t="str">
        <f>VLOOKUP(G1169,'Sub-Acct VLookup'!$A$1:$B$44,2,0)</f>
        <v>Community Welfare</v>
      </c>
      <c r="I1169">
        <v>3301</v>
      </c>
      <c r="J1169" s="2" t="s">
        <v>1026</v>
      </c>
      <c r="K1169" s="2"/>
      <c r="L1169" t="str">
        <f>VLOOKUP(J1169,'State V-Lookup'!$A$1:$B$19,2,0)</f>
        <v>TENNESSEE</v>
      </c>
      <c r="M1169" t="str">
        <f>VLOOKUP(I1169,'Cost Center VLookup'!$A$1:$C$99,2,0)</f>
        <v>3301 Mid St Div Franklin Administration</v>
      </c>
      <c r="N1169" t="str">
        <f>VLOOKUP(I1169,'Cost Center VLookup'!$A$1:$C$89,3,0)</f>
        <v>Kevin Dobbs</v>
      </c>
      <c r="O1169" t="str">
        <f>VLOOKUP(I1169,'Cost Center VLookup'!$A$1:$D$97,4,0)</f>
        <v>Administration</v>
      </c>
    </row>
    <row r="1170" spans="1:15" hidden="1">
      <c r="A1170" s="18">
        <v>41015</v>
      </c>
      <c r="B1170" s="6" t="s">
        <v>807</v>
      </c>
      <c r="C1170" s="9" t="s">
        <v>455</v>
      </c>
      <c r="D1170" s="7" t="s">
        <v>819</v>
      </c>
      <c r="E1170" t="s">
        <v>486</v>
      </c>
      <c r="F1170" s="25">
        <v>253.78</v>
      </c>
      <c r="G1170">
        <v>30703</v>
      </c>
      <c r="H1170" s="7" t="str">
        <f>VLOOKUP(G1170,'Sub-Acct VLookup'!$A$1:$B$44,2,0)</f>
        <v>United Way Agencies</v>
      </c>
      <c r="I1170">
        <v>3343</v>
      </c>
      <c r="J1170" s="2" t="s">
        <v>1026</v>
      </c>
      <c r="K1170" s="2"/>
      <c r="L1170" t="str">
        <f>VLOOKUP(J1170,'State V-Lookup'!$A$1:$B$19,2,0)</f>
        <v>TENNESSEE</v>
      </c>
      <c r="M1170" t="str">
        <f>VLOOKUP(I1170,'Cost Center VLookup'!$A$1:$C$99,2,0)</f>
        <v>3343 Mid St Div Murfreesboro Operations</v>
      </c>
      <c r="N1170" t="str">
        <f>VLOOKUP(I1170,'Cost Center VLookup'!$A$1:$C$89,3,0)</f>
        <v>James Robbins / Jason Griffin</v>
      </c>
      <c r="O1170" t="str">
        <f>VLOOKUP(I1170,'Cost Center VLookup'!$A$1:$D$97,4,0)</f>
        <v>Brett Lowe</v>
      </c>
    </row>
    <row r="1171" spans="1:15" hidden="1">
      <c r="A1171" s="18">
        <v>41015</v>
      </c>
      <c r="B1171" s="6" t="s">
        <v>807</v>
      </c>
      <c r="C1171" s="9" t="s">
        <v>455</v>
      </c>
      <c r="D1171" s="7" t="s">
        <v>820</v>
      </c>
      <c r="E1171" t="s">
        <v>486</v>
      </c>
      <c r="F1171" s="25">
        <v>105.61</v>
      </c>
      <c r="G1171">
        <v>30703</v>
      </c>
      <c r="H1171" s="7" t="str">
        <f>VLOOKUP(G1171,'Sub-Acct VLookup'!$A$1:$B$44,2,0)</f>
        <v>United Way Agencies</v>
      </c>
      <c r="I1171">
        <v>3343</v>
      </c>
      <c r="J1171" s="2" t="s">
        <v>1026</v>
      </c>
      <c r="K1171" s="2"/>
      <c r="L1171" t="str">
        <f>VLOOKUP(J1171,'State V-Lookup'!$A$1:$B$19,2,0)</f>
        <v>TENNESSEE</v>
      </c>
      <c r="M1171" t="str">
        <f>VLOOKUP(I1171,'Cost Center VLookup'!$A$1:$C$99,2,0)</f>
        <v>3343 Mid St Div Murfreesboro Operations</v>
      </c>
      <c r="N1171" t="str">
        <f>VLOOKUP(I1171,'Cost Center VLookup'!$A$1:$C$89,3,0)</f>
        <v>James Robbins / Jason Griffin</v>
      </c>
      <c r="O1171" t="str">
        <f>VLOOKUP(I1171,'Cost Center VLookup'!$A$1:$D$97,4,0)</f>
        <v>Brett Lowe</v>
      </c>
    </row>
    <row r="1172" spans="1:15" hidden="1">
      <c r="A1172" s="18">
        <v>41015</v>
      </c>
      <c r="B1172" s="6" t="s">
        <v>807</v>
      </c>
      <c r="C1172" s="9" t="s">
        <v>455</v>
      </c>
      <c r="D1172" s="7" t="s">
        <v>823</v>
      </c>
      <c r="E1172" t="s">
        <v>866</v>
      </c>
      <c r="F1172" s="25">
        <v>200</v>
      </c>
      <c r="G1172">
        <v>30736</v>
      </c>
      <c r="H1172" s="7" t="str">
        <f>VLOOKUP(G1172,'Sub-Acct VLookup'!$A$1:$B$44,2,0)</f>
        <v>Community Welfare</v>
      </c>
      <c r="I1172">
        <v>3342</v>
      </c>
      <c r="J1172" s="2" t="s">
        <v>1026</v>
      </c>
      <c r="K1172" s="2"/>
      <c r="L1172" t="str">
        <f>VLOOKUP(J1172,'State V-Lookup'!$A$1:$B$19,2,0)</f>
        <v>TENNESSEE</v>
      </c>
      <c r="M1172" t="str">
        <f>VLOOKUP(I1172,'Cost Center VLookup'!$A$1:$C$99,2,0)</f>
        <v>3342 Mid St Div Franklin Operations</v>
      </c>
      <c r="N1172" t="str">
        <f>VLOOKUP(I1172,'Cost Center VLookup'!$A$1:$C$89,3,0)</f>
        <v>Kenny Hay / Steve Steiger</v>
      </c>
      <c r="O1172" t="str">
        <f>VLOOKUP(I1172,'Cost Center VLookup'!$A$1:$D$97,4,0)</f>
        <v>Brett Lowe</v>
      </c>
    </row>
    <row r="1173" spans="1:15" hidden="1">
      <c r="A1173" s="18">
        <v>40973</v>
      </c>
      <c r="B1173" s="6" t="s">
        <v>807</v>
      </c>
      <c r="C1173" s="9" t="s">
        <v>455</v>
      </c>
      <c r="D1173" s="7" t="s">
        <v>808</v>
      </c>
      <c r="E1173" t="s">
        <v>470</v>
      </c>
      <c r="F1173" s="25">
        <v>1000</v>
      </c>
      <c r="G1173">
        <v>30736</v>
      </c>
      <c r="H1173" s="7" t="str">
        <f>VLOOKUP(G1173,'Sub-Acct VLookup'!$A$1:$B$44,2,0)</f>
        <v>Community Welfare</v>
      </c>
      <c r="I1173">
        <v>3333</v>
      </c>
      <c r="J1173" s="2" t="s">
        <v>1068</v>
      </c>
      <c r="K1173" s="2"/>
      <c r="L1173" t="str">
        <f>VLOOKUP(J1173,'State V-Lookup'!$A$1:$B$19,2,0)</f>
        <v>GEORGIA</v>
      </c>
      <c r="M1173" t="str">
        <f>VLOOKUP(I1173,'Cost Center VLookup'!$A$1:$C$99,2,0)</f>
        <v>3333 Mid St Div Public Affairs</v>
      </c>
      <c r="N1173" t="str">
        <f>VLOOKUP(I1173,'Cost Center VLookup'!$A$1:$C$89,3,0)</f>
        <v>Mark Martin</v>
      </c>
      <c r="O1173" t="str">
        <f>VLOOKUP(I1173,'Cost Center VLookup'!$A$1:$D$97,4,0)</f>
        <v>Administration</v>
      </c>
    </row>
    <row r="1174" spans="1:15" hidden="1">
      <c r="A1174" s="18">
        <v>41003</v>
      </c>
      <c r="B1174" s="6" t="s">
        <v>807</v>
      </c>
      <c r="C1174" s="9" t="s">
        <v>455</v>
      </c>
      <c r="D1174" s="7">
        <v>38381121</v>
      </c>
      <c r="E1174" t="s">
        <v>488</v>
      </c>
      <c r="F1174" s="25">
        <v>82.9</v>
      </c>
      <c r="G1174">
        <v>30703</v>
      </c>
      <c r="H1174" s="7" t="str">
        <f>VLOOKUP(G1174,'Sub-Acct VLookup'!$A$1:$B$44,2,0)</f>
        <v>United Way Agencies</v>
      </c>
      <c r="I1174">
        <v>3333</v>
      </c>
      <c r="J1174" s="2" t="s">
        <v>1068</v>
      </c>
      <c r="K1174" s="2"/>
      <c r="L1174" t="str">
        <f>VLOOKUP(J1174,'State V-Lookup'!$A$1:$B$19,2,0)</f>
        <v>GEORGIA</v>
      </c>
      <c r="M1174" t="str">
        <f>VLOOKUP(I1174,'Cost Center VLookup'!$A$1:$C$99,2,0)</f>
        <v>3333 Mid St Div Public Affairs</v>
      </c>
      <c r="N1174" t="str">
        <f>VLOOKUP(I1174,'Cost Center VLookup'!$A$1:$C$89,3,0)</f>
        <v>Mark Martin</v>
      </c>
      <c r="O1174" t="str">
        <f>VLOOKUP(I1174,'Cost Center VLookup'!$A$1:$D$97,4,0)</f>
        <v>Administration</v>
      </c>
    </row>
    <row r="1175" spans="1:15" hidden="1">
      <c r="A1175" s="18">
        <v>41008</v>
      </c>
      <c r="B1175" s="6" t="s">
        <v>807</v>
      </c>
      <c r="C1175" s="9" t="s">
        <v>455</v>
      </c>
      <c r="D1175" s="7" t="s">
        <v>815</v>
      </c>
      <c r="E1175" t="s">
        <v>859</v>
      </c>
      <c r="F1175" s="25">
        <v>250</v>
      </c>
      <c r="G1175">
        <v>30702</v>
      </c>
      <c r="H1175" s="7" t="str">
        <f>VLOOKUP(G1175,'Sub-Acct VLookup'!$A$1:$B$44,2,0)</f>
        <v>Education</v>
      </c>
      <c r="I1175">
        <v>3333</v>
      </c>
      <c r="J1175" s="2" t="s">
        <v>1068</v>
      </c>
      <c r="K1175" s="2"/>
      <c r="L1175" t="str">
        <f>VLOOKUP(J1175,'State V-Lookup'!$A$1:$B$19,2,0)</f>
        <v>GEORGIA</v>
      </c>
      <c r="M1175" t="str">
        <f>VLOOKUP(I1175,'Cost Center VLookup'!$A$1:$C$99,2,0)</f>
        <v>3333 Mid St Div Public Affairs</v>
      </c>
      <c r="N1175" t="str">
        <f>VLOOKUP(I1175,'Cost Center VLookup'!$A$1:$C$89,3,0)</f>
        <v>Mark Martin</v>
      </c>
      <c r="O1175" t="str">
        <f>VLOOKUP(I1175,'Cost Center VLookup'!$A$1:$D$97,4,0)</f>
        <v>Administration</v>
      </c>
    </row>
    <row r="1176" spans="1:15" hidden="1">
      <c r="A1176" s="18">
        <v>41009</v>
      </c>
      <c r="B1176" s="6" t="s">
        <v>807</v>
      </c>
      <c r="C1176" s="9" t="s">
        <v>455</v>
      </c>
      <c r="D1176" s="7" t="s">
        <v>816</v>
      </c>
      <c r="E1176" t="s">
        <v>860</v>
      </c>
      <c r="F1176" s="25">
        <v>850</v>
      </c>
      <c r="G1176">
        <v>30702</v>
      </c>
      <c r="H1176" s="7" t="str">
        <f>VLOOKUP(G1176,'Sub-Acct VLookup'!$A$1:$B$44,2,0)</f>
        <v>Education</v>
      </c>
      <c r="I1176">
        <v>3333</v>
      </c>
      <c r="J1176" s="2" t="s">
        <v>1068</v>
      </c>
      <c r="K1176" s="2"/>
      <c r="L1176" t="str">
        <f>VLOOKUP(J1176,'State V-Lookup'!$A$1:$B$19,2,0)</f>
        <v>GEORGIA</v>
      </c>
      <c r="M1176" t="str">
        <f>VLOOKUP(I1176,'Cost Center VLookup'!$A$1:$C$99,2,0)</f>
        <v>3333 Mid St Div Public Affairs</v>
      </c>
      <c r="N1176" t="str">
        <f>VLOOKUP(I1176,'Cost Center VLookup'!$A$1:$C$89,3,0)</f>
        <v>Mark Martin</v>
      </c>
      <c r="O1176" t="str">
        <f>VLOOKUP(I1176,'Cost Center VLookup'!$A$1:$D$97,4,0)</f>
        <v>Administration</v>
      </c>
    </row>
    <row r="1177" spans="1:15" hidden="1">
      <c r="A1177" s="18">
        <v>41011</v>
      </c>
      <c r="B1177" s="6" t="s">
        <v>807</v>
      </c>
      <c r="C1177" s="9" t="s">
        <v>455</v>
      </c>
      <c r="D1177" s="7">
        <v>58351</v>
      </c>
      <c r="E1177" t="s">
        <v>470</v>
      </c>
      <c r="F1177" s="25">
        <v>500</v>
      </c>
      <c r="G1177">
        <v>30736</v>
      </c>
      <c r="H1177" s="7" t="str">
        <f>VLOOKUP(G1177,'Sub-Acct VLookup'!$A$1:$B$44,2,0)</f>
        <v>Community Welfare</v>
      </c>
      <c r="I1177">
        <v>3333</v>
      </c>
      <c r="J1177" s="2" t="s">
        <v>1068</v>
      </c>
      <c r="K1177" s="2"/>
      <c r="L1177" t="str">
        <f>VLOOKUP(J1177,'State V-Lookup'!$A$1:$B$19,2,0)</f>
        <v>GEORGIA</v>
      </c>
      <c r="M1177" t="str">
        <f>VLOOKUP(I1177,'Cost Center VLookup'!$A$1:$C$99,2,0)</f>
        <v>3333 Mid St Div Public Affairs</v>
      </c>
      <c r="N1177" t="str">
        <f>VLOOKUP(I1177,'Cost Center VLookup'!$A$1:$C$89,3,0)</f>
        <v>Mark Martin</v>
      </c>
      <c r="O1177" t="str">
        <f>VLOOKUP(I1177,'Cost Center VLookup'!$A$1:$D$97,4,0)</f>
        <v>Administration</v>
      </c>
    </row>
    <row r="1178" spans="1:15" hidden="1">
      <c r="A1178" s="18">
        <v>41015</v>
      </c>
      <c r="B1178" s="6" t="s">
        <v>807</v>
      </c>
      <c r="C1178" s="9" t="s">
        <v>455</v>
      </c>
      <c r="D1178" s="7" t="s">
        <v>821</v>
      </c>
      <c r="E1178" t="s">
        <v>486</v>
      </c>
      <c r="F1178" s="25">
        <v>85.49</v>
      </c>
      <c r="G1178">
        <v>30703</v>
      </c>
      <c r="H1178" s="7" t="str">
        <f>VLOOKUP(G1178,'Sub-Acct VLookup'!$A$1:$B$44,2,0)</f>
        <v>United Way Agencies</v>
      </c>
      <c r="I1178">
        <v>3535</v>
      </c>
      <c r="J1178" s="2" t="s">
        <v>1068</v>
      </c>
      <c r="K1178" s="2"/>
      <c r="L1178" t="str">
        <f>VLOOKUP(J1178,'State V-Lookup'!$A$1:$B$19,2,0)</f>
        <v>GEORGIA</v>
      </c>
      <c r="M1178" t="str">
        <f>VLOOKUP(I1178,'Cost Center VLookup'!$A$1:$C$99,2,0)</f>
        <v>3535 Mid St Div Columbus Operations</v>
      </c>
      <c r="N1178" t="str">
        <f>VLOOKUP(I1178,'Cost Center VLookup'!$A$1:$C$89,3,0)</f>
        <v>Liberty Utilities</v>
      </c>
      <c r="O1178" t="str">
        <f>VLOOKUP(I1178,'Cost Center VLookup'!$A$1:$D$97,4,0)</f>
        <v>Liberty Utilities</v>
      </c>
    </row>
    <row r="1179" spans="1:15" hidden="1">
      <c r="A1179" s="18">
        <v>41019</v>
      </c>
      <c r="B1179" s="6" t="s">
        <v>807</v>
      </c>
      <c r="C1179" s="9" t="s">
        <v>455</v>
      </c>
      <c r="D1179" s="7">
        <v>45021795</v>
      </c>
      <c r="E1179" t="s">
        <v>488</v>
      </c>
      <c r="F1179" s="25">
        <v>82.9</v>
      </c>
      <c r="G1179">
        <v>30736</v>
      </c>
      <c r="H1179" s="7" t="str">
        <f>VLOOKUP(G1179,'Sub-Acct VLookup'!$A$1:$B$44,2,0)</f>
        <v>Community Welfare</v>
      </c>
      <c r="I1179">
        <v>3333</v>
      </c>
      <c r="J1179" s="2" t="s">
        <v>1068</v>
      </c>
      <c r="K1179" s="2"/>
      <c r="L1179" t="str">
        <f>VLOOKUP(J1179,'State V-Lookup'!$A$1:$B$19,2,0)</f>
        <v>GEORGIA</v>
      </c>
      <c r="M1179" t="str">
        <f>VLOOKUP(I1179,'Cost Center VLookup'!$A$1:$C$99,2,0)</f>
        <v>3333 Mid St Div Public Affairs</v>
      </c>
      <c r="N1179" t="str">
        <f>VLOOKUP(I1179,'Cost Center VLookup'!$A$1:$C$89,3,0)</f>
        <v>Mark Martin</v>
      </c>
      <c r="O1179" t="str">
        <f>VLOOKUP(I1179,'Cost Center VLookup'!$A$1:$D$97,4,0)</f>
        <v>Administration</v>
      </c>
    </row>
    <row r="1180" spans="1:15" hidden="1">
      <c r="A1180" s="18">
        <v>41019</v>
      </c>
      <c r="B1180" s="6" t="s">
        <v>807</v>
      </c>
      <c r="C1180" s="9" t="s">
        <v>455</v>
      </c>
      <c r="D1180" s="7">
        <v>45291822</v>
      </c>
      <c r="E1180" t="s">
        <v>488</v>
      </c>
      <c r="F1180" s="25">
        <v>82.9</v>
      </c>
      <c r="G1180">
        <v>30736</v>
      </c>
      <c r="H1180" s="7" t="str">
        <f>VLOOKUP(G1180,'Sub-Acct VLookup'!$A$1:$B$44,2,0)</f>
        <v>Community Welfare</v>
      </c>
      <c r="I1180">
        <v>3333</v>
      </c>
      <c r="J1180" s="2" t="s">
        <v>1068</v>
      </c>
      <c r="K1180" s="2"/>
      <c r="L1180" t="str">
        <f>VLOOKUP(J1180,'State V-Lookup'!$A$1:$B$19,2,0)</f>
        <v>GEORGIA</v>
      </c>
      <c r="M1180" t="str">
        <f>VLOOKUP(I1180,'Cost Center VLookup'!$A$1:$C$99,2,0)</f>
        <v>3333 Mid St Div Public Affairs</v>
      </c>
      <c r="N1180" t="str">
        <f>VLOOKUP(I1180,'Cost Center VLookup'!$A$1:$C$89,3,0)</f>
        <v>Mark Martin</v>
      </c>
      <c r="O1180" t="str">
        <f>VLOOKUP(I1180,'Cost Center VLookup'!$A$1:$D$97,4,0)</f>
        <v>Administration</v>
      </c>
    </row>
    <row r="1181" spans="1:15" hidden="1">
      <c r="A1181" s="18">
        <v>41019</v>
      </c>
      <c r="B1181" s="6" t="s">
        <v>807</v>
      </c>
      <c r="C1181" s="9" t="s">
        <v>455</v>
      </c>
      <c r="D1181" s="7">
        <v>45421835</v>
      </c>
      <c r="E1181" t="s">
        <v>488</v>
      </c>
      <c r="F1181" s="25">
        <v>82.9</v>
      </c>
      <c r="G1181">
        <v>30736</v>
      </c>
      <c r="H1181" s="7" t="str">
        <f>VLOOKUP(G1181,'Sub-Acct VLookup'!$A$1:$B$44,2,0)</f>
        <v>Community Welfare</v>
      </c>
      <c r="I1181">
        <v>3333</v>
      </c>
      <c r="J1181" s="2" t="s">
        <v>1068</v>
      </c>
      <c r="K1181" s="2"/>
      <c r="L1181" t="str">
        <f>VLOOKUP(J1181,'State V-Lookup'!$A$1:$B$19,2,0)</f>
        <v>GEORGIA</v>
      </c>
      <c r="M1181" t="str">
        <f>VLOOKUP(I1181,'Cost Center VLookup'!$A$1:$C$99,2,0)</f>
        <v>3333 Mid St Div Public Affairs</v>
      </c>
      <c r="N1181" t="str">
        <f>VLOOKUP(I1181,'Cost Center VLookup'!$A$1:$C$89,3,0)</f>
        <v>Mark Martin</v>
      </c>
      <c r="O1181" t="str">
        <f>VLOOKUP(I1181,'Cost Center VLookup'!$A$1:$D$97,4,0)</f>
        <v>Administration</v>
      </c>
    </row>
    <row r="1182" spans="1:15" hidden="1">
      <c r="A1182" s="18">
        <v>40981</v>
      </c>
      <c r="B1182" s="6" t="s">
        <v>807</v>
      </c>
      <c r="C1182" s="9" t="s">
        <v>455</v>
      </c>
      <c r="D1182" s="7">
        <v>30438</v>
      </c>
      <c r="E1182" t="s">
        <v>827</v>
      </c>
      <c r="F1182" s="25">
        <v>250</v>
      </c>
      <c r="G1182">
        <v>30702</v>
      </c>
      <c r="H1182" s="7" t="str">
        <f>VLOOKUP(G1182,'Sub-Acct VLookup'!$A$1:$B$44,2,0)</f>
        <v>Education</v>
      </c>
      <c r="I1182">
        <v>3438</v>
      </c>
      <c r="J1182" s="2" t="s">
        <v>1035</v>
      </c>
      <c r="K1182" s="2"/>
      <c r="L1182" t="str">
        <f>VLOOKUP(J1182,'State V-Lookup'!$A$1:$B$19,2,0)</f>
        <v>VIRGINIA</v>
      </c>
      <c r="M1182" t="str">
        <f>VLOOKUP(I1182,'Cost Center VLookup'!$A$1:$C$99,2,0)</f>
        <v>3438 Mid St Div New River North Operations</v>
      </c>
      <c r="N1182" t="str">
        <f>VLOOKUP(I1182,'Cost Center VLookup'!$A$1:$C$89,3,0)</f>
        <v>Perry Patterson</v>
      </c>
      <c r="O1182" t="str">
        <f>VLOOKUP(I1182,'Cost Center VLookup'!$A$1:$D$97,4,0)</f>
        <v>Bernie Anderson</v>
      </c>
    </row>
    <row r="1183" spans="1:15" hidden="1">
      <c r="A1183" s="18">
        <v>41001</v>
      </c>
      <c r="B1183" s="6" t="s">
        <v>807</v>
      </c>
      <c r="C1183" s="9" t="s">
        <v>455</v>
      </c>
      <c r="D1183" s="7" t="s">
        <v>812</v>
      </c>
      <c r="E1183" t="s">
        <v>832</v>
      </c>
      <c r="F1183" s="25">
        <v>500</v>
      </c>
      <c r="G1183">
        <v>30736</v>
      </c>
      <c r="H1183" s="7" t="str">
        <f>VLOOKUP(G1183,'Sub-Acct VLookup'!$A$1:$B$44,2,0)</f>
        <v>Community Welfare</v>
      </c>
      <c r="I1183">
        <v>3333</v>
      </c>
      <c r="J1183" s="2" t="s">
        <v>1035</v>
      </c>
      <c r="K1183" s="2"/>
      <c r="L1183" t="str">
        <f>VLOOKUP(J1183,'State V-Lookup'!$A$1:$B$19,2,0)</f>
        <v>VIRGINIA</v>
      </c>
      <c r="M1183" t="str">
        <f>VLOOKUP(I1183,'Cost Center VLookup'!$A$1:$C$99,2,0)</f>
        <v>3333 Mid St Div Public Affairs</v>
      </c>
      <c r="N1183" t="str">
        <f>VLOOKUP(I1183,'Cost Center VLookup'!$A$1:$C$89,3,0)</f>
        <v>Mark Martin</v>
      </c>
      <c r="O1183" t="str">
        <f>VLOOKUP(I1183,'Cost Center VLookup'!$A$1:$D$97,4,0)</f>
        <v>Administration</v>
      </c>
    </row>
    <row r="1184" spans="1:15" hidden="1">
      <c r="A1184" s="18">
        <v>41003</v>
      </c>
      <c r="B1184" s="6" t="s">
        <v>807</v>
      </c>
      <c r="C1184" s="9" t="s">
        <v>455</v>
      </c>
      <c r="D1184" s="7">
        <v>30439</v>
      </c>
      <c r="E1184" t="s">
        <v>827</v>
      </c>
      <c r="F1184" s="25">
        <v>250</v>
      </c>
      <c r="G1184">
        <v>30702</v>
      </c>
      <c r="H1184" s="7" t="str">
        <f>VLOOKUP(G1184,'Sub-Acct VLookup'!$A$1:$B$44,2,0)</f>
        <v>Education</v>
      </c>
      <c r="I1184">
        <v>3438</v>
      </c>
      <c r="J1184" s="2" t="s">
        <v>1035</v>
      </c>
      <c r="K1184" s="2"/>
      <c r="L1184" t="str">
        <f>VLOOKUP(J1184,'State V-Lookup'!$A$1:$B$19,2,0)</f>
        <v>VIRGINIA</v>
      </c>
      <c r="M1184" t="str">
        <f>VLOOKUP(I1184,'Cost Center VLookup'!$A$1:$C$99,2,0)</f>
        <v>3438 Mid St Div New River North Operations</v>
      </c>
      <c r="N1184" t="str">
        <f>VLOOKUP(I1184,'Cost Center VLookup'!$A$1:$C$89,3,0)</f>
        <v>Perry Patterson</v>
      </c>
      <c r="O1184" t="str">
        <f>VLOOKUP(I1184,'Cost Center VLookup'!$A$1:$D$97,4,0)</f>
        <v>Bernie Anderson</v>
      </c>
    </row>
    <row r="1185" spans="1:15" hidden="1">
      <c r="A1185" s="18">
        <v>41005</v>
      </c>
      <c r="B1185" s="6" t="s">
        <v>807</v>
      </c>
      <c r="C1185" s="9" t="s">
        <v>455</v>
      </c>
      <c r="D1185" s="7">
        <v>22526</v>
      </c>
      <c r="E1185" t="s">
        <v>1273</v>
      </c>
      <c r="F1185" s="25">
        <v>250</v>
      </c>
      <c r="G1185">
        <v>30710</v>
      </c>
      <c r="H1185" s="7" t="str">
        <f>VLOOKUP(G1185,'Sub-Acct VLookup'!$A$1:$B$44,2,0)</f>
        <v>Youth Clubs &amp; Centers</v>
      </c>
      <c r="I1185">
        <v>3370</v>
      </c>
      <c r="J1185" s="2" t="s">
        <v>1220</v>
      </c>
      <c r="K1185" s="2"/>
      <c r="L1185" t="str">
        <f>VLOOKUP(J1185,'State V-Lookup'!$A$1:$B$19,2,0)</f>
        <v>NEMO</v>
      </c>
      <c r="M1185" t="str">
        <f>VLOOKUP(I1185,'Cost Center VLookup'!$A$1:$C$99,2,0)</f>
        <v>3370 Mid St Div Kirksville Operations</v>
      </c>
      <c r="N1185" t="str">
        <f>VLOOKUP(I1185,'Cost Center VLookup'!$A$1:$C$89,3,0)</f>
        <v>Liberty Utilities</v>
      </c>
      <c r="O1185" t="str">
        <f>VLOOKUP(I1185,'Cost Center VLookup'!$A$1:$D$97,4,0)</f>
        <v>Liberty Utilities</v>
      </c>
    </row>
    <row r="1186" spans="1:15" hidden="1">
      <c r="A1186" s="18">
        <v>41015</v>
      </c>
      <c r="B1186" s="6" t="s">
        <v>807</v>
      </c>
      <c r="C1186" s="9" t="s">
        <v>455</v>
      </c>
      <c r="D1186" s="7" t="s">
        <v>822</v>
      </c>
      <c r="E1186" t="s">
        <v>486</v>
      </c>
      <c r="F1186" s="25">
        <v>170.4</v>
      </c>
      <c r="G1186">
        <v>30736</v>
      </c>
      <c r="H1186" s="7" t="str">
        <f>VLOOKUP(G1186,'Sub-Acct VLookup'!$A$1:$B$44,2,0)</f>
        <v>Community Welfare</v>
      </c>
      <c r="I1186">
        <v>3370</v>
      </c>
      <c r="J1186" s="2" t="s">
        <v>1220</v>
      </c>
      <c r="K1186" s="2"/>
      <c r="L1186" t="str">
        <f>VLOOKUP(J1186,'State V-Lookup'!$A$1:$B$19,2,0)</f>
        <v>NEMO</v>
      </c>
      <c r="M1186" t="str">
        <f>VLOOKUP(I1186,'Cost Center VLookup'!$A$1:$C$99,2,0)</f>
        <v>3370 Mid St Div Kirksville Operations</v>
      </c>
      <c r="N1186" t="str">
        <f>VLOOKUP(I1186,'Cost Center VLookup'!$A$1:$C$89,3,0)</f>
        <v>Liberty Utilities</v>
      </c>
      <c r="O1186" t="str">
        <f>VLOOKUP(I1186,'Cost Center VLookup'!$A$1:$D$97,4,0)</f>
        <v>Liberty Utilities</v>
      </c>
    </row>
    <row r="1187" spans="1:15" hidden="1">
      <c r="A1187" s="18">
        <v>41018</v>
      </c>
      <c r="B1187" s="6" t="s">
        <v>807</v>
      </c>
      <c r="C1187" s="9" t="s">
        <v>455</v>
      </c>
      <c r="D1187" s="7" t="s">
        <v>825</v>
      </c>
      <c r="E1187" t="s">
        <v>694</v>
      </c>
      <c r="F1187" s="25">
        <v>100</v>
      </c>
      <c r="G1187">
        <v>30705</v>
      </c>
      <c r="H1187" s="7" t="str">
        <f>VLOOKUP(G1187,'Sub-Acct VLookup'!$A$1:$B$44,2,0)</f>
        <v>Health</v>
      </c>
      <c r="I1187">
        <v>3335</v>
      </c>
      <c r="J1187" s="2" t="s">
        <v>1220</v>
      </c>
      <c r="K1187" s="2"/>
      <c r="L1187" t="str">
        <f>VLOOKUP(J1187,'State V-Lookup'!$A$1:$B$19,2,0)</f>
        <v>NEMO</v>
      </c>
      <c r="M1187" t="str">
        <f>VLOOKUP(I1187,'Cost Center VLookup'!$A$1:$C$99,2,0)</f>
        <v>3335 Mid St Div Canton Operations</v>
      </c>
      <c r="N1187" t="str">
        <f>VLOOKUP(I1187,'Cost Center VLookup'!$A$1:$C$89,3,0)</f>
        <v>Liberty Utilities</v>
      </c>
      <c r="O1187" t="str">
        <f>VLOOKUP(I1187,'Cost Center VLookup'!$A$1:$D$97,4,0)</f>
        <v>Liberty Utilities</v>
      </c>
    </row>
    <row r="1188" spans="1:15" hidden="1">
      <c r="A1188" s="18">
        <v>41018</v>
      </c>
      <c r="B1188">
        <v>201205</v>
      </c>
      <c r="C1188" s="9" t="s">
        <v>455</v>
      </c>
      <c r="D1188" s="7" t="s">
        <v>869</v>
      </c>
      <c r="E1188" t="s">
        <v>868</v>
      </c>
      <c r="F1188" s="25">
        <v>500</v>
      </c>
      <c r="G1188">
        <v>30736</v>
      </c>
      <c r="H1188" s="7" t="str">
        <f>VLOOKUP(G1188,'Sub-Acct VLookup'!$A$1:$B$44,2,0)</f>
        <v>Community Welfare</v>
      </c>
      <c r="I1188">
        <v>3333</v>
      </c>
      <c r="J1188" s="2" t="s">
        <v>1011</v>
      </c>
      <c r="K1188" s="2"/>
      <c r="L1188" t="str">
        <f>VLOOKUP(J1188,'State V-Lookup'!$A$1:$B$19,2,0)</f>
        <v>KENTUCKY</v>
      </c>
      <c r="M1188" t="str">
        <f>VLOOKUP(I1188,'Cost Center VLookup'!$A$1:$C$99,2,0)</f>
        <v>3333 Mid St Div Public Affairs</v>
      </c>
      <c r="N1188" t="str">
        <f>VLOOKUP(I1188,'Cost Center VLookup'!$A$1:$C$89,3,0)</f>
        <v>Mark Martin</v>
      </c>
      <c r="O1188" t="str">
        <f>VLOOKUP(I1188,'Cost Center VLookup'!$A$1:$D$97,4,0)</f>
        <v>Administration</v>
      </c>
    </row>
    <row r="1189" spans="1:15" hidden="1">
      <c r="A1189" s="18">
        <v>41024</v>
      </c>
      <c r="B1189">
        <v>201205</v>
      </c>
      <c r="C1189" s="9" t="s">
        <v>455</v>
      </c>
      <c r="D1189" s="7" t="s">
        <v>872</v>
      </c>
      <c r="E1189" t="s">
        <v>871</v>
      </c>
      <c r="F1189" s="25">
        <v>1000</v>
      </c>
      <c r="G1189">
        <v>30702</v>
      </c>
      <c r="H1189" s="7" t="str">
        <f>VLOOKUP(G1189,'Sub-Acct VLookup'!$A$1:$B$44,2,0)</f>
        <v>Education</v>
      </c>
      <c r="I1189">
        <v>3333</v>
      </c>
      <c r="J1189" s="2" t="s">
        <v>1011</v>
      </c>
      <c r="K1189" s="2"/>
      <c r="L1189" t="str">
        <f>VLOOKUP(J1189,'State V-Lookup'!$A$1:$B$19,2,0)</f>
        <v>KENTUCKY</v>
      </c>
      <c r="M1189" t="str">
        <f>VLOOKUP(I1189,'Cost Center VLookup'!$A$1:$C$99,2,0)</f>
        <v>3333 Mid St Div Public Affairs</v>
      </c>
      <c r="N1189" t="str">
        <f>VLOOKUP(I1189,'Cost Center VLookup'!$A$1:$C$89,3,0)</f>
        <v>Mark Martin</v>
      </c>
      <c r="O1189" t="str">
        <f>VLOOKUP(I1189,'Cost Center VLookup'!$A$1:$D$97,4,0)</f>
        <v>Administration</v>
      </c>
    </row>
    <row r="1190" spans="1:15" hidden="1">
      <c r="A1190" s="18">
        <v>41033</v>
      </c>
      <c r="B1190">
        <v>201205</v>
      </c>
      <c r="C1190" s="9" t="s">
        <v>455</v>
      </c>
      <c r="D1190" s="7" t="s">
        <v>877</v>
      </c>
      <c r="E1190" t="s">
        <v>876</v>
      </c>
      <c r="F1190" s="25">
        <v>1500</v>
      </c>
      <c r="G1190">
        <v>30702</v>
      </c>
      <c r="H1190" s="7" t="str">
        <f>VLOOKUP(G1190,'Sub-Acct VLookup'!$A$1:$B$44,2,0)</f>
        <v>Education</v>
      </c>
      <c r="I1190">
        <v>3333</v>
      </c>
      <c r="J1190" s="2" t="s">
        <v>1011</v>
      </c>
      <c r="K1190" s="2"/>
      <c r="L1190" t="str">
        <f>VLOOKUP(J1190,'State V-Lookup'!$A$1:$B$19,2,0)</f>
        <v>KENTUCKY</v>
      </c>
      <c r="M1190" t="str">
        <f>VLOOKUP(I1190,'Cost Center VLookup'!$A$1:$C$99,2,0)</f>
        <v>3333 Mid St Div Public Affairs</v>
      </c>
      <c r="N1190" t="str">
        <f>VLOOKUP(I1190,'Cost Center VLookup'!$A$1:$C$89,3,0)</f>
        <v>Mark Martin</v>
      </c>
      <c r="O1190" t="str">
        <f>VLOOKUP(I1190,'Cost Center VLookup'!$A$1:$D$97,4,0)</f>
        <v>Administration</v>
      </c>
    </row>
    <row r="1191" spans="1:15" hidden="1">
      <c r="A1191" s="18">
        <v>41039</v>
      </c>
      <c r="B1191">
        <v>201205</v>
      </c>
      <c r="C1191" s="9" t="s">
        <v>455</v>
      </c>
      <c r="D1191" s="7" t="s">
        <v>884</v>
      </c>
      <c r="E1191" t="s">
        <v>694</v>
      </c>
      <c r="F1191" s="25">
        <v>500</v>
      </c>
      <c r="G1191">
        <v>30702</v>
      </c>
      <c r="H1191" s="7" t="str">
        <f>VLOOKUP(G1191,'Sub-Acct VLookup'!$A$1:$B$44,2,0)</f>
        <v>Education</v>
      </c>
      <c r="I1191">
        <v>3333</v>
      </c>
      <c r="J1191" s="2" t="s">
        <v>1011</v>
      </c>
      <c r="K1191" s="2"/>
      <c r="L1191" t="str">
        <f>VLOOKUP(J1191,'State V-Lookup'!$A$1:$B$19,2,0)</f>
        <v>KENTUCKY</v>
      </c>
      <c r="M1191" t="str">
        <f>VLOOKUP(I1191,'Cost Center VLookup'!$A$1:$C$99,2,0)</f>
        <v>3333 Mid St Div Public Affairs</v>
      </c>
      <c r="N1191" t="str">
        <f>VLOOKUP(I1191,'Cost Center VLookup'!$A$1:$C$89,3,0)</f>
        <v>Mark Martin</v>
      </c>
      <c r="O1191" t="str">
        <f>VLOOKUP(I1191,'Cost Center VLookup'!$A$1:$D$97,4,0)</f>
        <v>Administration</v>
      </c>
    </row>
    <row r="1192" spans="1:15" hidden="1">
      <c r="A1192" s="18">
        <v>41044</v>
      </c>
      <c r="B1192">
        <v>201205</v>
      </c>
      <c r="C1192" s="9" t="s">
        <v>455</v>
      </c>
      <c r="D1192" s="7">
        <v>49248</v>
      </c>
      <c r="E1192" t="s">
        <v>470</v>
      </c>
      <c r="F1192" s="25">
        <v>350</v>
      </c>
      <c r="G1192">
        <v>30736</v>
      </c>
      <c r="H1192" s="7" t="str">
        <f>VLOOKUP(G1192,'Sub-Acct VLookup'!$A$1:$B$44,2,0)</f>
        <v>Community Welfare</v>
      </c>
      <c r="I1192">
        <v>3333</v>
      </c>
      <c r="J1192" s="2" t="s">
        <v>1011</v>
      </c>
      <c r="K1192" s="2"/>
      <c r="L1192" t="str">
        <f>VLOOKUP(J1192,'State V-Lookup'!$A$1:$B$19,2,0)</f>
        <v>KENTUCKY</v>
      </c>
      <c r="M1192" t="str">
        <f>VLOOKUP(I1192,'Cost Center VLookup'!$A$1:$C$99,2,0)</f>
        <v>3333 Mid St Div Public Affairs</v>
      </c>
      <c r="N1192" t="str">
        <f>VLOOKUP(I1192,'Cost Center VLookup'!$A$1:$C$89,3,0)</f>
        <v>Mark Martin</v>
      </c>
      <c r="O1192" t="str">
        <f>VLOOKUP(I1192,'Cost Center VLookup'!$A$1:$D$97,4,0)</f>
        <v>Administration</v>
      </c>
    </row>
    <row r="1193" spans="1:15" hidden="1">
      <c r="A1193" s="18">
        <v>41045</v>
      </c>
      <c r="B1193">
        <v>201205</v>
      </c>
      <c r="C1193" s="9" t="s">
        <v>455</v>
      </c>
      <c r="D1193" s="7" t="s">
        <v>893</v>
      </c>
      <c r="E1193" t="s">
        <v>486</v>
      </c>
      <c r="F1193" s="25">
        <v>108.38</v>
      </c>
      <c r="G1193">
        <v>30736</v>
      </c>
      <c r="H1193" s="7" t="str">
        <f>VLOOKUP(G1193,'Sub-Acct VLookup'!$A$1:$B$44,2,0)</f>
        <v>Community Welfare</v>
      </c>
      <c r="I1193">
        <v>2634</v>
      </c>
      <c r="J1193" s="2" t="s">
        <v>1011</v>
      </c>
      <c r="K1193" s="2"/>
      <c r="L1193" t="str">
        <f>VLOOKUP(J1193,'State V-Lookup'!$A$1:$B$19,2,0)</f>
        <v>KENTUCKY</v>
      </c>
      <c r="M1193" t="str">
        <f>VLOOKUP(I1193,'Cost Center VLookup'!$A$1:$C$99,2,0)</f>
        <v>2634 KY Div Madisonville C&amp;M/Service</v>
      </c>
      <c r="N1193" t="str">
        <f>VLOOKUP(I1193,'Cost Center VLookup'!$A$1:$C$89,3,0)</f>
        <v>Mike Coleman</v>
      </c>
      <c r="O1193" t="str">
        <f>VLOOKUP(I1193,'Cost Center VLookup'!$A$1:$D$97,4,0)</f>
        <v>Mariam Tucker</v>
      </c>
    </row>
    <row r="1194" spans="1:15" hidden="1">
      <c r="A1194" s="18">
        <v>41060</v>
      </c>
      <c r="B1194">
        <v>201205</v>
      </c>
      <c r="C1194" s="9" t="s">
        <v>455</v>
      </c>
      <c r="D1194" s="7" t="s">
        <v>903</v>
      </c>
      <c r="E1194" t="s">
        <v>902</v>
      </c>
      <c r="F1194" s="25">
        <v>50</v>
      </c>
      <c r="G1194">
        <v>30702</v>
      </c>
      <c r="H1194" s="7" t="str">
        <f>VLOOKUP(G1194,'Sub-Acct VLookup'!$A$1:$B$44,2,0)</f>
        <v>Education</v>
      </c>
      <c r="I1194">
        <v>3333</v>
      </c>
      <c r="J1194" s="2" t="s">
        <v>1011</v>
      </c>
      <c r="K1194" s="2"/>
      <c r="L1194" t="str">
        <f>VLOOKUP(J1194,'State V-Lookup'!$A$1:$B$19,2,0)</f>
        <v>KENTUCKY</v>
      </c>
      <c r="M1194" t="str">
        <f>VLOOKUP(I1194,'Cost Center VLookup'!$A$1:$C$99,2,0)</f>
        <v>3333 Mid St Div Public Affairs</v>
      </c>
      <c r="N1194" t="str">
        <f>VLOOKUP(I1194,'Cost Center VLookup'!$A$1:$C$89,3,0)</f>
        <v>Mark Martin</v>
      </c>
      <c r="O1194" t="str">
        <f>VLOOKUP(I1194,'Cost Center VLookup'!$A$1:$D$97,4,0)</f>
        <v>Administration</v>
      </c>
    </row>
    <row r="1195" spans="1:15" hidden="1">
      <c r="A1195" s="18">
        <v>41060</v>
      </c>
      <c r="B1195">
        <v>201205</v>
      </c>
      <c r="C1195" s="9" t="s">
        <v>455</v>
      </c>
      <c r="D1195" s="7" t="s">
        <v>903</v>
      </c>
      <c r="E1195" t="s">
        <v>904</v>
      </c>
      <c r="F1195" s="25">
        <v>5000</v>
      </c>
      <c r="G1195">
        <v>30736</v>
      </c>
      <c r="H1195" s="7" t="str">
        <f>VLOOKUP(G1195,'Sub-Acct VLookup'!$A$1:$B$44,2,0)</f>
        <v>Community Welfare</v>
      </c>
      <c r="I1195">
        <v>3333</v>
      </c>
      <c r="J1195" s="2" t="s">
        <v>1011</v>
      </c>
      <c r="K1195" s="2"/>
      <c r="L1195" t="str">
        <f>VLOOKUP(J1195,'State V-Lookup'!$A$1:$B$19,2,0)</f>
        <v>KENTUCKY</v>
      </c>
      <c r="M1195" t="str">
        <f>VLOOKUP(I1195,'Cost Center VLookup'!$A$1:$C$99,2,0)</f>
        <v>3333 Mid St Div Public Affairs</v>
      </c>
      <c r="N1195" t="str">
        <f>VLOOKUP(I1195,'Cost Center VLookup'!$A$1:$C$89,3,0)</f>
        <v>Mark Martin</v>
      </c>
      <c r="O1195" t="str">
        <f>VLOOKUP(I1195,'Cost Center VLookup'!$A$1:$D$97,4,0)</f>
        <v>Administration</v>
      </c>
    </row>
    <row r="1196" spans="1:15" hidden="1">
      <c r="A1196" s="18">
        <v>41060</v>
      </c>
      <c r="B1196">
        <v>201205</v>
      </c>
      <c r="C1196" s="9" t="s">
        <v>455</v>
      </c>
      <c r="D1196" s="7">
        <v>5123001686</v>
      </c>
      <c r="E1196" t="s">
        <v>905</v>
      </c>
      <c r="F1196" s="25">
        <v>47.5</v>
      </c>
      <c r="G1196">
        <v>30702</v>
      </c>
      <c r="H1196" s="7" t="str">
        <f>VLOOKUP(G1196,'Sub-Acct VLookup'!$A$1:$B$44,2,0)</f>
        <v>Education</v>
      </c>
      <c r="I1196">
        <v>2635</v>
      </c>
      <c r="J1196" s="2" t="s">
        <v>1011</v>
      </c>
      <c r="K1196" s="2"/>
      <c r="L1196" t="str">
        <f>VLOOKUP(J1196,'State V-Lookup'!$A$1:$B$19,2,0)</f>
        <v>KENTUCKY</v>
      </c>
      <c r="M1196" t="str">
        <f>VLOOKUP(I1196,'Cost Center VLookup'!$A$1:$C$99,2,0)</f>
        <v>2635 KY Div Princeton C&amp;M/Service</v>
      </c>
      <c r="N1196" t="str">
        <f>VLOOKUP(I1196,'Cost Center VLookup'!$A$1:$C$89,3,0)</f>
        <v>Rusty Honeycutt</v>
      </c>
      <c r="O1196" t="str">
        <f>VLOOKUP(I1196,'Cost Center VLookup'!$A$1:$D$97,4,0)</f>
        <v>Mariam Tucker</v>
      </c>
    </row>
    <row r="1197" spans="1:15" hidden="1">
      <c r="A1197" s="18">
        <v>41031</v>
      </c>
      <c r="B1197">
        <v>201205</v>
      </c>
      <c r="C1197" s="9" t="s">
        <v>455</v>
      </c>
      <c r="D1197" s="7" t="s">
        <v>873</v>
      </c>
      <c r="E1197" t="s">
        <v>417</v>
      </c>
      <c r="F1197" s="25">
        <v>500</v>
      </c>
      <c r="G1197">
        <v>30736</v>
      </c>
      <c r="H1197" s="7" t="str">
        <f>VLOOKUP(G1197,'Sub-Acct VLookup'!$A$1:$B$44,2,0)</f>
        <v>Community Welfare</v>
      </c>
      <c r="I1197">
        <v>3333</v>
      </c>
      <c r="J1197" s="2" t="s">
        <v>1222</v>
      </c>
      <c r="K1197" s="2"/>
      <c r="L1197" t="str">
        <f>VLOOKUP(J1197,'State V-Lookup'!$A$1:$B$19,2,0)</f>
        <v>SEMO</v>
      </c>
      <c r="M1197" t="str">
        <f>VLOOKUP(I1197,'Cost Center VLookup'!$A$1:$C$99,2,0)</f>
        <v>3333 Mid St Div Public Affairs</v>
      </c>
      <c r="N1197" t="str">
        <f>VLOOKUP(I1197,'Cost Center VLookup'!$A$1:$C$89,3,0)</f>
        <v>Mark Martin</v>
      </c>
      <c r="O1197" t="str">
        <f>VLOOKUP(I1197,'Cost Center VLookup'!$A$1:$D$97,4,0)</f>
        <v>Administration</v>
      </c>
    </row>
    <row r="1198" spans="1:15" hidden="1">
      <c r="A1198" s="18">
        <v>41036</v>
      </c>
      <c r="B1198">
        <v>201205</v>
      </c>
      <c r="C1198" s="9" t="s">
        <v>455</v>
      </c>
      <c r="D1198" s="7" t="s">
        <v>880</v>
      </c>
      <c r="E1198" t="s">
        <v>879</v>
      </c>
      <c r="F1198" s="25">
        <v>240.5</v>
      </c>
      <c r="G1198">
        <v>30736</v>
      </c>
      <c r="H1198" s="7" t="str">
        <f>VLOOKUP(G1198,'Sub-Acct VLookup'!$A$1:$B$44,2,0)</f>
        <v>Community Welfare</v>
      </c>
      <c r="I1198">
        <v>3373</v>
      </c>
      <c r="J1198" s="2" t="s">
        <v>1222</v>
      </c>
      <c r="K1198" s="2"/>
      <c r="L1198" t="str">
        <f>VLOOKUP(J1198,'State V-Lookup'!$A$1:$B$19,2,0)</f>
        <v>SEMO</v>
      </c>
      <c r="M1198" t="str">
        <f>VLOOKUP(I1198,'Cost Center VLookup'!$A$1:$C$99,2,0)</f>
        <v>3373 Mid St Div Caruthersville Operations</v>
      </c>
      <c r="N1198" t="str">
        <f>VLOOKUP(I1198,'Cost Center VLookup'!$A$1:$C$89,3,0)</f>
        <v>Liberty Utilities</v>
      </c>
      <c r="O1198" t="str">
        <f>VLOOKUP(I1198,'Cost Center VLookup'!$A$1:$D$97,4,0)</f>
        <v>Liberty Utilities</v>
      </c>
    </row>
    <row r="1199" spans="1:15" hidden="1">
      <c r="A1199" s="18">
        <v>41036</v>
      </c>
      <c r="B1199">
        <v>201205</v>
      </c>
      <c r="C1199" s="9" t="s">
        <v>455</v>
      </c>
      <c r="D1199" s="7" t="s">
        <v>880</v>
      </c>
      <c r="E1199" t="s">
        <v>879</v>
      </c>
      <c r="F1199" s="25">
        <v>240.5</v>
      </c>
      <c r="G1199">
        <v>30736</v>
      </c>
      <c r="H1199" s="7" t="str">
        <f>VLOOKUP(G1199,'Sub-Acct VLookup'!$A$1:$B$44,2,0)</f>
        <v>Community Welfare</v>
      </c>
      <c r="I1199">
        <v>3374</v>
      </c>
      <c r="J1199" s="2" t="s">
        <v>1222</v>
      </c>
      <c r="K1199" s="2"/>
      <c r="L1199" t="str">
        <f>VLOOKUP(J1199,'State V-Lookup'!$A$1:$B$19,2,0)</f>
        <v>SEMO</v>
      </c>
      <c r="M1199" t="str">
        <f>VLOOKUP(I1199,'Cost Center VLookup'!$A$1:$C$99,2,0)</f>
        <v>3374 Mid St Div Sikeston Operations</v>
      </c>
      <c r="N1199" t="str">
        <f>VLOOKUP(I1199,'Cost Center VLookup'!$A$1:$C$89,3,0)</f>
        <v>Liberty Utilities</v>
      </c>
      <c r="O1199" t="str">
        <f>VLOOKUP(I1199,'Cost Center VLookup'!$A$1:$D$97,4,0)</f>
        <v>Liberty Utilities</v>
      </c>
    </row>
    <row r="1200" spans="1:15" hidden="1">
      <c r="A1200" s="18">
        <v>41036</v>
      </c>
      <c r="B1200">
        <v>201205</v>
      </c>
      <c r="C1200" s="9" t="s">
        <v>455</v>
      </c>
      <c r="D1200" s="7" t="s">
        <v>880</v>
      </c>
      <c r="E1200" t="s">
        <v>879</v>
      </c>
      <c r="F1200" s="25">
        <v>240.5</v>
      </c>
      <c r="G1200">
        <v>30736</v>
      </c>
      <c r="H1200" s="7" t="str">
        <f>VLOOKUP(G1200,'Sub-Acct VLookup'!$A$1:$B$44,2,0)</f>
        <v>Community Welfare</v>
      </c>
      <c r="I1200">
        <v>3375</v>
      </c>
      <c r="J1200" s="2" t="s">
        <v>1222</v>
      </c>
      <c r="K1200" s="2"/>
      <c r="L1200" t="str">
        <f>VLOOKUP(J1200,'State V-Lookup'!$A$1:$B$19,2,0)</f>
        <v>SEMO</v>
      </c>
      <c r="M1200" t="str">
        <f>VLOOKUP(I1200,'Cost Center VLookup'!$A$1:$C$99,2,0)</f>
        <v>3375 Mid St Div Jackson Operations</v>
      </c>
      <c r="N1200" t="str">
        <f>VLOOKUP(I1200,'Cost Center VLookup'!$A$1:$C$89,3,0)</f>
        <v>Liberty Utilities</v>
      </c>
      <c r="O1200" t="str">
        <f>VLOOKUP(I1200,'Cost Center VLookup'!$A$1:$D$97,4,0)</f>
        <v>Liberty Utilities</v>
      </c>
    </row>
    <row r="1201" spans="1:15" hidden="1">
      <c r="A1201" s="18">
        <v>41036</v>
      </c>
      <c r="B1201">
        <v>201205</v>
      </c>
      <c r="C1201" s="9" t="s">
        <v>455</v>
      </c>
      <c r="D1201" s="7" t="s">
        <v>880</v>
      </c>
      <c r="E1201" t="s">
        <v>879</v>
      </c>
      <c r="F1201" s="25">
        <v>240.5</v>
      </c>
      <c r="G1201">
        <v>30736</v>
      </c>
      <c r="H1201" s="7" t="str">
        <f>VLOOKUP(G1201,'Sub-Acct VLookup'!$A$1:$B$44,2,0)</f>
        <v>Community Welfare</v>
      </c>
      <c r="I1201">
        <v>3376</v>
      </c>
      <c r="J1201" s="2" t="s">
        <v>1222</v>
      </c>
      <c r="K1201" s="2"/>
      <c r="L1201" t="str">
        <f>VLOOKUP(J1201,'State V-Lookup'!$A$1:$B$19,2,0)</f>
        <v>SEMO</v>
      </c>
      <c r="M1201" t="str">
        <f>VLOOKUP(I1201,'Cost Center VLookup'!$A$1:$C$99,2,0)</f>
        <v>3376 Mid St Div Malden Operations</v>
      </c>
      <c r="N1201" t="str">
        <f>VLOOKUP(I1201,'Cost Center VLookup'!$A$1:$C$89,3,0)</f>
        <v>Liberty Utilities</v>
      </c>
      <c r="O1201" t="str">
        <f>VLOOKUP(I1201,'Cost Center VLookup'!$A$1:$D$97,4,0)</f>
        <v>Liberty Utilities</v>
      </c>
    </row>
    <row r="1202" spans="1:15" hidden="1">
      <c r="A1202" s="18">
        <v>41039</v>
      </c>
      <c r="B1202">
        <v>201205</v>
      </c>
      <c r="C1202" s="9" t="s">
        <v>455</v>
      </c>
      <c r="D1202" s="7" t="s">
        <v>885</v>
      </c>
      <c r="E1202" t="s">
        <v>585</v>
      </c>
      <c r="F1202" s="25">
        <v>100</v>
      </c>
      <c r="G1202">
        <v>30736</v>
      </c>
      <c r="H1202" s="7" t="str">
        <f>VLOOKUP(G1202,'Sub-Acct VLookup'!$A$1:$B$44,2,0)</f>
        <v>Community Welfare</v>
      </c>
      <c r="I1202">
        <v>3374</v>
      </c>
      <c r="J1202" s="2" t="s">
        <v>1222</v>
      </c>
      <c r="K1202" s="2"/>
      <c r="L1202" t="str">
        <f>VLOOKUP(J1202,'State V-Lookup'!$A$1:$B$19,2,0)</f>
        <v>SEMO</v>
      </c>
      <c r="M1202" t="str">
        <f>VLOOKUP(I1202,'Cost Center VLookup'!$A$1:$C$99,2,0)</f>
        <v>3374 Mid St Div Sikeston Operations</v>
      </c>
      <c r="N1202" t="str">
        <f>VLOOKUP(I1202,'Cost Center VLookup'!$A$1:$C$89,3,0)</f>
        <v>Liberty Utilities</v>
      </c>
      <c r="O1202" t="str">
        <f>VLOOKUP(I1202,'Cost Center VLookup'!$A$1:$D$97,4,0)</f>
        <v>Liberty Utilities</v>
      </c>
    </row>
    <row r="1203" spans="1:15" hidden="1">
      <c r="A1203" s="18">
        <v>41051</v>
      </c>
      <c r="B1203">
        <v>201205</v>
      </c>
      <c r="C1203" s="9" t="s">
        <v>455</v>
      </c>
      <c r="D1203" s="7" t="s">
        <v>896</v>
      </c>
      <c r="E1203" t="s">
        <v>598</v>
      </c>
      <c r="F1203" s="25">
        <v>500</v>
      </c>
      <c r="G1203">
        <v>30705</v>
      </c>
      <c r="H1203" s="7" t="str">
        <f>VLOOKUP(G1203,'Sub-Acct VLookup'!$A$1:$B$44,2,0)</f>
        <v>Health</v>
      </c>
      <c r="I1203">
        <v>3333</v>
      </c>
      <c r="J1203" s="2" t="s">
        <v>1027</v>
      </c>
      <c r="K1203" s="2"/>
      <c r="L1203" t="str">
        <f>VLOOKUP(J1203,'State V-Lookup'!$A$1:$B$19,2,0)</f>
        <v>GENERAL OFFICE</v>
      </c>
      <c r="M1203" t="str">
        <f>VLOOKUP(I1203,'Cost Center VLookup'!$A$1:$C$99,2,0)</f>
        <v>3333 Mid St Div Public Affairs</v>
      </c>
      <c r="N1203" t="str">
        <f>VLOOKUP(I1203,'Cost Center VLookup'!$A$1:$C$89,3,0)</f>
        <v>Mark Martin</v>
      </c>
      <c r="O1203" t="str">
        <f>VLOOKUP(I1203,'Cost Center VLookup'!$A$1:$D$97,4,0)</f>
        <v>Administration</v>
      </c>
    </row>
    <row r="1204" spans="1:15" hidden="1">
      <c r="A1204" s="18">
        <v>41022</v>
      </c>
      <c r="B1204">
        <v>201205</v>
      </c>
      <c r="C1204" s="9" t="s">
        <v>455</v>
      </c>
      <c r="D1204" s="7" t="s">
        <v>870</v>
      </c>
      <c r="E1204" t="s">
        <v>470</v>
      </c>
      <c r="F1204" s="25">
        <v>37.5</v>
      </c>
      <c r="G1204">
        <v>30736</v>
      </c>
      <c r="H1204" s="7" t="str">
        <f>VLOOKUP(G1204,'Sub-Acct VLookup'!$A$1:$B$44,2,0)</f>
        <v>Community Welfare</v>
      </c>
      <c r="I1204">
        <v>3339</v>
      </c>
      <c r="J1204" s="2" t="s">
        <v>1217</v>
      </c>
      <c r="K1204" s="2"/>
      <c r="L1204" t="str">
        <f>VLOOKUP(J1204,'State V-Lookup'!$A$1:$B$19,2,0)</f>
        <v>ILLINOIS</v>
      </c>
      <c r="M1204" t="str">
        <f>VLOOKUP(I1204,'Cost Center VLookup'!$A$1:$C$99,2,0)</f>
        <v>3339 Mid St Div Virden Operations</v>
      </c>
      <c r="N1204" t="str">
        <f>VLOOKUP(I1204,'Cost Center VLookup'!$A$1:$C$89,3,0)</f>
        <v>Liberty Utilities</v>
      </c>
      <c r="O1204" t="str">
        <f>VLOOKUP(I1204,'Cost Center VLookup'!$A$1:$D$97,4,0)</f>
        <v>Liberty Utilities</v>
      </c>
    </row>
    <row r="1205" spans="1:15" hidden="1">
      <c r="A1205" s="18">
        <v>41036</v>
      </c>
      <c r="B1205">
        <v>201205</v>
      </c>
      <c r="C1205" s="9" t="s">
        <v>455</v>
      </c>
      <c r="D1205" s="7">
        <v>77658</v>
      </c>
      <c r="E1205" t="s">
        <v>878</v>
      </c>
      <c r="F1205" s="25">
        <v>55.99</v>
      </c>
      <c r="G1205">
        <v>30705</v>
      </c>
      <c r="H1205" s="7" t="str">
        <f>VLOOKUP(G1205,'Sub-Acct VLookup'!$A$1:$B$44,2,0)</f>
        <v>Health</v>
      </c>
      <c r="I1205">
        <v>3337</v>
      </c>
      <c r="J1205" s="2" t="s">
        <v>1217</v>
      </c>
      <c r="K1205" s="2"/>
      <c r="L1205" t="str">
        <f>VLOOKUP(J1205,'State V-Lookup'!$A$1:$B$19,2,0)</f>
        <v>ILLINOIS</v>
      </c>
      <c r="M1205" t="str">
        <f>VLOOKUP(I1205,'Cost Center VLookup'!$A$1:$C$99,2,0)</f>
        <v>3337 Mid St Div Harrisburg/Metropolis Operations</v>
      </c>
      <c r="N1205" t="str">
        <f>VLOOKUP(I1205,'Cost Center VLookup'!$A$1:$C$89,3,0)</f>
        <v>Liberty Utilities</v>
      </c>
      <c r="O1205" t="str">
        <f>VLOOKUP(I1205,'Cost Center VLookup'!$A$1:$D$97,4,0)</f>
        <v>Liberty Utilities</v>
      </c>
    </row>
    <row r="1206" spans="1:15" hidden="1">
      <c r="A1206" s="18">
        <v>41043</v>
      </c>
      <c r="B1206">
        <v>201205</v>
      </c>
      <c r="C1206" s="9" t="s">
        <v>455</v>
      </c>
      <c r="D1206" s="7" t="s">
        <v>888</v>
      </c>
      <c r="E1206" t="s">
        <v>470</v>
      </c>
      <c r="F1206" s="25">
        <v>500</v>
      </c>
      <c r="G1206">
        <v>30706</v>
      </c>
      <c r="H1206" s="7" t="str">
        <f>VLOOKUP(G1206,'Sub-Acct VLookup'!$A$1:$B$44,2,0)</f>
        <v>Museums &amp; Arts</v>
      </c>
      <c r="I1206">
        <v>3345</v>
      </c>
      <c r="J1206" s="2" t="s">
        <v>1217</v>
      </c>
      <c r="K1206" s="2"/>
      <c r="L1206" t="str">
        <f>VLOOKUP(J1206,'State V-Lookup'!$A$1:$B$19,2,0)</f>
        <v>ILLINOIS</v>
      </c>
      <c r="M1206" t="str">
        <f>VLOOKUP(I1206,'Cost Center VLookup'!$A$1:$C$99,2,0)</f>
        <v>3345 Mid St Div ILWTN Metropolis Operations</v>
      </c>
      <c r="N1206" t="str">
        <f>VLOOKUP(I1206,'Cost Center VLookup'!$A$1:$C$89,3,0)</f>
        <v>Liberty Utilities</v>
      </c>
      <c r="O1206" t="str">
        <f>VLOOKUP(I1206,'Cost Center VLookup'!$A$1:$D$97,4,0)</f>
        <v>Liberty Utilities</v>
      </c>
    </row>
    <row r="1207" spans="1:15" hidden="1">
      <c r="A1207" s="18">
        <v>41045</v>
      </c>
      <c r="B1207">
        <v>201205</v>
      </c>
      <c r="C1207" s="9" t="s">
        <v>455</v>
      </c>
      <c r="D1207" s="7" t="s">
        <v>891</v>
      </c>
      <c r="E1207" t="s">
        <v>486</v>
      </c>
      <c r="F1207" s="25">
        <v>81.7</v>
      </c>
      <c r="G1207">
        <v>30705</v>
      </c>
      <c r="H1207" s="7" t="str">
        <f>VLOOKUP(G1207,'Sub-Acct VLookup'!$A$1:$B$44,2,0)</f>
        <v>Health</v>
      </c>
      <c r="I1207">
        <v>3337</v>
      </c>
      <c r="J1207" s="2" t="s">
        <v>1217</v>
      </c>
      <c r="K1207" s="2"/>
      <c r="L1207" t="str">
        <f>VLOOKUP(J1207,'State V-Lookup'!$A$1:$B$19,2,0)</f>
        <v>ILLINOIS</v>
      </c>
      <c r="M1207" t="str">
        <f>VLOOKUP(I1207,'Cost Center VLookup'!$A$1:$C$99,2,0)</f>
        <v>3337 Mid St Div Harrisburg/Metropolis Operations</v>
      </c>
      <c r="N1207" t="str">
        <f>VLOOKUP(I1207,'Cost Center VLookup'!$A$1:$C$89,3,0)</f>
        <v>Liberty Utilities</v>
      </c>
      <c r="O1207" t="str">
        <f>VLOOKUP(I1207,'Cost Center VLookup'!$A$1:$D$97,4,0)</f>
        <v>Liberty Utilities</v>
      </c>
    </row>
    <row r="1208" spans="1:15" hidden="1">
      <c r="A1208" s="18">
        <v>41045</v>
      </c>
      <c r="B1208">
        <v>201205</v>
      </c>
      <c r="C1208" s="9" t="s">
        <v>455</v>
      </c>
      <c r="D1208" s="7" t="s">
        <v>892</v>
      </c>
      <c r="E1208" t="s">
        <v>486</v>
      </c>
      <c r="F1208" s="25">
        <v>235.12</v>
      </c>
      <c r="G1208">
        <v>30705</v>
      </c>
      <c r="H1208" s="7" t="str">
        <f>VLOOKUP(G1208,'Sub-Acct VLookup'!$A$1:$B$44,2,0)</f>
        <v>Health</v>
      </c>
      <c r="I1208">
        <v>3337</v>
      </c>
      <c r="J1208" s="2" t="s">
        <v>1217</v>
      </c>
      <c r="K1208" s="2"/>
      <c r="L1208" t="str">
        <f>VLOOKUP(J1208,'State V-Lookup'!$A$1:$B$19,2,0)</f>
        <v>ILLINOIS</v>
      </c>
      <c r="M1208" t="str">
        <f>VLOOKUP(I1208,'Cost Center VLookup'!$A$1:$C$99,2,0)</f>
        <v>3337 Mid St Div Harrisburg/Metropolis Operations</v>
      </c>
      <c r="N1208" t="str">
        <f>VLOOKUP(I1208,'Cost Center VLookup'!$A$1:$C$89,3,0)</f>
        <v>Liberty Utilities</v>
      </c>
      <c r="O1208" t="str">
        <f>VLOOKUP(I1208,'Cost Center VLookup'!$A$1:$D$97,4,0)</f>
        <v>Liberty Utilities</v>
      </c>
    </row>
    <row r="1209" spans="1:15" hidden="1">
      <c r="A1209" s="18">
        <v>41052</v>
      </c>
      <c r="B1209">
        <v>201205</v>
      </c>
      <c r="C1209" s="9" t="s">
        <v>455</v>
      </c>
      <c r="D1209" s="7" t="s">
        <v>898</v>
      </c>
      <c r="E1209" t="s">
        <v>897</v>
      </c>
      <c r="F1209" s="25">
        <v>100</v>
      </c>
      <c r="G1209">
        <v>30705</v>
      </c>
      <c r="H1209" s="7" t="str">
        <f>VLOOKUP(G1209,'Sub-Acct VLookup'!$A$1:$B$44,2,0)</f>
        <v>Health</v>
      </c>
      <c r="I1209">
        <v>3337</v>
      </c>
      <c r="J1209" s="2" t="s">
        <v>1217</v>
      </c>
      <c r="K1209" s="2"/>
      <c r="L1209" t="str">
        <f>VLOOKUP(J1209,'State V-Lookup'!$A$1:$B$19,2,0)</f>
        <v>ILLINOIS</v>
      </c>
      <c r="M1209" t="str">
        <f>VLOOKUP(I1209,'Cost Center VLookup'!$A$1:$C$99,2,0)</f>
        <v>3337 Mid St Div Harrisburg/Metropolis Operations</v>
      </c>
      <c r="N1209" t="str">
        <f>VLOOKUP(I1209,'Cost Center VLookup'!$A$1:$C$89,3,0)</f>
        <v>Liberty Utilities</v>
      </c>
      <c r="O1209" t="str">
        <f>VLOOKUP(I1209,'Cost Center VLookup'!$A$1:$D$97,4,0)</f>
        <v>Liberty Utilities</v>
      </c>
    </row>
    <row r="1210" spans="1:15" hidden="1">
      <c r="A1210" s="18">
        <v>41054</v>
      </c>
      <c r="B1210">
        <v>201205</v>
      </c>
      <c r="C1210" s="9" t="s">
        <v>455</v>
      </c>
      <c r="D1210" s="7">
        <v>77797</v>
      </c>
      <c r="E1210" t="s">
        <v>878</v>
      </c>
      <c r="F1210" s="25">
        <v>102.3</v>
      </c>
      <c r="G1210">
        <v>30705</v>
      </c>
      <c r="H1210" s="7" t="str">
        <f>VLOOKUP(G1210,'Sub-Acct VLookup'!$A$1:$B$44,2,0)</f>
        <v>Health</v>
      </c>
      <c r="I1210">
        <v>3337</v>
      </c>
      <c r="J1210" s="2" t="s">
        <v>1217</v>
      </c>
      <c r="K1210" s="2"/>
      <c r="L1210" t="str">
        <f>VLOOKUP(J1210,'State V-Lookup'!$A$1:$B$19,2,0)</f>
        <v>ILLINOIS</v>
      </c>
      <c r="M1210" t="str">
        <f>VLOOKUP(I1210,'Cost Center VLookup'!$A$1:$C$99,2,0)</f>
        <v>3337 Mid St Div Harrisburg/Metropolis Operations</v>
      </c>
      <c r="N1210" t="str">
        <f>VLOOKUP(I1210,'Cost Center VLookup'!$A$1:$C$89,3,0)</f>
        <v>Liberty Utilities</v>
      </c>
      <c r="O1210" t="str">
        <f>VLOOKUP(I1210,'Cost Center VLookup'!$A$1:$D$97,4,0)</f>
        <v>Liberty Utilities</v>
      </c>
    </row>
    <row r="1211" spans="1:15" hidden="1">
      <c r="A1211" s="18">
        <v>41030</v>
      </c>
      <c r="B1211">
        <v>201205</v>
      </c>
      <c r="C1211" s="9" t="s">
        <v>455</v>
      </c>
      <c r="D1211" s="7">
        <v>25262012</v>
      </c>
      <c r="E1211" t="s">
        <v>480</v>
      </c>
      <c r="F1211" s="25">
        <v>500</v>
      </c>
      <c r="G1211">
        <v>30736</v>
      </c>
      <c r="H1211" s="7" t="str">
        <f>VLOOKUP(G1211,'Sub-Acct VLookup'!$A$1:$B$44,2,0)</f>
        <v>Community Welfare</v>
      </c>
      <c r="I1211">
        <v>3333</v>
      </c>
      <c r="J1211" s="2" t="s">
        <v>1026</v>
      </c>
      <c r="K1211" s="2"/>
      <c r="L1211" t="str">
        <f>VLOOKUP(J1211,'State V-Lookup'!$A$1:$B$19,2,0)</f>
        <v>TENNESSEE</v>
      </c>
      <c r="M1211" t="str">
        <f>VLOOKUP(I1211,'Cost Center VLookup'!$A$1:$C$99,2,0)</f>
        <v>3333 Mid St Div Public Affairs</v>
      </c>
      <c r="N1211" t="str">
        <f>VLOOKUP(I1211,'Cost Center VLookup'!$A$1:$C$89,3,0)</f>
        <v>Mark Martin</v>
      </c>
      <c r="O1211" t="str">
        <f>VLOOKUP(I1211,'Cost Center VLookup'!$A$1:$D$97,4,0)</f>
        <v>Administration</v>
      </c>
    </row>
    <row r="1212" spans="1:15" hidden="1">
      <c r="A1212" s="18">
        <v>41031</v>
      </c>
      <c r="B1212">
        <v>201205</v>
      </c>
      <c r="C1212" s="9" t="s">
        <v>455</v>
      </c>
      <c r="D1212" s="7">
        <v>2012010</v>
      </c>
      <c r="E1212" t="s">
        <v>874</v>
      </c>
      <c r="F1212" s="25">
        <v>2500</v>
      </c>
      <c r="G1212">
        <v>30736</v>
      </c>
      <c r="H1212" s="7" t="str">
        <f>VLOOKUP(G1212,'Sub-Acct VLookup'!$A$1:$B$44,2,0)</f>
        <v>Community Welfare</v>
      </c>
      <c r="I1212">
        <v>3333</v>
      </c>
      <c r="J1212" s="2" t="s">
        <v>1026</v>
      </c>
      <c r="K1212" s="2"/>
      <c r="L1212" t="str">
        <f>VLOOKUP(J1212,'State V-Lookup'!$A$1:$B$19,2,0)</f>
        <v>TENNESSEE</v>
      </c>
      <c r="M1212" t="str">
        <f>VLOOKUP(I1212,'Cost Center VLookup'!$A$1:$C$99,2,0)</f>
        <v>3333 Mid St Div Public Affairs</v>
      </c>
      <c r="N1212" t="str">
        <f>VLOOKUP(I1212,'Cost Center VLookup'!$A$1:$C$89,3,0)</f>
        <v>Mark Martin</v>
      </c>
      <c r="O1212" t="str">
        <f>VLOOKUP(I1212,'Cost Center VLookup'!$A$1:$D$97,4,0)</f>
        <v>Administration</v>
      </c>
    </row>
    <row r="1213" spans="1:15" hidden="1">
      <c r="A1213" s="18">
        <v>41036</v>
      </c>
      <c r="B1213">
        <v>201205</v>
      </c>
      <c r="C1213" s="9" t="s">
        <v>455</v>
      </c>
      <c r="D1213" s="7" t="s">
        <v>882</v>
      </c>
      <c r="E1213" t="s">
        <v>881</v>
      </c>
      <c r="F1213" s="25">
        <v>250</v>
      </c>
      <c r="G1213">
        <v>30736</v>
      </c>
      <c r="H1213" s="7" t="str">
        <f>VLOOKUP(G1213,'Sub-Acct VLookup'!$A$1:$B$44,2,0)</f>
        <v>Community Welfare</v>
      </c>
      <c r="I1213">
        <v>3333</v>
      </c>
      <c r="J1213" s="2" t="s">
        <v>1026</v>
      </c>
      <c r="K1213" s="2"/>
      <c r="L1213" t="str">
        <f>VLOOKUP(J1213,'State V-Lookup'!$A$1:$B$19,2,0)</f>
        <v>TENNESSEE</v>
      </c>
      <c r="M1213" t="str">
        <f>VLOOKUP(I1213,'Cost Center VLookup'!$A$1:$C$99,2,0)</f>
        <v>3333 Mid St Div Public Affairs</v>
      </c>
      <c r="N1213" t="str">
        <f>VLOOKUP(I1213,'Cost Center VLookup'!$A$1:$C$89,3,0)</f>
        <v>Mark Martin</v>
      </c>
      <c r="O1213" t="str">
        <f>VLOOKUP(I1213,'Cost Center VLookup'!$A$1:$D$97,4,0)</f>
        <v>Administration</v>
      </c>
    </row>
    <row r="1214" spans="1:15" hidden="1">
      <c r="A1214" s="18">
        <v>41036</v>
      </c>
      <c r="B1214">
        <v>201205</v>
      </c>
      <c r="C1214" s="9" t="s">
        <v>455</v>
      </c>
      <c r="D1214" s="7" t="s">
        <v>882</v>
      </c>
      <c r="E1214" t="s">
        <v>881</v>
      </c>
      <c r="F1214" s="25">
        <v>0</v>
      </c>
      <c r="G1214">
        <v>30736</v>
      </c>
      <c r="H1214" s="7" t="str">
        <f>VLOOKUP(G1214,'Sub-Acct VLookup'!$A$1:$B$44,2,0)</f>
        <v>Community Welfare</v>
      </c>
      <c r="I1214">
        <v>3341</v>
      </c>
      <c r="J1214" s="2" t="s">
        <v>1026</v>
      </c>
      <c r="K1214" s="2"/>
      <c r="L1214" t="str">
        <f>VLOOKUP(J1214,'State V-Lookup'!$A$1:$B$19,2,0)</f>
        <v>TENNESSEE</v>
      </c>
      <c r="M1214" t="str">
        <f>VLOOKUP(I1214,'Cost Center VLookup'!$A$1:$C$99,2,0)</f>
        <v>3341 Mid St Div Columbia Operations</v>
      </c>
      <c r="N1214" t="str">
        <f>VLOOKUP(I1214,'Cost Center VLookup'!$A$1:$C$89,3,0)</f>
        <v>Kenny Hay / Steve Steiger</v>
      </c>
      <c r="O1214" t="str">
        <f>VLOOKUP(I1214,'Cost Center VLookup'!$A$1:$D$97,4,0)</f>
        <v>Brett Lowe</v>
      </c>
    </row>
    <row r="1215" spans="1:15" hidden="1">
      <c r="A1215" s="18">
        <v>41037</v>
      </c>
      <c r="B1215">
        <v>201205</v>
      </c>
      <c r="C1215" s="9" t="s">
        <v>455</v>
      </c>
      <c r="D1215" s="7" t="s">
        <v>883</v>
      </c>
      <c r="E1215" t="s">
        <v>475</v>
      </c>
      <c r="F1215" s="25">
        <v>200</v>
      </c>
      <c r="G1215">
        <v>30736</v>
      </c>
      <c r="H1215" s="7" t="str">
        <f>VLOOKUP(G1215,'Sub-Acct VLookup'!$A$1:$B$44,2,0)</f>
        <v>Community Welfare</v>
      </c>
      <c r="I1215">
        <v>3341</v>
      </c>
      <c r="J1215" s="2" t="s">
        <v>1026</v>
      </c>
      <c r="K1215" s="2"/>
      <c r="L1215" t="str">
        <f>VLOOKUP(J1215,'State V-Lookup'!$A$1:$B$19,2,0)</f>
        <v>TENNESSEE</v>
      </c>
      <c r="M1215" t="str">
        <f>VLOOKUP(I1215,'Cost Center VLookup'!$A$1:$C$99,2,0)</f>
        <v>3341 Mid St Div Columbia Operations</v>
      </c>
      <c r="N1215" t="str">
        <f>VLOOKUP(I1215,'Cost Center VLookup'!$A$1:$C$89,3,0)</f>
        <v>Kenny Hay / Steve Steiger</v>
      </c>
      <c r="O1215" t="str">
        <f>VLOOKUP(I1215,'Cost Center VLookup'!$A$1:$D$97,4,0)</f>
        <v>Brett Lowe</v>
      </c>
    </row>
    <row r="1216" spans="1:15" hidden="1">
      <c r="A1216" s="18">
        <v>41040</v>
      </c>
      <c r="B1216">
        <v>201205</v>
      </c>
      <c r="C1216" s="9" t="s">
        <v>455</v>
      </c>
      <c r="D1216" s="7" t="s">
        <v>887</v>
      </c>
      <c r="E1216" t="s">
        <v>886</v>
      </c>
      <c r="F1216" s="25">
        <v>450</v>
      </c>
      <c r="G1216">
        <v>30736</v>
      </c>
      <c r="H1216" s="7" t="str">
        <f>VLOOKUP(G1216,'Sub-Acct VLookup'!$A$1:$B$44,2,0)</f>
        <v>Community Welfare</v>
      </c>
      <c r="I1216">
        <v>3333</v>
      </c>
      <c r="J1216" s="2" t="s">
        <v>1026</v>
      </c>
      <c r="K1216" s="2"/>
      <c r="L1216" t="str">
        <f>VLOOKUP(J1216,'State V-Lookup'!$A$1:$B$19,2,0)</f>
        <v>TENNESSEE</v>
      </c>
      <c r="M1216" t="str">
        <f>VLOOKUP(I1216,'Cost Center VLookup'!$A$1:$C$99,2,0)</f>
        <v>3333 Mid St Div Public Affairs</v>
      </c>
      <c r="N1216" t="str">
        <f>VLOOKUP(I1216,'Cost Center VLookup'!$A$1:$C$89,3,0)</f>
        <v>Mark Martin</v>
      </c>
      <c r="O1216" t="str">
        <f>VLOOKUP(I1216,'Cost Center VLookup'!$A$1:$D$97,4,0)</f>
        <v>Administration</v>
      </c>
    </row>
    <row r="1217" spans="1:15" hidden="1">
      <c r="A1217" s="18">
        <v>41044</v>
      </c>
      <c r="B1217">
        <v>201205</v>
      </c>
      <c r="C1217" s="9" t="s">
        <v>455</v>
      </c>
      <c r="D1217" s="7">
        <v>10285</v>
      </c>
      <c r="E1217" t="s">
        <v>470</v>
      </c>
      <c r="F1217" s="25">
        <v>300</v>
      </c>
      <c r="G1217">
        <v>30736</v>
      </c>
      <c r="H1217" s="7" t="str">
        <f>VLOOKUP(G1217,'Sub-Acct VLookup'!$A$1:$B$44,2,0)</f>
        <v>Community Welfare</v>
      </c>
      <c r="I1217">
        <v>3344</v>
      </c>
      <c r="J1217" s="2" t="s">
        <v>1026</v>
      </c>
      <c r="K1217" s="2"/>
      <c r="L1217" t="str">
        <f>VLOOKUP(J1217,'State V-Lookup'!$A$1:$B$19,2,0)</f>
        <v>TENNESSEE</v>
      </c>
      <c r="M1217" t="str">
        <f>VLOOKUP(I1217,'Cost Center VLookup'!$A$1:$C$99,2,0)</f>
        <v>3344 Mid St Div Shelbyville Operations</v>
      </c>
      <c r="N1217" t="str">
        <f>VLOOKUP(I1217,'Cost Center VLookup'!$A$1:$C$89,3,0)</f>
        <v>James Robbins / Jason Griffin</v>
      </c>
      <c r="O1217" t="str">
        <f>VLOOKUP(I1217,'Cost Center VLookup'!$A$1:$D$97,4,0)</f>
        <v>Brett Lowe</v>
      </c>
    </row>
    <row r="1218" spans="1:15" hidden="1">
      <c r="A1218" s="18">
        <v>41045</v>
      </c>
      <c r="B1218">
        <v>201205</v>
      </c>
      <c r="C1218" s="9" t="s">
        <v>455</v>
      </c>
      <c r="D1218" s="7" t="s">
        <v>889</v>
      </c>
      <c r="E1218" t="s">
        <v>486</v>
      </c>
      <c r="F1218" s="25">
        <v>10.28</v>
      </c>
      <c r="G1218">
        <v>30703</v>
      </c>
      <c r="H1218" s="7" t="str">
        <f>VLOOKUP(G1218,'Sub-Acct VLookup'!$A$1:$B$44,2,0)</f>
        <v>United Way Agencies</v>
      </c>
      <c r="I1218">
        <v>3333</v>
      </c>
      <c r="J1218" s="2" t="s">
        <v>1026</v>
      </c>
      <c r="K1218" s="2"/>
      <c r="L1218" t="str">
        <f>VLOOKUP(J1218,'State V-Lookup'!$A$1:$B$19,2,0)</f>
        <v>TENNESSEE</v>
      </c>
      <c r="M1218" t="str">
        <f>VLOOKUP(I1218,'Cost Center VLookup'!$A$1:$C$99,2,0)</f>
        <v>3333 Mid St Div Public Affairs</v>
      </c>
      <c r="N1218" t="str">
        <f>VLOOKUP(I1218,'Cost Center VLookup'!$A$1:$C$89,3,0)</f>
        <v>Mark Martin</v>
      </c>
      <c r="O1218" t="str">
        <f>VLOOKUP(I1218,'Cost Center VLookup'!$A$1:$D$97,4,0)</f>
        <v>Administration</v>
      </c>
    </row>
    <row r="1219" spans="1:15" hidden="1">
      <c r="A1219" s="18">
        <v>41045</v>
      </c>
      <c r="B1219">
        <v>201205</v>
      </c>
      <c r="C1219" s="9" t="s">
        <v>455</v>
      </c>
      <c r="D1219" s="7" t="s">
        <v>890</v>
      </c>
      <c r="E1219" t="s">
        <v>486</v>
      </c>
      <c r="F1219" s="25">
        <v>502.14</v>
      </c>
      <c r="G1219">
        <v>30703</v>
      </c>
      <c r="H1219" s="7" t="str">
        <f>VLOOKUP(G1219,'Sub-Acct VLookup'!$A$1:$B$44,2,0)</f>
        <v>United Way Agencies</v>
      </c>
      <c r="I1219">
        <v>3333</v>
      </c>
      <c r="J1219" s="2" t="s">
        <v>1026</v>
      </c>
      <c r="K1219" s="2"/>
      <c r="L1219" t="str">
        <f>VLOOKUP(J1219,'State V-Lookup'!$A$1:$B$19,2,0)</f>
        <v>TENNESSEE</v>
      </c>
      <c r="M1219" t="str">
        <f>VLOOKUP(I1219,'Cost Center VLookup'!$A$1:$C$99,2,0)</f>
        <v>3333 Mid St Div Public Affairs</v>
      </c>
      <c r="N1219" t="str">
        <f>VLOOKUP(I1219,'Cost Center VLookup'!$A$1:$C$89,3,0)</f>
        <v>Mark Martin</v>
      </c>
      <c r="O1219" t="str">
        <f>VLOOKUP(I1219,'Cost Center VLookup'!$A$1:$D$97,4,0)</f>
        <v>Administration</v>
      </c>
    </row>
    <row r="1220" spans="1:15" hidden="1">
      <c r="A1220" s="18">
        <v>41045</v>
      </c>
      <c r="B1220">
        <v>201205</v>
      </c>
      <c r="C1220" s="9" t="s">
        <v>455</v>
      </c>
      <c r="D1220" s="7">
        <v>12051601</v>
      </c>
      <c r="E1220" t="s">
        <v>781</v>
      </c>
      <c r="F1220" s="25">
        <v>250</v>
      </c>
      <c r="G1220">
        <v>30710</v>
      </c>
      <c r="H1220" s="7" t="str">
        <f>VLOOKUP(G1220,'Sub-Acct VLookup'!$A$1:$B$44,2,0)</f>
        <v>Youth Clubs &amp; Centers</v>
      </c>
      <c r="I1220">
        <v>3333</v>
      </c>
      <c r="J1220" s="2" t="s">
        <v>1026</v>
      </c>
      <c r="K1220" s="2"/>
      <c r="L1220" t="str">
        <f>VLOOKUP(J1220,'State V-Lookup'!$A$1:$B$19,2,0)</f>
        <v>TENNESSEE</v>
      </c>
      <c r="M1220" t="str">
        <f>VLOOKUP(I1220,'Cost Center VLookup'!$A$1:$C$99,2,0)</f>
        <v>3333 Mid St Div Public Affairs</v>
      </c>
      <c r="N1220" t="str">
        <f>VLOOKUP(I1220,'Cost Center VLookup'!$A$1:$C$89,3,0)</f>
        <v>Mark Martin</v>
      </c>
      <c r="O1220" t="str">
        <f>VLOOKUP(I1220,'Cost Center VLookup'!$A$1:$D$97,4,0)</f>
        <v>Administration</v>
      </c>
    </row>
    <row r="1221" spans="1:15" hidden="1">
      <c r="A1221" s="18">
        <v>41032</v>
      </c>
      <c r="B1221">
        <v>201205</v>
      </c>
      <c r="C1221" s="9" t="s">
        <v>455</v>
      </c>
      <c r="D1221" s="7">
        <v>59234</v>
      </c>
      <c r="E1221" t="s">
        <v>470</v>
      </c>
      <c r="F1221" s="25">
        <v>500</v>
      </c>
      <c r="G1221">
        <v>30736</v>
      </c>
      <c r="H1221" s="7" t="str">
        <f>VLOOKUP(G1221,'Sub-Acct VLookup'!$A$1:$B$44,2,0)</f>
        <v>Community Welfare</v>
      </c>
      <c r="I1221">
        <v>3333</v>
      </c>
      <c r="J1221" s="2" t="s">
        <v>1068</v>
      </c>
      <c r="K1221" s="2"/>
      <c r="L1221" t="str">
        <f>VLOOKUP(J1221,'State V-Lookup'!$A$1:$B$19,2,0)</f>
        <v>GEORGIA</v>
      </c>
      <c r="M1221" t="str">
        <f>VLOOKUP(I1221,'Cost Center VLookup'!$A$1:$C$99,2,0)</f>
        <v>3333 Mid St Div Public Affairs</v>
      </c>
      <c r="N1221" t="str">
        <f>VLOOKUP(I1221,'Cost Center VLookup'!$A$1:$C$89,3,0)</f>
        <v>Mark Martin</v>
      </c>
      <c r="O1221" t="str">
        <f>VLOOKUP(I1221,'Cost Center VLookup'!$A$1:$D$97,4,0)</f>
        <v>Administration</v>
      </c>
    </row>
    <row r="1222" spans="1:15" hidden="1">
      <c r="A1222" s="18">
        <v>41032</v>
      </c>
      <c r="B1222">
        <v>201205</v>
      </c>
      <c r="C1222" s="9" t="s">
        <v>455</v>
      </c>
      <c r="D1222" s="7" t="s">
        <v>875</v>
      </c>
      <c r="E1222" t="s">
        <v>789</v>
      </c>
      <c r="F1222" s="25">
        <v>300</v>
      </c>
      <c r="G1222">
        <v>30702</v>
      </c>
      <c r="H1222" s="7" t="str">
        <f>VLOOKUP(G1222,'Sub-Acct VLookup'!$A$1:$B$44,2,0)</f>
        <v>Education</v>
      </c>
      <c r="I1222">
        <v>3333</v>
      </c>
      <c r="J1222" s="2" t="s">
        <v>1068</v>
      </c>
      <c r="K1222" s="2"/>
      <c r="L1222" t="str">
        <f>VLOOKUP(J1222,'State V-Lookup'!$A$1:$B$19,2,0)</f>
        <v>GEORGIA</v>
      </c>
      <c r="M1222" t="str">
        <f>VLOOKUP(I1222,'Cost Center VLookup'!$A$1:$C$99,2,0)</f>
        <v>3333 Mid St Div Public Affairs</v>
      </c>
      <c r="N1222" t="str">
        <f>VLOOKUP(I1222,'Cost Center VLookup'!$A$1:$C$89,3,0)</f>
        <v>Mark Martin</v>
      </c>
      <c r="O1222" t="str">
        <f>VLOOKUP(I1222,'Cost Center VLookup'!$A$1:$D$97,4,0)</f>
        <v>Administration</v>
      </c>
    </row>
    <row r="1223" spans="1:15" hidden="1">
      <c r="A1223" s="18">
        <v>41050</v>
      </c>
      <c r="B1223">
        <v>201205</v>
      </c>
      <c r="C1223" s="9" t="s">
        <v>455</v>
      </c>
      <c r="D1223" s="7" t="s">
        <v>895</v>
      </c>
      <c r="E1223" t="s">
        <v>894</v>
      </c>
      <c r="F1223" s="25">
        <v>500</v>
      </c>
      <c r="G1223">
        <v>30706</v>
      </c>
      <c r="H1223" s="7" t="str">
        <f>VLOOKUP(G1223,'Sub-Acct VLookup'!$A$1:$B$44,2,0)</f>
        <v>Museums &amp; Arts</v>
      </c>
      <c r="I1223">
        <v>3333</v>
      </c>
      <c r="J1223" s="2" t="s">
        <v>1068</v>
      </c>
      <c r="K1223" s="2"/>
      <c r="L1223" t="str">
        <f>VLOOKUP(J1223,'State V-Lookup'!$A$1:$B$19,2,0)</f>
        <v>GEORGIA</v>
      </c>
      <c r="M1223" t="str">
        <f>VLOOKUP(I1223,'Cost Center VLookup'!$A$1:$C$99,2,0)</f>
        <v>3333 Mid St Div Public Affairs</v>
      </c>
      <c r="N1223" t="str">
        <f>VLOOKUP(I1223,'Cost Center VLookup'!$A$1:$C$89,3,0)</f>
        <v>Mark Martin</v>
      </c>
      <c r="O1223" t="str">
        <f>VLOOKUP(I1223,'Cost Center VLookup'!$A$1:$D$97,4,0)</f>
        <v>Administration</v>
      </c>
    </row>
    <row r="1224" spans="1:15" hidden="1">
      <c r="A1224" s="18">
        <v>41054</v>
      </c>
      <c r="B1224">
        <v>201205</v>
      </c>
      <c r="C1224" s="9" t="s">
        <v>455</v>
      </c>
      <c r="D1224" s="7">
        <v>101</v>
      </c>
      <c r="E1224" t="s">
        <v>900</v>
      </c>
      <c r="F1224" s="25">
        <v>500</v>
      </c>
      <c r="G1224">
        <v>30736</v>
      </c>
      <c r="H1224" s="7" t="str">
        <f>VLOOKUP(G1224,'Sub-Acct VLookup'!$A$1:$B$44,2,0)</f>
        <v>Community Welfare</v>
      </c>
      <c r="I1224">
        <v>3333</v>
      </c>
      <c r="J1224" s="2" t="s">
        <v>1068</v>
      </c>
      <c r="K1224" s="2"/>
      <c r="L1224" t="str">
        <f>VLOOKUP(J1224,'State V-Lookup'!$A$1:$B$19,2,0)</f>
        <v>GEORGIA</v>
      </c>
      <c r="M1224" t="str">
        <f>VLOOKUP(I1224,'Cost Center VLookup'!$A$1:$C$99,2,0)</f>
        <v>3333 Mid St Div Public Affairs</v>
      </c>
      <c r="N1224" t="str">
        <f>VLOOKUP(I1224,'Cost Center VLookup'!$A$1:$C$89,3,0)</f>
        <v>Mark Martin</v>
      </c>
      <c r="O1224" t="str">
        <f>VLOOKUP(I1224,'Cost Center VLookup'!$A$1:$D$97,4,0)</f>
        <v>Administration</v>
      </c>
    </row>
    <row r="1225" spans="1:15" hidden="1">
      <c r="A1225" s="18">
        <v>41036</v>
      </c>
      <c r="B1225">
        <v>201205</v>
      </c>
      <c r="C1225" s="9" t="s">
        <v>455</v>
      </c>
      <c r="D1225" s="7">
        <v>131662</v>
      </c>
      <c r="E1225" t="s">
        <v>579</v>
      </c>
      <c r="F1225" s="25">
        <v>100</v>
      </c>
      <c r="G1225">
        <v>30702</v>
      </c>
      <c r="H1225" s="7" t="str">
        <f>VLOOKUP(G1225,'Sub-Acct VLookup'!$A$1:$B$44,2,0)</f>
        <v>Education</v>
      </c>
      <c r="I1225">
        <v>3438</v>
      </c>
      <c r="J1225" s="2" t="s">
        <v>1035</v>
      </c>
      <c r="K1225" s="2"/>
      <c r="L1225" t="str">
        <f>VLOOKUP(J1225,'State V-Lookup'!$A$1:$B$19,2,0)</f>
        <v>VIRGINIA</v>
      </c>
      <c r="M1225" t="str">
        <f>VLOOKUP(I1225,'Cost Center VLookup'!$A$1:$C$99,2,0)</f>
        <v>3438 Mid St Div New River North Operations</v>
      </c>
      <c r="N1225" t="str">
        <f>VLOOKUP(I1225,'Cost Center VLookup'!$A$1:$C$89,3,0)</f>
        <v>Perry Patterson</v>
      </c>
      <c r="O1225" t="str">
        <f>VLOOKUP(I1225,'Cost Center VLookup'!$A$1:$D$97,4,0)</f>
        <v>Bernie Anderson</v>
      </c>
    </row>
    <row r="1226" spans="1:15" hidden="1">
      <c r="A1226" s="18">
        <v>41054</v>
      </c>
      <c r="B1226">
        <v>201205</v>
      </c>
      <c r="C1226" s="9" t="s">
        <v>455</v>
      </c>
      <c r="D1226" s="7">
        <v>261</v>
      </c>
      <c r="E1226" t="s">
        <v>899</v>
      </c>
      <c r="F1226" s="25">
        <v>1000</v>
      </c>
      <c r="G1226">
        <v>30736</v>
      </c>
      <c r="H1226" s="7" t="str">
        <f>VLOOKUP(G1226,'Sub-Acct VLookup'!$A$1:$B$44,2,0)</f>
        <v>Community Welfare</v>
      </c>
      <c r="I1226">
        <v>3333</v>
      </c>
      <c r="J1226" s="2" t="s">
        <v>1035</v>
      </c>
      <c r="K1226" s="2"/>
      <c r="L1226" t="str">
        <f>VLOOKUP(J1226,'State V-Lookup'!$A$1:$B$19,2,0)</f>
        <v>VIRGINIA</v>
      </c>
      <c r="M1226" t="str">
        <f>VLOOKUP(I1226,'Cost Center VLookup'!$A$1:$C$99,2,0)</f>
        <v>3333 Mid St Div Public Affairs</v>
      </c>
      <c r="N1226" t="str">
        <f>VLOOKUP(I1226,'Cost Center VLookup'!$A$1:$C$89,3,0)</f>
        <v>Mark Martin</v>
      </c>
      <c r="O1226" t="str">
        <f>VLOOKUP(I1226,'Cost Center VLookup'!$A$1:$D$97,4,0)</f>
        <v>Administration</v>
      </c>
    </row>
    <row r="1227" spans="1:15" hidden="1">
      <c r="A1227" s="18">
        <v>41059</v>
      </c>
      <c r="B1227">
        <v>201205</v>
      </c>
      <c r="C1227" s="9" t="s">
        <v>455</v>
      </c>
      <c r="D1227" s="7" t="s">
        <v>901</v>
      </c>
      <c r="E1227" t="s">
        <v>491</v>
      </c>
      <c r="F1227" s="25">
        <v>100</v>
      </c>
      <c r="G1227">
        <v>30736</v>
      </c>
      <c r="H1227" s="7" t="str">
        <f>VLOOKUP(G1227,'Sub-Acct VLookup'!$A$1:$B$44,2,0)</f>
        <v>Community Welfare</v>
      </c>
      <c r="I1227">
        <v>3336</v>
      </c>
      <c r="J1227" s="2" t="s">
        <v>1220</v>
      </c>
      <c r="K1227" s="2"/>
      <c r="L1227" t="str">
        <f>VLOOKUP(J1227,'State V-Lookup'!$A$1:$B$19,2,0)</f>
        <v>NEMO</v>
      </c>
      <c r="M1227" t="str">
        <f>VLOOKUP(I1227,'Cost Center VLookup'!$A$1:$C$99,2,0)</f>
        <v>3336 Mid St Div Hannibal Operations</v>
      </c>
      <c r="N1227" t="str">
        <f>VLOOKUP(I1227,'Cost Center VLookup'!$A$1:$C$89,3,0)</f>
        <v>Liberty Utilities</v>
      </c>
      <c r="O1227" t="str">
        <f>VLOOKUP(I1227,'Cost Center VLookup'!$A$1:$D$97,4,0)</f>
        <v>Liberty Utilities</v>
      </c>
    </row>
    <row r="1228" spans="1:15" hidden="1">
      <c r="A1228" s="18">
        <v>41060</v>
      </c>
      <c r="B1228">
        <v>201205</v>
      </c>
      <c r="C1228" s="9" t="s">
        <v>455</v>
      </c>
      <c r="D1228" s="7" t="s">
        <v>934</v>
      </c>
      <c r="E1228" t="s">
        <v>935</v>
      </c>
      <c r="F1228" s="25">
        <v>4.0199999999999996</v>
      </c>
      <c r="G1228">
        <v>30736</v>
      </c>
      <c r="H1228" s="7" t="str">
        <f>VLOOKUP(G1228,'Sub-Acct VLookup'!$A$1:$B$44,2,0)</f>
        <v>Community Welfare</v>
      </c>
      <c r="I1228">
        <v>3373</v>
      </c>
      <c r="J1228" s="2" t="s">
        <v>1222</v>
      </c>
      <c r="K1228" s="2"/>
      <c r="L1228" t="str">
        <f>VLOOKUP(J1228,'State V-Lookup'!$A$1:$B$19,2,0)</f>
        <v>SEMO</v>
      </c>
      <c r="M1228" t="str">
        <f>VLOOKUP(I1228,'Cost Center VLookup'!$A$1:$C$99,2,0)</f>
        <v>3373 Mid St Div Caruthersville Operations</v>
      </c>
      <c r="N1228" t="str">
        <f>VLOOKUP(I1228,'Cost Center VLookup'!$A$1:$C$89,3,0)</f>
        <v>Liberty Utilities</v>
      </c>
      <c r="O1228" t="str">
        <f>VLOOKUP(I1228,'Cost Center VLookup'!$A$1:$D$97,4,0)</f>
        <v>Liberty Utilities</v>
      </c>
    </row>
    <row r="1229" spans="1:15" hidden="1">
      <c r="A1229" s="18">
        <v>41060</v>
      </c>
      <c r="B1229">
        <v>201205</v>
      </c>
      <c r="C1229" s="9" t="s">
        <v>455</v>
      </c>
      <c r="D1229" s="7" t="s">
        <v>934</v>
      </c>
      <c r="E1229" t="s">
        <v>935</v>
      </c>
      <c r="F1229" s="25">
        <v>4.0199999999999996</v>
      </c>
      <c r="G1229">
        <v>30736</v>
      </c>
      <c r="H1229" s="7" t="str">
        <f>VLOOKUP(G1229,'Sub-Acct VLookup'!$A$1:$B$44,2,0)</f>
        <v>Community Welfare</v>
      </c>
      <c r="I1229">
        <v>3374</v>
      </c>
      <c r="J1229" s="2" t="s">
        <v>1222</v>
      </c>
      <c r="K1229" s="2"/>
      <c r="L1229" t="str">
        <f>VLOOKUP(J1229,'State V-Lookup'!$A$1:$B$19,2,0)</f>
        <v>SEMO</v>
      </c>
      <c r="M1229" t="str">
        <f>VLOOKUP(I1229,'Cost Center VLookup'!$A$1:$C$99,2,0)</f>
        <v>3374 Mid St Div Sikeston Operations</v>
      </c>
      <c r="N1229" t="str">
        <f>VLOOKUP(I1229,'Cost Center VLookup'!$A$1:$C$89,3,0)</f>
        <v>Liberty Utilities</v>
      </c>
      <c r="O1229" t="str">
        <f>VLOOKUP(I1229,'Cost Center VLookup'!$A$1:$D$97,4,0)</f>
        <v>Liberty Utilities</v>
      </c>
    </row>
    <row r="1230" spans="1:15" hidden="1">
      <c r="A1230" s="18">
        <v>41060</v>
      </c>
      <c r="B1230">
        <v>201205</v>
      </c>
      <c r="C1230" s="9" t="s">
        <v>455</v>
      </c>
      <c r="D1230" s="7" t="s">
        <v>934</v>
      </c>
      <c r="E1230" t="s">
        <v>935</v>
      </c>
      <c r="F1230" s="25">
        <v>4.0199999999999996</v>
      </c>
      <c r="G1230">
        <v>30736</v>
      </c>
      <c r="H1230" s="7" t="str">
        <f>VLOOKUP(G1230,'Sub-Acct VLookup'!$A$1:$B$44,2,0)</f>
        <v>Community Welfare</v>
      </c>
      <c r="I1230">
        <v>3375</v>
      </c>
      <c r="J1230" s="2" t="s">
        <v>1222</v>
      </c>
      <c r="K1230" s="2"/>
      <c r="L1230" t="str">
        <f>VLOOKUP(J1230,'State V-Lookup'!$A$1:$B$19,2,0)</f>
        <v>SEMO</v>
      </c>
      <c r="M1230" t="str">
        <f>VLOOKUP(I1230,'Cost Center VLookup'!$A$1:$C$99,2,0)</f>
        <v>3375 Mid St Div Jackson Operations</v>
      </c>
      <c r="N1230" t="str">
        <f>VLOOKUP(I1230,'Cost Center VLookup'!$A$1:$C$89,3,0)</f>
        <v>Liberty Utilities</v>
      </c>
      <c r="O1230" t="str">
        <f>VLOOKUP(I1230,'Cost Center VLookup'!$A$1:$D$97,4,0)</f>
        <v>Liberty Utilities</v>
      </c>
    </row>
    <row r="1231" spans="1:15" hidden="1">
      <c r="A1231" s="18">
        <v>41060</v>
      </c>
      <c r="B1231">
        <v>201205</v>
      </c>
      <c r="C1231" s="9" t="s">
        <v>455</v>
      </c>
      <c r="D1231" s="7" t="s">
        <v>934</v>
      </c>
      <c r="E1231" t="s">
        <v>935</v>
      </c>
      <c r="F1231" s="25">
        <v>4.0199999999999996</v>
      </c>
      <c r="G1231">
        <v>30736</v>
      </c>
      <c r="H1231" s="7" t="str">
        <f>VLOOKUP(G1231,'Sub-Acct VLookup'!$A$1:$B$44,2,0)</f>
        <v>Community Welfare</v>
      </c>
      <c r="I1231">
        <v>3376</v>
      </c>
      <c r="J1231" s="2" t="s">
        <v>1222</v>
      </c>
      <c r="K1231" s="2"/>
      <c r="L1231" t="str">
        <f>VLOOKUP(J1231,'State V-Lookup'!$A$1:$B$19,2,0)</f>
        <v>SEMO</v>
      </c>
      <c r="M1231" t="str">
        <f>VLOOKUP(I1231,'Cost Center VLookup'!$A$1:$C$99,2,0)</f>
        <v>3376 Mid St Div Malden Operations</v>
      </c>
      <c r="N1231" t="str">
        <f>VLOOKUP(I1231,'Cost Center VLookup'!$A$1:$C$89,3,0)</f>
        <v>Liberty Utilities</v>
      </c>
      <c r="O1231" t="str">
        <f>VLOOKUP(I1231,'Cost Center VLookup'!$A$1:$D$97,4,0)</f>
        <v>Liberty Utilities</v>
      </c>
    </row>
    <row r="1232" spans="1:15" ht="15" hidden="1">
      <c r="A1232" s="18">
        <v>41044</v>
      </c>
      <c r="B1232">
        <v>201206</v>
      </c>
      <c r="C1232" s="9" t="s">
        <v>455</v>
      </c>
      <c r="D1232" s="7">
        <v>49248</v>
      </c>
      <c r="E1232" t="s">
        <v>470</v>
      </c>
      <c r="F1232" s="25">
        <v>-350</v>
      </c>
      <c r="G1232">
        <v>30736</v>
      </c>
      <c r="H1232" s="7" t="str">
        <f>VLOOKUP(G1232,'Sub-Acct VLookup'!$A$1:$B$44,2,0)</f>
        <v>Community Welfare</v>
      </c>
      <c r="I1232">
        <v>3333</v>
      </c>
      <c r="J1232" s="19" t="s">
        <v>1011</v>
      </c>
      <c r="K1232" s="19"/>
      <c r="L1232" t="str">
        <f>VLOOKUP(J1232,'State V-Lookup'!$A$1:$B$19,2,0)</f>
        <v>KENTUCKY</v>
      </c>
      <c r="M1232" t="str">
        <f>VLOOKUP(I1232,'Cost Center VLookup'!$A$1:$C$99,2,0)</f>
        <v>3333 Mid St Div Public Affairs</v>
      </c>
      <c r="N1232" t="str">
        <f>VLOOKUP(I1232,'Cost Center VLookup'!$A$1:$C$89,3,0)</f>
        <v>Mark Martin</v>
      </c>
      <c r="O1232" t="str">
        <f>VLOOKUP(I1232,'Cost Center VLookup'!$A$1:$D$97,4,0)</f>
        <v>Administration</v>
      </c>
    </row>
    <row r="1233" spans="1:15" ht="15" hidden="1">
      <c r="A1233" s="18">
        <v>41053</v>
      </c>
      <c r="B1233">
        <v>201206</v>
      </c>
      <c r="C1233" s="9" t="s">
        <v>455</v>
      </c>
      <c r="D1233" s="7" t="s">
        <v>907</v>
      </c>
      <c r="E1233" t="s">
        <v>906</v>
      </c>
      <c r="F1233" s="25">
        <v>480</v>
      </c>
      <c r="G1233">
        <v>30736</v>
      </c>
      <c r="H1233" s="7" t="str">
        <f>VLOOKUP(G1233,'Sub-Acct VLookup'!$A$1:$B$44,2,0)</f>
        <v>Community Welfare</v>
      </c>
      <c r="I1233">
        <v>3374</v>
      </c>
      <c r="J1233" s="19" t="s">
        <v>1222</v>
      </c>
      <c r="K1233" s="19"/>
      <c r="L1233" t="str">
        <f>VLOOKUP(J1233,'State V-Lookup'!$A$1:$B$19,2,0)</f>
        <v>SEMO</v>
      </c>
      <c r="M1233" t="str">
        <f>VLOOKUP(I1233,'Cost Center VLookup'!$A$1:$C$99,2,0)</f>
        <v>3374 Mid St Div Sikeston Operations</v>
      </c>
      <c r="N1233" t="str">
        <f>VLOOKUP(I1233,'Cost Center VLookup'!$A$1:$C$89,3,0)</f>
        <v>Liberty Utilities</v>
      </c>
      <c r="O1233" t="str">
        <f>VLOOKUP(I1233,'Cost Center VLookup'!$A$1:$D$97,4,0)</f>
        <v>Liberty Utilities</v>
      </c>
    </row>
    <row r="1234" spans="1:15" ht="15" hidden="1">
      <c r="A1234" s="18">
        <v>41059</v>
      </c>
      <c r="B1234">
        <v>201206</v>
      </c>
      <c r="C1234" s="9" t="s">
        <v>455</v>
      </c>
      <c r="D1234" s="7">
        <v>4151014820</v>
      </c>
      <c r="E1234" t="s">
        <v>597</v>
      </c>
      <c r="F1234" s="25">
        <v>500</v>
      </c>
      <c r="G1234">
        <v>30736</v>
      </c>
      <c r="H1234" s="7" t="str">
        <f>VLOOKUP(G1234,'Sub-Acct VLookup'!$A$1:$B$44,2,0)</f>
        <v>Community Welfare</v>
      </c>
      <c r="I1234">
        <v>3333</v>
      </c>
      <c r="J1234" s="19" t="s">
        <v>1026</v>
      </c>
      <c r="K1234" s="19"/>
      <c r="L1234" t="str">
        <f>VLOOKUP(J1234,'State V-Lookup'!$A$1:$B$19,2,0)</f>
        <v>TENNESSEE</v>
      </c>
      <c r="M1234" t="str">
        <f>VLOOKUP(I1234,'Cost Center VLookup'!$A$1:$C$99,2,0)</f>
        <v>3333 Mid St Div Public Affairs</v>
      </c>
      <c r="N1234" t="str">
        <f>VLOOKUP(I1234,'Cost Center VLookup'!$A$1:$C$89,3,0)</f>
        <v>Mark Martin</v>
      </c>
      <c r="O1234" t="str">
        <f>VLOOKUP(I1234,'Cost Center VLookup'!$A$1:$D$97,4,0)</f>
        <v>Administration</v>
      </c>
    </row>
    <row r="1235" spans="1:15" ht="15" hidden="1">
      <c r="A1235" s="18">
        <v>41060</v>
      </c>
      <c r="B1235">
        <v>201206</v>
      </c>
      <c r="C1235" s="9" t="s">
        <v>455</v>
      </c>
      <c r="D1235" s="7" t="s">
        <v>903</v>
      </c>
      <c r="E1235" t="s">
        <v>908</v>
      </c>
      <c r="F1235" s="25">
        <v>2500</v>
      </c>
      <c r="G1235">
        <v>30736</v>
      </c>
      <c r="H1235" s="7" t="str">
        <f>VLOOKUP(G1235,'Sub-Acct VLookup'!$A$1:$B$44,2,0)</f>
        <v>Community Welfare</v>
      </c>
      <c r="I1235">
        <v>3333</v>
      </c>
      <c r="J1235" s="19" t="s">
        <v>1011</v>
      </c>
      <c r="K1235" s="19"/>
      <c r="L1235" t="str">
        <f>VLOOKUP(J1235,'State V-Lookup'!$A$1:$B$19,2,0)</f>
        <v>KENTUCKY</v>
      </c>
      <c r="M1235" t="str">
        <f>VLOOKUP(I1235,'Cost Center VLookup'!$A$1:$C$99,2,0)</f>
        <v>3333 Mid St Div Public Affairs</v>
      </c>
      <c r="N1235" t="str">
        <f>VLOOKUP(I1235,'Cost Center VLookup'!$A$1:$C$89,3,0)</f>
        <v>Mark Martin</v>
      </c>
      <c r="O1235" t="str">
        <f>VLOOKUP(I1235,'Cost Center VLookup'!$A$1:$D$97,4,0)</f>
        <v>Administration</v>
      </c>
    </row>
    <row r="1236" spans="1:15" ht="15" hidden="1">
      <c r="A1236" s="18">
        <v>41061</v>
      </c>
      <c r="B1236">
        <v>201206</v>
      </c>
      <c r="C1236" s="9" t="s">
        <v>455</v>
      </c>
      <c r="D1236" s="7" t="s">
        <v>910</v>
      </c>
      <c r="E1236" t="s">
        <v>909</v>
      </c>
      <c r="F1236" s="25">
        <v>100</v>
      </c>
      <c r="G1236">
        <v>30705</v>
      </c>
      <c r="H1236" s="7" t="str">
        <f>VLOOKUP(G1236,'Sub-Acct VLookup'!$A$1:$B$44,2,0)</f>
        <v>Health</v>
      </c>
      <c r="I1236">
        <v>3334</v>
      </c>
      <c r="J1236" s="19" t="s">
        <v>1040</v>
      </c>
      <c r="K1236" s="19"/>
      <c r="L1236" t="str">
        <f>VLOOKUP(J1236,'State V-Lookup'!$A$1:$B$19,2,0)</f>
        <v>IOWA</v>
      </c>
      <c r="M1236" t="str">
        <f>VLOOKUP(I1236,'Cost Center VLookup'!$A$1:$C$99,2,0)</f>
        <v>3334 Mid St Div Keokuk Operations</v>
      </c>
      <c r="N1236" t="str">
        <f>VLOOKUP(I1236,'Cost Center VLookup'!$A$1:$C$89,3,0)</f>
        <v>Liberty Utilities</v>
      </c>
      <c r="O1236" t="str">
        <f>VLOOKUP(I1236,'Cost Center VLookup'!$A$1:$D$97,4,0)</f>
        <v>Liberty Utilities</v>
      </c>
    </row>
    <row r="1237" spans="1:15" ht="15" hidden="1">
      <c r="A1237" s="18">
        <v>41061</v>
      </c>
      <c r="B1237">
        <v>201206</v>
      </c>
      <c r="C1237" s="9" t="s">
        <v>455</v>
      </c>
      <c r="D1237" s="7" t="s">
        <v>912</v>
      </c>
      <c r="E1237" t="s">
        <v>911</v>
      </c>
      <c r="F1237" s="25">
        <v>50</v>
      </c>
      <c r="G1237">
        <v>30705</v>
      </c>
      <c r="H1237" s="7" t="str">
        <f>VLOOKUP(G1237,'Sub-Acct VLookup'!$A$1:$B$44,2,0)</f>
        <v>Health</v>
      </c>
      <c r="I1237">
        <v>2739</v>
      </c>
      <c r="J1237" s="19" t="s">
        <v>1011</v>
      </c>
      <c r="K1237" s="19"/>
      <c r="L1237" t="str">
        <f>VLOOKUP(J1237,'State V-Lookup'!$A$1:$B$19,2,0)</f>
        <v>KENTUCKY</v>
      </c>
      <c r="M1237" t="str">
        <f>VLOOKUP(I1237,'Cost Center VLookup'!$A$1:$C$99,2,0)</f>
        <v>2739 KY Div Shelbyville C&amp;M/Service</v>
      </c>
      <c r="N1237" t="str">
        <f>VLOOKUP(I1237,'Cost Center VLookup'!$A$1:$C$89,3,0)</f>
        <v>Jake Basham</v>
      </c>
      <c r="O1237" t="str">
        <f>VLOOKUP(I1237,'Cost Center VLookup'!$A$1:$D$97,4,0)</f>
        <v>Mike Close</v>
      </c>
    </row>
    <row r="1238" spans="1:15" ht="15" hidden="1">
      <c r="A1238" s="18">
        <v>41061</v>
      </c>
      <c r="B1238">
        <v>201206</v>
      </c>
      <c r="C1238" s="9" t="s">
        <v>455</v>
      </c>
      <c r="D1238" s="7" t="s">
        <v>910</v>
      </c>
      <c r="E1238" t="s">
        <v>911</v>
      </c>
      <c r="F1238" s="25">
        <v>50</v>
      </c>
      <c r="G1238">
        <v>30705</v>
      </c>
      <c r="H1238" s="7" t="str">
        <f>VLOOKUP(G1238,'Sub-Acct VLookup'!$A$1:$B$44,2,0)</f>
        <v>Health</v>
      </c>
      <c r="I1238">
        <v>3333</v>
      </c>
      <c r="J1238" s="19" t="s">
        <v>1011</v>
      </c>
      <c r="K1238" s="19"/>
      <c r="L1238" t="str">
        <f>VLOOKUP(J1238,'State V-Lookup'!$A$1:$B$19,2,0)</f>
        <v>KENTUCKY</v>
      </c>
      <c r="M1238" t="str">
        <f>VLOOKUP(I1238,'Cost Center VLookup'!$A$1:$C$99,2,0)</f>
        <v>3333 Mid St Div Public Affairs</v>
      </c>
      <c r="N1238" t="str">
        <f>VLOOKUP(I1238,'Cost Center VLookup'!$A$1:$C$89,3,0)</f>
        <v>Mark Martin</v>
      </c>
      <c r="O1238" t="str">
        <f>VLOOKUP(I1238,'Cost Center VLookup'!$A$1:$D$97,4,0)</f>
        <v>Administration</v>
      </c>
    </row>
    <row r="1239" spans="1:15" ht="15" hidden="1">
      <c r="A1239" s="18">
        <v>41061</v>
      </c>
      <c r="B1239">
        <v>201206</v>
      </c>
      <c r="C1239" s="9" t="s">
        <v>455</v>
      </c>
      <c r="D1239" s="7" t="s">
        <v>914</v>
      </c>
      <c r="E1239" t="s">
        <v>913</v>
      </c>
      <c r="F1239" s="25">
        <v>200</v>
      </c>
      <c r="G1239">
        <v>30736</v>
      </c>
      <c r="H1239" s="7" t="str">
        <f>VLOOKUP(G1239,'Sub-Acct VLookup'!$A$1:$B$44,2,0)</f>
        <v>Community Welfare</v>
      </c>
      <c r="I1239">
        <v>3435</v>
      </c>
      <c r="J1239" s="19" t="s">
        <v>1026</v>
      </c>
      <c r="K1239" s="19"/>
      <c r="L1239" t="str">
        <f>VLOOKUP(J1239,'State V-Lookup'!$A$1:$B$19,2,0)</f>
        <v>TENNESSEE</v>
      </c>
      <c r="M1239" t="str">
        <f>VLOOKUP(I1239,'Cost Center VLookup'!$A$1:$C$99,2,0)</f>
        <v>3435 Mid St Div Greenville/Morristown Operations</v>
      </c>
      <c r="N1239" t="str">
        <f>VLOOKUP(I1239,'Cost Center VLookup'!$A$1:$C$89,3,0)</f>
        <v>Jonathan Barnett</v>
      </c>
      <c r="O1239" t="str">
        <f>VLOOKUP(I1239,'Cost Center VLookup'!$A$1:$D$97,4,0)</f>
        <v>Bernie Anderson</v>
      </c>
    </row>
    <row r="1240" spans="1:15" ht="15" hidden="1">
      <c r="A1240" s="18">
        <v>41064</v>
      </c>
      <c r="B1240">
        <v>201206</v>
      </c>
      <c r="C1240" s="9" t="s">
        <v>455</v>
      </c>
      <c r="D1240" s="7" t="s">
        <v>915</v>
      </c>
      <c r="E1240" t="s">
        <v>780</v>
      </c>
      <c r="F1240" s="25">
        <v>300</v>
      </c>
      <c r="G1240">
        <v>30713</v>
      </c>
      <c r="H1240" s="7" t="str">
        <f>VLOOKUP(G1240,'Sub-Acct VLookup'!$A$1:$B$44,2,0)</f>
        <v>American Red Cross</v>
      </c>
      <c r="I1240">
        <v>3333</v>
      </c>
      <c r="J1240" s="19" t="s">
        <v>1011</v>
      </c>
      <c r="K1240" s="19"/>
      <c r="L1240" t="str">
        <f>VLOOKUP(J1240,'State V-Lookup'!$A$1:$B$19,2,0)</f>
        <v>KENTUCKY</v>
      </c>
      <c r="M1240" t="str">
        <f>VLOOKUP(I1240,'Cost Center VLookup'!$A$1:$C$99,2,0)</f>
        <v>3333 Mid St Div Public Affairs</v>
      </c>
      <c r="N1240" t="str">
        <f>VLOOKUP(I1240,'Cost Center VLookup'!$A$1:$C$89,3,0)</f>
        <v>Mark Martin</v>
      </c>
      <c r="O1240" t="str">
        <f>VLOOKUP(I1240,'Cost Center VLookup'!$A$1:$D$97,4,0)</f>
        <v>Administration</v>
      </c>
    </row>
    <row r="1241" spans="1:15" ht="15" hidden="1">
      <c r="A1241" s="18">
        <v>41064</v>
      </c>
      <c r="B1241">
        <v>201206</v>
      </c>
      <c r="C1241" s="9" t="s">
        <v>455</v>
      </c>
      <c r="D1241" s="7" t="s">
        <v>917</v>
      </c>
      <c r="E1241" t="s">
        <v>916</v>
      </c>
      <c r="F1241" s="25">
        <v>400</v>
      </c>
      <c r="G1241">
        <v>30736</v>
      </c>
      <c r="H1241" s="7" t="str">
        <f>VLOOKUP(G1241,'Sub-Acct VLookup'!$A$1:$B$44,2,0)</f>
        <v>Community Welfare</v>
      </c>
      <c r="I1241">
        <v>3337</v>
      </c>
      <c r="J1241" s="19" t="s">
        <v>1217</v>
      </c>
      <c r="K1241" s="19"/>
      <c r="L1241" t="str">
        <f>VLOOKUP(J1241,'State V-Lookup'!$A$1:$B$19,2,0)</f>
        <v>ILLINOIS</v>
      </c>
      <c r="M1241" t="str">
        <f>VLOOKUP(I1241,'Cost Center VLookup'!$A$1:$C$99,2,0)</f>
        <v>3337 Mid St Div Harrisburg/Metropolis Operations</v>
      </c>
      <c r="N1241" t="str">
        <f>VLOOKUP(I1241,'Cost Center VLookup'!$A$1:$C$89,3,0)</f>
        <v>Liberty Utilities</v>
      </c>
      <c r="O1241" t="str">
        <f>VLOOKUP(I1241,'Cost Center VLookup'!$A$1:$D$97,4,0)</f>
        <v>Liberty Utilities</v>
      </c>
    </row>
    <row r="1242" spans="1:15" ht="15" hidden="1">
      <c r="A1242" s="18">
        <v>41065</v>
      </c>
      <c r="B1242">
        <v>201206</v>
      </c>
      <c r="C1242" s="9" t="s">
        <v>455</v>
      </c>
      <c r="D1242" s="7">
        <v>20150</v>
      </c>
      <c r="E1242" t="s">
        <v>484</v>
      </c>
      <c r="F1242" s="25">
        <v>250</v>
      </c>
      <c r="G1242">
        <v>30705</v>
      </c>
      <c r="H1242" s="7" t="str">
        <f>VLOOKUP(G1242,'Sub-Acct VLookup'!$A$1:$B$44,2,0)</f>
        <v>Health</v>
      </c>
      <c r="I1242">
        <v>3333</v>
      </c>
      <c r="J1242" s="19" t="s">
        <v>1026</v>
      </c>
      <c r="K1242" s="19"/>
      <c r="L1242" t="str">
        <f>VLOOKUP(J1242,'State V-Lookup'!$A$1:$B$19,2,0)</f>
        <v>TENNESSEE</v>
      </c>
      <c r="M1242" t="str">
        <f>VLOOKUP(I1242,'Cost Center VLookup'!$A$1:$C$99,2,0)</f>
        <v>3333 Mid St Div Public Affairs</v>
      </c>
      <c r="N1242" t="str">
        <f>VLOOKUP(I1242,'Cost Center VLookup'!$A$1:$C$89,3,0)</f>
        <v>Mark Martin</v>
      </c>
      <c r="O1242" t="str">
        <f>VLOOKUP(I1242,'Cost Center VLookup'!$A$1:$D$97,4,0)</f>
        <v>Administration</v>
      </c>
    </row>
    <row r="1243" spans="1:15" ht="15" hidden="1">
      <c r="A1243" s="18">
        <v>41066</v>
      </c>
      <c r="B1243">
        <v>201206</v>
      </c>
      <c r="C1243" s="9" t="s">
        <v>455</v>
      </c>
      <c r="D1243" s="7" t="s">
        <v>919</v>
      </c>
      <c r="E1243" t="s">
        <v>918</v>
      </c>
      <c r="F1243" s="25">
        <v>1000</v>
      </c>
      <c r="G1243">
        <v>30736</v>
      </c>
      <c r="H1243" s="7" t="str">
        <f>VLOOKUP(G1243,'Sub-Acct VLookup'!$A$1:$B$44,2,0)</f>
        <v>Community Welfare</v>
      </c>
      <c r="I1243">
        <v>3333</v>
      </c>
      <c r="J1243" s="19" t="s">
        <v>1026</v>
      </c>
      <c r="K1243" s="19"/>
      <c r="L1243" t="str">
        <f>VLOOKUP(J1243,'State V-Lookup'!$A$1:$B$19,2,0)</f>
        <v>TENNESSEE</v>
      </c>
      <c r="M1243" t="str">
        <f>VLOOKUP(I1243,'Cost Center VLookup'!$A$1:$C$99,2,0)</f>
        <v>3333 Mid St Div Public Affairs</v>
      </c>
      <c r="N1243" t="str">
        <f>VLOOKUP(I1243,'Cost Center VLookup'!$A$1:$C$89,3,0)</f>
        <v>Mark Martin</v>
      </c>
      <c r="O1243" t="str">
        <f>VLOOKUP(I1243,'Cost Center VLookup'!$A$1:$D$97,4,0)</f>
        <v>Administration</v>
      </c>
    </row>
    <row r="1244" spans="1:15" ht="15" hidden="1">
      <c r="A1244" s="18">
        <v>41067</v>
      </c>
      <c r="B1244">
        <v>201206</v>
      </c>
      <c r="C1244" s="9" t="s">
        <v>455</v>
      </c>
      <c r="D1244" s="7" t="s">
        <v>920</v>
      </c>
      <c r="E1244" t="s">
        <v>470</v>
      </c>
      <c r="F1244" s="25">
        <v>500</v>
      </c>
      <c r="G1244">
        <v>30736</v>
      </c>
      <c r="H1244" s="7" t="str">
        <f>VLOOKUP(G1244,'Sub-Acct VLookup'!$A$1:$B$44,2,0)</f>
        <v>Community Welfare</v>
      </c>
      <c r="I1244">
        <v>3333</v>
      </c>
      <c r="J1244" s="19" t="s">
        <v>1011</v>
      </c>
      <c r="K1244" s="19"/>
      <c r="L1244" t="str">
        <f>VLOOKUP(J1244,'State V-Lookup'!$A$1:$B$19,2,0)</f>
        <v>KENTUCKY</v>
      </c>
      <c r="M1244" t="str">
        <f>VLOOKUP(I1244,'Cost Center VLookup'!$A$1:$C$99,2,0)</f>
        <v>3333 Mid St Div Public Affairs</v>
      </c>
      <c r="N1244" t="str">
        <f>VLOOKUP(I1244,'Cost Center VLookup'!$A$1:$C$89,3,0)</f>
        <v>Mark Martin</v>
      </c>
      <c r="O1244" t="str">
        <f>VLOOKUP(I1244,'Cost Center VLookup'!$A$1:$D$97,4,0)</f>
        <v>Administration</v>
      </c>
    </row>
    <row r="1245" spans="1:15" ht="15" hidden="1">
      <c r="A1245" s="18">
        <v>41068</v>
      </c>
      <c r="B1245">
        <v>201206</v>
      </c>
      <c r="C1245" s="9" t="s">
        <v>455</v>
      </c>
      <c r="D1245" s="7" t="s">
        <v>922</v>
      </c>
      <c r="E1245" t="s">
        <v>921</v>
      </c>
      <c r="F1245" s="25">
        <v>100</v>
      </c>
      <c r="G1245">
        <v>30705</v>
      </c>
      <c r="H1245" s="7" t="str">
        <f>VLOOKUP(G1245,'Sub-Acct VLookup'!$A$1:$B$44,2,0)</f>
        <v>Health</v>
      </c>
      <c r="I1245">
        <v>3333</v>
      </c>
      <c r="J1245" s="19" t="s">
        <v>1027</v>
      </c>
      <c r="K1245" s="19"/>
      <c r="L1245" t="str">
        <f>VLOOKUP(J1245,'State V-Lookup'!$A$1:$B$19,2,0)</f>
        <v>GENERAL OFFICE</v>
      </c>
      <c r="M1245" t="str">
        <f>VLOOKUP(I1245,'Cost Center VLookup'!$A$1:$C$99,2,0)</f>
        <v>3333 Mid St Div Public Affairs</v>
      </c>
      <c r="N1245" t="str">
        <f>VLOOKUP(I1245,'Cost Center VLookup'!$A$1:$C$89,3,0)</f>
        <v>Mark Martin</v>
      </c>
      <c r="O1245" t="str">
        <f>VLOOKUP(I1245,'Cost Center VLookup'!$A$1:$D$97,4,0)</f>
        <v>Administration</v>
      </c>
    </row>
    <row r="1246" spans="1:15" ht="15" hidden="1">
      <c r="A1246" s="18">
        <v>41073</v>
      </c>
      <c r="B1246">
        <v>201206</v>
      </c>
      <c r="C1246" s="9" t="s">
        <v>455</v>
      </c>
      <c r="D1246" s="7">
        <v>2151</v>
      </c>
      <c r="E1246" t="s">
        <v>909</v>
      </c>
      <c r="F1246" s="25">
        <v>500</v>
      </c>
      <c r="G1246">
        <v>30736</v>
      </c>
      <c r="H1246" s="7" t="str">
        <f>VLOOKUP(G1246,'Sub-Acct VLookup'!$A$1:$B$44,2,0)</f>
        <v>Community Welfare</v>
      </c>
      <c r="I1246">
        <v>3333</v>
      </c>
      <c r="J1246" s="19" t="s">
        <v>1011</v>
      </c>
      <c r="K1246" s="19"/>
      <c r="L1246" t="str">
        <f>VLOOKUP(J1246,'State V-Lookup'!$A$1:$B$19,2,0)</f>
        <v>KENTUCKY</v>
      </c>
      <c r="M1246" t="str">
        <f>VLOOKUP(I1246,'Cost Center VLookup'!$A$1:$C$99,2,0)</f>
        <v>3333 Mid St Div Public Affairs</v>
      </c>
      <c r="N1246" t="str">
        <f>VLOOKUP(I1246,'Cost Center VLookup'!$A$1:$C$89,3,0)</f>
        <v>Mark Martin</v>
      </c>
      <c r="O1246" t="str">
        <f>VLOOKUP(I1246,'Cost Center VLookup'!$A$1:$D$97,4,0)</f>
        <v>Administration</v>
      </c>
    </row>
    <row r="1247" spans="1:15" ht="15" hidden="1">
      <c r="A1247" s="18">
        <v>41073</v>
      </c>
      <c r="B1247">
        <v>201206</v>
      </c>
      <c r="C1247" s="9" t="s">
        <v>455</v>
      </c>
      <c r="D1247" s="7" t="s">
        <v>923</v>
      </c>
      <c r="E1247" t="s">
        <v>470</v>
      </c>
      <c r="F1247" s="25">
        <v>50</v>
      </c>
      <c r="G1247">
        <v>30736</v>
      </c>
      <c r="H1247" s="7" t="str">
        <f>VLOOKUP(G1247,'Sub-Acct VLookup'!$A$1:$B$44,2,0)</f>
        <v>Community Welfare</v>
      </c>
      <c r="I1247">
        <v>3340</v>
      </c>
      <c r="J1247" s="19" t="s">
        <v>1217</v>
      </c>
      <c r="K1247" s="19"/>
      <c r="L1247" t="str">
        <f>VLOOKUP(J1247,'State V-Lookup'!$A$1:$B$19,2,0)</f>
        <v>ILLINOIS</v>
      </c>
      <c r="M1247" t="str">
        <f>VLOOKUP(I1247,'Cost Center VLookup'!$A$1:$C$99,2,0)</f>
        <v>3340 Mid St Div Vandalia Operations</v>
      </c>
      <c r="N1247" t="str">
        <f>VLOOKUP(I1247,'Cost Center VLookup'!$A$1:$C$89,3,0)</f>
        <v>Liberty Utilities</v>
      </c>
      <c r="O1247" t="str">
        <f>VLOOKUP(I1247,'Cost Center VLookup'!$A$1:$D$97,4,0)</f>
        <v>Liberty Utilities</v>
      </c>
    </row>
    <row r="1248" spans="1:15" ht="15" hidden="1">
      <c r="A1248" s="18">
        <v>41074</v>
      </c>
      <c r="B1248">
        <v>201206</v>
      </c>
      <c r="C1248" s="9" t="s">
        <v>455</v>
      </c>
      <c r="D1248" s="7" t="s">
        <v>924</v>
      </c>
      <c r="E1248" t="s">
        <v>694</v>
      </c>
      <c r="F1248" s="25">
        <v>3000</v>
      </c>
      <c r="G1248">
        <v>30705</v>
      </c>
      <c r="H1248" s="7" t="str">
        <f>VLOOKUP(G1248,'Sub-Acct VLookup'!$A$1:$B$44,2,0)</f>
        <v>Health</v>
      </c>
      <c r="I1248">
        <v>3333</v>
      </c>
      <c r="J1248" s="19" t="s">
        <v>1026</v>
      </c>
      <c r="K1248" s="19"/>
      <c r="L1248" t="str">
        <f>VLOOKUP(J1248,'State V-Lookup'!$A$1:$B$19,2,0)</f>
        <v>TENNESSEE</v>
      </c>
      <c r="M1248" t="str">
        <f>VLOOKUP(I1248,'Cost Center VLookup'!$A$1:$C$99,2,0)</f>
        <v>3333 Mid St Div Public Affairs</v>
      </c>
      <c r="N1248" t="str">
        <f>VLOOKUP(I1248,'Cost Center VLookup'!$A$1:$C$89,3,0)</f>
        <v>Mark Martin</v>
      </c>
      <c r="O1248" t="str">
        <f>VLOOKUP(I1248,'Cost Center VLookup'!$A$1:$D$97,4,0)</f>
        <v>Administration</v>
      </c>
    </row>
    <row r="1249" spans="1:15" ht="15" hidden="1">
      <c r="A1249" s="18">
        <v>41074</v>
      </c>
      <c r="B1249">
        <v>201206</v>
      </c>
      <c r="C1249" s="9" t="s">
        <v>455</v>
      </c>
      <c r="D1249" s="7">
        <v>101</v>
      </c>
      <c r="E1249" t="s">
        <v>470</v>
      </c>
      <c r="F1249" s="25">
        <v>1000</v>
      </c>
      <c r="G1249">
        <v>30736</v>
      </c>
      <c r="H1249" s="7" t="str">
        <f>VLOOKUP(G1249,'Sub-Acct VLookup'!$A$1:$B$44,2,0)</f>
        <v>Community Welfare</v>
      </c>
      <c r="I1249">
        <v>3333</v>
      </c>
      <c r="J1249" s="19" t="s">
        <v>1068</v>
      </c>
      <c r="K1249" s="19"/>
      <c r="L1249" t="str">
        <f>VLOOKUP(J1249,'State V-Lookup'!$A$1:$B$19,2,0)</f>
        <v>GEORGIA</v>
      </c>
      <c r="M1249" t="str">
        <f>VLOOKUP(I1249,'Cost Center VLookup'!$A$1:$C$99,2,0)</f>
        <v>3333 Mid St Div Public Affairs</v>
      </c>
      <c r="N1249" t="str">
        <f>VLOOKUP(I1249,'Cost Center VLookup'!$A$1:$C$89,3,0)</f>
        <v>Mark Martin</v>
      </c>
      <c r="O1249" t="str">
        <f>VLOOKUP(I1249,'Cost Center VLookup'!$A$1:$D$97,4,0)</f>
        <v>Administration</v>
      </c>
    </row>
    <row r="1250" spans="1:15" ht="15" hidden="1">
      <c r="A1250" s="18">
        <v>41074</v>
      </c>
      <c r="B1250">
        <v>201206</v>
      </c>
      <c r="C1250" s="9" t="s">
        <v>455</v>
      </c>
      <c r="D1250" s="7" t="s">
        <v>924</v>
      </c>
      <c r="E1250" t="s">
        <v>925</v>
      </c>
      <c r="F1250" s="25">
        <v>250</v>
      </c>
      <c r="G1250">
        <v>30705</v>
      </c>
      <c r="H1250" s="7" t="str">
        <f>VLOOKUP(G1250,'Sub-Acct VLookup'!$A$1:$B$44,2,0)</f>
        <v>Health</v>
      </c>
      <c r="I1250">
        <v>3333</v>
      </c>
      <c r="J1250" s="19" t="s">
        <v>1068</v>
      </c>
      <c r="K1250" s="19"/>
      <c r="L1250" t="str">
        <f>VLOOKUP(J1250,'State V-Lookup'!$A$1:$B$19,2,0)</f>
        <v>GEORGIA</v>
      </c>
      <c r="M1250" t="str">
        <f>VLOOKUP(I1250,'Cost Center VLookup'!$A$1:$C$99,2,0)</f>
        <v>3333 Mid St Div Public Affairs</v>
      </c>
      <c r="N1250" t="str">
        <f>VLOOKUP(I1250,'Cost Center VLookup'!$A$1:$C$89,3,0)</f>
        <v>Mark Martin</v>
      </c>
      <c r="O1250" t="str">
        <f>VLOOKUP(I1250,'Cost Center VLookup'!$A$1:$D$97,4,0)</f>
        <v>Administration</v>
      </c>
    </row>
    <row r="1251" spans="1:15" ht="15" hidden="1">
      <c r="A1251" s="18">
        <v>41074</v>
      </c>
      <c r="B1251">
        <v>201206</v>
      </c>
      <c r="C1251" s="9" t="s">
        <v>455</v>
      </c>
      <c r="D1251" s="7" t="s">
        <v>924</v>
      </c>
      <c r="E1251" t="s">
        <v>585</v>
      </c>
      <c r="F1251" s="25">
        <v>300</v>
      </c>
      <c r="G1251">
        <v>30736</v>
      </c>
      <c r="H1251" s="7" t="str">
        <f>VLOOKUP(G1251,'Sub-Acct VLookup'!$A$1:$B$44,2,0)</f>
        <v>Community Welfare</v>
      </c>
      <c r="I1251">
        <v>3340</v>
      </c>
      <c r="J1251" s="19" t="s">
        <v>1217</v>
      </c>
      <c r="K1251" s="19"/>
      <c r="L1251" t="str">
        <f>VLOOKUP(J1251,'State V-Lookup'!$A$1:$B$19,2,0)</f>
        <v>ILLINOIS</v>
      </c>
      <c r="M1251" t="str">
        <f>VLOOKUP(I1251,'Cost Center VLookup'!$A$1:$C$99,2,0)</f>
        <v>3340 Mid St Div Vandalia Operations</v>
      </c>
      <c r="N1251" t="str">
        <f>VLOOKUP(I1251,'Cost Center VLookup'!$A$1:$C$89,3,0)</f>
        <v>Liberty Utilities</v>
      </c>
      <c r="O1251" t="str">
        <f>VLOOKUP(I1251,'Cost Center VLookup'!$A$1:$D$97,4,0)</f>
        <v>Liberty Utilities</v>
      </c>
    </row>
    <row r="1252" spans="1:15" ht="15" hidden="1">
      <c r="A1252" s="18">
        <v>41075</v>
      </c>
      <c r="B1252">
        <v>201206</v>
      </c>
      <c r="C1252" s="9" t="s">
        <v>455</v>
      </c>
      <c r="D1252" s="7" t="s">
        <v>926</v>
      </c>
      <c r="E1252" t="s">
        <v>486</v>
      </c>
      <c r="F1252" s="25">
        <v>526.20000000000005</v>
      </c>
      <c r="G1252">
        <v>30705</v>
      </c>
      <c r="H1252" s="7" t="str">
        <f>VLOOKUP(G1252,'Sub-Acct VLookup'!$A$1:$B$44,2,0)</f>
        <v>Health</v>
      </c>
      <c r="I1252">
        <v>3337</v>
      </c>
      <c r="J1252" s="19" t="s">
        <v>1217</v>
      </c>
      <c r="K1252" s="19"/>
      <c r="L1252" t="str">
        <f>VLOOKUP(J1252,'State V-Lookup'!$A$1:$B$19,2,0)</f>
        <v>ILLINOIS</v>
      </c>
      <c r="M1252" t="str">
        <f>VLOOKUP(I1252,'Cost Center VLookup'!$A$1:$C$99,2,0)</f>
        <v>3337 Mid St Div Harrisburg/Metropolis Operations</v>
      </c>
      <c r="N1252" t="str">
        <f>VLOOKUP(I1252,'Cost Center VLookup'!$A$1:$C$89,3,0)</f>
        <v>Liberty Utilities</v>
      </c>
      <c r="O1252" t="str">
        <f>VLOOKUP(I1252,'Cost Center VLookup'!$A$1:$D$97,4,0)</f>
        <v>Liberty Utilities</v>
      </c>
    </row>
    <row r="1253" spans="1:15" ht="15" hidden="1">
      <c r="A1253" s="18">
        <v>41075</v>
      </c>
      <c r="B1253">
        <v>201206</v>
      </c>
      <c r="C1253" s="9" t="s">
        <v>455</v>
      </c>
      <c r="D1253" s="7" t="s">
        <v>926</v>
      </c>
      <c r="E1253" t="s">
        <v>486</v>
      </c>
      <c r="F1253" s="25">
        <v>50</v>
      </c>
      <c r="G1253">
        <v>30736</v>
      </c>
      <c r="H1253" s="7" t="str">
        <f>VLOOKUP(G1253,'Sub-Acct VLookup'!$A$1:$B$44,2,0)</f>
        <v>Community Welfare</v>
      </c>
      <c r="I1253">
        <v>3337</v>
      </c>
      <c r="J1253" s="19" t="s">
        <v>1217</v>
      </c>
      <c r="K1253" s="19"/>
      <c r="L1253" t="str">
        <f>VLOOKUP(J1253,'State V-Lookup'!$A$1:$B$19,2,0)</f>
        <v>ILLINOIS</v>
      </c>
      <c r="M1253" t="str">
        <f>VLOOKUP(I1253,'Cost Center VLookup'!$A$1:$C$99,2,0)</f>
        <v>3337 Mid St Div Harrisburg/Metropolis Operations</v>
      </c>
      <c r="N1253" t="str">
        <f>VLOOKUP(I1253,'Cost Center VLookup'!$A$1:$C$89,3,0)</f>
        <v>Liberty Utilities</v>
      </c>
      <c r="O1253" t="str">
        <f>VLOOKUP(I1253,'Cost Center VLookup'!$A$1:$D$97,4,0)</f>
        <v>Liberty Utilities</v>
      </c>
    </row>
    <row r="1254" spans="1:15" ht="15" hidden="1">
      <c r="A1254" s="18">
        <v>41075</v>
      </c>
      <c r="B1254">
        <v>201206</v>
      </c>
      <c r="C1254" s="9" t="s">
        <v>455</v>
      </c>
      <c r="D1254" s="7" t="s">
        <v>927</v>
      </c>
      <c r="E1254" t="s">
        <v>486</v>
      </c>
      <c r="F1254" s="25">
        <v>27.24</v>
      </c>
      <c r="G1254">
        <v>30736</v>
      </c>
      <c r="H1254" s="7" t="str">
        <f>VLOOKUP(G1254,'Sub-Acct VLookup'!$A$1:$B$44,2,0)</f>
        <v>Community Welfare</v>
      </c>
      <c r="I1254">
        <v>3438</v>
      </c>
      <c r="J1254" s="19" t="s">
        <v>1035</v>
      </c>
      <c r="K1254" s="19"/>
      <c r="L1254" t="str">
        <f>VLOOKUP(J1254,'State V-Lookup'!$A$1:$B$19,2,0)</f>
        <v>VIRGINIA</v>
      </c>
      <c r="M1254" t="str">
        <f>VLOOKUP(I1254,'Cost Center VLookup'!$A$1:$C$99,2,0)</f>
        <v>3438 Mid St Div New River North Operations</v>
      </c>
      <c r="N1254" t="str">
        <f>VLOOKUP(I1254,'Cost Center VLookup'!$A$1:$C$89,3,0)</f>
        <v>Perry Patterson</v>
      </c>
      <c r="O1254" t="str">
        <f>VLOOKUP(I1254,'Cost Center VLookup'!$A$1:$D$97,4,0)</f>
        <v>Bernie Anderson</v>
      </c>
    </row>
    <row r="1255" spans="1:15" ht="15" hidden="1">
      <c r="A1255" s="18">
        <v>41078</v>
      </c>
      <c r="B1255">
        <v>201206</v>
      </c>
      <c r="C1255" s="9" t="s">
        <v>455</v>
      </c>
      <c r="D1255" s="7" t="s">
        <v>929</v>
      </c>
      <c r="E1255" t="s">
        <v>928</v>
      </c>
      <c r="F1255" s="25">
        <v>500</v>
      </c>
      <c r="G1255">
        <v>30736</v>
      </c>
      <c r="H1255" s="7" t="str">
        <f>VLOOKUP(G1255,'Sub-Acct VLookup'!$A$1:$B$44,2,0)</f>
        <v>Community Welfare</v>
      </c>
      <c r="I1255">
        <v>3333</v>
      </c>
      <c r="J1255" s="19" t="s">
        <v>1011</v>
      </c>
      <c r="K1255" s="19"/>
      <c r="L1255" t="str">
        <f>VLOOKUP(J1255,'State V-Lookup'!$A$1:$B$19,2,0)</f>
        <v>KENTUCKY</v>
      </c>
      <c r="M1255" t="str">
        <f>VLOOKUP(I1255,'Cost Center VLookup'!$A$1:$C$99,2,0)</f>
        <v>3333 Mid St Div Public Affairs</v>
      </c>
      <c r="N1255" t="str">
        <f>VLOOKUP(I1255,'Cost Center VLookup'!$A$1:$C$89,3,0)</f>
        <v>Mark Martin</v>
      </c>
      <c r="O1255" t="str">
        <f>VLOOKUP(I1255,'Cost Center VLookup'!$A$1:$D$97,4,0)</f>
        <v>Administration</v>
      </c>
    </row>
    <row r="1256" spans="1:15" ht="15" hidden="1">
      <c r="A1256" s="18">
        <v>41079</v>
      </c>
      <c r="B1256">
        <v>201206</v>
      </c>
      <c r="C1256" s="9" t="s">
        <v>455</v>
      </c>
      <c r="D1256" s="7" t="s">
        <v>930</v>
      </c>
      <c r="E1256" t="s">
        <v>656</v>
      </c>
      <c r="F1256" s="25">
        <v>500</v>
      </c>
      <c r="G1256">
        <v>30736</v>
      </c>
      <c r="H1256" s="7" t="str">
        <f>VLOOKUP(G1256,'Sub-Acct VLookup'!$A$1:$B$44,2,0)</f>
        <v>Community Welfare</v>
      </c>
      <c r="I1256">
        <v>3333</v>
      </c>
      <c r="J1256" s="19" t="s">
        <v>1011</v>
      </c>
      <c r="K1256" s="19"/>
      <c r="L1256" t="str">
        <f>VLOOKUP(J1256,'State V-Lookup'!$A$1:$B$19,2,0)</f>
        <v>KENTUCKY</v>
      </c>
      <c r="M1256" t="str">
        <f>VLOOKUP(I1256,'Cost Center VLookup'!$A$1:$C$99,2,0)</f>
        <v>3333 Mid St Div Public Affairs</v>
      </c>
      <c r="N1256" t="str">
        <f>VLOOKUP(I1256,'Cost Center VLookup'!$A$1:$C$89,3,0)</f>
        <v>Mark Martin</v>
      </c>
      <c r="O1256" t="str">
        <f>VLOOKUP(I1256,'Cost Center VLookup'!$A$1:$D$97,4,0)</f>
        <v>Administration</v>
      </c>
    </row>
    <row r="1257" spans="1:15" ht="15" hidden="1">
      <c r="A1257" s="18">
        <v>41079</v>
      </c>
      <c r="B1257">
        <v>201206</v>
      </c>
      <c r="C1257" s="9" t="s">
        <v>455</v>
      </c>
      <c r="D1257" s="7" t="s">
        <v>932</v>
      </c>
      <c r="E1257" t="s">
        <v>931</v>
      </c>
      <c r="F1257" s="25">
        <v>50</v>
      </c>
      <c r="G1257">
        <v>30736</v>
      </c>
      <c r="H1257" s="7" t="str">
        <f>VLOOKUP(G1257,'Sub-Acct VLookup'!$A$1:$B$44,2,0)</f>
        <v>Community Welfare</v>
      </c>
      <c r="I1257">
        <v>3333</v>
      </c>
      <c r="J1257" s="19" t="s">
        <v>1011</v>
      </c>
      <c r="K1257" s="19"/>
      <c r="L1257" t="str">
        <f>VLOOKUP(J1257,'State V-Lookup'!$A$1:$B$19,2,0)</f>
        <v>KENTUCKY</v>
      </c>
      <c r="M1257" t="str">
        <f>VLOOKUP(I1257,'Cost Center VLookup'!$A$1:$C$99,2,0)</f>
        <v>3333 Mid St Div Public Affairs</v>
      </c>
      <c r="N1257" t="str">
        <f>VLOOKUP(I1257,'Cost Center VLookup'!$A$1:$C$89,3,0)</f>
        <v>Mark Martin</v>
      </c>
      <c r="O1257" t="str">
        <f>VLOOKUP(I1257,'Cost Center VLookup'!$A$1:$D$97,4,0)</f>
        <v>Administration</v>
      </c>
    </row>
    <row r="1258" spans="1:15" ht="15" hidden="1">
      <c r="A1258" s="18">
        <v>41086</v>
      </c>
      <c r="B1258">
        <v>201206</v>
      </c>
      <c r="C1258" s="9" t="s">
        <v>455</v>
      </c>
      <c r="D1258" s="7" t="s">
        <v>933</v>
      </c>
      <c r="E1258" t="s">
        <v>409</v>
      </c>
      <c r="F1258" s="25">
        <v>2000</v>
      </c>
      <c r="G1258">
        <v>30702</v>
      </c>
      <c r="H1258" s="7" t="str">
        <f>VLOOKUP(G1258,'Sub-Acct VLookup'!$A$1:$B$44,2,0)</f>
        <v>Education</v>
      </c>
      <c r="I1258">
        <v>3333</v>
      </c>
      <c r="J1258" s="19" t="s">
        <v>1026</v>
      </c>
      <c r="K1258" s="19"/>
      <c r="L1258" t="str">
        <f>VLOOKUP(J1258,'State V-Lookup'!$A$1:$B$19,2,0)</f>
        <v>TENNESSEE</v>
      </c>
      <c r="M1258" t="str">
        <f>VLOOKUP(I1258,'Cost Center VLookup'!$A$1:$C$99,2,0)</f>
        <v>3333 Mid St Div Public Affairs</v>
      </c>
      <c r="N1258" t="str">
        <f>VLOOKUP(I1258,'Cost Center VLookup'!$A$1:$C$89,3,0)</f>
        <v>Mark Martin</v>
      </c>
      <c r="O1258" t="str">
        <f>VLOOKUP(I1258,'Cost Center VLookup'!$A$1:$D$97,4,0)</f>
        <v>Administration</v>
      </c>
    </row>
    <row r="1259" spans="1:15" ht="15" hidden="1">
      <c r="A1259" s="18">
        <v>41090</v>
      </c>
      <c r="B1259">
        <v>201206</v>
      </c>
      <c r="C1259" s="9" t="s">
        <v>455</v>
      </c>
      <c r="D1259" s="7" t="s">
        <v>934</v>
      </c>
      <c r="E1259" t="s">
        <v>674</v>
      </c>
      <c r="F1259" s="25">
        <v>5.8</v>
      </c>
      <c r="G1259">
        <v>30703</v>
      </c>
      <c r="H1259" s="7" t="str">
        <f>VLOOKUP(G1259,'Sub-Acct VLookup'!$A$1:$B$44,2,0)</f>
        <v>United Way Agencies</v>
      </c>
      <c r="I1259">
        <v>3333</v>
      </c>
      <c r="J1259" s="19" t="s">
        <v>1068</v>
      </c>
      <c r="K1259" s="19"/>
      <c r="L1259" t="str">
        <f>VLOOKUP(J1259,'State V-Lookup'!$A$1:$B$19,2,0)</f>
        <v>GEORGIA</v>
      </c>
      <c r="M1259" t="str">
        <f>VLOOKUP(I1259,'Cost Center VLookup'!$A$1:$C$99,2,0)</f>
        <v>3333 Mid St Div Public Affairs</v>
      </c>
      <c r="N1259" t="str">
        <f>VLOOKUP(I1259,'Cost Center VLookup'!$A$1:$C$89,3,0)</f>
        <v>Mark Martin</v>
      </c>
      <c r="O1259" t="str">
        <f>VLOOKUP(I1259,'Cost Center VLookup'!$A$1:$D$97,4,0)</f>
        <v>Administration</v>
      </c>
    </row>
    <row r="1260" spans="1:15" ht="15" hidden="1">
      <c r="A1260" s="18">
        <v>41090</v>
      </c>
      <c r="B1260">
        <v>201206</v>
      </c>
      <c r="C1260" s="9" t="s">
        <v>455</v>
      </c>
      <c r="D1260" s="7" t="s">
        <v>934</v>
      </c>
      <c r="E1260" t="s">
        <v>674</v>
      </c>
      <c r="F1260" s="25">
        <v>17.399999999999999</v>
      </c>
      <c r="G1260">
        <v>30736</v>
      </c>
      <c r="H1260" s="7" t="str">
        <f>VLOOKUP(G1260,'Sub-Acct VLookup'!$A$1:$B$44,2,0)</f>
        <v>Community Welfare</v>
      </c>
      <c r="I1260">
        <v>3333</v>
      </c>
      <c r="J1260" s="19" t="s">
        <v>1068</v>
      </c>
      <c r="K1260" s="19"/>
      <c r="L1260" t="str">
        <f>VLOOKUP(J1260,'State V-Lookup'!$A$1:$B$19,2,0)</f>
        <v>GEORGIA</v>
      </c>
      <c r="M1260" t="str">
        <f>VLOOKUP(I1260,'Cost Center VLookup'!$A$1:$C$99,2,0)</f>
        <v>3333 Mid St Div Public Affairs</v>
      </c>
      <c r="N1260" t="str">
        <f>VLOOKUP(I1260,'Cost Center VLookup'!$A$1:$C$89,3,0)</f>
        <v>Mark Martin</v>
      </c>
      <c r="O1260" t="str">
        <f>VLOOKUP(I1260,'Cost Center VLookup'!$A$1:$D$97,4,0)</f>
        <v>Administration</v>
      </c>
    </row>
    <row r="1261" spans="1:15" hidden="1">
      <c r="A1261" s="18">
        <v>41091</v>
      </c>
      <c r="B1261">
        <v>201207</v>
      </c>
      <c r="C1261" s="9" t="s">
        <v>455</v>
      </c>
      <c r="D1261" s="7" t="s">
        <v>937</v>
      </c>
      <c r="E1261" t="s">
        <v>936</v>
      </c>
      <c r="F1261" s="25">
        <v>100</v>
      </c>
      <c r="G1261">
        <v>30736</v>
      </c>
      <c r="H1261" s="7" t="str">
        <f>VLOOKUP(G1261,'Sub-Acct VLookup'!$A$1:$B$44,2,0)</f>
        <v>Community Welfare</v>
      </c>
      <c r="I1261">
        <v>3334</v>
      </c>
      <c r="J1261" s="2" t="s">
        <v>1040</v>
      </c>
      <c r="K1261" s="2"/>
      <c r="L1261" t="str">
        <f>VLOOKUP(J1261,'State V-Lookup'!$A$1:$B$19,2,0)</f>
        <v>IOWA</v>
      </c>
      <c r="M1261" t="str">
        <f>VLOOKUP(I1261,'Cost Center VLookup'!$A$1:$C$99,2,0)</f>
        <v>3334 Mid St Div Keokuk Operations</v>
      </c>
      <c r="N1261" t="str">
        <f>VLOOKUP(I1261,'Cost Center VLookup'!$A$1:$C$89,3,0)</f>
        <v>Liberty Utilities</v>
      </c>
      <c r="O1261" t="str">
        <f>VLOOKUP(I1261,'Cost Center VLookup'!$A$1:$D$97,4,0)</f>
        <v>Liberty Utilities</v>
      </c>
    </row>
    <row r="1262" spans="1:15" hidden="1">
      <c r="A1262" s="18">
        <v>41093</v>
      </c>
      <c r="B1262">
        <v>201207</v>
      </c>
      <c r="C1262" s="9" t="s">
        <v>455</v>
      </c>
      <c r="D1262" s="7">
        <v>1024</v>
      </c>
      <c r="E1262" t="s">
        <v>470</v>
      </c>
      <c r="F1262" s="25">
        <v>1250</v>
      </c>
      <c r="G1262">
        <v>30736</v>
      </c>
      <c r="H1262" s="7" t="str">
        <f>VLOOKUP(G1262,'Sub-Acct VLookup'!$A$1:$B$44,2,0)</f>
        <v>Community Welfare</v>
      </c>
      <c r="I1262">
        <v>3333</v>
      </c>
      <c r="J1262" s="2" t="s">
        <v>1011</v>
      </c>
      <c r="K1262" s="2"/>
      <c r="L1262" t="str">
        <f>VLOOKUP(J1262,'State V-Lookup'!$A$1:$B$19,2,0)</f>
        <v>KENTUCKY</v>
      </c>
      <c r="M1262" t="str">
        <f>VLOOKUP(I1262,'Cost Center VLookup'!$A$1:$C$99,2,0)</f>
        <v>3333 Mid St Div Public Affairs</v>
      </c>
      <c r="N1262" t="str">
        <f>VLOOKUP(I1262,'Cost Center VLookup'!$A$1:$C$89,3,0)</f>
        <v>Mark Martin</v>
      </c>
      <c r="O1262" t="str">
        <f>VLOOKUP(I1262,'Cost Center VLookup'!$A$1:$D$97,4,0)</f>
        <v>Administration</v>
      </c>
    </row>
    <row r="1263" spans="1:15" hidden="1">
      <c r="A1263" s="18">
        <v>41095</v>
      </c>
      <c r="B1263">
        <v>201207</v>
      </c>
      <c r="C1263" s="9" t="s">
        <v>455</v>
      </c>
      <c r="D1263" s="7" t="s">
        <v>939</v>
      </c>
      <c r="E1263" t="s">
        <v>938</v>
      </c>
      <c r="F1263" s="25">
        <v>100</v>
      </c>
      <c r="G1263">
        <v>30736</v>
      </c>
      <c r="H1263" s="7" t="str">
        <f>VLOOKUP(G1263,'Sub-Acct VLookup'!$A$1:$B$44,2,0)</f>
        <v>Community Welfare</v>
      </c>
      <c r="I1263">
        <v>3333</v>
      </c>
      <c r="J1263" s="2" t="s">
        <v>1011</v>
      </c>
      <c r="K1263" s="2"/>
      <c r="L1263" t="str">
        <f>VLOOKUP(J1263,'State V-Lookup'!$A$1:$B$19,2,0)</f>
        <v>KENTUCKY</v>
      </c>
      <c r="M1263" t="str">
        <f>VLOOKUP(I1263,'Cost Center VLookup'!$A$1:$C$99,2,0)</f>
        <v>3333 Mid St Div Public Affairs</v>
      </c>
      <c r="N1263" t="str">
        <f>VLOOKUP(I1263,'Cost Center VLookup'!$A$1:$C$89,3,0)</f>
        <v>Mark Martin</v>
      </c>
      <c r="O1263" t="str">
        <f>VLOOKUP(I1263,'Cost Center VLookup'!$A$1:$D$97,4,0)</f>
        <v>Administration</v>
      </c>
    </row>
    <row r="1264" spans="1:15" hidden="1">
      <c r="A1264" s="18">
        <v>41099</v>
      </c>
      <c r="B1264">
        <v>201207</v>
      </c>
      <c r="C1264" s="9" t="s">
        <v>455</v>
      </c>
      <c r="D1264" s="7" t="s">
        <v>941</v>
      </c>
      <c r="E1264" t="s">
        <v>940</v>
      </c>
      <c r="F1264" s="25">
        <v>1200</v>
      </c>
      <c r="G1264">
        <v>30736</v>
      </c>
      <c r="H1264" s="7" t="str">
        <f>VLOOKUP(G1264,'Sub-Acct VLookup'!$A$1:$B$44,2,0)</f>
        <v>Community Welfare</v>
      </c>
      <c r="I1264">
        <v>3333</v>
      </c>
      <c r="J1264" s="2" t="s">
        <v>1035</v>
      </c>
      <c r="K1264" s="2"/>
      <c r="L1264" t="str">
        <f>VLOOKUP(J1264,'State V-Lookup'!$A$1:$B$19,2,0)</f>
        <v>VIRGINIA</v>
      </c>
      <c r="M1264" t="str">
        <f>VLOOKUP(I1264,'Cost Center VLookup'!$A$1:$C$99,2,0)</f>
        <v>3333 Mid St Div Public Affairs</v>
      </c>
      <c r="N1264" t="str">
        <f>VLOOKUP(I1264,'Cost Center VLookup'!$A$1:$C$89,3,0)</f>
        <v>Mark Martin</v>
      </c>
      <c r="O1264" t="str">
        <f>VLOOKUP(I1264,'Cost Center VLookup'!$A$1:$D$97,4,0)</f>
        <v>Administration</v>
      </c>
    </row>
    <row r="1265" spans="1:15" hidden="1">
      <c r="A1265" s="18">
        <v>41101</v>
      </c>
      <c r="B1265">
        <v>201207</v>
      </c>
      <c r="C1265" s="9" t="s">
        <v>455</v>
      </c>
      <c r="D1265" s="7" t="s">
        <v>943</v>
      </c>
      <c r="E1265" t="s">
        <v>942</v>
      </c>
      <c r="F1265" s="25">
        <v>200</v>
      </c>
      <c r="G1265">
        <v>30705</v>
      </c>
      <c r="H1265" s="7" t="str">
        <f>VLOOKUP(G1265,'Sub-Acct VLookup'!$A$1:$B$44,2,0)</f>
        <v>Health</v>
      </c>
      <c r="I1265">
        <v>3333</v>
      </c>
      <c r="J1265" s="2" t="s">
        <v>1068</v>
      </c>
      <c r="K1265" s="2"/>
      <c r="L1265" t="str">
        <f>VLOOKUP(J1265,'State V-Lookup'!$A$1:$B$19,2,0)</f>
        <v>GEORGIA</v>
      </c>
      <c r="M1265" t="str">
        <f>VLOOKUP(I1265,'Cost Center VLookup'!$A$1:$C$99,2,0)</f>
        <v>3333 Mid St Div Public Affairs</v>
      </c>
      <c r="N1265" t="str">
        <f>VLOOKUP(I1265,'Cost Center VLookup'!$A$1:$C$89,3,0)</f>
        <v>Mark Martin</v>
      </c>
      <c r="O1265" t="str">
        <f>VLOOKUP(I1265,'Cost Center VLookup'!$A$1:$D$97,4,0)</f>
        <v>Administration</v>
      </c>
    </row>
    <row r="1266" spans="1:15" hidden="1">
      <c r="A1266" s="18">
        <v>41101</v>
      </c>
      <c r="B1266">
        <v>201207</v>
      </c>
      <c r="C1266" s="9" t="s">
        <v>455</v>
      </c>
      <c r="D1266" s="7" t="s">
        <v>943</v>
      </c>
      <c r="E1266" t="s">
        <v>944</v>
      </c>
      <c r="F1266" s="25">
        <v>200</v>
      </c>
      <c r="G1266">
        <v>30736</v>
      </c>
      <c r="H1266" s="7" t="str">
        <f>VLOOKUP(G1266,'Sub-Acct VLookup'!$A$1:$B$44,2,0)</f>
        <v>Community Welfare</v>
      </c>
      <c r="I1266">
        <v>3333</v>
      </c>
      <c r="J1266" s="2" t="s">
        <v>1068</v>
      </c>
      <c r="K1266" s="2"/>
      <c r="L1266" t="str">
        <f>VLOOKUP(J1266,'State V-Lookup'!$A$1:$B$19,2,0)</f>
        <v>GEORGIA</v>
      </c>
      <c r="M1266" t="str">
        <f>VLOOKUP(I1266,'Cost Center VLookup'!$A$1:$C$99,2,0)</f>
        <v>3333 Mid St Div Public Affairs</v>
      </c>
      <c r="N1266" t="str">
        <f>VLOOKUP(I1266,'Cost Center VLookup'!$A$1:$C$89,3,0)</f>
        <v>Mark Martin</v>
      </c>
      <c r="O1266" t="str">
        <f>VLOOKUP(I1266,'Cost Center VLookup'!$A$1:$D$97,4,0)</f>
        <v>Administration</v>
      </c>
    </row>
    <row r="1267" spans="1:15" hidden="1">
      <c r="A1267" s="18">
        <v>41101</v>
      </c>
      <c r="B1267">
        <v>201207</v>
      </c>
      <c r="C1267" s="9" t="s">
        <v>455</v>
      </c>
      <c r="D1267" s="7" t="s">
        <v>943</v>
      </c>
      <c r="E1267" t="s">
        <v>796</v>
      </c>
      <c r="F1267" s="25">
        <v>1000</v>
      </c>
      <c r="G1267">
        <v>30706</v>
      </c>
      <c r="H1267" s="7" t="str">
        <f>VLOOKUP(G1267,'Sub-Acct VLookup'!$A$1:$B$44,2,0)</f>
        <v>Museums &amp; Arts</v>
      </c>
      <c r="I1267">
        <v>3333</v>
      </c>
      <c r="J1267" s="2" t="s">
        <v>1068</v>
      </c>
      <c r="K1267" s="2"/>
      <c r="L1267" t="str">
        <f>VLOOKUP(J1267,'State V-Lookup'!$A$1:$B$19,2,0)</f>
        <v>GEORGIA</v>
      </c>
      <c r="M1267" t="str">
        <f>VLOOKUP(I1267,'Cost Center VLookup'!$A$1:$C$99,2,0)</f>
        <v>3333 Mid St Div Public Affairs</v>
      </c>
      <c r="N1267" t="str">
        <f>VLOOKUP(I1267,'Cost Center VLookup'!$A$1:$C$89,3,0)</f>
        <v>Mark Martin</v>
      </c>
      <c r="O1267" t="str">
        <f>VLOOKUP(I1267,'Cost Center VLookup'!$A$1:$D$97,4,0)</f>
        <v>Administration</v>
      </c>
    </row>
    <row r="1268" spans="1:15" hidden="1">
      <c r="A1268" s="18">
        <v>41102</v>
      </c>
      <c r="B1268">
        <v>201207</v>
      </c>
      <c r="C1268" s="9" t="s">
        <v>455</v>
      </c>
      <c r="D1268" s="7">
        <v>3127</v>
      </c>
      <c r="E1268" t="s">
        <v>945</v>
      </c>
      <c r="F1268" s="25">
        <v>400</v>
      </c>
      <c r="G1268">
        <v>30736</v>
      </c>
      <c r="H1268" s="7" t="str">
        <f>VLOOKUP(G1268,'Sub-Acct VLookup'!$A$1:$B$44,2,0)</f>
        <v>Community Welfare</v>
      </c>
      <c r="I1268">
        <v>3342</v>
      </c>
      <c r="J1268" s="2" t="s">
        <v>1026</v>
      </c>
      <c r="K1268" s="2"/>
      <c r="L1268" t="str">
        <f>VLOOKUP(J1268,'State V-Lookup'!$A$1:$B$19,2,0)</f>
        <v>TENNESSEE</v>
      </c>
      <c r="M1268" t="str">
        <f>VLOOKUP(I1268,'Cost Center VLookup'!$A$1:$C$99,2,0)</f>
        <v>3342 Mid St Div Franklin Operations</v>
      </c>
      <c r="N1268" t="str">
        <f>VLOOKUP(I1268,'Cost Center VLookup'!$A$1:$C$89,3,0)</f>
        <v>Kenny Hay / Steve Steiger</v>
      </c>
      <c r="O1268" t="str">
        <f>VLOOKUP(I1268,'Cost Center VLookup'!$A$1:$D$97,4,0)</f>
        <v>Brett Lowe</v>
      </c>
    </row>
    <row r="1269" spans="1:15" hidden="1">
      <c r="A1269" s="18">
        <v>41103</v>
      </c>
      <c r="B1269">
        <v>201207</v>
      </c>
      <c r="C1269" s="9" t="s">
        <v>455</v>
      </c>
      <c r="D1269" s="7" t="s">
        <v>947</v>
      </c>
      <c r="E1269" t="s">
        <v>946</v>
      </c>
      <c r="F1269" s="25">
        <v>200</v>
      </c>
      <c r="G1269">
        <v>30705</v>
      </c>
      <c r="H1269" s="7" t="str">
        <f>VLOOKUP(G1269,'Sub-Acct VLookup'!$A$1:$B$44,2,0)</f>
        <v>Health</v>
      </c>
      <c r="I1269">
        <v>3333</v>
      </c>
      <c r="J1269" s="2" t="s">
        <v>1027</v>
      </c>
      <c r="K1269" s="2"/>
      <c r="L1269" t="str">
        <f>VLOOKUP(J1269,'State V-Lookup'!$A$1:$B$19,2,0)</f>
        <v>GENERAL OFFICE</v>
      </c>
      <c r="M1269" t="str">
        <f>VLOOKUP(I1269,'Cost Center VLookup'!$A$1:$C$99,2,0)</f>
        <v>3333 Mid St Div Public Affairs</v>
      </c>
      <c r="N1269" t="str">
        <f>VLOOKUP(I1269,'Cost Center VLookup'!$A$1:$C$89,3,0)</f>
        <v>Mark Martin</v>
      </c>
      <c r="O1269" t="str">
        <f>VLOOKUP(I1269,'Cost Center VLookup'!$A$1:$D$97,4,0)</f>
        <v>Administration</v>
      </c>
    </row>
    <row r="1270" spans="1:15" hidden="1">
      <c r="A1270" s="18">
        <v>41106</v>
      </c>
      <c r="B1270">
        <v>201207</v>
      </c>
      <c r="C1270" s="9" t="s">
        <v>455</v>
      </c>
      <c r="D1270" s="7" t="s">
        <v>948</v>
      </c>
      <c r="E1270" t="s">
        <v>486</v>
      </c>
      <c r="F1270" s="25">
        <v>115.8</v>
      </c>
      <c r="G1270">
        <v>30702</v>
      </c>
      <c r="H1270" s="7" t="str">
        <f>VLOOKUP(G1270,'Sub-Acct VLookup'!$A$1:$B$44,2,0)</f>
        <v>Education</v>
      </c>
      <c r="I1270">
        <v>3438</v>
      </c>
      <c r="J1270" s="2" t="s">
        <v>1035</v>
      </c>
      <c r="K1270" s="2"/>
      <c r="L1270" t="str">
        <f>VLOOKUP(J1270,'State V-Lookup'!$A$1:$B$19,2,0)</f>
        <v>VIRGINIA</v>
      </c>
      <c r="M1270" t="str">
        <f>VLOOKUP(I1270,'Cost Center VLookup'!$A$1:$C$99,2,0)</f>
        <v>3438 Mid St Div New River North Operations</v>
      </c>
      <c r="N1270" t="str">
        <f>VLOOKUP(I1270,'Cost Center VLookup'!$A$1:$C$89,3,0)</f>
        <v>Perry Patterson</v>
      </c>
      <c r="O1270" t="str">
        <f>VLOOKUP(I1270,'Cost Center VLookup'!$A$1:$D$97,4,0)</f>
        <v>Bernie Anderson</v>
      </c>
    </row>
    <row r="1271" spans="1:15" hidden="1">
      <c r="A1271" s="18">
        <v>41106</v>
      </c>
      <c r="B1271">
        <v>201207</v>
      </c>
      <c r="C1271" s="9" t="s">
        <v>455</v>
      </c>
      <c r="D1271" s="7" t="s">
        <v>949</v>
      </c>
      <c r="E1271" t="s">
        <v>486</v>
      </c>
      <c r="F1271" s="25">
        <v>39.57</v>
      </c>
      <c r="G1271">
        <v>30705</v>
      </c>
      <c r="H1271" s="7" t="str">
        <f>VLOOKUP(G1271,'Sub-Acct VLookup'!$A$1:$B$44,2,0)</f>
        <v>Health</v>
      </c>
      <c r="I1271">
        <v>3337</v>
      </c>
      <c r="J1271" s="2" t="s">
        <v>1217</v>
      </c>
      <c r="K1271" s="2"/>
      <c r="L1271" t="str">
        <f>VLOOKUP(J1271,'State V-Lookup'!$A$1:$B$19,2,0)</f>
        <v>ILLINOIS</v>
      </c>
      <c r="M1271" t="str">
        <f>VLOOKUP(I1271,'Cost Center VLookup'!$A$1:$C$99,2,0)</f>
        <v>3337 Mid St Div Harrisburg/Metropolis Operations</v>
      </c>
      <c r="N1271" t="str">
        <f>VLOOKUP(I1271,'Cost Center VLookup'!$A$1:$C$89,3,0)</f>
        <v>Liberty Utilities</v>
      </c>
      <c r="O1271" t="str">
        <f>VLOOKUP(I1271,'Cost Center VLookup'!$A$1:$D$97,4,0)</f>
        <v>Liberty Utilities</v>
      </c>
    </row>
    <row r="1272" spans="1:15" hidden="1">
      <c r="A1272" s="18">
        <v>41106</v>
      </c>
      <c r="B1272">
        <v>201207</v>
      </c>
      <c r="C1272" s="9" t="s">
        <v>455</v>
      </c>
      <c r="D1272" s="7" t="s">
        <v>950</v>
      </c>
      <c r="E1272" t="s">
        <v>486</v>
      </c>
      <c r="F1272" s="25">
        <v>374.42</v>
      </c>
      <c r="G1272">
        <v>30710</v>
      </c>
      <c r="H1272" s="7" t="str">
        <f>VLOOKUP(G1272,'Sub-Acct VLookup'!$A$1:$B$44,2,0)</f>
        <v>Youth Clubs &amp; Centers</v>
      </c>
      <c r="I1272">
        <v>3331</v>
      </c>
      <c r="J1272" s="2" t="s">
        <v>1026</v>
      </c>
      <c r="K1272" s="2"/>
      <c r="L1272" t="str">
        <f>VLOOKUP(J1272,'State V-Lookup'!$A$1:$B$19,2,0)</f>
        <v>TENNESSEE</v>
      </c>
      <c r="M1272" t="str">
        <f>VLOOKUP(I1272,'Cost Center VLookup'!$A$1:$C$99,2,0)</f>
        <v>3331 Mid St Div Franklin Central Region Administration</v>
      </c>
      <c r="N1272" t="str">
        <f>VLOOKUP(I1272,'Cost Center VLookup'!$A$1:$C$89,3,0)</f>
        <v>Craig Rice</v>
      </c>
      <c r="O1272" t="str">
        <f>VLOOKUP(I1272,'Cost Center VLookup'!$A$1:$D$97,4,0)</f>
        <v>Administration</v>
      </c>
    </row>
    <row r="1273" spans="1:15" hidden="1">
      <c r="A1273" s="18">
        <v>41107</v>
      </c>
      <c r="B1273">
        <v>201207</v>
      </c>
      <c r="C1273" s="9" t="s">
        <v>455</v>
      </c>
      <c r="D1273" s="7">
        <v>83225651</v>
      </c>
      <c r="E1273" t="s">
        <v>488</v>
      </c>
      <c r="F1273" s="25">
        <v>69.95</v>
      </c>
      <c r="G1273">
        <v>30736</v>
      </c>
      <c r="H1273" s="7" t="str">
        <f>VLOOKUP(G1273,'Sub-Acct VLookup'!$A$1:$B$44,2,0)</f>
        <v>Community Welfare</v>
      </c>
      <c r="I1273">
        <v>3333</v>
      </c>
      <c r="J1273" s="2" t="s">
        <v>1068</v>
      </c>
      <c r="K1273" s="2"/>
      <c r="L1273" t="str">
        <f>VLOOKUP(J1273,'State V-Lookup'!$A$1:$B$19,2,0)</f>
        <v>GEORGIA</v>
      </c>
      <c r="M1273" t="str">
        <f>VLOOKUP(I1273,'Cost Center VLookup'!$A$1:$C$99,2,0)</f>
        <v>3333 Mid St Div Public Affairs</v>
      </c>
      <c r="N1273" t="str">
        <f>VLOOKUP(I1273,'Cost Center VLookup'!$A$1:$C$89,3,0)</f>
        <v>Mark Martin</v>
      </c>
      <c r="O1273" t="str">
        <f>VLOOKUP(I1273,'Cost Center VLookup'!$A$1:$D$97,4,0)</f>
        <v>Administration</v>
      </c>
    </row>
    <row r="1274" spans="1:15" hidden="1">
      <c r="A1274" s="18">
        <v>41113</v>
      </c>
      <c r="B1274">
        <v>201207</v>
      </c>
      <c r="C1274" s="9" t="s">
        <v>455</v>
      </c>
      <c r="D1274" s="7" t="s">
        <v>952</v>
      </c>
      <c r="E1274" t="s">
        <v>951</v>
      </c>
      <c r="F1274" s="25">
        <v>250</v>
      </c>
      <c r="G1274">
        <v>30736</v>
      </c>
      <c r="H1274" s="7" t="str">
        <f>VLOOKUP(G1274,'Sub-Acct VLookup'!$A$1:$B$44,2,0)</f>
        <v>Community Welfare</v>
      </c>
      <c r="I1274">
        <v>3333</v>
      </c>
      <c r="J1274" s="2" t="s">
        <v>1011</v>
      </c>
      <c r="K1274" s="2"/>
      <c r="L1274" t="str">
        <f>VLOOKUP(J1274,'State V-Lookup'!$A$1:$B$19,2,0)</f>
        <v>KENTUCKY</v>
      </c>
      <c r="M1274" t="str">
        <f>VLOOKUP(I1274,'Cost Center VLookup'!$A$1:$C$99,2,0)</f>
        <v>3333 Mid St Div Public Affairs</v>
      </c>
      <c r="N1274" t="str">
        <f>VLOOKUP(I1274,'Cost Center VLookup'!$A$1:$C$89,3,0)</f>
        <v>Mark Martin</v>
      </c>
      <c r="O1274" t="str">
        <f>VLOOKUP(I1274,'Cost Center VLookup'!$A$1:$D$97,4,0)</f>
        <v>Administration</v>
      </c>
    </row>
    <row r="1275" spans="1:15" hidden="1">
      <c r="A1275" s="18">
        <v>41113</v>
      </c>
      <c r="B1275">
        <v>201207</v>
      </c>
      <c r="C1275" s="9" t="s">
        <v>455</v>
      </c>
      <c r="D1275" s="7" t="s">
        <v>952</v>
      </c>
      <c r="E1275" t="s">
        <v>953</v>
      </c>
      <c r="F1275" s="25">
        <v>500</v>
      </c>
      <c r="G1275">
        <v>30736</v>
      </c>
      <c r="H1275" s="7" t="str">
        <f>VLOOKUP(G1275,'Sub-Acct VLookup'!$A$1:$B$44,2,0)</f>
        <v>Community Welfare</v>
      </c>
      <c r="I1275">
        <v>3333</v>
      </c>
      <c r="J1275" s="2" t="s">
        <v>1011</v>
      </c>
      <c r="K1275" s="2"/>
      <c r="L1275" t="str">
        <f>VLOOKUP(J1275,'State V-Lookup'!$A$1:$B$19,2,0)</f>
        <v>KENTUCKY</v>
      </c>
      <c r="M1275" t="str">
        <f>VLOOKUP(I1275,'Cost Center VLookup'!$A$1:$C$99,2,0)</f>
        <v>3333 Mid St Div Public Affairs</v>
      </c>
      <c r="N1275" t="str">
        <f>VLOOKUP(I1275,'Cost Center VLookup'!$A$1:$C$89,3,0)</f>
        <v>Mark Martin</v>
      </c>
      <c r="O1275" t="str">
        <f>VLOOKUP(I1275,'Cost Center VLookup'!$A$1:$D$97,4,0)</f>
        <v>Administration</v>
      </c>
    </row>
    <row r="1276" spans="1:15" hidden="1">
      <c r="A1276" s="18">
        <v>41114</v>
      </c>
      <c r="B1276">
        <v>201207</v>
      </c>
      <c r="C1276" s="9" t="s">
        <v>455</v>
      </c>
      <c r="D1276" s="7" t="s">
        <v>954</v>
      </c>
      <c r="E1276" t="s">
        <v>708</v>
      </c>
      <c r="F1276" s="25">
        <v>260</v>
      </c>
      <c r="G1276">
        <v>30736</v>
      </c>
      <c r="H1276" s="7" t="str">
        <f>VLOOKUP(G1276,'Sub-Acct VLookup'!$A$1:$B$44,2,0)</f>
        <v>Community Welfare</v>
      </c>
      <c r="I1276">
        <v>3333</v>
      </c>
      <c r="J1276" s="2" t="s">
        <v>1068</v>
      </c>
      <c r="K1276" s="2"/>
      <c r="L1276" t="str">
        <f>VLOOKUP(J1276,'State V-Lookup'!$A$1:$B$19,2,0)</f>
        <v>GEORGIA</v>
      </c>
      <c r="M1276" t="str">
        <f>VLOOKUP(I1276,'Cost Center VLookup'!$A$1:$C$99,2,0)</f>
        <v>3333 Mid St Div Public Affairs</v>
      </c>
      <c r="N1276" t="str">
        <f>VLOOKUP(I1276,'Cost Center VLookup'!$A$1:$C$89,3,0)</f>
        <v>Mark Martin</v>
      </c>
      <c r="O1276" t="str">
        <f>VLOOKUP(I1276,'Cost Center VLookup'!$A$1:$D$97,4,0)</f>
        <v>Administration</v>
      </c>
    </row>
    <row r="1277" spans="1:15" hidden="1">
      <c r="A1277" s="18">
        <v>41115</v>
      </c>
      <c r="B1277">
        <v>201207</v>
      </c>
      <c r="C1277" s="9" t="s">
        <v>455</v>
      </c>
      <c r="D1277" s="7" t="s">
        <v>956</v>
      </c>
      <c r="E1277" t="s">
        <v>955</v>
      </c>
      <c r="F1277" s="25">
        <v>100</v>
      </c>
      <c r="G1277">
        <v>30736</v>
      </c>
      <c r="H1277" s="7" t="str">
        <f>VLOOKUP(G1277,'Sub-Acct VLookup'!$A$1:$B$44,2,0)</f>
        <v>Community Welfare</v>
      </c>
      <c r="I1277">
        <v>3333</v>
      </c>
      <c r="J1277" s="2" t="s">
        <v>1011</v>
      </c>
      <c r="K1277" s="2"/>
      <c r="L1277" t="str">
        <f>VLOOKUP(J1277,'State V-Lookup'!$A$1:$B$19,2,0)</f>
        <v>KENTUCKY</v>
      </c>
      <c r="M1277" t="str">
        <f>VLOOKUP(I1277,'Cost Center VLookup'!$A$1:$C$99,2,0)</f>
        <v>3333 Mid St Div Public Affairs</v>
      </c>
      <c r="N1277" t="str">
        <f>VLOOKUP(I1277,'Cost Center VLookup'!$A$1:$C$89,3,0)</f>
        <v>Mark Martin</v>
      </c>
      <c r="O1277" t="str">
        <f>VLOOKUP(I1277,'Cost Center VLookup'!$A$1:$D$97,4,0)</f>
        <v>Administration</v>
      </c>
    </row>
    <row r="1278" spans="1:15" hidden="1">
      <c r="A1278" s="18">
        <v>41117</v>
      </c>
      <c r="B1278">
        <v>201207</v>
      </c>
      <c r="C1278" s="9" t="s">
        <v>455</v>
      </c>
      <c r="D1278" s="7" t="s">
        <v>958</v>
      </c>
      <c r="E1278" t="s">
        <v>957</v>
      </c>
      <c r="F1278" s="25">
        <v>150</v>
      </c>
      <c r="G1278">
        <v>30736</v>
      </c>
      <c r="H1278" s="7" t="str">
        <f>VLOOKUP(G1278,'Sub-Acct VLookup'!$A$1:$B$44,2,0)</f>
        <v>Community Welfare</v>
      </c>
      <c r="I1278">
        <v>3333</v>
      </c>
      <c r="J1278" s="2" t="s">
        <v>1011</v>
      </c>
      <c r="K1278" s="2"/>
      <c r="L1278" t="str">
        <f>VLOOKUP(J1278,'State V-Lookup'!$A$1:$B$19,2,0)</f>
        <v>KENTUCKY</v>
      </c>
      <c r="M1278" t="str">
        <f>VLOOKUP(I1278,'Cost Center VLookup'!$A$1:$C$99,2,0)</f>
        <v>3333 Mid St Div Public Affairs</v>
      </c>
      <c r="N1278" t="str">
        <f>VLOOKUP(I1278,'Cost Center VLookup'!$A$1:$C$89,3,0)</f>
        <v>Mark Martin</v>
      </c>
      <c r="O1278" t="str">
        <f>VLOOKUP(I1278,'Cost Center VLookup'!$A$1:$D$97,4,0)</f>
        <v>Administration</v>
      </c>
    </row>
    <row r="1279" spans="1:15" hidden="1">
      <c r="A1279" s="18">
        <v>41121</v>
      </c>
      <c r="B1279">
        <v>201207</v>
      </c>
      <c r="C1279" s="9" t="s">
        <v>455</v>
      </c>
      <c r="D1279" s="16" t="s">
        <v>934</v>
      </c>
      <c r="F1279" s="24">
        <v>1000</v>
      </c>
      <c r="G1279">
        <v>30711</v>
      </c>
      <c r="H1279" s="7" t="str">
        <f>VLOOKUP(G1279,'Sub-Acct VLookup'!$A$1:$B$44,2,0)</f>
        <v>Heat Help Assistance Program</v>
      </c>
      <c r="I1279" s="13">
        <v>1508</v>
      </c>
      <c r="J1279" s="2" t="s">
        <v>1027</v>
      </c>
      <c r="K1279" s="2"/>
      <c r="L1279" t="str">
        <f>VLOOKUP(J1279,'State V-Lookup'!$A$1:$B$19,2,0)</f>
        <v>GENERAL OFFICE</v>
      </c>
      <c r="M1279" t="str">
        <f>VLOOKUP(I1279,'Cost Center VLookup'!$A$1:$C$99,2,0)</f>
        <v xml:space="preserve">1508 ATM-Dallas-Energy Assistance </v>
      </c>
      <c r="N1279" t="str">
        <f>VLOOKUP(I1279,'Cost Center VLookup'!$A$1:$C$89,3,0)</f>
        <v>Dan Alderson</v>
      </c>
      <c r="O1279" t="str">
        <f>VLOOKUP(I1279,'Cost Center VLookup'!$A$1:$D$97,4,0)</f>
        <v>Shared Services</v>
      </c>
    </row>
    <row r="1280" spans="1:15" hidden="1">
      <c r="A1280" s="18">
        <v>41018</v>
      </c>
      <c r="B1280">
        <v>201208</v>
      </c>
      <c r="C1280" s="9" t="s">
        <v>455</v>
      </c>
      <c r="D1280" s="7">
        <v>1379343</v>
      </c>
      <c r="E1280" t="s">
        <v>735</v>
      </c>
      <c r="F1280" s="25">
        <v>615.89</v>
      </c>
      <c r="G1280">
        <v>30705</v>
      </c>
      <c r="H1280" s="7" t="str">
        <f>VLOOKUP(G1280,'Sub-Acct VLookup'!$A$1:$B$44,2,0)</f>
        <v>Health</v>
      </c>
      <c r="I1280">
        <v>2735</v>
      </c>
      <c r="J1280" s="2" t="s">
        <v>1011</v>
      </c>
      <c r="K1280" s="2"/>
      <c r="L1280" t="str">
        <f>VLOOKUP(J1280,'State V-Lookup'!$A$1:$B$19,2,0)</f>
        <v>KENTUCKY</v>
      </c>
      <c r="M1280" t="str">
        <f>VLOOKUP(I1280,'Cost Center VLookup'!$A$1:$C$99,2,0)</f>
        <v>2735 KY Div Glasgow C&amp;M/Service</v>
      </c>
      <c r="N1280" t="str">
        <f>VLOOKUP(I1280,'Cost Center VLookup'!$A$1:$C$89,3,0)</f>
        <v>Brett Lowe</v>
      </c>
      <c r="O1280" t="str">
        <f>VLOOKUP(I1280,'Cost Center VLookup'!$A$1:$D$97,4,0)</f>
        <v>Mike Close</v>
      </c>
    </row>
    <row r="1281" spans="1:15" hidden="1">
      <c r="A1281" s="18">
        <v>41115</v>
      </c>
      <c r="B1281">
        <v>201208</v>
      </c>
      <c r="C1281" s="9" t="s">
        <v>455</v>
      </c>
      <c r="D1281" s="7">
        <v>475</v>
      </c>
      <c r="E1281" t="s">
        <v>736</v>
      </c>
      <c r="F1281" s="25">
        <v>1095.8499999999999</v>
      </c>
      <c r="G1281">
        <v>30710</v>
      </c>
      <c r="H1281" s="7" t="str">
        <f>VLOOKUP(G1281,'Sub-Acct VLookup'!$A$1:$B$44,2,0)</f>
        <v>Youth Clubs &amp; Centers</v>
      </c>
      <c r="I1281">
        <v>3333</v>
      </c>
      <c r="J1281" s="2" t="s">
        <v>1026</v>
      </c>
      <c r="K1281" s="2"/>
      <c r="L1281" t="str">
        <f>VLOOKUP(J1281,'State V-Lookup'!$A$1:$B$19,2,0)</f>
        <v>TENNESSEE</v>
      </c>
      <c r="M1281" t="str">
        <f>VLOOKUP(I1281,'Cost Center VLookup'!$A$1:$C$99,2,0)</f>
        <v>3333 Mid St Div Public Affairs</v>
      </c>
      <c r="N1281" t="str">
        <f>VLOOKUP(I1281,'Cost Center VLookup'!$A$1:$C$89,3,0)</f>
        <v>Mark Martin</v>
      </c>
      <c r="O1281" t="str">
        <f>VLOOKUP(I1281,'Cost Center VLookup'!$A$1:$D$97,4,0)</f>
        <v>Administration</v>
      </c>
    </row>
    <row r="1282" spans="1:15" hidden="1">
      <c r="A1282" s="18">
        <v>41116</v>
      </c>
      <c r="B1282">
        <v>201208</v>
      </c>
      <c r="C1282" s="9" t="s">
        <v>455</v>
      </c>
      <c r="D1282" s="7" t="s">
        <v>738</v>
      </c>
      <c r="E1282" t="s">
        <v>737</v>
      </c>
      <c r="F1282" s="25">
        <v>200</v>
      </c>
      <c r="G1282">
        <v>30702</v>
      </c>
      <c r="H1282" s="7" t="str">
        <f>VLOOKUP(G1282,'Sub-Acct VLookup'!$A$1:$B$44,2,0)</f>
        <v>Education</v>
      </c>
      <c r="I1282">
        <v>3333</v>
      </c>
      <c r="J1282" s="2" t="s">
        <v>1011</v>
      </c>
      <c r="K1282" s="2"/>
      <c r="L1282" t="str">
        <f>VLOOKUP(J1282,'State V-Lookup'!$A$1:$B$19,2,0)</f>
        <v>KENTUCKY</v>
      </c>
      <c r="M1282" t="str">
        <f>VLOOKUP(I1282,'Cost Center VLookup'!$A$1:$C$99,2,0)</f>
        <v>3333 Mid St Div Public Affairs</v>
      </c>
      <c r="N1282" t="str">
        <f>VLOOKUP(I1282,'Cost Center VLookup'!$A$1:$C$89,3,0)</f>
        <v>Mark Martin</v>
      </c>
      <c r="O1282" t="str">
        <f>VLOOKUP(I1282,'Cost Center VLookup'!$A$1:$D$97,4,0)</f>
        <v>Administration</v>
      </c>
    </row>
    <row r="1283" spans="1:15" hidden="1">
      <c r="A1283" s="18">
        <v>41121</v>
      </c>
      <c r="B1283">
        <v>201208</v>
      </c>
      <c r="C1283" s="9" t="s">
        <v>455</v>
      </c>
      <c r="D1283" s="7">
        <v>87556094</v>
      </c>
      <c r="E1283" t="s">
        <v>488</v>
      </c>
      <c r="F1283" s="25">
        <v>69.95</v>
      </c>
      <c r="G1283">
        <v>30736</v>
      </c>
      <c r="H1283" s="7" t="str">
        <f>VLOOKUP(G1283,'Sub-Acct VLookup'!$A$1:$B$44,2,0)</f>
        <v>Community Welfare</v>
      </c>
      <c r="I1283">
        <v>3333</v>
      </c>
      <c r="J1283" s="2" t="s">
        <v>1068</v>
      </c>
      <c r="K1283" s="2"/>
      <c r="L1283" t="str">
        <f>VLOOKUP(J1283,'State V-Lookup'!$A$1:$B$19,2,0)</f>
        <v>GEORGIA</v>
      </c>
      <c r="M1283" t="str">
        <f>VLOOKUP(I1283,'Cost Center VLookup'!$A$1:$C$99,2,0)</f>
        <v>3333 Mid St Div Public Affairs</v>
      </c>
      <c r="N1283" t="str">
        <f>VLOOKUP(I1283,'Cost Center VLookup'!$A$1:$C$89,3,0)</f>
        <v>Mark Martin</v>
      </c>
      <c r="O1283" t="str">
        <f>VLOOKUP(I1283,'Cost Center VLookup'!$A$1:$D$97,4,0)</f>
        <v>Administration</v>
      </c>
    </row>
    <row r="1284" spans="1:15" hidden="1">
      <c r="A1284" s="18">
        <v>39295</v>
      </c>
      <c r="B1284">
        <v>201208</v>
      </c>
      <c r="C1284" s="9" t="s">
        <v>455</v>
      </c>
      <c r="D1284" s="7" t="s">
        <v>740</v>
      </c>
      <c r="E1284" t="s">
        <v>739</v>
      </c>
      <c r="F1284" s="25">
        <v>-50</v>
      </c>
      <c r="G1284">
        <v>30736</v>
      </c>
      <c r="H1284" s="7" t="str">
        <f>VLOOKUP(G1284,'Sub-Acct VLookup'!$A$1:$B$44,2,0)</f>
        <v>Community Welfare</v>
      </c>
      <c r="I1284">
        <v>3334</v>
      </c>
      <c r="J1284" s="2" t="s">
        <v>1040</v>
      </c>
      <c r="K1284" s="2"/>
      <c r="L1284" t="str">
        <f>VLOOKUP(J1284,'State V-Lookup'!$A$1:$B$19,2,0)</f>
        <v>IOWA</v>
      </c>
      <c r="M1284" t="str">
        <f>VLOOKUP(I1284,'Cost Center VLookup'!$A$1:$C$99,2,0)</f>
        <v>3334 Mid St Div Keokuk Operations</v>
      </c>
      <c r="N1284" t="str">
        <f>VLOOKUP(I1284,'Cost Center VLookup'!$A$1:$C$89,3,0)</f>
        <v>Liberty Utilities</v>
      </c>
      <c r="O1284" t="str">
        <f>VLOOKUP(I1284,'Cost Center VLookup'!$A$1:$D$97,4,0)</f>
        <v>Liberty Utilities</v>
      </c>
    </row>
    <row r="1285" spans="1:15" hidden="1">
      <c r="A1285" s="18">
        <v>41122</v>
      </c>
      <c r="B1285">
        <v>201208</v>
      </c>
      <c r="C1285" s="9" t="s">
        <v>455</v>
      </c>
      <c r="D1285" s="7" t="s">
        <v>742</v>
      </c>
      <c r="E1285" t="s">
        <v>741</v>
      </c>
      <c r="F1285" s="25">
        <v>2500</v>
      </c>
      <c r="G1285">
        <v>30736</v>
      </c>
      <c r="H1285" s="7" t="str">
        <f>VLOOKUP(G1285,'Sub-Acct VLookup'!$A$1:$B$44,2,0)</f>
        <v>Community Welfare</v>
      </c>
      <c r="I1285">
        <v>3333</v>
      </c>
      <c r="J1285" s="2" t="s">
        <v>1011</v>
      </c>
      <c r="K1285" s="2"/>
      <c r="L1285" t="str">
        <f>VLOOKUP(J1285,'State V-Lookup'!$A$1:$B$19,2,0)</f>
        <v>KENTUCKY</v>
      </c>
      <c r="M1285" t="str">
        <f>VLOOKUP(I1285,'Cost Center VLookup'!$A$1:$C$99,2,0)</f>
        <v>3333 Mid St Div Public Affairs</v>
      </c>
      <c r="N1285" t="str">
        <f>VLOOKUP(I1285,'Cost Center VLookup'!$A$1:$C$89,3,0)</f>
        <v>Mark Martin</v>
      </c>
      <c r="O1285" t="str">
        <f>VLOOKUP(I1285,'Cost Center VLookup'!$A$1:$D$97,4,0)</f>
        <v>Administration</v>
      </c>
    </row>
    <row r="1286" spans="1:15" hidden="1">
      <c r="A1286" s="18">
        <v>41122</v>
      </c>
      <c r="B1286">
        <v>201208</v>
      </c>
      <c r="C1286" s="9" t="s">
        <v>455</v>
      </c>
      <c r="D1286" s="7" t="s">
        <v>743</v>
      </c>
      <c r="E1286" t="s">
        <v>470</v>
      </c>
      <c r="F1286" s="25">
        <v>500</v>
      </c>
      <c r="G1286">
        <v>30705</v>
      </c>
      <c r="H1286" s="7" t="str">
        <f>VLOOKUP(G1286,'Sub-Acct VLookup'!$A$1:$B$44,2,0)</f>
        <v>Health</v>
      </c>
      <c r="I1286">
        <v>2739</v>
      </c>
      <c r="J1286" s="2" t="s">
        <v>1011</v>
      </c>
      <c r="K1286" s="2"/>
      <c r="L1286" t="str">
        <f>VLOOKUP(J1286,'State V-Lookup'!$A$1:$B$19,2,0)</f>
        <v>KENTUCKY</v>
      </c>
      <c r="M1286" t="str">
        <f>VLOOKUP(I1286,'Cost Center VLookup'!$A$1:$C$99,2,0)</f>
        <v>2739 KY Div Shelbyville C&amp;M/Service</v>
      </c>
      <c r="N1286" t="str">
        <f>VLOOKUP(I1286,'Cost Center VLookup'!$A$1:$C$89,3,0)</f>
        <v>Jake Basham</v>
      </c>
      <c r="O1286" t="str">
        <f>VLOOKUP(I1286,'Cost Center VLookup'!$A$1:$D$97,4,0)</f>
        <v>Mike Close</v>
      </c>
    </row>
    <row r="1287" spans="1:15" hidden="1">
      <c r="A1287" s="18">
        <v>41122</v>
      </c>
      <c r="B1287">
        <v>201208</v>
      </c>
      <c r="C1287" s="9" t="s">
        <v>455</v>
      </c>
      <c r="D1287" s="7" t="s">
        <v>742</v>
      </c>
      <c r="E1287" t="s">
        <v>744</v>
      </c>
      <c r="F1287" s="25">
        <v>1000</v>
      </c>
      <c r="G1287">
        <v>30736</v>
      </c>
      <c r="H1287" s="7" t="str">
        <f>VLOOKUP(G1287,'Sub-Acct VLookup'!$A$1:$B$44,2,0)</f>
        <v>Community Welfare</v>
      </c>
      <c r="I1287">
        <v>3333</v>
      </c>
      <c r="J1287" s="2" t="s">
        <v>1011</v>
      </c>
      <c r="K1287" s="2"/>
      <c r="L1287" t="str">
        <f>VLOOKUP(J1287,'State V-Lookup'!$A$1:$B$19,2,0)</f>
        <v>KENTUCKY</v>
      </c>
      <c r="M1287" t="str">
        <f>VLOOKUP(I1287,'Cost Center VLookup'!$A$1:$C$99,2,0)</f>
        <v>3333 Mid St Div Public Affairs</v>
      </c>
      <c r="N1287" t="str">
        <f>VLOOKUP(I1287,'Cost Center VLookup'!$A$1:$C$89,3,0)</f>
        <v>Mark Martin</v>
      </c>
      <c r="O1287" t="str">
        <f>VLOOKUP(I1287,'Cost Center VLookup'!$A$1:$D$97,4,0)</f>
        <v>Administration</v>
      </c>
    </row>
    <row r="1288" spans="1:15" hidden="1">
      <c r="A1288" s="18">
        <v>41123</v>
      </c>
      <c r="B1288">
        <v>201208</v>
      </c>
      <c r="C1288" s="9" t="s">
        <v>455</v>
      </c>
      <c r="D1288" s="7" t="s">
        <v>745</v>
      </c>
      <c r="E1288" t="s">
        <v>827</v>
      </c>
      <c r="F1288" s="25">
        <v>250</v>
      </c>
      <c r="G1288">
        <v>30702</v>
      </c>
      <c r="H1288" s="7" t="str">
        <f>VLOOKUP(G1288,'Sub-Acct VLookup'!$A$1:$B$44,2,0)</f>
        <v>Education</v>
      </c>
      <c r="I1288">
        <v>3438</v>
      </c>
      <c r="J1288" s="2" t="s">
        <v>1035</v>
      </c>
      <c r="K1288" s="2"/>
      <c r="L1288" t="str">
        <f>VLOOKUP(J1288,'State V-Lookup'!$A$1:$B$19,2,0)</f>
        <v>VIRGINIA</v>
      </c>
      <c r="M1288" t="str">
        <f>VLOOKUP(I1288,'Cost Center VLookup'!$A$1:$C$99,2,0)</f>
        <v>3438 Mid St Div New River North Operations</v>
      </c>
      <c r="N1288" t="str">
        <f>VLOOKUP(I1288,'Cost Center VLookup'!$A$1:$C$89,3,0)</f>
        <v>Perry Patterson</v>
      </c>
      <c r="O1288" t="str">
        <f>VLOOKUP(I1288,'Cost Center VLookup'!$A$1:$D$97,4,0)</f>
        <v>Bernie Anderson</v>
      </c>
    </row>
    <row r="1289" spans="1:15" hidden="1">
      <c r="A1289" s="18">
        <v>41123</v>
      </c>
      <c r="B1289">
        <v>201208</v>
      </c>
      <c r="C1289" s="9" t="s">
        <v>455</v>
      </c>
      <c r="D1289" s="7" t="s">
        <v>747</v>
      </c>
      <c r="E1289" t="s">
        <v>746</v>
      </c>
      <c r="F1289" s="25">
        <v>300</v>
      </c>
      <c r="G1289">
        <v>30736</v>
      </c>
      <c r="H1289" s="7" t="str">
        <f>VLOOKUP(G1289,'Sub-Acct VLookup'!$A$1:$B$44,2,0)</f>
        <v>Community Welfare</v>
      </c>
      <c r="I1289">
        <v>3333</v>
      </c>
      <c r="J1289" s="2" t="s">
        <v>1011</v>
      </c>
      <c r="K1289" s="2"/>
      <c r="L1289" t="str">
        <f>VLOOKUP(J1289,'State V-Lookup'!$A$1:$B$19,2,0)</f>
        <v>KENTUCKY</v>
      </c>
      <c r="M1289" t="str">
        <f>VLOOKUP(I1289,'Cost Center VLookup'!$A$1:$C$99,2,0)</f>
        <v>3333 Mid St Div Public Affairs</v>
      </c>
      <c r="N1289" t="str">
        <f>VLOOKUP(I1289,'Cost Center VLookup'!$A$1:$C$89,3,0)</f>
        <v>Mark Martin</v>
      </c>
      <c r="O1289" t="str">
        <f>VLOOKUP(I1289,'Cost Center VLookup'!$A$1:$D$97,4,0)</f>
        <v>Administration</v>
      </c>
    </row>
    <row r="1290" spans="1:15" hidden="1">
      <c r="A1290" s="18">
        <v>41124</v>
      </c>
      <c r="B1290">
        <v>201208</v>
      </c>
      <c r="C1290" s="9" t="s">
        <v>455</v>
      </c>
      <c r="D1290" s="7" t="s">
        <v>749</v>
      </c>
      <c r="E1290" t="s">
        <v>748</v>
      </c>
      <c r="F1290" s="25">
        <v>100</v>
      </c>
      <c r="G1290">
        <v>30736</v>
      </c>
      <c r="H1290" s="7" t="str">
        <f>VLOOKUP(G1290,'Sub-Acct VLookup'!$A$1:$B$44,2,0)</f>
        <v>Community Welfare</v>
      </c>
      <c r="I1290">
        <v>3333</v>
      </c>
      <c r="J1290" s="2" t="s">
        <v>1011</v>
      </c>
      <c r="K1290" s="2"/>
      <c r="L1290" t="str">
        <f>VLOOKUP(J1290,'State V-Lookup'!$A$1:$B$19,2,0)</f>
        <v>KENTUCKY</v>
      </c>
      <c r="M1290" t="str">
        <f>VLOOKUP(I1290,'Cost Center VLookup'!$A$1:$C$99,2,0)</f>
        <v>3333 Mid St Div Public Affairs</v>
      </c>
      <c r="N1290" t="str">
        <f>VLOOKUP(I1290,'Cost Center VLookup'!$A$1:$C$89,3,0)</f>
        <v>Mark Martin</v>
      </c>
      <c r="O1290" t="str">
        <f>VLOOKUP(I1290,'Cost Center VLookup'!$A$1:$D$97,4,0)</f>
        <v>Administration</v>
      </c>
    </row>
    <row r="1291" spans="1:15" hidden="1">
      <c r="A1291" s="18">
        <v>41127</v>
      </c>
      <c r="B1291">
        <v>201208</v>
      </c>
      <c r="C1291" s="9" t="s">
        <v>455</v>
      </c>
      <c r="D1291" s="7" t="s">
        <v>751</v>
      </c>
      <c r="E1291" t="s">
        <v>750</v>
      </c>
      <c r="F1291" s="25">
        <v>240</v>
      </c>
      <c r="G1291">
        <v>30702</v>
      </c>
      <c r="H1291" s="7" t="str">
        <f>VLOOKUP(G1291,'Sub-Acct VLookup'!$A$1:$B$44,2,0)</f>
        <v>Education</v>
      </c>
      <c r="I1291">
        <v>2734</v>
      </c>
      <c r="J1291" s="2" t="s">
        <v>1011</v>
      </c>
      <c r="K1291" s="2"/>
      <c r="L1291" t="str">
        <f>VLOOKUP(J1291,'State V-Lookup'!$A$1:$B$19,2,0)</f>
        <v>KENTUCKY</v>
      </c>
      <c r="M1291" t="str">
        <f>VLOOKUP(I1291,'Cost Center VLookup'!$A$1:$C$99,2,0)</f>
        <v>2734 KY Div Bowling Green C&amp;M/Service</v>
      </c>
      <c r="N1291" t="str">
        <f>VLOOKUP(I1291,'Cost Center VLookup'!$A$1:$C$89,3,0)</f>
        <v>Don Bonner / Kolby Beals</v>
      </c>
      <c r="O1291" t="str">
        <f>VLOOKUP(I1291,'Cost Center VLookup'!$A$1:$D$97,4,0)</f>
        <v>Mike Close</v>
      </c>
    </row>
    <row r="1292" spans="1:15" hidden="1">
      <c r="A1292" s="18">
        <v>41127</v>
      </c>
      <c r="B1292">
        <v>201208</v>
      </c>
      <c r="C1292" s="9" t="s">
        <v>455</v>
      </c>
      <c r="D1292" s="7" t="s">
        <v>753</v>
      </c>
      <c r="E1292" t="s">
        <v>752</v>
      </c>
      <c r="F1292" s="25">
        <v>100</v>
      </c>
      <c r="G1292">
        <v>30736</v>
      </c>
      <c r="H1292" s="7" t="str">
        <f>VLOOKUP(G1292,'Sub-Acct VLookup'!$A$1:$B$44,2,0)</f>
        <v>Community Welfare</v>
      </c>
      <c r="I1292">
        <v>3333</v>
      </c>
      <c r="J1292" s="2" t="s">
        <v>1011</v>
      </c>
      <c r="K1292" s="2"/>
      <c r="L1292" t="str">
        <f>VLOOKUP(J1292,'State V-Lookup'!$A$1:$B$19,2,0)</f>
        <v>KENTUCKY</v>
      </c>
      <c r="M1292" t="str">
        <f>VLOOKUP(I1292,'Cost Center VLookup'!$A$1:$C$99,2,0)</f>
        <v>3333 Mid St Div Public Affairs</v>
      </c>
      <c r="N1292" t="str">
        <f>VLOOKUP(I1292,'Cost Center VLookup'!$A$1:$C$89,3,0)</f>
        <v>Mark Martin</v>
      </c>
      <c r="O1292" t="str">
        <f>VLOOKUP(I1292,'Cost Center VLookup'!$A$1:$D$97,4,0)</f>
        <v>Administration</v>
      </c>
    </row>
    <row r="1293" spans="1:15" hidden="1">
      <c r="A1293" s="18">
        <v>41129</v>
      </c>
      <c r="B1293">
        <v>201208</v>
      </c>
      <c r="C1293" s="9" t="s">
        <v>455</v>
      </c>
      <c r="D1293" s="7">
        <v>1403775</v>
      </c>
      <c r="E1293" t="s">
        <v>735</v>
      </c>
      <c r="F1293" s="25">
        <v>264.54000000000002</v>
      </c>
      <c r="G1293">
        <v>30705</v>
      </c>
      <c r="H1293" s="7" t="str">
        <f>VLOOKUP(G1293,'Sub-Acct VLookup'!$A$1:$B$44,2,0)</f>
        <v>Health</v>
      </c>
      <c r="I1293">
        <v>2735</v>
      </c>
      <c r="J1293" s="2" t="s">
        <v>1011</v>
      </c>
      <c r="K1293" s="2"/>
      <c r="L1293" t="str">
        <f>VLOOKUP(J1293,'State V-Lookup'!$A$1:$B$19,2,0)</f>
        <v>KENTUCKY</v>
      </c>
      <c r="M1293" t="str">
        <f>VLOOKUP(I1293,'Cost Center VLookup'!$A$1:$C$99,2,0)</f>
        <v>2735 KY Div Glasgow C&amp;M/Service</v>
      </c>
      <c r="N1293" t="str">
        <f>VLOOKUP(I1293,'Cost Center VLookup'!$A$1:$C$89,3,0)</f>
        <v>Brett Lowe</v>
      </c>
      <c r="O1293" t="str">
        <f>VLOOKUP(I1293,'Cost Center VLookup'!$A$1:$D$97,4,0)</f>
        <v>Mike Close</v>
      </c>
    </row>
    <row r="1294" spans="1:15" hidden="1">
      <c r="A1294" s="18">
        <v>41129</v>
      </c>
      <c r="B1294">
        <v>201208</v>
      </c>
      <c r="C1294" s="9" t="s">
        <v>455</v>
      </c>
      <c r="D1294" s="7">
        <v>1403774</v>
      </c>
      <c r="E1294" t="s">
        <v>735</v>
      </c>
      <c r="F1294" s="25">
        <v>1131.78</v>
      </c>
      <c r="G1294">
        <v>30736</v>
      </c>
      <c r="H1294" s="7" t="str">
        <f>VLOOKUP(G1294,'Sub-Acct VLookup'!$A$1:$B$44,2,0)</f>
        <v>Community Welfare</v>
      </c>
      <c r="I1294">
        <v>2734</v>
      </c>
      <c r="J1294" s="2" t="s">
        <v>1011</v>
      </c>
      <c r="K1294" s="2"/>
      <c r="L1294" t="str">
        <f>VLOOKUP(J1294,'State V-Lookup'!$A$1:$B$19,2,0)</f>
        <v>KENTUCKY</v>
      </c>
      <c r="M1294" t="str">
        <f>VLOOKUP(I1294,'Cost Center VLookup'!$A$1:$C$99,2,0)</f>
        <v>2734 KY Div Bowling Green C&amp;M/Service</v>
      </c>
      <c r="N1294" t="str">
        <f>VLOOKUP(I1294,'Cost Center VLookup'!$A$1:$C$89,3,0)</f>
        <v>Don Bonner / Kolby Beals</v>
      </c>
      <c r="O1294" t="str">
        <f>VLOOKUP(I1294,'Cost Center VLookup'!$A$1:$D$97,4,0)</f>
        <v>Mike Close</v>
      </c>
    </row>
    <row r="1295" spans="1:15" hidden="1">
      <c r="A1295" s="18">
        <v>41131</v>
      </c>
      <c r="B1295">
        <v>201208</v>
      </c>
      <c r="C1295" s="9" t="s">
        <v>455</v>
      </c>
      <c r="D1295" s="7" t="s">
        <v>754</v>
      </c>
      <c r="E1295" t="s">
        <v>780</v>
      </c>
      <c r="F1295" s="25">
        <v>750</v>
      </c>
      <c r="G1295">
        <v>30713</v>
      </c>
      <c r="H1295" s="7" t="str">
        <f>VLOOKUP(G1295,'Sub-Acct VLookup'!$A$1:$B$44,2,0)</f>
        <v>American Red Cross</v>
      </c>
      <c r="I1295">
        <v>3333</v>
      </c>
      <c r="J1295" s="2" t="s">
        <v>1068</v>
      </c>
      <c r="K1295" s="2"/>
      <c r="L1295" t="str">
        <f>VLOOKUP(J1295,'State V-Lookup'!$A$1:$B$19,2,0)</f>
        <v>GEORGIA</v>
      </c>
      <c r="M1295" t="str">
        <f>VLOOKUP(I1295,'Cost Center VLookup'!$A$1:$C$99,2,0)</f>
        <v>3333 Mid St Div Public Affairs</v>
      </c>
      <c r="N1295" t="str">
        <f>VLOOKUP(I1295,'Cost Center VLookup'!$A$1:$C$89,3,0)</f>
        <v>Mark Martin</v>
      </c>
      <c r="O1295" t="str">
        <f>VLOOKUP(I1295,'Cost Center VLookup'!$A$1:$D$97,4,0)</f>
        <v>Administration</v>
      </c>
    </row>
    <row r="1296" spans="1:15" hidden="1">
      <c r="A1296" s="18">
        <v>41131</v>
      </c>
      <c r="B1296">
        <v>201208</v>
      </c>
      <c r="C1296" s="9" t="s">
        <v>455</v>
      </c>
      <c r="D1296" s="7" t="s">
        <v>754</v>
      </c>
      <c r="E1296" t="s">
        <v>755</v>
      </c>
      <c r="F1296" s="25">
        <v>250</v>
      </c>
      <c r="G1296">
        <v>30705</v>
      </c>
      <c r="H1296" s="7" t="str">
        <f>VLOOKUP(G1296,'Sub-Acct VLookup'!$A$1:$B$44,2,0)</f>
        <v>Health</v>
      </c>
      <c r="I1296">
        <v>3308</v>
      </c>
      <c r="J1296" s="2" t="s">
        <v>1027</v>
      </c>
      <c r="K1296" s="2"/>
      <c r="L1296" t="str">
        <f>VLOOKUP(J1296,'State V-Lookup'!$A$1:$B$19,2,0)</f>
        <v>GENERAL OFFICE</v>
      </c>
      <c r="M1296" t="str">
        <f>VLOOKUP(I1296,'Cost Center VLookup'!$A$1:$C$99,2,0)</f>
        <v>3308 Mid St Div Franklin Marketing</v>
      </c>
      <c r="N1296" t="str">
        <f>VLOOKUP(I1296,'Cost Center VLookup'!$A$1:$C$89,3,0)</f>
        <v>Danny Bertotti</v>
      </c>
      <c r="O1296" t="str">
        <f>VLOOKUP(I1296,'Cost Center VLookup'!$A$1:$D$97,4,0)</f>
        <v>Marketing</v>
      </c>
    </row>
    <row r="1297" spans="1:15" hidden="1">
      <c r="A1297" s="18">
        <v>41134</v>
      </c>
      <c r="B1297">
        <v>201208</v>
      </c>
      <c r="C1297" s="9" t="s">
        <v>455</v>
      </c>
      <c r="D1297" s="7" t="s">
        <v>757</v>
      </c>
      <c r="E1297" t="s">
        <v>756</v>
      </c>
      <c r="F1297" s="25">
        <v>250</v>
      </c>
      <c r="G1297">
        <v>30736</v>
      </c>
      <c r="H1297" s="7" t="str">
        <f>VLOOKUP(G1297,'Sub-Acct VLookup'!$A$1:$B$44,2,0)</f>
        <v>Community Welfare</v>
      </c>
      <c r="I1297">
        <v>3333</v>
      </c>
      <c r="J1297" s="2" t="s">
        <v>1011</v>
      </c>
      <c r="K1297" s="2"/>
      <c r="L1297" t="str">
        <f>VLOOKUP(J1297,'State V-Lookup'!$A$1:$B$19,2,0)</f>
        <v>KENTUCKY</v>
      </c>
      <c r="M1297" t="str">
        <f>VLOOKUP(I1297,'Cost Center VLookup'!$A$1:$C$99,2,0)</f>
        <v>3333 Mid St Div Public Affairs</v>
      </c>
      <c r="N1297" t="str">
        <f>VLOOKUP(I1297,'Cost Center VLookup'!$A$1:$C$89,3,0)</f>
        <v>Mark Martin</v>
      </c>
      <c r="O1297" t="str">
        <f>VLOOKUP(I1297,'Cost Center VLookup'!$A$1:$D$97,4,0)</f>
        <v>Administration</v>
      </c>
    </row>
    <row r="1298" spans="1:15" hidden="1">
      <c r="A1298" s="18">
        <v>41134</v>
      </c>
      <c r="B1298">
        <v>201208</v>
      </c>
      <c r="C1298" s="9" t="s">
        <v>455</v>
      </c>
      <c r="D1298" s="7" t="s">
        <v>758</v>
      </c>
      <c r="E1298" t="s">
        <v>484</v>
      </c>
      <c r="F1298" s="25">
        <v>200</v>
      </c>
      <c r="G1298">
        <v>30703</v>
      </c>
      <c r="H1298" s="7" t="str">
        <f>VLOOKUP(G1298,'Sub-Acct VLookup'!$A$1:$B$44,2,0)</f>
        <v>United Way Agencies</v>
      </c>
      <c r="I1298">
        <v>3333</v>
      </c>
      <c r="J1298" s="2" t="s">
        <v>1068</v>
      </c>
      <c r="K1298" s="2"/>
      <c r="L1298" t="str">
        <f>VLOOKUP(J1298,'State V-Lookup'!$A$1:$B$19,2,0)</f>
        <v>GEORGIA</v>
      </c>
      <c r="M1298" t="str">
        <f>VLOOKUP(I1298,'Cost Center VLookup'!$A$1:$C$99,2,0)</f>
        <v>3333 Mid St Div Public Affairs</v>
      </c>
      <c r="N1298" t="str">
        <f>VLOOKUP(I1298,'Cost Center VLookup'!$A$1:$C$89,3,0)</f>
        <v>Mark Martin</v>
      </c>
      <c r="O1298" t="str">
        <f>VLOOKUP(I1298,'Cost Center VLookup'!$A$1:$D$97,4,0)</f>
        <v>Administration</v>
      </c>
    </row>
    <row r="1299" spans="1:15" hidden="1">
      <c r="A1299" s="18">
        <v>41136</v>
      </c>
      <c r="B1299">
        <v>201208</v>
      </c>
      <c r="C1299" s="9" t="s">
        <v>455</v>
      </c>
      <c r="D1299" s="7">
        <v>1405470</v>
      </c>
      <c r="E1299" t="s">
        <v>735</v>
      </c>
      <c r="F1299" s="25">
        <v>91.14</v>
      </c>
      <c r="G1299">
        <v>30705</v>
      </c>
      <c r="H1299" s="7" t="str">
        <f>VLOOKUP(G1299,'Sub-Acct VLookup'!$A$1:$B$44,2,0)</f>
        <v>Health</v>
      </c>
      <c r="I1299">
        <v>2735</v>
      </c>
      <c r="J1299" s="2" t="s">
        <v>1011</v>
      </c>
      <c r="K1299" s="2"/>
      <c r="L1299" t="str">
        <f>VLOOKUP(J1299,'State V-Lookup'!$A$1:$B$19,2,0)</f>
        <v>KENTUCKY</v>
      </c>
      <c r="M1299" t="str">
        <f>VLOOKUP(I1299,'Cost Center VLookup'!$A$1:$C$99,2,0)</f>
        <v>2735 KY Div Glasgow C&amp;M/Service</v>
      </c>
      <c r="N1299" t="str">
        <f>VLOOKUP(I1299,'Cost Center VLookup'!$A$1:$C$89,3,0)</f>
        <v>Brett Lowe</v>
      </c>
      <c r="O1299" t="str">
        <f>VLOOKUP(I1299,'Cost Center VLookup'!$A$1:$D$97,4,0)</f>
        <v>Mike Close</v>
      </c>
    </row>
    <row r="1300" spans="1:15" hidden="1">
      <c r="A1300" s="18">
        <v>41137</v>
      </c>
      <c r="B1300">
        <v>201208</v>
      </c>
      <c r="C1300" s="9" t="s">
        <v>455</v>
      </c>
      <c r="D1300" s="7" t="s">
        <v>759</v>
      </c>
      <c r="E1300" t="s">
        <v>486</v>
      </c>
      <c r="F1300" s="25">
        <v>230.47</v>
      </c>
      <c r="G1300">
        <v>30736</v>
      </c>
      <c r="H1300" s="7" t="str">
        <f>VLOOKUP(G1300,'Sub-Acct VLookup'!$A$1:$B$44,2,0)</f>
        <v>Community Welfare</v>
      </c>
      <c r="I1300">
        <v>2734</v>
      </c>
      <c r="J1300" s="2" t="s">
        <v>1011</v>
      </c>
      <c r="K1300" s="2"/>
      <c r="L1300" t="str">
        <f>VLOOKUP(J1300,'State V-Lookup'!$A$1:$B$19,2,0)</f>
        <v>KENTUCKY</v>
      </c>
      <c r="M1300" t="str">
        <f>VLOOKUP(I1300,'Cost Center VLookup'!$A$1:$C$99,2,0)</f>
        <v>2734 KY Div Bowling Green C&amp;M/Service</v>
      </c>
      <c r="N1300" t="str">
        <f>VLOOKUP(I1300,'Cost Center VLookup'!$A$1:$C$89,3,0)</f>
        <v>Don Bonner / Kolby Beals</v>
      </c>
      <c r="O1300" t="str">
        <f>VLOOKUP(I1300,'Cost Center VLookup'!$A$1:$D$97,4,0)</f>
        <v>Mike Close</v>
      </c>
    </row>
    <row r="1301" spans="1:15" hidden="1">
      <c r="A1301" s="18">
        <v>41137</v>
      </c>
      <c r="B1301">
        <v>201208</v>
      </c>
      <c r="C1301" s="9" t="s">
        <v>455</v>
      </c>
      <c r="D1301" s="7">
        <v>20</v>
      </c>
      <c r="E1301" t="s">
        <v>760</v>
      </c>
      <c r="F1301" s="25">
        <v>500</v>
      </c>
      <c r="G1301">
        <v>30736</v>
      </c>
      <c r="H1301" s="7" t="str">
        <f>VLOOKUP(G1301,'Sub-Acct VLookup'!$A$1:$B$44,2,0)</f>
        <v>Community Welfare</v>
      </c>
      <c r="I1301">
        <v>3333</v>
      </c>
      <c r="J1301" s="2" t="s">
        <v>1011</v>
      </c>
      <c r="K1301" s="2"/>
      <c r="L1301" t="str">
        <f>VLOOKUP(J1301,'State V-Lookup'!$A$1:$B$19,2,0)</f>
        <v>KENTUCKY</v>
      </c>
      <c r="M1301" t="str">
        <f>VLOOKUP(I1301,'Cost Center VLookup'!$A$1:$C$99,2,0)</f>
        <v>3333 Mid St Div Public Affairs</v>
      </c>
      <c r="N1301" t="str">
        <f>VLOOKUP(I1301,'Cost Center VLookup'!$A$1:$C$89,3,0)</f>
        <v>Mark Martin</v>
      </c>
      <c r="O1301" t="str">
        <f>VLOOKUP(I1301,'Cost Center VLookup'!$A$1:$D$97,4,0)</f>
        <v>Administration</v>
      </c>
    </row>
    <row r="1302" spans="1:15" hidden="1">
      <c r="A1302" s="18">
        <v>41141</v>
      </c>
      <c r="B1302">
        <v>201208</v>
      </c>
      <c r="C1302" s="9" t="s">
        <v>455</v>
      </c>
      <c r="D1302" s="7">
        <v>236</v>
      </c>
      <c r="E1302" t="s">
        <v>470</v>
      </c>
      <c r="F1302" s="25">
        <v>100</v>
      </c>
      <c r="G1302">
        <v>30736</v>
      </c>
      <c r="H1302" s="7" t="str">
        <f>VLOOKUP(G1302,'Sub-Acct VLookup'!$A$1:$B$44,2,0)</f>
        <v>Community Welfare</v>
      </c>
      <c r="I1302">
        <v>3333</v>
      </c>
      <c r="J1302" s="2" t="s">
        <v>1011</v>
      </c>
      <c r="K1302" s="2"/>
      <c r="L1302" t="str">
        <f>VLOOKUP(J1302,'State V-Lookup'!$A$1:$B$19,2,0)</f>
        <v>KENTUCKY</v>
      </c>
      <c r="M1302" t="str">
        <f>VLOOKUP(I1302,'Cost Center VLookup'!$A$1:$C$99,2,0)</f>
        <v>3333 Mid St Div Public Affairs</v>
      </c>
      <c r="N1302" t="str">
        <f>VLOOKUP(I1302,'Cost Center VLookup'!$A$1:$C$89,3,0)</f>
        <v>Mark Martin</v>
      </c>
      <c r="O1302" t="str">
        <f>VLOOKUP(I1302,'Cost Center VLookup'!$A$1:$D$97,4,0)</f>
        <v>Administration</v>
      </c>
    </row>
    <row r="1303" spans="1:15" hidden="1">
      <c r="A1303" s="18">
        <v>41142</v>
      </c>
      <c r="B1303">
        <v>201208</v>
      </c>
      <c r="C1303" s="9" t="s">
        <v>455</v>
      </c>
      <c r="D1303" s="7" t="s">
        <v>762</v>
      </c>
      <c r="E1303" t="s">
        <v>761</v>
      </c>
      <c r="F1303" s="25">
        <v>100</v>
      </c>
      <c r="G1303">
        <v>30710</v>
      </c>
      <c r="H1303" s="7" t="str">
        <f>VLOOKUP(G1303,'Sub-Acct VLookup'!$A$1:$B$44,2,0)</f>
        <v>Youth Clubs &amp; Centers</v>
      </c>
      <c r="I1303">
        <v>3333</v>
      </c>
      <c r="J1303" s="2" t="s">
        <v>1011</v>
      </c>
      <c r="K1303" s="2"/>
      <c r="L1303" t="str">
        <f>VLOOKUP(J1303,'State V-Lookup'!$A$1:$B$19,2,0)</f>
        <v>KENTUCKY</v>
      </c>
      <c r="M1303" t="str">
        <f>VLOOKUP(I1303,'Cost Center VLookup'!$A$1:$C$99,2,0)</f>
        <v>3333 Mid St Div Public Affairs</v>
      </c>
      <c r="N1303" t="str">
        <f>VLOOKUP(I1303,'Cost Center VLookup'!$A$1:$C$89,3,0)</f>
        <v>Mark Martin</v>
      </c>
      <c r="O1303" t="str">
        <f>VLOOKUP(I1303,'Cost Center VLookup'!$A$1:$D$97,4,0)</f>
        <v>Administration</v>
      </c>
    </row>
    <row r="1304" spans="1:15" hidden="1">
      <c r="A1304" s="18">
        <v>41143</v>
      </c>
      <c r="B1304">
        <v>201208</v>
      </c>
      <c r="C1304" s="9" t="s">
        <v>455</v>
      </c>
      <c r="D1304" s="7">
        <v>114347</v>
      </c>
      <c r="E1304" t="s">
        <v>470</v>
      </c>
      <c r="F1304" s="25">
        <v>600</v>
      </c>
      <c r="G1304">
        <v>30736</v>
      </c>
      <c r="H1304" s="7" t="str">
        <f>VLOOKUP(G1304,'Sub-Acct VLookup'!$A$1:$B$44,2,0)</f>
        <v>Community Welfare</v>
      </c>
      <c r="I1304">
        <v>3333</v>
      </c>
      <c r="J1304" s="2" t="s">
        <v>1011</v>
      </c>
      <c r="K1304" s="2"/>
      <c r="L1304" t="str">
        <f>VLOOKUP(J1304,'State V-Lookup'!$A$1:$B$19,2,0)</f>
        <v>KENTUCKY</v>
      </c>
      <c r="M1304" t="str">
        <f>VLOOKUP(I1304,'Cost Center VLookup'!$A$1:$C$99,2,0)</f>
        <v>3333 Mid St Div Public Affairs</v>
      </c>
      <c r="N1304" t="str">
        <f>VLOOKUP(I1304,'Cost Center VLookup'!$A$1:$C$89,3,0)</f>
        <v>Mark Martin</v>
      </c>
      <c r="O1304" t="str">
        <f>VLOOKUP(I1304,'Cost Center VLookup'!$A$1:$D$97,4,0)</f>
        <v>Administration</v>
      </c>
    </row>
    <row r="1305" spans="1:15" hidden="1">
      <c r="A1305" s="18">
        <v>41143</v>
      </c>
      <c r="B1305">
        <v>201208</v>
      </c>
      <c r="C1305" s="9" t="s">
        <v>455</v>
      </c>
      <c r="D1305" s="7" t="s">
        <v>764</v>
      </c>
      <c r="E1305" t="s">
        <v>763</v>
      </c>
      <c r="F1305" s="25">
        <v>1000</v>
      </c>
      <c r="G1305">
        <v>30736</v>
      </c>
      <c r="H1305" s="7" t="str">
        <f>VLOOKUP(G1305,'Sub-Acct VLookup'!$A$1:$B$44,2,0)</f>
        <v>Community Welfare</v>
      </c>
      <c r="I1305">
        <v>3333</v>
      </c>
      <c r="J1305" s="2" t="s">
        <v>1035</v>
      </c>
      <c r="K1305" s="2"/>
      <c r="L1305" t="str">
        <f>VLOOKUP(J1305,'State V-Lookup'!$A$1:$B$19,2,0)</f>
        <v>VIRGINIA</v>
      </c>
      <c r="M1305" t="str">
        <f>VLOOKUP(I1305,'Cost Center VLookup'!$A$1:$C$99,2,0)</f>
        <v>3333 Mid St Div Public Affairs</v>
      </c>
      <c r="N1305" t="str">
        <f>VLOOKUP(I1305,'Cost Center VLookup'!$A$1:$C$89,3,0)</f>
        <v>Mark Martin</v>
      </c>
      <c r="O1305" t="str">
        <f>VLOOKUP(I1305,'Cost Center VLookup'!$A$1:$D$97,4,0)</f>
        <v>Administration</v>
      </c>
    </row>
    <row r="1306" spans="1:15" hidden="1">
      <c r="A1306" s="18">
        <v>41145</v>
      </c>
      <c r="B1306">
        <v>201208</v>
      </c>
      <c r="C1306" s="9" t="s">
        <v>455</v>
      </c>
      <c r="D1306" s="7" t="s">
        <v>766</v>
      </c>
      <c r="E1306" t="s">
        <v>765</v>
      </c>
      <c r="F1306" s="25">
        <v>76</v>
      </c>
      <c r="G1306">
        <v>30736</v>
      </c>
      <c r="H1306" s="7" t="str">
        <f>VLOOKUP(G1306,'Sub-Acct VLookup'!$A$1:$B$44,2,0)</f>
        <v>Community Welfare</v>
      </c>
      <c r="I1306">
        <v>3334</v>
      </c>
      <c r="J1306" s="2" t="s">
        <v>1040</v>
      </c>
      <c r="K1306" s="2"/>
      <c r="L1306" t="str">
        <f>VLOOKUP(J1306,'State V-Lookup'!$A$1:$B$19,2,0)</f>
        <v>IOWA</v>
      </c>
      <c r="M1306" t="str">
        <f>VLOOKUP(I1306,'Cost Center VLookup'!$A$1:$C$99,2,0)</f>
        <v>3334 Mid St Div Keokuk Operations</v>
      </c>
      <c r="N1306" t="str">
        <f>VLOOKUP(I1306,'Cost Center VLookup'!$A$1:$C$89,3,0)</f>
        <v>Liberty Utilities</v>
      </c>
      <c r="O1306" t="str">
        <f>VLOOKUP(I1306,'Cost Center VLookup'!$A$1:$D$97,4,0)</f>
        <v>Liberty Utilities</v>
      </c>
    </row>
    <row r="1307" spans="1:15" hidden="1">
      <c r="A1307" s="18">
        <v>39359</v>
      </c>
      <c r="B1307">
        <v>201208</v>
      </c>
      <c r="C1307" s="9" t="s">
        <v>455</v>
      </c>
      <c r="D1307" s="7" t="s">
        <v>768</v>
      </c>
      <c r="E1307" t="s">
        <v>767</v>
      </c>
      <c r="F1307" s="25">
        <v>-500</v>
      </c>
      <c r="G1307">
        <v>30736</v>
      </c>
      <c r="H1307" s="7" t="str">
        <f>VLOOKUP(G1307,'Sub-Acct VLookup'!$A$1:$B$44,2,0)</f>
        <v>Community Welfare</v>
      </c>
      <c r="I1307">
        <v>3333</v>
      </c>
      <c r="J1307" s="2" t="s">
        <v>1011</v>
      </c>
      <c r="K1307" s="2"/>
      <c r="L1307" t="str">
        <f>VLOOKUP(J1307,'State V-Lookup'!$A$1:$B$19,2,0)</f>
        <v>KENTUCKY</v>
      </c>
      <c r="M1307" t="str">
        <f>VLOOKUP(I1307,'Cost Center VLookup'!$A$1:$C$99,2,0)</f>
        <v>3333 Mid St Div Public Affairs</v>
      </c>
      <c r="N1307" t="str">
        <f>VLOOKUP(I1307,'Cost Center VLookup'!$A$1:$C$89,3,0)</f>
        <v>Mark Martin</v>
      </c>
      <c r="O1307" t="str">
        <f>VLOOKUP(I1307,'Cost Center VLookup'!$A$1:$D$97,4,0)</f>
        <v>Administration</v>
      </c>
    </row>
    <row r="1308" spans="1:15" hidden="1">
      <c r="A1308" s="18">
        <v>41152</v>
      </c>
      <c r="B1308">
        <v>201208</v>
      </c>
      <c r="C1308" s="9" t="s">
        <v>455</v>
      </c>
      <c r="D1308" s="16" t="s">
        <v>934</v>
      </c>
      <c r="E1308" t="s">
        <v>488</v>
      </c>
      <c r="F1308" s="24">
        <v>4.9000000000000004</v>
      </c>
      <c r="G1308">
        <v>30736</v>
      </c>
      <c r="H1308" s="7" t="str">
        <f>VLOOKUP(G1308,'Sub-Acct VLookup'!$A$1:$B$44,2,0)</f>
        <v>Community Welfare</v>
      </c>
      <c r="I1308">
        <v>3333</v>
      </c>
      <c r="J1308" s="2" t="s">
        <v>1068</v>
      </c>
      <c r="K1308" s="2"/>
      <c r="L1308" t="str">
        <f>VLOOKUP(J1308,'State V-Lookup'!$A$1:$B$19,2,0)</f>
        <v>GEORGIA</v>
      </c>
      <c r="M1308" t="str">
        <f>VLOOKUP(I1308,'Cost Center VLookup'!$A$1:$C$99,2,0)</f>
        <v>3333 Mid St Div Public Affairs</v>
      </c>
      <c r="N1308" t="str">
        <f>VLOOKUP(I1308,'Cost Center VLookup'!$A$1:$C$89,3,0)</f>
        <v>Mark Martin</v>
      </c>
      <c r="O1308" t="str">
        <f>VLOOKUP(I1308,'Cost Center VLookup'!$A$1:$D$97,4,0)</f>
        <v>Administration</v>
      </c>
    </row>
    <row r="1309" spans="1:15" hidden="1">
      <c r="A1309" s="18">
        <v>41152</v>
      </c>
      <c r="B1309">
        <v>201208</v>
      </c>
      <c r="C1309" s="9" t="s">
        <v>455</v>
      </c>
      <c r="D1309" s="16" t="s">
        <v>934</v>
      </c>
      <c r="E1309" t="s">
        <v>934</v>
      </c>
      <c r="F1309" s="24">
        <v>50</v>
      </c>
      <c r="G1309">
        <v>30736</v>
      </c>
      <c r="H1309" s="7" t="str">
        <f>VLOOKUP(G1309,'Sub-Acct VLookup'!$A$1:$B$44,2,0)</f>
        <v>Community Welfare</v>
      </c>
      <c r="I1309" s="13">
        <v>3334</v>
      </c>
      <c r="J1309" s="2" t="s">
        <v>1040</v>
      </c>
      <c r="K1309" s="2"/>
      <c r="L1309" t="str">
        <f>VLOOKUP(J1309,'State V-Lookup'!$A$1:$B$19,2,0)</f>
        <v>IOWA</v>
      </c>
      <c r="M1309" t="str">
        <f>VLOOKUP(I1309,'Cost Center VLookup'!$A$1:$C$99,2,0)</f>
        <v>3334 Mid St Div Keokuk Operations</v>
      </c>
      <c r="N1309" t="str">
        <f>VLOOKUP(I1309,'Cost Center VLookup'!$A$1:$C$89,3,0)</f>
        <v>Liberty Utilities</v>
      </c>
      <c r="O1309" t="str">
        <f>VLOOKUP(I1309,'Cost Center VLookup'!$A$1:$D$97,4,0)</f>
        <v>Liberty Utilities</v>
      </c>
    </row>
    <row r="1310" spans="1:15" hidden="1">
      <c r="A1310" s="18">
        <v>41152</v>
      </c>
      <c r="B1310">
        <v>201208</v>
      </c>
      <c r="C1310" s="9" t="s">
        <v>455</v>
      </c>
      <c r="D1310" s="16" t="s">
        <v>934</v>
      </c>
      <c r="E1310" t="s">
        <v>934</v>
      </c>
      <c r="F1310" s="24">
        <v>-76</v>
      </c>
      <c r="G1310">
        <v>30736</v>
      </c>
      <c r="H1310" s="7" t="str">
        <f>VLOOKUP(G1310,'Sub-Acct VLookup'!$A$1:$B$44,2,0)</f>
        <v>Community Welfare</v>
      </c>
      <c r="I1310" s="13">
        <v>3334</v>
      </c>
      <c r="J1310" s="2" t="s">
        <v>1040</v>
      </c>
      <c r="K1310" s="2"/>
      <c r="L1310" t="str">
        <f>VLOOKUP(J1310,'State V-Lookup'!$A$1:$B$19,2,0)</f>
        <v>IOWA</v>
      </c>
      <c r="M1310" t="str">
        <f>VLOOKUP(I1310,'Cost Center VLookup'!$A$1:$C$99,2,0)</f>
        <v>3334 Mid St Div Keokuk Operations</v>
      </c>
      <c r="N1310" t="str">
        <f>VLOOKUP(I1310,'Cost Center VLookup'!$A$1:$C$89,3,0)</f>
        <v>Liberty Utilities</v>
      </c>
      <c r="O1310" t="str">
        <f>VLOOKUP(I1310,'Cost Center VLookup'!$A$1:$D$97,4,0)</f>
        <v>Liberty Utilities</v>
      </c>
    </row>
    <row r="1311" spans="1:15" hidden="1">
      <c r="A1311" s="18">
        <v>41096</v>
      </c>
      <c r="B1311">
        <v>201209</v>
      </c>
      <c r="C1311" s="9" t="s">
        <v>455</v>
      </c>
      <c r="D1311" s="7">
        <v>14734</v>
      </c>
      <c r="E1311" t="s">
        <v>470</v>
      </c>
      <c r="F1311" s="25">
        <v>2295</v>
      </c>
      <c r="G1311">
        <v>30736</v>
      </c>
      <c r="H1311" s="7" t="str">
        <f>VLOOKUP(G1311,'Sub-Acct VLookup'!$A$1:$B$44,2,0)</f>
        <v>Community Welfare</v>
      </c>
      <c r="I1311">
        <v>3333</v>
      </c>
      <c r="J1311" s="2" t="s">
        <v>1068</v>
      </c>
      <c r="K1311" s="2"/>
      <c r="L1311" t="str">
        <f>VLOOKUP(J1311,'State V-Lookup'!$A$1:$B$19,2,0)</f>
        <v>GEORGIA</v>
      </c>
      <c r="M1311" t="str">
        <f>VLOOKUP(I1311,'Cost Center VLookup'!$A$1:$C$99,2,0)</f>
        <v>3333 Mid St Div Public Affairs</v>
      </c>
      <c r="N1311" t="str">
        <f>VLOOKUP(I1311,'Cost Center VLookup'!$A$1:$C$89,3,0)</f>
        <v>Mark Martin</v>
      </c>
      <c r="O1311" t="str">
        <f>VLOOKUP(I1311,'Cost Center VLookup'!$A$1:$D$97,4,0)</f>
        <v>Administration</v>
      </c>
    </row>
    <row r="1312" spans="1:15" hidden="1">
      <c r="A1312" s="18">
        <v>41132</v>
      </c>
      <c r="B1312">
        <v>201209</v>
      </c>
      <c r="C1312" s="9" t="s">
        <v>455</v>
      </c>
      <c r="D1312" s="7" t="s">
        <v>497</v>
      </c>
      <c r="E1312" t="s">
        <v>496</v>
      </c>
      <c r="F1312" s="25">
        <v>450</v>
      </c>
      <c r="G1312">
        <v>30736</v>
      </c>
      <c r="H1312" s="7" t="str">
        <f>VLOOKUP(G1312,'Sub-Acct VLookup'!$A$1:$B$44,2,0)</f>
        <v>Community Welfare</v>
      </c>
      <c r="I1312">
        <v>2739</v>
      </c>
      <c r="J1312" s="2" t="s">
        <v>1011</v>
      </c>
      <c r="K1312" s="2"/>
      <c r="L1312" t="str">
        <f>VLOOKUP(J1312,'State V-Lookup'!$A$1:$B$19,2,0)</f>
        <v>KENTUCKY</v>
      </c>
      <c r="M1312" t="str">
        <f>VLOOKUP(I1312,'Cost Center VLookup'!$A$1:$C$99,2,0)</f>
        <v>2739 KY Div Shelbyville C&amp;M/Service</v>
      </c>
      <c r="N1312" t="str">
        <f>VLOOKUP(I1312,'Cost Center VLookup'!$A$1:$C$89,3,0)</f>
        <v>Jake Basham</v>
      </c>
      <c r="O1312" t="str">
        <f>VLOOKUP(I1312,'Cost Center VLookup'!$A$1:$D$97,4,0)</f>
        <v>Mike Close</v>
      </c>
    </row>
    <row r="1313" spans="1:15" hidden="1">
      <c r="A1313" s="18">
        <v>41157</v>
      </c>
      <c r="B1313">
        <v>201209</v>
      </c>
      <c r="C1313" s="9" t="s">
        <v>455</v>
      </c>
      <c r="D1313" s="7" t="s">
        <v>500</v>
      </c>
      <c r="E1313" t="s">
        <v>780</v>
      </c>
      <c r="F1313" s="25">
        <v>150</v>
      </c>
      <c r="G1313">
        <v>30713</v>
      </c>
      <c r="H1313" s="7" t="str">
        <f>VLOOKUP(G1313,'Sub-Acct VLookup'!$A$1:$B$44,2,0)</f>
        <v>American Red Cross</v>
      </c>
      <c r="I1313">
        <v>3333</v>
      </c>
      <c r="J1313" s="2" t="s">
        <v>1011</v>
      </c>
      <c r="K1313" s="2"/>
      <c r="L1313" t="str">
        <f>VLOOKUP(J1313,'State V-Lookup'!$A$1:$B$19,2,0)</f>
        <v>KENTUCKY</v>
      </c>
      <c r="M1313" t="str">
        <f>VLOOKUP(I1313,'Cost Center VLookup'!$A$1:$C$99,2,0)</f>
        <v>3333 Mid St Div Public Affairs</v>
      </c>
      <c r="N1313" t="str">
        <f>VLOOKUP(I1313,'Cost Center VLookup'!$A$1:$C$89,3,0)</f>
        <v>Mark Martin</v>
      </c>
      <c r="O1313" t="str">
        <f>VLOOKUP(I1313,'Cost Center VLookup'!$A$1:$D$97,4,0)</f>
        <v>Administration</v>
      </c>
    </row>
    <row r="1314" spans="1:15" hidden="1">
      <c r="A1314" s="18">
        <v>41157</v>
      </c>
      <c r="B1314">
        <v>201209</v>
      </c>
      <c r="C1314" s="9" t="s">
        <v>455</v>
      </c>
      <c r="D1314" s="7" t="s">
        <v>500</v>
      </c>
      <c r="E1314" t="s">
        <v>501</v>
      </c>
      <c r="F1314" s="25">
        <v>1000</v>
      </c>
      <c r="G1314">
        <v>30705</v>
      </c>
      <c r="H1314" s="7" t="str">
        <f>VLOOKUP(G1314,'Sub-Acct VLookup'!$A$1:$B$44,2,0)</f>
        <v>Health</v>
      </c>
      <c r="I1314">
        <v>3333</v>
      </c>
      <c r="J1314" s="2" t="s">
        <v>1011</v>
      </c>
      <c r="K1314" s="2"/>
      <c r="L1314" t="str">
        <f>VLOOKUP(J1314,'State V-Lookup'!$A$1:$B$19,2,0)</f>
        <v>KENTUCKY</v>
      </c>
      <c r="M1314" t="str">
        <f>VLOOKUP(I1314,'Cost Center VLookup'!$A$1:$C$99,2,0)</f>
        <v>3333 Mid St Div Public Affairs</v>
      </c>
      <c r="N1314" t="str">
        <f>VLOOKUP(I1314,'Cost Center VLookup'!$A$1:$C$89,3,0)</f>
        <v>Mark Martin</v>
      </c>
      <c r="O1314" t="str">
        <f>VLOOKUP(I1314,'Cost Center VLookup'!$A$1:$D$97,4,0)</f>
        <v>Administration</v>
      </c>
    </row>
    <row r="1315" spans="1:15" hidden="1">
      <c r="A1315" s="18">
        <v>41162</v>
      </c>
      <c r="B1315">
        <v>201209</v>
      </c>
      <c r="C1315" s="9" t="s">
        <v>455</v>
      </c>
      <c r="D1315" s="7">
        <v>1182</v>
      </c>
      <c r="E1315" t="s">
        <v>470</v>
      </c>
      <c r="F1315" s="25">
        <v>250</v>
      </c>
      <c r="G1315">
        <v>30702</v>
      </c>
      <c r="H1315" s="7" t="str">
        <f>VLOOKUP(G1315,'Sub-Acct VLookup'!$A$1:$B$44,2,0)</f>
        <v>Education</v>
      </c>
      <c r="I1315">
        <v>3333</v>
      </c>
      <c r="J1315" s="2" t="s">
        <v>1011</v>
      </c>
      <c r="K1315" s="2"/>
      <c r="L1315" t="str">
        <f>VLOOKUP(J1315,'State V-Lookup'!$A$1:$B$19,2,0)</f>
        <v>KENTUCKY</v>
      </c>
      <c r="M1315" t="str">
        <f>VLOOKUP(I1315,'Cost Center VLookup'!$A$1:$C$99,2,0)</f>
        <v>3333 Mid St Div Public Affairs</v>
      </c>
      <c r="N1315" t="str">
        <f>VLOOKUP(I1315,'Cost Center VLookup'!$A$1:$C$89,3,0)</f>
        <v>Mark Martin</v>
      </c>
      <c r="O1315" t="str">
        <f>VLOOKUP(I1315,'Cost Center VLookup'!$A$1:$D$97,4,0)</f>
        <v>Administration</v>
      </c>
    </row>
    <row r="1316" spans="1:15" hidden="1">
      <c r="A1316" s="18">
        <v>41163</v>
      </c>
      <c r="B1316">
        <v>201209</v>
      </c>
      <c r="C1316" s="9" t="s">
        <v>455</v>
      </c>
      <c r="D1316" s="7" t="s">
        <v>506</v>
      </c>
      <c r="E1316" t="s">
        <v>505</v>
      </c>
      <c r="F1316" s="25">
        <v>250</v>
      </c>
      <c r="G1316">
        <v>30702</v>
      </c>
      <c r="H1316" s="7" t="str">
        <f>VLOOKUP(G1316,'Sub-Acct VLookup'!$A$1:$B$44,2,0)</f>
        <v>Education</v>
      </c>
      <c r="I1316">
        <v>3308</v>
      </c>
      <c r="J1316" s="2" t="s">
        <v>1011</v>
      </c>
      <c r="K1316" s="2"/>
      <c r="L1316" t="str">
        <f>VLOOKUP(J1316,'State V-Lookup'!$A$1:$B$19,2,0)</f>
        <v>KENTUCKY</v>
      </c>
      <c r="M1316" t="str">
        <f>VLOOKUP(I1316,'Cost Center VLookup'!$A$1:$C$99,2,0)</f>
        <v>3308 Mid St Div Franklin Marketing</v>
      </c>
      <c r="N1316" t="str">
        <f>VLOOKUP(I1316,'Cost Center VLookup'!$A$1:$C$89,3,0)</f>
        <v>Danny Bertotti</v>
      </c>
      <c r="O1316" t="str">
        <f>VLOOKUP(I1316,'Cost Center VLookup'!$A$1:$D$97,4,0)</f>
        <v>Marketing</v>
      </c>
    </row>
    <row r="1317" spans="1:15" hidden="1">
      <c r="A1317" s="18">
        <v>41163</v>
      </c>
      <c r="B1317">
        <v>201209</v>
      </c>
      <c r="C1317" s="9" t="s">
        <v>455</v>
      </c>
      <c r="D1317" s="7" t="s">
        <v>506</v>
      </c>
      <c r="E1317" t="s">
        <v>507</v>
      </c>
      <c r="F1317" s="25">
        <v>680</v>
      </c>
      <c r="G1317">
        <v>30702</v>
      </c>
      <c r="H1317" s="7" t="str">
        <f>VLOOKUP(G1317,'Sub-Acct VLookup'!$A$1:$B$44,2,0)</f>
        <v>Education</v>
      </c>
      <c r="I1317">
        <v>2734</v>
      </c>
      <c r="J1317" s="2" t="s">
        <v>1011</v>
      </c>
      <c r="K1317" s="2"/>
      <c r="L1317" t="str">
        <f>VLOOKUP(J1317,'State V-Lookup'!$A$1:$B$19,2,0)</f>
        <v>KENTUCKY</v>
      </c>
      <c r="M1317" t="str">
        <f>VLOOKUP(I1317,'Cost Center VLookup'!$A$1:$C$99,2,0)</f>
        <v>2734 KY Div Bowling Green C&amp;M/Service</v>
      </c>
      <c r="N1317" t="str">
        <f>VLOOKUP(I1317,'Cost Center VLookup'!$A$1:$C$89,3,0)</f>
        <v>Don Bonner / Kolby Beals</v>
      </c>
      <c r="O1317" t="str">
        <f>VLOOKUP(I1317,'Cost Center VLookup'!$A$1:$D$97,4,0)</f>
        <v>Mike Close</v>
      </c>
    </row>
    <row r="1318" spans="1:15" hidden="1">
      <c r="A1318" s="18">
        <v>41169</v>
      </c>
      <c r="B1318">
        <v>201209</v>
      </c>
      <c r="C1318" s="9" t="s">
        <v>455</v>
      </c>
      <c r="D1318" s="7" t="s">
        <v>513</v>
      </c>
      <c r="E1318" t="s">
        <v>512</v>
      </c>
      <c r="F1318" s="25">
        <v>200</v>
      </c>
      <c r="G1318">
        <v>30736</v>
      </c>
      <c r="H1318" s="7" t="str">
        <f>VLOOKUP(G1318,'Sub-Acct VLookup'!$A$1:$B$44,2,0)</f>
        <v>Community Welfare</v>
      </c>
      <c r="I1318">
        <v>2735</v>
      </c>
      <c r="J1318" s="2" t="s">
        <v>1011</v>
      </c>
      <c r="K1318" s="2"/>
      <c r="L1318" t="str">
        <f>VLOOKUP(J1318,'State V-Lookup'!$A$1:$B$19,2,0)</f>
        <v>KENTUCKY</v>
      </c>
      <c r="M1318" t="str">
        <f>VLOOKUP(I1318,'Cost Center VLookup'!$A$1:$C$99,2,0)</f>
        <v>2735 KY Div Glasgow C&amp;M/Service</v>
      </c>
      <c r="N1318" t="str">
        <f>VLOOKUP(I1318,'Cost Center VLookup'!$A$1:$C$89,3,0)</f>
        <v>Brett Lowe</v>
      </c>
      <c r="O1318" t="str">
        <f>VLOOKUP(I1318,'Cost Center VLookup'!$A$1:$D$97,4,0)</f>
        <v>Mike Close</v>
      </c>
    </row>
    <row r="1319" spans="1:15" hidden="1">
      <c r="A1319" s="18">
        <v>41171</v>
      </c>
      <c r="B1319">
        <v>201209</v>
      </c>
      <c r="C1319" s="9" t="s">
        <v>455</v>
      </c>
      <c r="D1319" s="7" t="s">
        <v>515</v>
      </c>
      <c r="E1319" t="s">
        <v>514</v>
      </c>
      <c r="F1319" s="25">
        <v>2500</v>
      </c>
      <c r="G1319">
        <v>30736</v>
      </c>
      <c r="H1319" s="7" t="str">
        <f>VLOOKUP(G1319,'Sub-Acct VLookup'!$A$1:$B$44,2,0)</f>
        <v>Community Welfare</v>
      </c>
      <c r="I1319">
        <v>3333</v>
      </c>
      <c r="J1319" s="2" t="s">
        <v>1011</v>
      </c>
      <c r="K1319" s="2"/>
      <c r="L1319" t="str">
        <f>VLOOKUP(J1319,'State V-Lookup'!$A$1:$B$19,2,0)</f>
        <v>KENTUCKY</v>
      </c>
      <c r="M1319" t="str">
        <f>VLOOKUP(I1319,'Cost Center VLookup'!$A$1:$C$99,2,0)</f>
        <v>3333 Mid St Div Public Affairs</v>
      </c>
      <c r="N1319" t="str">
        <f>VLOOKUP(I1319,'Cost Center VLookup'!$A$1:$C$89,3,0)</f>
        <v>Mark Martin</v>
      </c>
      <c r="O1319" t="str">
        <f>VLOOKUP(I1319,'Cost Center VLookup'!$A$1:$D$97,4,0)</f>
        <v>Administration</v>
      </c>
    </row>
    <row r="1320" spans="1:15" hidden="1">
      <c r="A1320" s="18">
        <v>41171</v>
      </c>
      <c r="B1320">
        <v>201209</v>
      </c>
      <c r="C1320" s="9" t="s">
        <v>455</v>
      </c>
      <c r="D1320" s="7" t="s">
        <v>515</v>
      </c>
      <c r="E1320" t="s">
        <v>516</v>
      </c>
      <c r="F1320" s="25">
        <v>250</v>
      </c>
      <c r="G1320">
        <v>30702</v>
      </c>
      <c r="H1320" s="7" t="str">
        <f>VLOOKUP(G1320,'Sub-Acct VLookup'!$A$1:$B$44,2,0)</f>
        <v>Education</v>
      </c>
      <c r="I1320">
        <v>3333</v>
      </c>
      <c r="J1320" s="2" t="s">
        <v>1011</v>
      </c>
      <c r="K1320" s="2"/>
      <c r="L1320" t="str">
        <f>VLOOKUP(J1320,'State V-Lookup'!$A$1:$B$19,2,0)</f>
        <v>KENTUCKY</v>
      </c>
      <c r="M1320" t="str">
        <f>VLOOKUP(I1320,'Cost Center VLookup'!$A$1:$C$99,2,0)</f>
        <v>3333 Mid St Div Public Affairs</v>
      </c>
      <c r="N1320" t="str">
        <f>VLOOKUP(I1320,'Cost Center VLookup'!$A$1:$C$89,3,0)</f>
        <v>Mark Martin</v>
      </c>
      <c r="O1320" t="str">
        <f>VLOOKUP(I1320,'Cost Center VLookup'!$A$1:$D$97,4,0)</f>
        <v>Administration</v>
      </c>
    </row>
    <row r="1321" spans="1:15" hidden="1">
      <c r="A1321" s="18">
        <v>41171</v>
      </c>
      <c r="B1321">
        <v>201209</v>
      </c>
      <c r="C1321" s="9" t="s">
        <v>455</v>
      </c>
      <c r="D1321" s="7" t="s">
        <v>515</v>
      </c>
      <c r="E1321" t="s">
        <v>800</v>
      </c>
      <c r="F1321" s="25">
        <v>2500</v>
      </c>
      <c r="G1321">
        <v>30702</v>
      </c>
      <c r="H1321" s="7" t="str">
        <f>VLOOKUP(G1321,'Sub-Acct VLookup'!$A$1:$B$44,2,0)</f>
        <v>Education</v>
      </c>
      <c r="I1321">
        <v>3333</v>
      </c>
      <c r="J1321" s="2" t="s">
        <v>1011</v>
      </c>
      <c r="K1321" s="2"/>
      <c r="L1321" t="str">
        <f>VLOOKUP(J1321,'State V-Lookup'!$A$1:$B$19,2,0)</f>
        <v>KENTUCKY</v>
      </c>
      <c r="M1321" t="str">
        <f>VLOOKUP(I1321,'Cost Center VLookup'!$A$1:$C$99,2,0)</f>
        <v>3333 Mid St Div Public Affairs</v>
      </c>
      <c r="N1321" t="str">
        <f>VLOOKUP(I1321,'Cost Center VLookup'!$A$1:$C$89,3,0)</f>
        <v>Mark Martin</v>
      </c>
      <c r="O1321" t="str">
        <f>VLOOKUP(I1321,'Cost Center VLookup'!$A$1:$D$97,4,0)</f>
        <v>Administration</v>
      </c>
    </row>
    <row r="1322" spans="1:15" hidden="1">
      <c r="A1322" s="18">
        <v>41171</v>
      </c>
      <c r="B1322">
        <v>201209</v>
      </c>
      <c r="C1322" s="9" t="s">
        <v>455</v>
      </c>
      <c r="D1322" s="7" t="s">
        <v>517</v>
      </c>
      <c r="E1322" t="s">
        <v>800</v>
      </c>
      <c r="F1322" s="25">
        <v>2500</v>
      </c>
      <c r="G1322">
        <v>30702</v>
      </c>
      <c r="H1322" s="7" t="str">
        <f>VLOOKUP(G1322,'Sub-Acct VLookup'!$A$1:$B$44,2,0)</f>
        <v>Education</v>
      </c>
      <c r="I1322">
        <v>3333</v>
      </c>
      <c r="J1322" s="2" t="s">
        <v>1011</v>
      </c>
      <c r="K1322" s="2"/>
      <c r="L1322" t="str">
        <f>VLOOKUP(J1322,'State V-Lookup'!$A$1:$B$19,2,0)</f>
        <v>KENTUCKY</v>
      </c>
      <c r="M1322" t="str">
        <f>VLOOKUP(I1322,'Cost Center VLookup'!$A$1:$C$99,2,0)</f>
        <v>3333 Mid St Div Public Affairs</v>
      </c>
      <c r="N1322" t="str">
        <f>VLOOKUP(I1322,'Cost Center VLookup'!$A$1:$C$89,3,0)</f>
        <v>Mark Martin</v>
      </c>
      <c r="O1322" t="str">
        <f>VLOOKUP(I1322,'Cost Center VLookup'!$A$1:$D$97,4,0)</f>
        <v>Administration</v>
      </c>
    </row>
    <row r="1323" spans="1:15" hidden="1">
      <c r="A1323" s="18">
        <v>41179</v>
      </c>
      <c r="B1323">
        <v>201209</v>
      </c>
      <c r="C1323" s="9" t="s">
        <v>455</v>
      </c>
      <c r="D1323" s="7">
        <v>1000333</v>
      </c>
      <c r="E1323" t="s">
        <v>519</v>
      </c>
      <c r="F1323" s="25">
        <v>1801.2</v>
      </c>
      <c r="G1323">
        <v>30706</v>
      </c>
      <c r="H1323" s="7" t="str">
        <f>VLOOKUP(G1323,'Sub-Acct VLookup'!$A$1:$B$44,2,0)</f>
        <v>Museums &amp; Arts</v>
      </c>
      <c r="I1323">
        <v>2750</v>
      </c>
      <c r="J1323" s="2" t="s">
        <v>1011</v>
      </c>
      <c r="K1323" s="2"/>
      <c r="L1323" t="str">
        <f>VLOOKUP(J1323,'State V-Lookup'!$A$1:$B$19,2,0)</f>
        <v>KENTUCKY</v>
      </c>
      <c r="M1323" t="str">
        <f>VLOOKUP(I1323,'Cost Center VLookup'!$A$1:$C$99,2,0)</f>
        <v>2750 KY Div Bowling Green Operations</v>
      </c>
      <c r="N1323" t="str">
        <f>VLOOKUP(I1323,'Cost Center VLookup'!$A$1:$C$89,3,0)</f>
        <v>Mike Close</v>
      </c>
      <c r="O1323" t="str">
        <f>VLOOKUP(I1323,'Cost Center VLookup'!$A$1:$D$97,4,0)</f>
        <v>Mike Close</v>
      </c>
    </row>
    <row r="1324" spans="1:15" hidden="1">
      <c r="A1324" s="18">
        <v>41182</v>
      </c>
      <c r="B1324">
        <v>201209</v>
      </c>
      <c r="C1324" s="9" t="s">
        <v>455</v>
      </c>
      <c r="D1324" s="7">
        <v>10012012</v>
      </c>
      <c r="E1324" t="s">
        <v>700</v>
      </c>
      <c r="F1324" s="25">
        <v>1000</v>
      </c>
      <c r="G1324">
        <v>30702</v>
      </c>
      <c r="H1324" s="7" t="str">
        <f>VLOOKUP(G1324,'Sub-Acct VLookup'!$A$1:$B$44,2,0)</f>
        <v>Education</v>
      </c>
      <c r="I1324">
        <v>3333</v>
      </c>
      <c r="J1324" s="2" t="s">
        <v>1011</v>
      </c>
      <c r="K1324" s="2"/>
      <c r="L1324" t="str">
        <f>VLOOKUP(J1324,'State V-Lookup'!$A$1:$B$19,2,0)</f>
        <v>KENTUCKY</v>
      </c>
      <c r="M1324" t="str">
        <f>VLOOKUP(I1324,'Cost Center VLookup'!$A$1:$C$99,2,0)</f>
        <v>3333 Mid St Div Public Affairs</v>
      </c>
      <c r="N1324" t="str">
        <f>VLOOKUP(I1324,'Cost Center VLookup'!$A$1:$C$89,3,0)</f>
        <v>Mark Martin</v>
      </c>
      <c r="O1324" t="str">
        <f>VLOOKUP(I1324,'Cost Center VLookup'!$A$1:$D$97,4,0)</f>
        <v>Administration</v>
      </c>
    </row>
    <row r="1325" spans="1:15" hidden="1">
      <c r="A1325" s="18">
        <v>41148</v>
      </c>
      <c r="B1325">
        <v>201209</v>
      </c>
      <c r="C1325" s="9" t="s">
        <v>455</v>
      </c>
      <c r="D1325" s="7">
        <v>2070</v>
      </c>
      <c r="E1325" t="s">
        <v>498</v>
      </c>
      <c r="F1325" s="25">
        <v>7500</v>
      </c>
      <c r="G1325">
        <v>30736</v>
      </c>
      <c r="H1325" s="7" t="str">
        <f>VLOOKUP(G1325,'Sub-Acct VLookup'!$A$1:$B$44,2,0)</f>
        <v>Community Welfare</v>
      </c>
      <c r="I1325">
        <v>3333</v>
      </c>
      <c r="J1325" s="2" t="s">
        <v>1026</v>
      </c>
      <c r="K1325" s="2"/>
      <c r="L1325" t="str">
        <f>VLOOKUP(J1325,'State V-Lookup'!$A$1:$B$19,2,0)</f>
        <v>TENNESSEE</v>
      </c>
      <c r="M1325" t="str">
        <f>VLOOKUP(I1325,'Cost Center VLookup'!$A$1:$C$99,2,0)</f>
        <v>3333 Mid St Div Public Affairs</v>
      </c>
      <c r="N1325" t="str">
        <f>VLOOKUP(I1325,'Cost Center VLookup'!$A$1:$C$89,3,0)</f>
        <v>Mark Martin</v>
      </c>
      <c r="O1325" t="str">
        <f>VLOOKUP(I1325,'Cost Center VLookup'!$A$1:$D$97,4,0)</f>
        <v>Administration</v>
      </c>
    </row>
    <row r="1326" spans="1:15" hidden="1">
      <c r="A1326" s="18">
        <v>41151</v>
      </c>
      <c r="B1326">
        <v>201209</v>
      </c>
      <c r="C1326" s="9" t="s">
        <v>455</v>
      </c>
      <c r="D1326" s="7">
        <v>912188869</v>
      </c>
      <c r="E1326" t="s">
        <v>499</v>
      </c>
      <c r="F1326" s="25">
        <v>275</v>
      </c>
      <c r="G1326">
        <v>30703</v>
      </c>
      <c r="H1326" s="7" t="str">
        <f>VLOOKUP(G1326,'Sub-Acct VLookup'!$A$1:$B$44,2,0)</f>
        <v>United Way Agencies</v>
      </c>
      <c r="I1326">
        <v>3435</v>
      </c>
      <c r="J1326" s="2" t="s">
        <v>1026</v>
      </c>
      <c r="K1326" s="2"/>
      <c r="L1326" t="str">
        <f>VLOOKUP(J1326,'State V-Lookup'!$A$1:$B$19,2,0)</f>
        <v>TENNESSEE</v>
      </c>
      <c r="M1326" t="str">
        <f>VLOOKUP(I1326,'Cost Center VLookup'!$A$1:$C$99,2,0)</f>
        <v>3435 Mid St Div Greenville/Morristown Operations</v>
      </c>
      <c r="N1326" t="str">
        <f>VLOOKUP(I1326,'Cost Center VLookup'!$A$1:$C$89,3,0)</f>
        <v>Jonathan Barnett</v>
      </c>
      <c r="O1326" t="str">
        <f>VLOOKUP(I1326,'Cost Center VLookup'!$A$1:$D$97,4,0)</f>
        <v>Bernie Anderson</v>
      </c>
    </row>
    <row r="1327" spans="1:15" hidden="1">
      <c r="A1327" s="18">
        <v>41158</v>
      </c>
      <c r="B1327">
        <v>201209</v>
      </c>
      <c r="C1327" s="9" t="s">
        <v>455</v>
      </c>
      <c r="D1327" s="7" t="s">
        <v>502</v>
      </c>
      <c r="E1327" t="s">
        <v>781</v>
      </c>
      <c r="F1327" s="25">
        <v>150</v>
      </c>
      <c r="G1327">
        <v>30710</v>
      </c>
      <c r="H1327" s="7" t="str">
        <f>VLOOKUP(G1327,'Sub-Acct VLookup'!$A$1:$B$44,2,0)</f>
        <v>Youth Clubs &amp; Centers</v>
      </c>
      <c r="I1327">
        <v>3435</v>
      </c>
      <c r="J1327" s="2" t="s">
        <v>1026</v>
      </c>
      <c r="K1327" s="2"/>
      <c r="L1327" t="str">
        <f>VLOOKUP(J1327,'State V-Lookup'!$A$1:$B$19,2,0)</f>
        <v>TENNESSEE</v>
      </c>
      <c r="M1327" t="str">
        <f>VLOOKUP(I1327,'Cost Center VLookup'!$A$1:$C$99,2,0)</f>
        <v>3435 Mid St Div Greenville/Morristown Operations</v>
      </c>
      <c r="N1327" t="str">
        <f>VLOOKUP(I1327,'Cost Center VLookup'!$A$1:$C$89,3,0)</f>
        <v>Jonathan Barnett</v>
      </c>
      <c r="O1327" t="str">
        <f>VLOOKUP(I1327,'Cost Center VLookup'!$A$1:$D$97,4,0)</f>
        <v>Bernie Anderson</v>
      </c>
    </row>
    <row r="1328" spans="1:15" hidden="1">
      <c r="A1328" s="18">
        <v>41164</v>
      </c>
      <c r="B1328">
        <v>201209</v>
      </c>
      <c r="C1328" s="9" t="s">
        <v>455</v>
      </c>
      <c r="D1328" s="7">
        <v>26272012</v>
      </c>
      <c r="E1328" t="s">
        <v>480</v>
      </c>
      <c r="F1328" s="25">
        <v>500</v>
      </c>
      <c r="G1328">
        <v>30736</v>
      </c>
      <c r="H1328" s="7" t="str">
        <f>VLOOKUP(G1328,'Sub-Acct VLookup'!$A$1:$B$44,2,0)</f>
        <v>Community Welfare</v>
      </c>
      <c r="I1328">
        <v>3333</v>
      </c>
      <c r="J1328" s="2" t="s">
        <v>1026</v>
      </c>
      <c r="K1328" s="2"/>
      <c r="L1328" t="str">
        <f>VLOOKUP(J1328,'State V-Lookup'!$A$1:$B$19,2,0)</f>
        <v>TENNESSEE</v>
      </c>
      <c r="M1328" t="str">
        <f>VLOOKUP(I1328,'Cost Center VLookup'!$A$1:$C$99,2,0)</f>
        <v>3333 Mid St Div Public Affairs</v>
      </c>
      <c r="N1328" t="str">
        <f>VLOOKUP(I1328,'Cost Center VLookup'!$A$1:$C$89,3,0)</f>
        <v>Mark Martin</v>
      </c>
      <c r="O1328" t="str">
        <f>VLOOKUP(I1328,'Cost Center VLookup'!$A$1:$D$97,4,0)</f>
        <v>Administration</v>
      </c>
    </row>
    <row r="1329" spans="1:15" hidden="1">
      <c r="A1329" s="18">
        <v>41165</v>
      </c>
      <c r="B1329">
        <v>201209</v>
      </c>
      <c r="C1329" s="9" t="s">
        <v>455</v>
      </c>
      <c r="D1329" s="7" t="s">
        <v>509</v>
      </c>
      <c r="E1329" t="s">
        <v>508</v>
      </c>
      <c r="F1329" s="25">
        <v>675.85</v>
      </c>
      <c r="G1329">
        <v>30736</v>
      </c>
      <c r="H1329" s="7" t="str">
        <f>VLOOKUP(G1329,'Sub-Acct VLookup'!$A$1:$B$44,2,0)</f>
        <v>Community Welfare</v>
      </c>
      <c r="I1329">
        <v>3341</v>
      </c>
      <c r="J1329" s="2" t="s">
        <v>1026</v>
      </c>
      <c r="K1329" s="2"/>
      <c r="L1329" t="str">
        <f>VLOOKUP(J1329,'State V-Lookup'!$A$1:$B$19,2,0)</f>
        <v>TENNESSEE</v>
      </c>
      <c r="M1329" t="str">
        <f>VLOOKUP(I1329,'Cost Center VLookup'!$A$1:$C$99,2,0)</f>
        <v>3341 Mid St Div Columbia Operations</v>
      </c>
      <c r="N1329" t="str">
        <f>VLOOKUP(I1329,'Cost Center VLookup'!$A$1:$C$89,3,0)</f>
        <v>Kenny Hay / Steve Steiger</v>
      </c>
      <c r="O1329" t="str">
        <f>VLOOKUP(I1329,'Cost Center VLookup'!$A$1:$D$97,4,0)</f>
        <v>Brett Lowe</v>
      </c>
    </row>
    <row r="1330" spans="1:15" hidden="1">
      <c r="A1330" s="18">
        <v>41166</v>
      </c>
      <c r="B1330">
        <v>201209</v>
      </c>
      <c r="C1330" s="9" t="s">
        <v>455</v>
      </c>
      <c r="D1330" s="7">
        <v>22960</v>
      </c>
      <c r="E1330" t="s">
        <v>829</v>
      </c>
      <c r="F1330" s="25">
        <v>418.84</v>
      </c>
      <c r="G1330">
        <v>30736</v>
      </c>
      <c r="H1330" s="7" t="str">
        <f>VLOOKUP(G1330,'Sub-Acct VLookup'!$A$1:$B$44,2,0)</f>
        <v>Community Welfare</v>
      </c>
      <c r="I1330">
        <v>3341</v>
      </c>
      <c r="J1330" s="2" t="s">
        <v>1026</v>
      </c>
      <c r="K1330" s="2"/>
      <c r="L1330" t="str">
        <f>VLOOKUP(J1330,'State V-Lookup'!$A$1:$B$19,2,0)</f>
        <v>TENNESSEE</v>
      </c>
      <c r="M1330" t="str">
        <f>VLOOKUP(I1330,'Cost Center VLookup'!$A$1:$C$99,2,0)</f>
        <v>3341 Mid St Div Columbia Operations</v>
      </c>
      <c r="N1330" t="str">
        <f>VLOOKUP(I1330,'Cost Center VLookup'!$A$1:$C$89,3,0)</f>
        <v>Kenny Hay / Steve Steiger</v>
      </c>
      <c r="O1330" t="str">
        <f>VLOOKUP(I1330,'Cost Center VLookup'!$A$1:$D$97,4,0)</f>
        <v>Brett Lowe</v>
      </c>
    </row>
    <row r="1331" spans="1:15" hidden="1">
      <c r="A1331" s="18">
        <v>41177</v>
      </c>
      <c r="B1331">
        <v>201209</v>
      </c>
      <c r="C1331" s="9" t="s">
        <v>455</v>
      </c>
      <c r="D1331" s="7">
        <v>23106</v>
      </c>
      <c r="E1331" t="s">
        <v>829</v>
      </c>
      <c r="F1331" s="25">
        <v>2004.8</v>
      </c>
      <c r="G1331">
        <v>30736</v>
      </c>
      <c r="H1331" s="7" t="str">
        <f>VLOOKUP(G1331,'Sub-Acct VLookup'!$A$1:$B$44,2,0)</f>
        <v>Community Welfare</v>
      </c>
      <c r="I1331">
        <v>3341</v>
      </c>
      <c r="J1331" s="2" t="s">
        <v>1026</v>
      </c>
      <c r="K1331" s="2"/>
      <c r="L1331" t="str">
        <f>VLOOKUP(J1331,'State V-Lookup'!$A$1:$B$19,2,0)</f>
        <v>TENNESSEE</v>
      </c>
      <c r="M1331" t="str">
        <f>VLOOKUP(I1331,'Cost Center VLookup'!$A$1:$C$99,2,0)</f>
        <v>3341 Mid St Div Columbia Operations</v>
      </c>
      <c r="N1331" t="str">
        <f>VLOOKUP(I1331,'Cost Center VLookup'!$A$1:$C$89,3,0)</f>
        <v>Kenny Hay / Steve Steiger</v>
      </c>
      <c r="O1331" t="str">
        <f>VLOOKUP(I1331,'Cost Center VLookup'!$A$1:$D$97,4,0)</f>
        <v>Brett Lowe</v>
      </c>
    </row>
    <row r="1332" spans="1:15" hidden="1">
      <c r="A1332" s="18">
        <v>41162</v>
      </c>
      <c r="B1332">
        <v>201209</v>
      </c>
      <c r="C1332" s="9" t="s">
        <v>455</v>
      </c>
      <c r="D1332" s="7" t="s">
        <v>504</v>
      </c>
      <c r="E1332" t="s">
        <v>503</v>
      </c>
      <c r="F1332" s="25">
        <v>1000</v>
      </c>
      <c r="G1332">
        <v>30702</v>
      </c>
      <c r="H1332" s="7" t="str">
        <f>VLOOKUP(G1332,'Sub-Acct VLookup'!$A$1:$B$44,2,0)</f>
        <v>Education</v>
      </c>
      <c r="I1332">
        <v>3333</v>
      </c>
      <c r="J1332" s="2" t="s">
        <v>1068</v>
      </c>
      <c r="K1332" s="2"/>
      <c r="L1332" t="str">
        <f>VLOOKUP(J1332,'State V-Lookup'!$A$1:$B$19,2,0)</f>
        <v>GEORGIA</v>
      </c>
      <c r="M1332" t="str">
        <f>VLOOKUP(I1332,'Cost Center VLookup'!$A$1:$C$99,2,0)</f>
        <v>3333 Mid St Div Public Affairs</v>
      </c>
      <c r="N1332" t="str">
        <f>VLOOKUP(I1332,'Cost Center VLookup'!$A$1:$C$89,3,0)</f>
        <v>Mark Martin</v>
      </c>
      <c r="O1332" t="str">
        <f>VLOOKUP(I1332,'Cost Center VLookup'!$A$1:$D$97,4,0)</f>
        <v>Administration</v>
      </c>
    </row>
    <row r="1333" spans="1:15" hidden="1">
      <c r="A1333" s="18">
        <v>41166</v>
      </c>
      <c r="B1333">
        <v>201209</v>
      </c>
      <c r="C1333" s="9" t="s">
        <v>455</v>
      </c>
      <c r="D1333" s="7" t="s">
        <v>511</v>
      </c>
      <c r="E1333" t="s">
        <v>510</v>
      </c>
      <c r="F1333" s="25">
        <v>500</v>
      </c>
      <c r="G1333">
        <v>30705</v>
      </c>
      <c r="H1333" s="7" t="str">
        <f>VLOOKUP(G1333,'Sub-Acct VLookup'!$A$1:$B$44,2,0)</f>
        <v>Health</v>
      </c>
      <c r="I1333">
        <v>3333</v>
      </c>
      <c r="J1333" s="2" t="s">
        <v>1068</v>
      </c>
      <c r="K1333" s="2"/>
      <c r="L1333" t="str">
        <f>VLOOKUP(J1333,'State V-Lookup'!$A$1:$B$19,2,0)</f>
        <v>GEORGIA</v>
      </c>
      <c r="M1333" t="str">
        <f>VLOOKUP(I1333,'Cost Center VLookup'!$A$1:$C$99,2,0)</f>
        <v>3333 Mid St Div Public Affairs</v>
      </c>
      <c r="N1333" t="str">
        <f>VLOOKUP(I1333,'Cost Center VLookup'!$A$1:$C$89,3,0)</f>
        <v>Mark Martin</v>
      </c>
      <c r="O1333" t="str">
        <f>VLOOKUP(I1333,'Cost Center VLookup'!$A$1:$D$97,4,0)</f>
        <v>Administration</v>
      </c>
    </row>
    <row r="1334" spans="1:15" hidden="1">
      <c r="A1334" s="18">
        <v>41177</v>
      </c>
      <c r="B1334">
        <v>201209</v>
      </c>
      <c r="C1334" s="9" t="s">
        <v>455</v>
      </c>
      <c r="D1334" s="7" t="s">
        <v>518</v>
      </c>
      <c r="E1334" t="s">
        <v>510</v>
      </c>
      <c r="F1334" s="25">
        <v>350</v>
      </c>
      <c r="G1334">
        <v>30705</v>
      </c>
      <c r="H1334" s="7" t="str">
        <f>VLOOKUP(G1334,'Sub-Acct VLookup'!$A$1:$B$44,2,0)</f>
        <v>Health</v>
      </c>
      <c r="I1334">
        <v>3333</v>
      </c>
      <c r="J1334" s="2" t="s">
        <v>1068</v>
      </c>
      <c r="K1334" s="2"/>
      <c r="L1334" t="str">
        <f>VLOOKUP(J1334,'State V-Lookup'!$A$1:$B$19,2,0)</f>
        <v>GEORGIA</v>
      </c>
      <c r="M1334" t="str">
        <f>VLOOKUP(I1334,'Cost Center VLookup'!$A$1:$C$99,2,0)</f>
        <v>3333 Mid St Div Public Affairs</v>
      </c>
      <c r="N1334" t="str">
        <f>VLOOKUP(I1334,'Cost Center VLookup'!$A$1:$C$89,3,0)</f>
        <v>Mark Martin</v>
      </c>
      <c r="O1334" t="str">
        <f>VLOOKUP(I1334,'Cost Center VLookup'!$A$1:$D$97,4,0)</f>
        <v>Administration</v>
      </c>
    </row>
    <row r="1335" spans="1:15" hidden="1">
      <c r="A1335" s="18">
        <v>41110</v>
      </c>
      <c r="B1335">
        <v>201210</v>
      </c>
      <c r="C1335" s="9" t="s">
        <v>109</v>
      </c>
      <c r="D1335" s="7" t="s">
        <v>85</v>
      </c>
      <c r="E1335" t="s">
        <v>84</v>
      </c>
      <c r="F1335" s="25">
        <v>2500</v>
      </c>
      <c r="G1335">
        <v>30702</v>
      </c>
      <c r="H1335" s="7" t="str">
        <f>VLOOKUP(G1335,'Sub-Acct VLookup'!$A$1:$B$44,2,0)</f>
        <v>Education</v>
      </c>
      <c r="I1335">
        <v>3333</v>
      </c>
      <c r="J1335" s="2" t="s">
        <v>1011</v>
      </c>
      <c r="K1335" s="2"/>
      <c r="L1335" t="str">
        <f>VLOOKUP(J1335,'State V-Lookup'!$A$1:$B$19,2,0)</f>
        <v>KENTUCKY</v>
      </c>
      <c r="M1335" t="str">
        <f>VLOOKUP(I1335,'Cost Center VLookup'!$A$1:$C$99,2,0)</f>
        <v>3333 Mid St Div Public Affairs</v>
      </c>
      <c r="N1335" t="str">
        <f>VLOOKUP(I1335,'Cost Center VLookup'!$A$1:$C$89,3,0)</f>
        <v>Mark Martin</v>
      </c>
      <c r="O1335" t="str">
        <f>VLOOKUP(I1335,'Cost Center VLookup'!$A$1:$D$97,4,0)</f>
        <v>Administration</v>
      </c>
    </row>
    <row r="1336" spans="1:15" hidden="1">
      <c r="A1336" s="18">
        <v>41120</v>
      </c>
      <c r="B1336">
        <v>201210</v>
      </c>
      <c r="C1336" s="9" t="s">
        <v>109</v>
      </c>
      <c r="D1336" s="7" t="s">
        <v>87</v>
      </c>
      <c r="E1336" t="s">
        <v>86</v>
      </c>
      <c r="F1336" s="25">
        <v>1000</v>
      </c>
      <c r="G1336">
        <v>30702</v>
      </c>
      <c r="H1336" s="7" t="str">
        <f>VLOOKUP(G1336,'Sub-Acct VLookup'!$A$1:$B$44,2,0)</f>
        <v>Education</v>
      </c>
      <c r="I1336">
        <v>3333</v>
      </c>
      <c r="J1336" s="2" t="s">
        <v>1011</v>
      </c>
      <c r="K1336" s="2"/>
      <c r="L1336" t="str">
        <f>VLOOKUP(J1336,'State V-Lookup'!$A$1:$B$19,2,0)</f>
        <v>KENTUCKY</v>
      </c>
      <c r="M1336" t="str">
        <f>VLOOKUP(I1336,'Cost Center VLookup'!$A$1:$C$99,2,0)</f>
        <v>3333 Mid St Div Public Affairs</v>
      </c>
      <c r="N1336" t="str">
        <f>VLOOKUP(I1336,'Cost Center VLookup'!$A$1:$C$89,3,0)</f>
        <v>Mark Martin</v>
      </c>
      <c r="O1336" t="str">
        <f>VLOOKUP(I1336,'Cost Center VLookup'!$A$1:$D$97,4,0)</f>
        <v>Administration</v>
      </c>
    </row>
    <row r="1337" spans="1:15" hidden="1">
      <c r="A1337" s="18">
        <v>41178</v>
      </c>
      <c r="B1337">
        <v>201210</v>
      </c>
      <c r="C1337" s="9" t="s">
        <v>109</v>
      </c>
      <c r="D1337" s="7">
        <v>16</v>
      </c>
      <c r="E1337" t="s">
        <v>88</v>
      </c>
      <c r="F1337" s="25">
        <v>150</v>
      </c>
      <c r="G1337">
        <v>30736</v>
      </c>
      <c r="H1337" s="7" t="str">
        <f>VLOOKUP(G1337,'Sub-Acct VLookup'!$A$1:$B$44,2,0)</f>
        <v>Community Welfare</v>
      </c>
      <c r="I1337">
        <v>3333</v>
      </c>
      <c r="J1337" s="2" t="s">
        <v>1011</v>
      </c>
      <c r="K1337" s="2"/>
      <c r="L1337" t="str">
        <f>VLOOKUP(J1337,'State V-Lookup'!$A$1:$B$19,2,0)</f>
        <v>KENTUCKY</v>
      </c>
      <c r="M1337" t="str">
        <f>VLOOKUP(I1337,'Cost Center VLookup'!$A$1:$C$99,2,0)</f>
        <v>3333 Mid St Div Public Affairs</v>
      </c>
      <c r="N1337" t="str">
        <f>VLOOKUP(I1337,'Cost Center VLookup'!$A$1:$C$89,3,0)</f>
        <v>Mark Martin</v>
      </c>
      <c r="O1337" t="str">
        <f>VLOOKUP(I1337,'Cost Center VLookup'!$A$1:$D$97,4,0)</f>
        <v>Administration</v>
      </c>
    </row>
    <row r="1338" spans="1:15" hidden="1">
      <c r="A1338" s="18">
        <v>41180</v>
      </c>
      <c r="B1338">
        <v>201210</v>
      </c>
      <c r="C1338" s="9" t="s">
        <v>109</v>
      </c>
      <c r="D1338" s="7">
        <v>115</v>
      </c>
      <c r="E1338" t="s">
        <v>89</v>
      </c>
      <c r="F1338" s="25">
        <v>2000</v>
      </c>
      <c r="G1338">
        <v>30736</v>
      </c>
      <c r="H1338" s="7" t="str">
        <f>VLOOKUP(G1338,'Sub-Acct VLookup'!$A$1:$B$44,2,0)</f>
        <v>Community Welfare</v>
      </c>
      <c r="I1338">
        <v>3333</v>
      </c>
      <c r="J1338" s="2" t="s">
        <v>1011</v>
      </c>
      <c r="K1338" s="2"/>
      <c r="L1338" t="str">
        <f>VLOOKUP(J1338,'State V-Lookup'!$A$1:$B$19,2,0)</f>
        <v>KENTUCKY</v>
      </c>
      <c r="M1338" t="str">
        <f>VLOOKUP(I1338,'Cost Center VLookup'!$A$1:$C$99,2,0)</f>
        <v>3333 Mid St Div Public Affairs</v>
      </c>
      <c r="N1338" t="str">
        <f>VLOOKUP(I1338,'Cost Center VLookup'!$A$1:$C$89,3,0)</f>
        <v>Mark Martin</v>
      </c>
      <c r="O1338" t="str">
        <f>VLOOKUP(I1338,'Cost Center VLookup'!$A$1:$D$97,4,0)</f>
        <v>Administration</v>
      </c>
    </row>
    <row r="1339" spans="1:15" hidden="1">
      <c r="A1339" s="18">
        <v>41182</v>
      </c>
      <c r="B1339">
        <v>201210</v>
      </c>
      <c r="C1339" s="9" t="s">
        <v>109</v>
      </c>
      <c r="D1339" s="7">
        <v>9123396</v>
      </c>
      <c r="E1339" t="s">
        <v>90</v>
      </c>
      <c r="F1339" s="25">
        <v>1500</v>
      </c>
      <c r="G1339">
        <v>30702</v>
      </c>
      <c r="H1339" s="7" t="str">
        <f>VLOOKUP(G1339,'Sub-Acct VLookup'!$A$1:$B$44,2,0)</f>
        <v>Education</v>
      </c>
      <c r="I1339">
        <v>3333</v>
      </c>
      <c r="J1339" s="2" t="s">
        <v>1011</v>
      </c>
      <c r="K1339" s="2"/>
      <c r="L1339" t="str">
        <f>VLOOKUP(J1339,'State V-Lookup'!$A$1:$B$19,2,0)</f>
        <v>KENTUCKY</v>
      </c>
      <c r="M1339" t="str">
        <f>VLOOKUP(I1339,'Cost Center VLookup'!$A$1:$C$99,2,0)</f>
        <v>3333 Mid St Div Public Affairs</v>
      </c>
      <c r="N1339" t="str">
        <f>VLOOKUP(I1339,'Cost Center VLookup'!$A$1:$C$89,3,0)</f>
        <v>Mark Martin</v>
      </c>
      <c r="O1339" t="str">
        <f>VLOOKUP(I1339,'Cost Center VLookup'!$A$1:$D$97,4,0)</f>
        <v>Administration</v>
      </c>
    </row>
    <row r="1340" spans="1:15" hidden="1">
      <c r="A1340" s="18">
        <v>41183</v>
      </c>
      <c r="B1340">
        <v>201210</v>
      </c>
      <c r="C1340" s="9" t="s">
        <v>109</v>
      </c>
      <c r="D1340" s="7" t="s">
        <v>91</v>
      </c>
      <c r="E1340" t="s">
        <v>713</v>
      </c>
      <c r="F1340" s="25">
        <v>2000</v>
      </c>
      <c r="G1340">
        <v>30702</v>
      </c>
      <c r="H1340" s="7" t="str">
        <f>VLOOKUP(G1340,'Sub-Acct VLookup'!$A$1:$B$44,2,0)</f>
        <v>Education</v>
      </c>
      <c r="I1340">
        <v>3333</v>
      </c>
      <c r="J1340" s="2" t="s">
        <v>1011</v>
      </c>
      <c r="K1340" s="2"/>
      <c r="L1340" t="str">
        <f>VLOOKUP(J1340,'State V-Lookup'!$A$1:$B$19,2,0)</f>
        <v>KENTUCKY</v>
      </c>
      <c r="M1340" t="str">
        <f>VLOOKUP(I1340,'Cost Center VLookup'!$A$1:$C$99,2,0)</f>
        <v>3333 Mid St Div Public Affairs</v>
      </c>
      <c r="N1340" t="str">
        <f>VLOOKUP(I1340,'Cost Center VLookup'!$A$1:$C$89,3,0)</f>
        <v>Mark Martin</v>
      </c>
      <c r="O1340" t="str">
        <f>VLOOKUP(I1340,'Cost Center VLookup'!$A$1:$D$97,4,0)</f>
        <v>Administration</v>
      </c>
    </row>
    <row r="1341" spans="1:15" hidden="1">
      <c r="A1341" s="18">
        <v>41183</v>
      </c>
      <c r="B1341">
        <v>201210</v>
      </c>
      <c r="C1341" s="9" t="s">
        <v>109</v>
      </c>
      <c r="D1341" s="7" t="s">
        <v>91</v>
      </c>
      <c r="E1341" t="s">
        <v>92</v>
      </c>
      <c r="F1341" s="25">
        <v>100</v>
      </c>
      <c r="G1341">
        <v>30702</v>
      </c>
      <c r="H1341" s="7" t="str">
        <f>VLOOKUP(G1341,'Sub-Acct VLookup'!$A$1:$B$44,2,0)</f>
        <v>Education</v>
      </c>
      <c r="I1341">
        <v>3333</v>
      </c>
      <c r="J1341" s="2" t="s">
        <v>1011</v>
      </c>
      <c r="K1341" s="2"/>
      <c r="L1341" t="str">
        <f>VLOOKUP(J1341,'State V-Lookup'!$A$1:$B$19,2,0)</f>
        <v>KENTUCKY</v>
      </c>
      <c r="M1341" t="str">
        <f>VLOOKUP(I1341,'Cost Center VLookup'!$A$1:$C$99,2,0)</f>
        <v>3333 Mid St Div Public Affairs</v>
      </c>
      <c r="N1341" t="str">
        <f>VLOOKUP(I1341,'Cost Center VLookup'!$A$1:$C$89,3,0)</f>
        <v>Mark Martin</v>
      </c>
      <c r="O1341" t="str">
        <f>VLOOKUP(I1341,'Cost Center VLookup'!$A$1:$D$97,4,0)</f>
        <v>Administration</v>
      </c>
    </row>
    <row r="1342" spans="1:15" hidden="1">
      <c r="A1342" s="18">
        <v>41183</v>
      </c>
      <c r="B1342">
        <v>201210</v>
      </c>
      <c r="C1342" s="9" t="s">
        <v>109</v>
      </c>
      <c r="D1342" s="7" t="s">
        <v>91</v>
      </c>
      <c r="E1342" t="s">
        <v>93</v>
      </c>
      <c r="F1342" s="25">
        <v>1000</v>
      </c>
      <c r="G1342">
        <v>30702</v>
      </c>
      <c r="H1342" s="7" t="str">
        <f>VLOOKUP(G1342,'Sub-Acct VLookup'!$A$1:$B$44,2,0)</f>
        <v>Education</v>
      </c>
      <c r="I1342">
        <v>3333</v>
      </c>
      <c r="J1342" s="2" t="s">
        <v>1011</v>
      </c>
      <c r="K1342" s="2"/>
      <c r="L1342" t="str">
        <f>VLOOKUP(J1342,'State V-Lookup'!$A$1:$B$19,2,0)</f>
        <v>KENTUCKY</v>
      </c>
      <c r="M1342" t="str">
        <f>VLOOKUP(I1342,'Cost Center VLookup'!$A$1:$C$99,2,0)</f>
        <v>3333 Mid St Div Public Affairs</v>
      </c>
      <c r="N1342" t="str">
        <f>VLOOKUP(I1342,'Cost Center VLookup'!$A$1:$C$89,3,0)</f>
        <v>Mark Martin</v>
      </c>
      <c r="O1342" t="str">
        <f>VLOOKUP(I1342,'Cost Center VLookup'!$A$1:$D$97,4,0)</f>
        <v>Administration</v>
      </c>
    </row>
    <row r="1343" spans="1:15" hidden="1">
      <c r="A1343" s="18">
        <v>41185</v>
      </c>
      <c r="B1343">
        <v>201210</v>
      </c>
      <c r="C1343" s="9" t="s">
        <v>109</v>
      </c>
      <c r="D1343" s="7">
        <v>38591</v>
      </c>
      <c r="E1343" t="s">
        <v>470</v>
      </c>
      <c r="F1343" s="25">
        <v>10000</v>
      </c>
      <c r="G1343">
        <v>30736</v>
      </c>
      <c r="H1343" s="7" t="str">
        <f>VLOOKUP(G1343,'Sub-Acct VLookup'!$A$1:$B$44,2,0)</f>
        <v>Community Welfare</v>
      </c>
      <c r="I1343">
        <v>3333</v>
      </c>
      <c r="J1343" s="2" t="s">
        <v>1011</v>
      </c>
      <c r="K1343" s="2"/>
      <c r="L1343" t="str">
        <f>VLOOKUP(J1343,'State V-Lookup'!$A$1:$B$19,2,0)</f>
        <v>KENTUCKY</v>
      </c>
      <c r="M1343" t="str">
        <f>VLOOKUP(I1343,'Cost Center VLookup'!$A$1:$C$99,2,0)</f>
        <v>3333 Mid St Div Public Affairs</v>
      </c>
      <c r="N1343" t="str">
        <f>VLOOKUP(I1343,'Cost Center VLookup'!$A$1:$C$89,3,0)</f>
        <v>Mark Martin</v>
      </c>
      <c r="O1343" t="str">
        <f>VLOOKUP(I1343,'Cost Center VLookup'!$A$1:$D$97,4,0)</f>
        <v>Administration</v>
      </c>
    </row>
    <row r="1344" spans="1:15" hidden="1">
      <c r="A1344" s="18">
        <v>41197</v>
      </c>
      <c r="B1344">
        <v>201210</v>
      </c>
      <c r="C1344" s="9" t="s">
        <v>109</v>
      </c>
      <c r="D1344" s="7" t="s">
        <v>96</v>
      </c>
      <c r="E1344" t="s">
        <v>470</v>
      </c>
      <c r="F1344" s="25">
        <v>750</v>
      </c>
      <c r="G1344">
        <v>30736</v>
      </c>
      <c r="H1344" s="7" t="str">
        <f>VLOOKUP(G1344,'Sub-Acct VLookup'!$A$1:$B$44,2,0)</f>
        <v>Community Welfare</v>
      </c>
      <c r="I1344">
        <v>3308</v>
      </c>
      <c r="J1344" s="2" t="s">
        <v>1011</v>
      </c>
      <c r="K1344" s="2"/>
      <c r="L1344" t="str">
        <f>VLOOKUP(J1344,'State V-Lookup'!$A$1:$B$19,2,0)</f>
        <v>KENTUCKY</v>
      </c>
      <c r="M1344" t="str">
        <f>VLOOKUP(I1344,'Cost Center VLookup'!$A$1:$C$99,2,0)</f>
        <v>3308 Mid St Div Franklin Marketing</v>
      </c>
      <c r="N1344" t="str">
        <f>VLOOKUP(I1344,'Cost Center VLookup'!$A$1:$C$89,3,0)</f>
        <v>Danny Bertotti</v>
      </c>
      <c r="O1344" t="str">
        <f>VLOOKUP(I1344,'Cost Center VLookup'!$A$1:$D$97,4,0)</f>
        <v>Marketing</v>
      </c>
    </row>
    <row r="1345" spans="1:15" hidden="1">
      <c r="A1345" s="18">
        <v>41202</v>
      </c>
      <c r="B1345">
        <v>201210</v>
      </c>
      <c r="C1345" s="9" t="s">
        <v>109</v>
      </c>
      <c r="D1345" s="7" t="s">
        <v>105</v>
      </c>
      <c r="E1345" t="s">
        <v>104</v>
      </c>
      <c r="F1345" s="25">
        <v>500</v>
      </c>
      <c r="G1345">
        <v>30702</v>
      </c>
      <c r="H1345" s="7" t="str">
        <f>VLOOKUP(G1345,'Sub-Acct VLookup'!$A$1:$B$44,2,0)</f>
        <v>Education</v>
      </c>
      <c r="I1345">
        <v>3333</v>
      </c>
      <c r="J1345" s="2" t="s">
        <v>1011</v>
      </c>
      <c r="K1345" s="2"/>
      <c r="L1345" t="str">
        <f>VLOOKUP(J1345,'State V-Lookup'!$A$1:$B$19,2,0)</f>
        <v>KENTUCKY</v>
      </c>
      <c r="M1345" t="str">
        <f>VLOOKUP(I1345,'Cost Center VLookup'!$A$1:$C$99,2,0)</f>
        <v>3333 Mid St Div Public Affairs</v>
      </c>
      <c r="N1345" t="str">
        <f>VLOOKUP(I1345,'Cost Center VLookup'!$A$1:$C$89,3,0)</f>
        <v>Mark Martin</v>
      </c>
      <c r="O1345" t="str">
        <f>VLOOKUP(I1345,'Cost Center VLookup'!$A$1:$D$97,4,0)</f>
        <v>Administration</v>
      </c>
    </row>
    <row r="1346" spans="1:15" hidden="1">
      <c r="A1346" s="18">
        <v>41205</v>
      </c>
      <c r="B1346">
        <v>201210</v>
      </c>
      <c r="C1346" s="9" t="s">
        <v>109</v>
      </c>
      <c r="D1346" s="7" t="s">
        <v>106</v>
      </c>
      <c r="E1346" t="s">
        <v>581</v>
      </c>
      <c r="F1346" s="25">
        <v>19500</v>
      </c>
      <c r="G1346">
        <v>30711</v>
      </c>
      <c r="H1346" s="7" t="str">
        <f>VLOOKUP(G1346,'Sub-Acct VLookup'!$A$1:$B$44,2,0)</f>
        <v>Heat Help Assistance Program</v>
      </c>
      <c r="I1346">
        <v>2631</v>
      </c>
      <c r="J1346" s="2" t="s">
        <v>1011</v>
      </c>
      <c r="K1346" s="2"/>
      <c r="L1346" t="str">
        <f>VLOOKUP(J1346,'State V-Lookup'!$A$1:$B$19,2,0)</f>
        <v>KENTUCKY</v>
      </c>
      <c r="M1346" t="str">
        <f>VLOOKUP(I1346,'Cost Center VLookup'!$A$1:$C$99,2,0)</f>
        <v>2631 KY Div Madisonville West Region Administration</v>
      </c>
      <c r="N1346" t="str">
        <f>VLOOKUP(I1346,'Cost Center VLookup'!$A$1:$C$89,3,0)</f>
        <v>Tim Owen</v>
      </c>
      <c r="O1346" t="str">
        <f>VLOOKUP(I1346,'Cost Center VLookup'!$A$1:$D$97,4,0)</f>
        <v>Administration</v>
      </c>
    </row>
    <row r="1347" spans="1:15" hidden="1">
      <c r="A1347" s="18">
        <v>41206</v>
      </c>
      <c r="B1347">
        <v>201210</v>
      </c>
      <c r="C1347" s="9" t="s">
        <v>109</v>
      </c>
      <c r="D1347" s="7" t="s">
        <v>107</v>
      </c>
      <c r="E1347" t="s">
        <v>709</v>
      </c>
      <c r="F1347" s="25">
        <v>100</v>
      </c>
      <c r="G1347">
        <v>30702</v>
      </c>
      <c r="H1347" s="7" t="str">
        <f>VLOOKUP(G1347,'Sub-Acct VLookup'!$A$1:$B$44,2,0)</f>
        <v>Education</v>
      </c>
      <c r="I1347">
        <v>3333</v>
      </c>
      <c r="J1347" s="2" t="s">
        <v>1011</v>
      </c>
      <c r="K1347" s="2"/>
      <c r="L1347" t="str">
        <f>VLOOKUP(J1347,'State V-Lookup'!$A$1:$B$19,2,0)</f>
        <v>KENTUCKY</v>
      </c>
      <c r="M1347" t="str">
        <f>VLOOKUP(I1347,'Cost Center VLookup'!$A$1:$C$99,2,0)</f>
        <v>3333 Mid St Div Public Affairs</v>
      </c>
      <c r="N1347" t="str">
        <f>VLOOKUP(I1347,'Cost Center VLookup'!$A$1:$C$89,3,0)</f>
        <v>Mark Martin</v>
      </c>
      <c r="O1347" t="str">
        <f>VLOOKUP(I1347,'Cost Center VLookup'!$A$1:$D$97,4,0)</f>
        <v>Administration</v>
      </c>
    </row>
    <row r="1348" spans="1:15" hidden="1">
      <c r="A1348" s="18">
        <v>41197</v>
      </c>
      <c r="B1348">
        <v>201210</v>
      </c>
      <c r="C1348" s="9" t="s">
        <v>109</v>
      </c>
      <c r="D1348" s="7" t="s">
        <v>96</v>
      </c>
      <c r="E1348" t="s">
        <v>470</v>
      </c>
      <c r="F1348" s="25">
        <v>750</v>
      </c>
      <c r="G1348">
        <v>30736</v>
      </c>
      <c r="H1348" s="7" t="str">
        <f>VLOOKUP(G1348,'Sub-Acct VLookup'!$A$1:$B$44,2,0)</f>
        <v>Community Welfare</v>
      </c>
      <c r="I1348">
        <v>2604</v>
      </c>
      <c r="J1348" s="2" t="s">
        <v>1027</v>
      </c>
      <c r="K1348" s="2"/>
      <c r="L1348" t="str">
        <f>VLOOKUP(J1348,'State V-Lookup'!$A$1:$B$19,2,0)</f>
        <v>GENERAL OFFICE</v>
      </c>
      <c r="M1348" t="str">
        <f>VLOOKUP(I1348,'Cost Center VLookup'!$A$1:$C$99,2,0)</f>
        <v>2604 KY Div Owensboro Regulatory Affairs</v>
      </c>
      <c r="N1348" t="str">
        <f>VLOOKUP(I1348,'Cost Center VLookup'!$A$1:$C$89,3,0)</f>
        <v>Brannon Taylor</v>
      </c>
      <c r="O1348" t="str">
        <f>VLOOKUP(I1348,'Cost Center VLookup'!$A$1:$D$97,4,0)</f>
        <v>Administration</v>
      </c>
    </row>
    <row r="1349" spans="1:15" hidden="1">
      <c r="A1349" s="18">
        <v>41197</v>
      </c>
      <c r="B1349">
        <v>201210</v>
      </c>
      <c r="C1349" s="9" t="s">
        <v>109</v>
      </c>
      <c r="D1349" s="7" t="s">
        <v>96</v>
      </c>
      <c r="E1349" t="s">
        <v>470</v>
      </c>
      <c r="F1349" s="25">
        <v>750</v>
      </c>
      <c r="G1349">
        <v>30736</v>
      </c>
      <c r="H1349" s="7" t="str">
        <f>VLOOKUP(G1349,'Sub-Acct VLookup'!$A$1:$B$44,2,0)</f>
        <v>Community Welfare</v>
      </c>
      <c r="I1349">
        <v>2631</v>
      </c>
      <c r="J1349" s="2" t="s">
        <v>1027</v>
      </c>
      <c r="K1349" s="2"/>
      <c r="L1349" t="str">
        <f>VLOOKUP(J1349,'State V-Lookup'!$A$1:$B$19,2,0)</f>
        <v>GENERAL OFFICE</v>
      </c>
      <c r="M1349" t="str">
        <f>VLOOKUP(I1349,'Cost Center VLookup'!$A$1:$C$99,2,0)</f>
        <v>2631 KY Div Madisonville West Region Administration</v>
      </c>
      <c r="N1349" t="str">
        <f>VLOOKUP(I1349,'Cost Center VLookup'!$A$1:$C$89,3,0)</f>
        <v>Tim Owen</v>
      </c>
      <c r="O1349" t="str">
        <f>VLOOKUP(I1349,'Cost Center VLookup'!$A$1:$D$97,4,0)</f>
        <v>Administration</v>
      </c>
    </row>
    <row r="1350" spans="1:15" hidden="1">
      <c r="A1350" s="18">
        <v>41197</v>
      </c>
      <c r="B1350">
        <v>201210</v>
      </c>
      <c r="C1350" s="9" t="s">
        <v>109</v>
      </c>
      <c r="D1350" s="7" t="s">
        <v>96</v>
      </c>
      <c r="E1350" t="s">
        <v>470</v>
      </c>
      <c r="F1350" s="25">
        <v>750</v>
      </c>
      <c r="G1350">
        <v>30736</v>
      </c>
      <c r="H1350" s="7" t="str">
        <f>VLOOKUP(G1350,'Sub-Acct VLookup'!$A$1:$B$44,2,0)</f>
        <v>Community Welfare</v>
      </c>
      <c r="I1350">
        <v>2703</v>
      </c>
      <c r="J1350" s="2" t="s">
        <v>1027</v>
      </c>
      <c r="K1350" s="2"/>
      <c r="L1350" t="str">
        <f>VLOOKUP(J1350,'State V-Lookup'!$A$1:$B$19,2,0)</f>
        <v>GENERAL OFFICE</v>
      </c>
      <c r="M1350" t="str">
        <f>VLOOKUP(I1350,'Cost Center VLookup'!$A$1:$C$99,2,0)</f>
        <v>2703 KY Div Governmental Affairs</v>
      </c>
      <c r="N1350" t="str">
        <f>VLOOKUP(I1350,'Cost Center VLookup'!$A$1:$C$89,3,0)</f>
        <v>Vacant</v>
      </c>
      <c r="O1350" t="str">
        <f>VLOOKUP(I1350,'Cost Center VLookup'!$A$1:$D$97,4,0)</f>
        <v>Administration</v>
      </c>
    </row>
    <row r="1351" spans="1:15" hidden="1">
      <c r="A1351" s="18">
        <v>41197</v>
      </c>
      <c r="B1351">
        <v>201210</v>
      </c>
      <c r="C1351" s="9" t="s">
        <v>109</v>
      </c>
      <c r="D1351" s="7">
        <v>1212</v>
      </c>
      <c r="E1351" t="s">
        <v>97</v>
      </c>
      <c r="F1351" s="25">
        <v>1500</v>
      </c>
      <c r="G1351">
        <v>30736</v>
      </c>
      <c r="H1351" s="7" t="str">
        <f>VLOOKUP(G1351,'Sub-Acct VLookup'!$A$1:$B$44,2,0)</f>
        <v>Community Welfare</v>
      </c>
      <c r="I1351">
        <v>3333</v>
      </c>
      <c r="J1351" s="2" t="s">
        <v>1026</v>
      </c>
      <c r="K1351" s="2"/>
      <c r="L1351" t="str">
        <f>VLOOKUP(J1351,'State V-Lookup'!$A$1:$B$19,2,0)</f>
        <v>TENNESSEE</v>
      </c>
      <c r="M1351" t="str">
        <f>VLOOKUP(I1351,'Cost Center VLookup'!$A$1:$C$99,2,0)</f>
        <v>3333 Mid St Div Public Affairs</v>
      </c>
      <c r="N1351" t="str">
        <f>VLOOKUP(I1351,'Cost Center VLookup'!$A$1:$C$89,3,0)</f>
        <v>Mark Martin</v>
      </c>
      <c r="O1351" t="str">
        <f>VLOOKUP(I1351,'Cost Center VLookup'!$A$1:$D$97,4,0)</f>
        <v>Administration</v>
      </c>
    </row>
    <row r="1352" spans="1:15" hidden="1">
      <c r="A1352" s="18">
        <v>41198</v>
      </c>
      <c r="B1352">
        <v>201210</v>
      </c>
      <c r="C1352" s="9" t="s">
        <v>109</v>
      </c>
      <c r="D1352" s="7" t="s">
        <v>98</v>
      </c>
      <c r="E1352" t="s">
        <v>486</v>
      </c>
      <c r="F1352" s="25">
        <v>32.76</v>
      </c>
      <c r="G1352">
        <v>30703</v>
      </c>
      <c r="H1352" s="7" t="str">
        <f>VLOOKUP(G1352,'Sub-Acct VLookup'!$A$1:$B$44,2,0)</f>
        <v>United Way Agencies</v>
      </c>
      <c r="I1352">
        <v>3333</v>
      </c>
      <c r="J1352" s="2" t="s">
        <v>1026</v>
      </c>
      <c r="K1352" s="2"/>
      <c r="L1352" t="str">
        <f>VLOOKUP(J1352,'State V-Lookup'!$A$1:$B$19,2,0)</f>
        <v>TENNESSEE</v>
      </c>
      <c r="M1352" t="str">
        <f>VLOOKUP(I1352,'Cost Center VLookup'!$A$1:$C$99,2,0)</f>
        <v>3333 Mid St Div Public Affairs</v>
      </c>
      <c r="N1352" t="str">
        <f>VLOOKUP(I1352,'Cost Center VLookup'!$A$1:$C$89,3,0)</f>
        <v>Mark Martin</v>
      </c>
      <c r="O1352" t="str">
        <f>VLOOKUP(I1352,'Cost Center VLookup'!$A$1:$D$97,4,0)</f>
        <v>Administration</v>
      </c>
    </row>
    <row r="1353" spans="1:15" hidden="1">
      <c r="A1353" s="18">
        <v>41198</v>
      </c>
      <c r="B1353">
        <v>201210</v>
      </c>
      <c r="C1353" s="9" t="s">
        <v>109</v>
      </c>
      <c r="D1353" s="7" t="s">
        <v>99</v>
      </c>
      <c r="E1353" t="s">
        <v>486</v>
      </c>
      <c r="F1353" s="25">
        <v>78.95</v>
      </c>
      <c r="G1353">
        <v>30703</v>
      </c>
      <c r="H1353" s="7" t="str">
        <f>VLOOKUP(G1353,'Sub-Acct VLookup'!$A$1:$B$44,2,0)</f>
        <v>United Way Agencies</v>
      </c>
      <c r="I1353">
        <v>3333</v>
      </c>
      <c r="J1353" s="2" t="s">
        <v>1026</v>
      </c>
      <c r="K1353" s="2"/>
      <c r="L1353" t="str">
        <f>VLOOKUP(J1353,'State V-Lookup'!$A$1:$B$19,2,0)</f>
        <v>TENNESSEE</v>
      </c>
      <c r="M1353" t="str">
        <f>VLOOKUP(I1353,'Cost Center VLookup'!$A$1:$C$99,2,0)</f>
        <v>3333 Mid St Div Public Affairs</v>
      </c>
      <c r="N1353" t="str">
        <f>VLOOKUP(I1353,'Cost Center VLookup'!$A$1:$C$89,3,0)</f>
        <v>Mark Martin</v>
      </c>
      <c r="O1353" t="str">
        <f>VLOOKUP(I1353,'Cost Center VLookup'!$A$1:$D$97,4,0)</f>
        <v>Administration</v>
      </c>
    </row>
    <row r="1354" spans="1:15" hidden="1">
      <c r="A1354" s="18">
        <v>41199</v>
      </c>
      <c r="B1354">
        <v>201210</v>
      </c>
      <c r="C1354" s="9" t="s">
        <v>109</v>
      </c>
      <c r="D1354" s="7" t="s">
        <v>100</v>
      </c>
      <c r="E1354" t="s">
        <v>470</v>
      </c>
      <c r="F1354" s="25">
        <v>500</v>
      </c>
      <c r="G1354">
        <v>30736</v>
      </c>
      <c r="H1354" s="7" t="str">
        <f>VLOOKUP(G1354,'Sub-Acct VLookup'!$A$1:$B$44,2,0)</f>
        <v>Community Welfare</v>
      </c>
      <c r="I1354">
        <v>3333</v>
      </c>
      <c r="J1354" s="2" t="s">
        <v>1026</v>
      </c>
      <c r="K1354" s="2"/>
      <c r="L1354" t="str">
        <f>VLOOKUP(J1354,'State V-Lookup'!$A$1:$B$19,2,0)</f>
        <v>TENNESSEE</v>
      </c>
      <c r="M1354" t="str">
        <f>VLOOKUP(I1354,'Cost Center VLookup'!$A$1:$C$99,2,0)</f>
        <v>3333 Mid St Div Public Affairs</v>
      </c>
      <c r="N1354" t="str">
        <f>VLOOKUP(I1354,'Cost Center VLookup'!$A$1:$C$89,3,0)</f>
        <v>Mark Martin</v>
      </c>
      <c r="O1354" t="str">
        <f>VLOOKUP(I1354,'Cost Center VLookup'!$A$1:$D$97,4,0)</f>
        <v>Administration</v>
      </c>
    </row>
    <row r="1355" spans="1:15" hidden="1">
      <c r="A1355" s="18">
        <v>41201</v>
      </c>
      <c r="B1355">
        <v>201210</v>
      </c>
      <c r="C1355" s="9" t="s">
        <v>109</v>
      </c>
      <c r="D1355" s="7" t="s">
        <v>103</v>
      </c>
      <c r="E1355" t="s">
        <v>102</v>
      </c>
      <c r="F1355" s="25">
        <v>1000</v>
      </c>
      <c r="G1355">
        <v>30705</v>
      </c>
      <c r="H1355" s="7" t="str">
        <f>VLOOKUP(G1355,'Sub-Acct VLookup'!$A$1:$B$44,2,0)</f>
        <v>Health</v>
      </c>
      <c r="I1355">
        <v>3333</v>
      </c>
      <c r="J1355" s="2" t="s">
        <v>1026</v>
      </c>
      <c r="K1355" s="2"/>
      <c r="L1355" t="str">
        <f>VLOOKUP(J1355,'State V-Lookup'!$A$1:$B$19,2,0)</f>
        <v>TENNESSEE</v>
      </c>
      <c r="M1355" t="str">
        <f>VLOOKUP(I1355,'Cost Center VLookup'!$A$1:$C$99,2,0)</f>
        <v>3333 Mid St Div Public Affairs</v>
      </c>
      <c r="N1355" t="str">
        <f>VLOOKUP(I1355,'Cost Center VLookup'!$A$1:$C$89,3,0)</f>
        <v>Mark Martin</v>
      </c>
      <c r="O1355" t="str">
        <f>VLOOKUP(I1355,'Cost Center VLookup'!$A$1:$D$97,4,0)</f>
        <v>Administration</v>
      </c>
    </row>
    <row r="1356" spans="1:15" hidden="1">
      <c r="A1356" s="18">
        <v>41087</v>
      </c>
      <c r="B1356">
        <v>201210</v>
      </c>
      <c r="C1356" s="9" t="s">
        <v>109</v>
      </c>
      <c r="D1356" s="7" t="s">
        <v>83</v>
      </c>
      <c r="E1356" t="s">
        <v>470</v>
      </c>
      <c r="F1356" s="25">
        <v>1000</v>
      </c>
      <c r="G1356">
        <v>30730</v>
      </c>
      <c r="H1356" s="7" t="str">
        <f>VLOOKUP(G1356,'Sub-Acct VLookup'!$A$1:$B$44,2,0)</f>
        <v>Use 30736 Sports Programs 4261-30730</v>
      </c>
      <c r="I1356">
        <v>3333</v>
      </c>
      <c r="J1356" s="2" t="s">
        <v>1068</v>
      </c>
      <c r="K1356" s="2"/>
      <c r="L1356" t="str">
        <f>VLOOKUP(J1356,'State V-Lookup'!$A$1:$B$19,2,0)</f>
        <v>GEORGIA</v>
      </c>
      <c r="M1356" t="str">
        <f>VLOOKUP(I1356,'Cost Center VLookup'!$A$1:$C$99,2,0)</f>
        <v>3333 Mid St Div Public Affairs</v>
      </c>
      <c r="N1356" t="str">
        <f>VLOOKUP(I1356,'Cost Center VLookup'!$A$1:$C$89,3,0)</f>
        <v>Mark Martin</v>
      </c>
      <c r="O1356" t="str">
        <f>VLOOKUP(I1356,'Cost Center VLookup'!$A$1:$D$97,4,0)</f>
        <v>Administration</v>
      </c>
    </row>
    <row r="1357" spans="1:15" hidden="1">
      <c r="A1357" s="18">
        <v>41182</v>
      </c>
      <c r="B1357">
        <v>201210</v>
      </c>
      <c r="C1357" s="9" t="s">
        <v>109</v>
      </c>
      <c r="D1357" s="7">
        <v>7799731</v>
      </c>
      <c r="E1357" t="s">
        <v>115</v>
      </c>
      <c r="F1357" s="25">
        <v>500</v>
      </c>
      <c r="G1357">
        <v>30736</v>
      </c>
      <c r="H1357" s="7" t="str">
        <f>VLOOKUP(G1357,'Sub-Acct VLookup'!$A$1:$B$44,2,0)</f>
        <v>Community Welfare</v>
      </c>
      <c r="I1357">
        <v>3333</v>
      </c>
      <c r="J1357" s="2" t="s">
        <v>1068</v>
      </c>
      <c r="K1357" s="2"/>
      <c r="L1357" t="str">
        <f>VLOOKUP(J1357,'State V-Lookup'!$A$1:$B$19,2,0)</f>
        <v>GEORGIA</v>
      </c>
      <c r="M1357" t="str">
        <f>VLOOKUP(I1357,'Cost Center VLookup'!$A$1:$C$99,2,0)</f>
        <v>3333 Mid St Div Public Affairs</v>
      </c>
      <c r="N1357" t="str">
        <f>VLOOKUP(I1357,'Cost Center VLookup'!$A$1:$C$89,3,0)</f>
        <v>Mark Martin</v>
      </c>
      <c r="O1357" t="str">
        <f>VLOOKUP(I1357,'Cost Center VLookup'!$A$1:$D$97,4,0)</f>
        <v>Administration</v>
      </c>
    </row>
    <row r="1358" spans="1:15" hidden="1">
      <c r="A1358" s="18">
        <v>41183</v>
      </c>
      <c r="B1358">
        <v>201210</v>
      </c>
      <c r="C1358" s="9" t="s">
        <v>109</v>
      </c>
      <c r="D1358" s="7" t="s">
        <v>91</v>
      </c>
      <c r="E1358" t="s">
        <v>781</v>
      </c>
      <c r="F1358" s="25">
        <v>500</v>
      </c>
      <c r="G1358">
        <v>30710</v>
      </c>
      <c r="H1358" s="7" t="str">
        <f>VLOOKUP(G1358,'Sub-Acct VLookup'!$A$1:$B$44,2,0)</f>
        <v>Youth Clubs &amp; Centers</v>
      </c>
      <c r="I1358">
        <v>3333</v>
      </c>
      <c r="J1358" s="2" t="s">
        <v>1068</v>
      </c>
      <c r="K1358" s="2"/>
      <c r="L1358" t="str">
        <f>VLOOKUP(J1358,'State V-Lookup'!$A$1:$B$19,2,0)</f>
        <v>GEORGIA</v>
      </c>
      <c r="M1358" t="str">
        <f>VLOOKUP(I1358,'Cost Center VLookup'!$A$1:$C$99,2,0)</f>
        <v>3333 Mid St Div Public Affairs</v>
      </c>
      <c r="N1358" t="str">
        <f>VLOOKUP(I1358,'Cost Center VLookup'!$A$1:$C$89,3,0)</f>
        <v>Mark Martin</v>
      </c>
      <c r="O1358" t="str">
        <f>VLOOKUP(I1358,'Cost Center VLookup'!$A$1:$D$97,4,0)</f>
        <v>Administration</v>
      </c>
    </row>
    <row r="1359" spans="1:15" hidden="1">
      <c r="A1359" s="18">
        <v>41190</v>
      </c>
      <c r="B1359">
        <v>201210</v>
      </c>
      <c r="C1359" s="9" t="s">
        <v>109</v>
      </c>
      <c r="D1359" s="7" t="s">
        <v>94</v>
      </c>
      <c r="E1359" t="s">
        <v>796</v>
      </c>
      <c r="F1359" s="25">
        <v>2000</v>
      </c>
      <c r="G1359">
        <v>30706</v>
      </c>
      <c r="H1359" s="7" t="str">
        <f>VLOOKUP(G1359,'Sub-Acct VLookup'!$A$1:$B$44,2,0)</f>
        <v>Museums &amp; Arts</v>
      </c>
      <c r="I1359">
        <v>3333</v>
      </c>
      <c r="J1359" s="2" t="s">
        <v>1068</v>
      </c>
      <c r="K1359" s="2"/>
      <c r="L1359" t="str">
        <f>VLOOKUP(J1359,'State V-Lookup'!$A$1:$B$19,2,0)</f>
        <v>GEORGIA</v>
      </c>
      <c r="M1359" t="str">
        <f>VLOOKUP(I1359,'Cost Center VLookup'!$A$1:$C$99,2,0)</f>
        <v>3333 Mid St Div Public Affairs</v>
      </c>
      <c r="N1359" t="str">
        <f>VLOOKUP(I1359,'Cost Center VLookup'!$A$1:$C$89,3,0)</f>
        <v>Mark Martin</v>
      </c>
      <c r="O1359" t="str">
        <f>VLOOKUP(I1359,'Cost Center VLookup'!$A$1:$D$97,4,0)</f>
        <v>Administration</v>
      </c>
    </row>
    <row r="1360" spans="1:15" hidden="1">
      <c r="A1360" s="18">
        <v>41199</v>
      </c>
      <c r="B1360">
        <v>201210</v>
      </c>
      <c r="C1360" s="9" t="s">
        <v>109</v>
      </c>
      <c r="D1360" s="7" t="s">
        <v>101</v>
      </c>
      <c r="E1360" t="s">
        <v>487</v>
      </c>
      <c r="F1360" s="25">
        <v>2500</v>
      </c>
      <c r="G1360">
        <v>30736</v>
      </c>
      <c r="H1360" s="7" t="str">
        <f>VLOOKUP(G1360,'Sub-Acct VLookup'!$A$1:$B$44,2,0)</f>
        <v>Community Welfare</v>
      </c>
      <c r="I1360">
        <v>3333</v>
      </c>
      <c r="J1360" s="2" t="s">
        <v>1068</v>
      </c>
      <c r="K1360" s="2"/>
      <c r="L1360" t="str">
        <f>VLOOKUP(J1360,'State V-Lookup'!$A$1:$B$19,2,0)</f>
        <v>GEORGIA</v>
      </c>
      <c r="M1360" t="str">
        <f>VLOOKUP(I1360,'Cost Center VLookup'!$A$1:$C$99,2,0)</f>
        <v>3333 Mid St Div Public Affairs</v>
      </c>
      <c r="N1360" t="str">
        <f>VLOOKUP(I1360,'Cost Center VLookup'!$A$1:$C$89,3,0)</f>
        <v>Mark Martin</v>
      </c>
      <c r="O1360" t="str">
        <f>VLOOKUP(I1360,'Cost Center VLookup'!$A$1:$D$97,4,0)</f>
        <v>Administration</v>
      </c>
    </row>
    <row r="1361" spans="1:15" hidden="1">
      <c r="A1361" s="18">
        <v>41207</v>
      </c>
      <c r="B1361">
        <v>201210</v>
      </c>
      <c r="C1361" s="9" t="s">
        <v>109</v>
      </c>
      <c r="D1361" s="7">
        <v>9114</v>
      </c>
      <c r="E1361" t="s">
        <v>488</v>
      </c>
      <c r="F1361" s="25">
        <v>82.9</v>
      </c>
      <c r="G1361">
        <v>30736</v>
      </c>
      <c r="H1361" s="7" t="str">
        <f>VLOOKUP(G1361,'Sub-Acct VLookup'!$A$1:$B$44,2,0)</f>
        <v>Community Welfare</v>
      </c>
      <c r="I1361">
        <v>3333</v>
      </c>
      <c r="J1361" s="2" t="s">
        <v>1068</v>
      </c>
      <c r="K1361" s="2"/>
      <c r="L1361" t="str">
        <f>VLOOKUP(J1361,'State V-Lookup'!$A$1:$B$19,2,0)</f>
        <v>GEORGIA</v>
      </c>
      <c r="M1361" t="str">
        <f>VLOOKUP(I1361,'Cost Center VLookup'!$A$1:$C$99,2,0)</f>
        <v>3333 Mid St Div Public Affairs</v>
      </c>
      <c r="N1361" t="str">
        <f>VLOOKUP(I1361,'Cost Center VLookup'!$A$1:$C$89,3,0)</f>
        <v>Mark Martin</v>
      </c>
      <c r="O1361" t="str">
        <f>VLOOKUP(I1361,'Cost Center VLookup'!$A$1:$D$97,4,0)</f>
        <v>Administration</v>
      </c>
    </row>
    <row r="1362" spans="1:15" hidden="1">
      <c r="A1362" s="18">
        <v>41207</v>
      </c>
      <c r="B1362">
        <v>201210</v>
      </c>
      <c r="C1362" s="9" t="s">
        <v>109</v>
      </c>
      <c r="D1362" s="7" t="s">
        <v>108</v>
      </c>
      <c r="E1362" t="s">
        <v>860</v>
      </c>
      <c r="F1362" s="25">
        <v>600</v>
      </c>
      <c r="G1362">
        <v>30702</v>
      </c>
      <c r="H1362" s="7" t="str">
        <f>VLOOKUP(G1362,'Sub-Acct VLookup'!$A$1:$B$44,2,0)</f>
        <v>Education</v>
      </c>
      <c r="I1362">
        <v>3333</v>
      </c>
      <c r="J1362" s="2" t="s">
        <v>1068</v>
      </c>
      <c r="K1362" s="2"/>
      <c r="L1362" t="str">
        <f>VLOOKUP(J1362,'State V-Lookup'!$A$1:$B$19,2,0)</f>
        <v>GEORGIA</v>
      </c>
      <c r="M1362" t="str">
        <f>VLOOKUP(I1362,'Cost Center VLookup'!$A$1:$C$99,2,0)</f>
        <v>3333 Mid St Div Public Affairs</v>
      </c>
      <c r="N1362" t="str">
        <f>VLOOKUP(I1362,'Cost Center VLookup'!$A$1:$C$89,3,0)</f>
        <v>Mark Martin</v>
      </c>
      <c r="O1362" t="str">
        <f>VLOOKUP(I1362,'Cost Center VLookup'!$A$1:$D$97,4,0)</f>
        <v>Administration</v>
      </c>
    </row>
    <row r="1363" spans="1:15" hidden="1">
      <c r="A1363" s="18">
        <v>41191</v>
      </c>
      <c r="B1363">
        <v>201210</v>
      </c>
      <c r="C1363" s="9" t="s">
        <v>109</v>
      </c>
      <c r="D1363" s="7">
        <v>2012663</v>
      </c>
      <c r="E1363" t="s">
        <v>95</v>
      </c>
      <c r="F1363" s="25">
        <v>200</v>
      </c>
      <c r="G1363">
        <v>30736</v>
      </c>
      <c r="H1363" s="7" t="str">
        <f>VLOOKUP(G1363,'Sub-Acct VLookup'!$A$1:$B$44,2,0)</f>
        <v>Community Welfare</v>
      </c>
      <c r="I1363">
        <v>3438</v>
      </c>
      <c r="J1363" s="2" t="s">
        <v>1035</v>
      </c>
      <c r="K1363" s="2"/>
      <c r="L1363" t="str">
        <f>VLOOKUP(J1363,'State V-Lookup'!$A$1:$B$19,2,0)</f>
        <v>VIRGINIA</v>
      </c>
      <c r="M1363" t="str">
        <f>VLOOKUP(I1363,'Cost Center VLookup'!$A$1:$C$99,2,0)</f>
        <v>3438 Mid St Div New River North Operations</v>
      </c>
      <c r="N1363" t="str">
        <f>VLOOKUP(I1363,'Cost Center VLookup'!$A$1:$C$89,3,0)</f>
        <v>Perry Patterson</v>
      </c>
      <c r="O1363" t="str">
        <f>VLOOKUP(I1363,'Cost Center VLookup'!$A$1:$D$97,4,0)</f>
        <v>Bernie Anderson</v>
      </c>
    </row>
    <row r="1364" spans="1:15" hidden="1">
      <c r="B1364">
        <v>201210</v>
      </c>
      <c r="C1364" s="9" t="s">
        <v>109</v>
      </c>
      <c r="F1364" s="25">
        <v>226.21</v>
      </c>
      <c r="G1364">
        <v>30736</v>
      </c>
      <c r="H1364" s="7" t="str">
        <f>VLOOKUP(G1364,'Sub-Acct VLookup'!$A$1:$B$44,2,0)</f>
        <v>Community Welfare</v>
      </c>
      <c r="I1364">
        <v>3341</v>
      </c>
      <c r="J1364" s="2" t="s">
        <v>1026</v>
      </c>
      <c r="K1364" s="2"/>
      <c r="L1364" t="str">
        <f>VLOOKUP(J1364,'State V-Lookup'!$A$1:$B$19,2,0)</f>
        <v>TENNESSEE</v>
      </c>
      <c r="M1364" t="str">
        <f>VLOOKUP(I1364,'Cost Center VLookup'!$A$1:$C$99,2,0)</f>
        <v>3341 Mid St Div Columbia Operations</v>
      </c>
      <c r="N1364" t="str">
        <f>VLOOKUP(I1364,'Cost Center VLookup'!$A$1:$C$89,3,0)</f>
        <v>Kenny Hay / Steve Steiger</v>
      </c>
      <c r="O1364" t="str">
        <f>VLOOKUP(I1364,'Cost Center VLookup'!$A$1:$D$97,4,0)</f>
        <v>Brett Lowe</v>
      </c>
    </row>
    <row r="1365" spans="1:15" hidden="1">
      <c r="A1365" s="18">
        <v>41197</v>
      </c>
      <c r="B1365">
        <v>201211</v>
      </c>
      <c r="C1365" s="9" t="s">
        <v>109</v>
      </c>
      <c r="D1365" s="7" t="s">
        <v>1195</v>
      </c>
      <c r="E1365" t="s">
        <v>1194</v>
      </c>
      <c r="F1365" s="25">
        <v>3000</v>
      </c>
      <c r="G1365">
        <v>30702</v>
      </c>
      <c r="H1365" s="7" t="str">
        <f>VLOOKUP(G1365,'Sub-Acct VLookup'!$A$1:$B$44,2,0)</f>
        <v>Education</v>
      </c>
      <c r="I1365">
        <v>3333</v>
      </c>
      <c r="J1365" s="2" t="s">
        <v>1026</v>
      </c>
      <c r="K1365" s="2"/>
      <c r="L1365" t="str">
        <f>VLOOKUP(J1365,'State V-Lookup'!$A$1:$B$19,2,0)</f>
        <v>TENNESSEE</v>
      </c>
      <c r="M1365" t="str">
        <f>VLOOKUP(I1365,'Cost Center VLookup'!$A$1:$C$99,2,0)</f>
        <v>3333 Mid St Div Public Affairs</v>
      </c>
      <c r="N1365" t="str">
        <f>VLOOKUP(I1365,'Cost Center VLookup'!$A$1:$C$89,3,0)</f>
        <v>Mark Martin</v>
      </c>
      <c r="O1365" t="str">
        <f>VLOOKUP(I1365,'Cost Center VLookup'!$A$1:$D$97,4,0)</f>
        <v>Administration</v>
      </c>
    </row>
    <row r="1366" spans="1:15" hidden="1">
      <c r="A1366" s="18">
        <v>41213</v>
      </c>
      <c r="B1366">
        <v>201211</v>
      </c>
      <c r="C1366" s="9" t="s">
        <v>109</v>
      </c>
      <c r="D1366" s="7" t="s">
        <v>1197</v>
      </c>
      <c r="E1366" t="s">
        <v>1196</v>
      </c>
      <c r="F1366" s="25">
        <v>471</v>
      </c>
      <c r="G1366">
        <v>30706</v>
      </c>
      <c r="H1366" s="7" t="str">
        <f>VLOOKUP(G1366,'Sub-Acct VLookup'!$A$1:$B$44,2,0)</f>
        <v>Museums &amp; Arts</v>
      </c>
      <c r="I1366">
        <v>2750</v>
      </c>
      <c r="J1366" s="2" t="s">
        <v>1011</v>
      </c>
      <c r="K1366" s="2"/>
      <c r="L1366" t="str">
        <f>VLOOKUP(J1366,'State V-Lookup'!$A$1:$B$19,2,0)</f>
        <v>KENTUCKY</v>
      </c>
      <c r="M1366" t="str">
        <f>VLOOKUP(I1366,'Cost Center VLookup'!$A$1:$C$99,2,0)</f>
        <v>2750 KY Div Bowling Green Operations</v>
      </c>
      <c r="N1366" t="str">
        <f>VLOOKUP(I1366,'Cost Center VLookup'!$A$1:$C$89,3,0)</f>
        <v>Mike Close</v>
      </c>
      <c r="O1366" t="str">
        <f>VLOOKUP(I1366,'Cost Center VLookup'!$A$1:$D$97,4,0)</f>
        <v>Mike Close</v>
      </c>
    </row>
    <row r="1367" spans="1:15" hidden="1">
      <c r="A1367" s="18">
        <v>41225</v>
      </c>
      <c r="B1367">
        <v>201211</v>
      </c>
      <c r="C1367" s="9" t="s">
        <v>109</v>
      </c>
      <c r="D1367" s="7" t="s">
        <v>1198</v>
      </c>
      <c r="E1367" t="s">
        <v>570</v>
      </c>
      <c r="F1367" s="25">
        <v>9261</v>
      </c>
      <c r="G1367">
        <v>30711</v>
      </c>
      <c r="H1367" s="7" t="str">
        <f>VLOOKUP(G1367,'Sub-Acct VLookup'!$A$1:$B$44,2,0)</f>
        <v>Heat Help Assistance Program</v>
      </c>
      <c r="I1367">
        <v>3333</v>
      </c>
      <c r="J1367" s="2" t="s">
        <v>1011</v>
      </c>
      <c r="K1367" s="2"/>
      <c r="L1367" t="str">
        <f>VLOOKUP(J1367,'State V-Lookup'!$A$1:$B$19,2,0)</f>
        <v>KENTUCKY</v>
      </c>
      <c r="M1367" t="str">
        <f>VLOOKUP(I1367,'Cost Center VLookup'!$A$1:$C$99,2,0)</f>
        <v>3333 Mid St Div Public Affairs</v>
      </c>
      <c r="N1367" t="str">
        <f>VLOOKUP(I1367,'Cost Center VLookup'!$A$1:$C$89,3,0)</f>
        <v>Mark Martin</v>
      </c>
      <c r="O1367" t="str">
        <f>VLOOKUP(I1367,'Cost Center VLookup'!$A$1:$D$97,4,0)</f>
        <v>Administration</v>
      </c>
    </row>
    <row r="1368" spans="1:15" hidden="1">
      <c r="A1368" s="18">
        <v>41225</v>
      </c>
      <c r="B1368">
        <v>201211</v>
      </c>
      <c r="C1368" s="9" t="s">
        <v>109</v>
      </c>
      <c r="D1368" s="7" t="s">
        <v>1198</v>
      </c>
      <c r="E1368" t="s">
        <v>578</v>
      </c>
      <c r="F1368" s="25">
        <v>12734</v>
      </c>
      <c r="G1368">
        <v>30711</v>
      </c>
      <c r="H1368" s="7" t="str">
        <f>VLOOKUP(G1368,'Sub-Acct VLookup'!$A$1:$B$44,2,0)</f>
        <v>Heat Help Assistance Program</v>
      </c>
      <c r="I1368">
        <v>3333</v>
      </c>
      <c r="J1368" s="2" t="s">
        <v>1011</v>
      </c>
      <c r="K1368" s="2"/>
      <c r="L1368" t="str">
        <f>VLOOKUP(J1368,'State V-Lookup'!$A$1:$B$19,2,0)</f>
        <v>KENTUCKY</v>
      </c>
      <c r="M1368" t="str">
        <f>VLOOKUP(I1368,'Cost Center VLookup'!$A$1:$C$99,2,0)</f>
        <v>3333 Mid St Div Public Affairs</v>
      </c>
      <c r="N1368" t="str">
        <f>VLOOKUP(I1368,'Cost Center VLookup'!$A$1:$C$89,3,0)</f>
        <v>Mark Martin</v>
      </c>
      <c r="O1368" t="str">
        <f>VLOOKUP(I1368,'Cost Center VLookup'!$A$1:$D$97,4,0)</f>
        <v>Administration</v>
      </c>
    </row>
    <row r="1369" spans="1:15" hidden="1">
      <c r="A1369" s="18">
        <v>41225</v>
      </c>
      <c r="B1369">
        <v>201211</v>
      </c>
      <c r="C1369" s="9" t="s">
        <v>109</v>
      </c>
      <c r="D1369" s="7" t="s">
        <v>1198</v>
      </c>
      <c r="E1369" t="s">
        <v>581</v>
      </c>
      <c r="F1369" s="25">
        <v>56722</v>
      </c>
      <c r="G1369">
        <v>30711</v>
      </c>
      <c r="H1369" s="7" t="str">
        <f>VLOOKUP(G1369,'Sub-Acct VLookup'!$A$1:$B$44,2,0)</f>
        <v>Heat Help Assistance Program</v>
      </c>
      <c r="I1369">
        <v>3333</v>
      </c>
      <c r="J1369" s="2" t="s">
        <v>1011</v>
      </c>
      <c r="K1369" s="2"/>
      <c r="L1369" t="str">
        <f>VLOOKUP(J1369,'State V-Lookup'!$A$1:$B$19,2,0)</f>
        <v>KENTUCKY</v>
      </c>
      <c r="M1369" t="str">
        <f>VLOOKUP(I1369,'Cost Center VLookup'!$A$1:$C$99,2,0)</f>
        <v>3333 Mid St Div Public Affairs</v>
      </c>
      <c r="N1369" t="str">
        <f>VLOOKUP(I1369,'Cost Center VLookup'!$A$1:$C$89,3,0)</f>
        <v>Mark Martin</v>
      </c>
      <c r="O1369" t="str">
        <f>VLOOKUP(I1369,'Cost Center VLookup'!$A$1:$D$97,4,0)</f>
        <v>Administration</v>
      </c>
    </row>
    <row r="1370" spans="1:15" hidden="1">
      <c r="A1370" s="18">
        <v>41227</v>
      </c>
      <c r="B1370">
        <v>201211</v>
      </c>
      <c r="C1370" s="9" t="s">
        <v>109</v>
      </c>
      <c r="D1370" s="7" t="s">
        <v>1200</v>
      </c>
      <c r="E1370" t="s">
        <v>1199</v>
      </c>
      <c r="F1370" s="25">
        <v>100</v>
      </c>
      <c r="G1370">
        <v>30736</v>
      </c>
      <c r="H1370" s="7" t="str">
        <f>VLOOKUP(G1370,'Sub-Acct VLookup'!$A$1:$B$44,2,0)</f>
        <v>Community Welfare</v>
      </c>
      <c r="I1370">
        <v>3333</v>
      </c>
      <c r="J1370" s="2" t="s">
        <v>1011</v>
      </c>
      <c r="K1370" s="2"/>
      <c r="L1370" t="str">
        <f>VLOOKUP(J1370,'State V-Lookup'!$A$1:$B$19,2,0)</f>
        <v>KENTUCKY</v>
      </c>
      <c r="M1370" t="str">
        <f>VLOOKUP(I1370,'Cost Center VLookup'!$A$1:$C$99,2,0)</f>
        <v>3333 Mid St Div Public Affairs</v>
      </c>
      <c r="N1370" t="str">
        <f>VLOOKUP(I1370,'Cost Center VLookup'!$A$1:$C$89,3,0)</f>
        <v>Mark Martin</v>
      </c>
      <c r="O1370" t="str">
        <f>VLOOKUP(I1370,'Cost Center VLookup'!$A$1:$D$97,4,0)</f>
        <v>Administration</v>
      </c>
    </row>
    <row r="1371" spans="1:15" hidden="1">
      <c r="A1371" s="18">
        <v>41229</v>
      </c>
      <c r="B1371">
        <v>201211</v>
      </c>
      <c r="C1371" s="9" t="s">
        <v>109</v>
      </c>
      <c r="D1371" s="7" t="s">
        <v>1201</v>
      </c>
      <c r="E1371" t="s">
        <v>486</v>
      </c>
      <c r="F1371" s="25">
        <v>100</v>
      </c>
      <c r="G1371">
        <v>30705</v>
      </c>
      <c r="H1371" s="7" t="str">
        <f>VLOOKUP(G1371,'Sub-Acct VLookup'!$A$1:$B$44,2,0)</f>
        <v>Health</v>
      </c>
      <c r="I1371">
        <v>2732</v>
      </c>
      <c r="J1371" s="2" t="s">
        <v>1011</v>
      </c>
      <c r="K1371" s="2"/>
      <c r="L1371" t="str">
        <f>VLOOKUP(J1371,'State V-Lookup'!$A$1:$B$19,2,0)</f>
        <v>KENTUCKY</v>
      </c>
      <c r="M1371" t="str">
        <f>VLOOKUP(I1371,'Cost Center VLookup'!$A$1:$C$99,2,0)</f>
        <v>2732 KY Div Bowling Green East Region Marketing</v>
      </c>
      <c r="N1371" t="str">
        <f>VLOOKUP(I1371,'Cost Center VLookup'!$A$1:$C$89,3,0)</f>
        <v>Bradley Benningfield</v>
      </c>
      <c r="O1371" t="str">
        <f>VLOOKUP(I1371,'Cost Center VLookup'!$A$1:$D$97,4,0)</f>
        <v>Marketing</v>
      </c>
    </row>
    <row r="1372" spans="1:15" hidden="1">
      <c r="A1372" s="18">
        <v>41229</v>
      </c>
      <c r="B1372">
        <v>201211</v>
      </c>
      <c r="C1372" s="9" t="s">
        <v>109</v>
      </c>
      <c r="D1372" s="7" t="s">
        <v>1202</v>
      </c>
      <c r="E1372" t="s">
        <v>486</v>
      </c>
      <c r="F1372" s="25">
        <v>145.94999999999999</v>
      </c>
      <c r="G1372">
        <v>30736</v>
      </c>
      <c r="H1372" s="7" t="str">
        <f>VLOOKUP(G1372,'Sub-Acct VLookup'!$A$1:$B$44,2,0)</f>
        <v>Community Welfare</v>
      </c>
      <c r="I1372">
        <v>3438</v>
      </c>
      <c r="J1372" s="2" t="s">
        <v>1035</v>
      </c>
      <c r="K1372" s="2"/>
      <c r="L1372" t="str">
        <f>VLOOKUP(J1372,'State V-Lookup'!$A$1:$B$19,2,0)</f>
        <v>VIRGINIA</v>
      </c>
      <c r="M1372" t="str">
        <f>VLOOKUP(I1372,'Cost Center VLookup'!$A$1:$C$99,2,0)</f>
        <v>3438 Mid St Div New River North Operations</v>
      </c>
      <c r="N1372" t="str">
        <f>VLOOKUP(I1372,'Cost Center VLookup'!$A$1:$C$89,3,0)</f>
        <v>Perry Patterson</v>
      </c>
      <c r="O1372" t="str">
        <f>VLOOKUP(I1372,'Cost Center VLookup'!$A$1:$D$97,4,0)</f>
        <v>Bernie Anderson</v>
      </c>
    </row>
    <row r="1373" spans="1:15" hidden="1">
      <c r="A1373" s="18">
        <v>41233</v>
      </c>
      <c r="B1373">
        <v>201211</v>
      </c>
      <c r="C1373" s="9" t="s">
        <v>109</v>
      </c>
      <c r="D1373" s="7">
        <v>6054</v>
      </c>
      <c r="E1373" t="s">
        <v>584</v>
      </c>
      <c r="F1373" s="25">
        <v>500</v>
      </c>
      <c r="G1373">
        <v>30736</v>
      </c>
      <c r="H1373" s="7" t="str">
        <f>VLOOKUP(G1373,'Sub-Acct VLookup'!$A$1:$B$44,2,0)</f>
        <v>Community Welfare</v>
      </c>
      <c r="I1373">
        <v>3333</v>
      </c>
      <c r="J1373" s="2" t="s">
        <v>1011</v>
      </c>
      <c r="K1373" s="2"/>
      <c r="L1373" t="str">
        <f>VLOOKUP(J1373,'State V-Lookup'!$A$1:$B$19,2,0)</f>
        <v>KENTUCKY</v>
      </c>
      <c r="M1373" t="str">
        <f>VLOOKUP(I1373,'Cost Center VLookup'!$A$1:$C$99,2,0)</f>
        <v>3333 Mid St Div Public Affairs</v>
      </c>
      <c r="N1373" t="str">
        <f>VLOOKUP(I1373,'Cost Center VLookup'!$A$1:$C$89,3,0)</f>
        <v>Mark Martin</v>
      </c>
      <c r="O1373" t="str">
        <f>VLOOKUP(I1373,'Cost Center VLookup'!$A$1:$D$97,4,0)</f>
        <v>Administration</v>
      </c>
    </row>
    <row r="1374" spans="1:15" hidden="1">
      <c r="A1374" s="18">
        <v>41239</v>
      </c>
      <c r="B1374">
        <v>201211</v>
      </c>
      <c r="C1374" s="9" t="s">
        <v>109</v>
      </c>
      <c r="D1374" s="7" t="s">
        <v>1203</v>
      </c>
      <c r="E1374" t="s">
        <v>579</v>
      </c>
      <c r="F1374" s="25">
        <v>7293</v>
      </c>
      <c r="G1374">
        <v>30711</v>
      </c>
      <c r="H1374" s="7" t="str">
        <f>VLOOKUP(G1374,'Sub-Acct VLookup'!$A$1:$B$44,2,0)</f>
        <v>Heat Help Assistance Program</v>
      </c>
      <c r="I1374">
        <v>3333</v>
      </c>
      <c r="J1374" s="2" t="s">
        <v>1011</v>
      </c>
      <c r="K1374" s="2"/>
      <c r="L1374" t="str">
        <f>VLOOKUP(J1374,'State V-Lookup'!$A$1:$B$19,2,0)</f>
        <v>KENTUCKY</v>
      </c>
      <c r="M1374" t="str">
        <f>VLOOKUP(I1374,'Cost Center VLookup'!$A$1:$C$99,2,0)</f>
        <v>3333 Mid St Div Public Affairs</v>
      </c>
      <c r="N1374" t="str">
        <f>VLOOKUP(I1374,'Cost Center VLookup'!$A$1:$C$89,3,0)</f>
        <v>Mark Martin</v>
      </c>
      <c r="O1374" t="str">
        <f>VLOOKUP(I1374,'Cost Center VLookup'!$A$1:$D$97,4,0)</f>
        <v>Administration</v>
      </c>
    </row>
    <row r="1375" spans="1:15" hidden="1">
      <c r="A1375" s="18">
        <v>41239</v>
      </c>
      <c r="B1375">
        <v>201211</v>
      </c>
      <c r="C1375" s="9" t="s">
        <v>109</v>
      </c>
      <c r="D1375" s="7" t="s">
        <v>1203</v>
      </c>
      <c r="E1375" t="s">
        <v>580</v>
      </c>
      <c r="F1375" s="25">
        <v>3125</v>
      </c>
      <c r="G1375">
        <v>30711</v>
      </c>
      <c r="H1375" s="7" t="str">
        <f>VLOOKUP(G1375,'Sub-Acct VLookup'!$A$1:$B$44,2,0)</f>
        <v>Heat Help Assistance Program</v>
      </c>
      <c r="I1375">
        <v>3333</v>
      </c>
      <c r="J1375" s="2" t="s">
        <v>1011</v>
      </c>
      <c r="K1375" s="2"/>
      <c r="L1375" t="str">
        <f>VLOOKUP(J1375,'State V-Lookup'!$A$1:$B$19,2,0)</f>
        <v>KENTUCKY</v>
      </c>
      <c r="M1375" t="str">
        <f>VLOOKUP(I1375,'Cost Center VLookup'!$A$1:$C$99,2,0)</f>
        <v>3333 Mid St Div Public Affairs</v>
      </c>
      <c r="N1375" t="str">
        <f>VLOOKUP(I1375,'Cost Center VLookup'!$A$1:$C$89,3,0)</f>
        <v>Mark Martin</v>
      </c>
      <c r="O1375" t="str">
        <f>VLOOKUP(I1375,'Cost Center VLookup'!$A$1:$D$97,4,0)</f>
        <v>Administration</v>
      </c>
    </row>
    <row r="1376" spans="1:15" hidden="1">
      <c r="A1376" s="18">
        <v>41239</v>
      </c>
      <c r="B1376">
        <v>201211</v>
      </c>
      <c r="C1376" s="9" t="s">
        <v>109</v>
      </c>
      <c r="D1376" s="7" t="s">
        <v>1203</v>
      </c>
      <c r="E1376" t="s">
        <v>583</v>
      </c>
      <c r="F1376" s="25">
        <v>11576</v>
      </c>
      <c r="G1376">
        <v>30711</v>
      </c>
      <c r="H1376" s="7" t="str">
        <f>VLOOKUP(G1376,'Sub-Acct VLookup'!$A$1:$B$44,2,0)</f>
        <v>Heat Help Assistance Program</v>
      </c>
      <c r="I1376">
        <v>3333</v>
      </c>
      <c r="J1376" s="2" t="s">
        <v>1011</v>
      </c>
      <c r="K1376" s="2"/>
      <c r="L1376" t="str">
        <f>VLOOKUP(J1376,'State V-Lookup'!$A$1:$B$19,2,0)</f>
        <v>KENTUCKY</v>
      </c>
      <c r="M1376" t="str">
        <f>VLOOKUP(I1376,'Cost Center VLookup'!$A$1:$C$99,2,0)</f>
        <v>3333 Mid St Div Public Affairs</v>
      </c>
      <c r="N1376" t="str">
        <f>VLOOKUP(I1376,'Cost Center VLookup'!$A$1:$C$89,3,0)</f>
        <v>Mark Martin</v>
      </c>
      <c r="O1376" t="str">
        <f>VLOOKUP(I1376,'Cost Center VLookup'!$A$1:$D$97,4,0)</f>
        <v>Administration</v>
      </c>
    </row>
    <row r="1377" spans="1:15" hidden="1">
      <c r="A1377" s="18">
        <v>41240</v>
      </c>
      <c r="B1377">
        <v>201211</v>
      </c>
      <c r="C1377" s="9" t="s">
        <v>109</v>
      </c>
      <c r="D1377" s="7" t="s">
        <v>1204</v>
      </c>
      <c r="E1377" t="s">
        <v>573</v>
      </c>
      <c r="F1377" s="25">
        <v>12000</v>
      </c>
      <c r="G1377">
        <v>30711</v>
      </c>
      <c r="H1377" s="7" t="str">
        <f>VLOOKUP(G1377,'Sub-Acct VLookup'!$A$1:$B$44,2,0)</f>
        <v>Heat Help Assistance Program</v>
      </c>
      <c r="I1377">
        <v>3333</v>
      </c>
      <c r="J1377" s="2" t="s">
        <v>1011</v>
      </c>
      <c r="K1377" s="2"/>
      <c r="L1377" t="str">
        <f>VLOOKUP(J1377,'State V-Lookup'!$A$1:$B$19,2,0)</f>
        <v>KENTUCKY</v>
      </c>
      <c r="M1377" t="str">
        <f>VLOOKUP(I1377,'Cost Center VLookup'!$A$1:$C$99,2,0)</f>
        <v>3333 Mid St Div Public Affairs</v>
      </c>
      <c r="N1377" t="str">
        <f>VLOOKUP(I1377,'Cost Center VLookup'!$A$1:$C$89,3,0)</f>
        <v>Mark Martin</v>
      </c>
      <c r="O1377" t="str">
        <f>VLOOKUP(I1377,'Cost Center VLookup'!$A$1:$D$97,4,0)</f>
        <v>Administration</v>
      </c>
    </row>
    <row r="1378" spans="1:15" hidden="1">
      <c r="A1378" s="18">
        <v>41240</v>
      </c>
      <c r="B1378">
        <v>201211</v>
      </c>
      <c r="C1378" s="9" t="s">
        <v>109</v>
      </c>
      <c r="D1378" s="7" t="s">
        <v>1204</v>
      </c>
      <c r="E1378" t="s">
        <v>1205</v>
      </c>
      <c r="F1378" s="25">
        <v>3000</v>
      </c>
      <c r="G1378">
        <v>30711</v>
      </c>
      <c r="H1378" s="7" t="str">
        <f>VLOOKUP(G1378,'Sub-Acct VLookup'!$A$1:$B$44,2,0)</f>
        <v>Heat Help Assistance Program</v>
      </c>
      <c r="I1378">
        <v>3333</v>
      </c>
      <c r="J1378" s="2" t="s">
        <v>1011</v>
      </c>
      <c r="K1378" s="2"/>
      <c r="L1378" t="str">
        <f>VLOOKUP(J1378,'State V-Lookup'!$A$1:$B$19,2,0)</f>
        <v>KENTUCKY</v>
      </c>
      <c r="M1378" t="str">
        <f>VLOOKUP(I1378,'Cost Center VLookup'!$A$1:$C$99,2,0)</f>
        <v>3333 Mid St Div Public Affairs</v>
      </c>
      <c r="N1378" t="str">
        <f>VLOOKUP(I1378,'Cost Center VLookup'!$A$1:$C$89,3,0)</f>
        <v>Mark Martin</v>
      </c>
      <c r="O1378" t="str">
        <f>VLOOKUP(I1378,'Cost Center VLookup'!$A$1:$D$97,4,0)</f>
        <v>Administration</v>
      </c>
    </row>
    <row r="1379" spans="1:15" hidden="1">
      <c r="A1379" s="18">
        <v>41241</v>
      </c>
      <c r="B1379">
        <v>201211</v>
      </c>
      <c r="C1379" s="9" t="s">
        <v>109</v>
      </c>
      <c r="D1379" s="7" t="s">
        <v>1206</v>
      </c>
      <c r="E1379" t="s">
        <v>700</v>
      </c>
      <c r="F1379" s="25">
        <v>1000</v>
      </c>
      <c r="G1379">
        <v>30702</v>
      </c>
      <c r="H1379" s="7" t="str">
        <f>VLOOKUP(G1379,'Sub-Acct VLookup'!$A$1:$B$44,2,0)</f>
        <v>Education</v>
      </c>
      <c r="I1379">
        <v>3333</v>
      </c>
      <c r="J1379" s="2" t="s">
        <v>1011</v>
      </c>
      <c r="K1379" s="2"/>
      <c r="L1379" t="str">
        <f>VLOOKUP(J1379,'State V-Lookup'!$A$1:$B$19,2,0)</f>
        <v>KENTUCKY</v>
      </c>
      <c r="M1379" t="str">
        <f>VLOOKUP(I1379,'Cost Center VLookup'!$A$1:$C$99,2,0)</f>
        <v>3333 Mid St Div Public Affairs</v>
      </c>
      <c r="N1379" t="str">
        <f>VLOOKUP(I1379,'Cost Center VLookup'!$A$1:$C$89,3,0)</f>
        <v>Mark Martin</v>
      </c>
      <c r="O1379" t="str">
        <f>VLOOKUP(I1379,'Cost Center VLookup'!$A$1:$D$97,4,0)</f>
        <v>Administration</v>
      </c>
    </row>
    <row r="1380" spans="1:15" hidden="1">
      <c r="A1380" s="18">
        <v>41241</v>
      </c>
      <c r="B1380">
        <v>201211</v>
      </c>
      <c r="C1380" s="9" t="s">
        <v>109</v>
      </c>
      <c r="D1380" s="7" t="s">
        <v>1206</v>
      </c>
      <c r="E1380" t="s">
        <v>782</v>
      </c>
      <c r="F1380" s="25">
        <v>7000</v>
      </c>
      <c r="G1380">
        <v>30706</v>
      </c>
      <c r="H1380" s="7" t="str">
        <f>VLOOKUP(G1380,'Sub-Acct VLookup'!$A$1:$B$44,2,0)</f>
        <v>Museums &amp; Arts</v>
      </c>
      <c r="I1380">
        <v>3333</v>
      </c>
      <c r="J1380" s="2" t="s">
        <v>1011</v>
      </c>
      <c r="K1380" s="2"/>
      <c r="L1380" t="str">
        <f>VLOOKUP(J1380,'State V-Lookup'!$A$1:$B$19,2,0)</f>
        <v>KENTUCKY</v>
      </c>
      <c r="M1380" t="str">
        <f>VLOOKUP(I1380,'Cost Center VLookup'!$A$1:$C$99,2,0)</f>
        <v>3333 Mid St Div Public Affairs</v>
      </c>
      <c r="N1380" t="str">
        <f>VLOOKUP(I1380,'Cost Center VLookup'!$A$1:$C$89,3,0)</f>
        <v>Mark Martin</v>
      </c>
      <c r="O1380" t="str">
        <f>VLOOKUP(I1380,'Cost Center VLookup'!$A$1:$D$97,4,0)</f>
        <v>Administration</v>
      </c>
    </row>
    <row r="1381" spans="1:15" hidden="1">
      <c r="A1381" s="18">
        <v>41171</v>
      </c>
      <c r="B1381">
        <v>201212</v>
      </c>
      <c r="C1381" s="9" t="s">
        <v>109</v>
      </c>
      <c r="D1381" s="7">
        <v>7817</v>
      </c>
      <c r="E1381" t="s">
        <v>488</v>
      </c>
      <c r="F1381" s="25">
        <v>69.95</v>
      </c>
      <c r="G1381">
        <v>30736</v>
      </c>
      <c r="H1381" s="7" t="str">
        <f>VLOOKUP(G1381,'Sub-Acct VLookup'!$A$1:$B$44,2,0)</f>
        <v>Community Welfare</v>
      </c>
      <c r="I1381">
        <v>3331</v>
      </c>
      <c r="J1381" s="2" t="s">
        <v>1068</v>
      </c>
      <c r="K1381" s="2"/>
      <c r="L1381" t="str">
        <f>VLOOKUP(J1381,'State V-Lookup'!$A$1:$B$19,2,0)</f>
        <v>GEORGIA</v>
      </c>
      <c r="M1381" t="str">
        <f>VLOOKUP(I1381,'Cost Center VLookup'!$A$1:$C$99,2,0)</f>
        <v>3331 Mid St Div Franklin Central Region Administration</v>
      </c>
      <c r="N1381" t="str">
        <f>VLOOKUP(I1381,'Cost Center VLookup'!$A$1:$C$89,3,0)</f>
        <v>Craig Rice</v>
      </c>
      <c r="O1381" t="str">
        <f>VLOOKUP(I1381,'Cost Center VLookup'!$A$1:$D$97,4,0)</f>
        <v>Administration</v>
      </c>
    </row>
    <row r="1382" spans="1:15" hidden="1">
      <c r="A1382" s="18">
        <v>41197</v>
      </c>
      <c r="B1382">
        <v>201212</v>
      </c>
      <c r="C1382" s="9" t="s">
        <v>109</v>
      </c>
      <c r="D1382" s="7" t="s">
        <v>96</v>
      </c>
      <c r="E1382" t="s">
        <v>470</v>
      </c>
      <c r="F1382" s="25">
        <v>-750</v>
      </c>
      <c r="G1382">
        <v>30736</v>
      </c>
      <c r="H1382" s="7" t="str">
        <f>VLOOKUP(G1382,'Sub-Acct VLookup'!$A$1:$B$44,2,0)</f>
        <v>Community Welfare</v>
      </c>
      <c r="I1382">
        <v>2604</v>
      </c>
      <c r="J1382" s="2" t="s">
        <v>1027</v>
      </c>
      <c r="K1382" s="2"/>
      <c r="L1382" t="str">
        <f>VLOOKUP(J1382,'State V-Lookup'!$A$1:$B$19,2,0)</f>
        <v>GENERAL OFFICE</v>
      </c>
      <c r="M1382" t="str">
        <f>VLOOKUP(I1382,'Cost Center VLookup'!$A$1:$C$99,2,0)</f>
        <v>2604 KY Div Owensboro Regulatory Affairs</v>
      </c>
      <c r="N1382" t="str">
        <f>VLOOKUP(I1382,'Cost Center VLookup'!$A$1:$C$89,3,0)</f>
        <v>Brannon Taylor</v>
      </c>
      <c r="O1382" t="str">
        <f>VLOOKUP(I1382,'Cost Center VLookup'!$A$1:$D$97,4,0)</f>
        <v>Administration</v>
      </c>
    </row>
    <row r="1383" spans="1:15" hidden="1">
      <c r="A1383" s="18">
        <v>41197</v>
      </c>
      <c r="B1383">
        <v>201212</v>
      </c>
      <c r="C1383" s="9" t="s">
        <v>109</v>
      </c>
      <c r="D1383" s="7" t="s">
        <v>96</v>
      </c>
      <c r="E1383" t="s">
        <v>470</v>
      </c>
      <c r="F1383" s="25">
        <v>-750</v>
      </c>
      <c r="G1383">
        <v>30736</v>
      </c>
      <c r="H1383" s="7" t="str">
        <f>VLOOKUP(G1383,'Sub-Acct VLookup'!$A$1:$B$44,2,0)</f>
        <v>Community Welfare</v>
      </c>
      <c r="I1383">
        <v>2631</v>
      </c>
      <c r="J1383" s="2" t="s">
        <v>1027</v>
      </c>
      <c r="K1383" s="2"/>
      <c r="L1383" t="str">
        <f>VLOOKUP(J1383,'State V-Lookup'!$A$1:$B$19,2,0)</f>
        <v>GENERAL OFFICE</v>
      </c>
      <c r="M1383" t="str">
        <f>VLOOKUP(I1383,'Cost Center VLookup'!$A$1:$C$99,2,0)</f>
        <v>2631 KY Div Madisonville West Region Administration</v>
      </c>
      <c r="N1383" t="str">
        <f>VLOOKUP(I1383,'Cost Center VLookup'!$A$1:$C$89,3,0)</f>
        <v>Tim Owen</v>
      </c>
      <c r="O1383" t="str">
        <f>VLOOKUP(I1383,'Cost Center VLookup'!$A$1:$D$97,4,0)</f>
        <v>Administration</v>
      </c>
    </row>
    <row r="1384" spans="1:15" hidden="1">
      <c r="A1384" s="18">
        <v>41197</v>
      </c>
      <c r="B1384">
        <v>201212</v>
      </c>
      <c r="C1384" s="9" t="s">
        <v>109</v>
      </c>
      <c r="D1384" s="7" t="s">
        <v>96</v>
      </c>
      <c r="E1384" t="s">
        <v>470</v>
      </c>
      <c r="F1384" s="25">
        <v>-750</v>
      </c>
      <c r="G1384">
        <v>30736</v>
      </c>
      <c r="H1384" s="7" t="str">
        <f>VLOOKUP(G1384,'Sub-Acct VLookup'!$A$1:$B$44,2,0)</f>
        <v>Community Welfare</v>
      </c>
      <c r="I1384">
        <v>2703</v>
      </c>
      <c r="J1384" s="2" t="s">
        <v>1027</v>
      </c>
      <c r="K1384" s="2"/>
      <c r="L1384" t="str">
        <f>VLOOKUP(J1384,'State V-Lookup'!$A$1:$B$19,2,0)</f>
        <v>GENERAL OFFICE</v>
      </c>
      <c r="M1384" t="str">
        <f>VLOOKUP(I1384,'Cost Center VLookup'!$A$1:$C$99,2,0)</f>
        <v>2703 KY Div Governmental Affairs</v>
      </c>
      <c r="N1384" t="str">
        <f>VLOOKUP(I1384,'Cost Center VLookup'!$A$1:$C$89,3,0)</f>
        <v>Vacant</v>
      </c>
      <c r="O1384" t="str">
        <f>VLOOKUP(I1384,'Cost Center VLookup'!$A$1:$D$97,4,0)</f>
        <v>Administration</v>
      </c>
    </row>
    <row r="1385" spans="1:15" hidden="1">
      <c r="A1385" s="18">
        <v>41197</v>
      </c>
      <c r="B1385">
        <v>201212</v>
      </c>
      <c r="C1385" s="9" t="s">
        <v>109</v>
      </c>
      <c r="D1385" s="7" t="s">
        <v>96</v>
      </c>
      <c r="E1385" t="s">
        <v>470</v>
      </c>
      <c r="F1385" s="25">
        <v>-750</v>
      </c>
      <c r="G1385">
        <v>30736</v>
      </c>
      <c r="H1385" s="7" t="str">
        <f>VLOOKUP(G1385,'Sub-Acct VLookup'!$A$1:$B$44,2,0)</f>
        <v>Community Welfare</v>
      </c>
      <c r="I1385">
        <v>3308</v>
      </c>
      <c r="J1385" s="2" t="s">
        <v>1011</v>
      </c>
      <c r="K1385" s="2"/>
      <c r="L1385" t="str">
        <f>VLOOKUP(J1385,'State V-Lookup'!$A$1:$B$19,2,0)</f>
        <v>KENTUCKY</v>
      </c>
      <c r="M1385" t="str">
        <f>VLOOKUP(I1385,'Cost Center VLookup'!$A$1:$C$99,2,0)</f>
        <v>3308 Mid St Div Franklin Marketing</v>
      </c>
      <c r="N1385" t="str">
        <f>VLOOKUP(I1385,'Cost Center VLookup'!$A$1:$C$89,3,0)</f>
        <v>Danny Bertotti</v>
      </c>
      <c r="O1385" t="str">
        <f>VLOOKUP(I1385,'Cost Center VLookup'!$A$1:$D$97,4,0)</f>
        <v>Marketing</v>
      </c>
    </row>
    <row r="1386" spans="1:15" hidden="1">
      <c r="A1386" s="18">
        <v>41241</v>
      </c>
      <c r="B1386">
        <v>201212</v>
      </c>
      <c r="C1386" s="9" t="s">
        <v>109</v>
      </c>
      <c r="D1386" s="7" t="s">
        <v>1206</v>
      </c>
      <c r="E1386" t="s">
        <v>846</v>
      </c>
      <c r="F1386" s="25">
        <v>250</v>
      </c>
      <c r="G1386">
        <v>30702</v>
      </c>
      <c r="H1386" s="7" t="str">
        <f>VLOOKUP(G1386,'Sub-Acct VLookup'!$A$1:$B$44,2,0)</f>
        <v>Education</v>
      </c>
      <c r="I1386">
        <v>3438</v>
      </c>
      <c r="J1386" s="2" t="s">
        <v>1035</v>
      </c>
      <c r="K1386" s="2"/>
      <c r="L1386" t="str">
        <f>VLOOKUP(J1386,'State V-Lookup'!$A$1:$B$19,2,0)</f>
        <v>VIRGINIA</v>
      </c>
      <c r="M1386" t="str">
        <f>VLOOKUP(I1386,'Cost Center VLookup'!$A$1:$C$99,2,0)</f>
        <v>3438 Mid St Div New River North Operations</v>
      </c>
      <c r="N1386" t="str">
        <f>VLOOKUP(I1386,'Cost Center VLookup'!$A$1:$C$89,3,0)</f>
        <v>Perry Patterson</v>
      </c>
      <c r="O1386" t="str">
        <f>VLOOKUP(I1386,'Cost Center VLookup'!$A$1:$D$97,4,0)</f>
        <v>Bernie Anderson</v>
      </c>
    </row>
    <row r="1387" spans="1:15" hidden="1">
      <c r="A1387" s="18">
        <v>41241</v>
      </c>
      <c r="B1387">
        <v>201212</v>
      </c>
      <c r="C1387" s="9" t="s">
        <v>109</v>
      </c>
      <c r="D1387" s="7" t="s">
        <v>1206</v>
      </c>
      <c r="E1387" t="s">
        <v>847</v>
      </c>
      <c r="F1387" s="25">
        <v>500</v>
      </c>
      <c r="G1387">
        <v>30702</v>
      </c>
      <c r="H1387" s="7" t="str">
        <f>VLOOKUP(G1387,'Sub-Acct VLookup'!$A$1:$B$44,2,0)</f>
        <v>Education</v>
      </c>
      <c r="I1387">
        <v>3438</v>
      </c>
      <c r="J1387" s="2" t="s">
        <v>1035</v>
      </c>
      <c r="K1387" s="2"/>
      <c r="L1387" t="str">
        <f>VLOOKUP(J1387,'State V-Lookup'!$A$1:$B$19,2,0)</f>
        <v>VIRGINIA</v>
      </c>
      <c r="M1387" t="str">
        <f>VLOOKUP(I1387,'Cost Center VLookup'!$A$1:$C$99,2,0)</f>
        <v>3438 Mid St Div New River North Operations</v>
      </c>
      <c r="N1387" t="str">
        <f>VLOOKUP(I1387,'Cost Center VLookup'!$A$1:$C$89,3,0)</f>
        <v>Perry Patterson</v>
      </c>
      <c r="O1387" t="str">
        <f>VLOOKUP(I1387,'Cost Center VLookup'!$A$1:$D$97,4,0)</f>
        <v>Bernie Anderson</v>
      </c>
    </row>
    <row r="1388" spans="1:15" hidden="1">
      <c r="A1388" s="18">
        <v>41241</v>
      </c>
      <c r="B1388">
        <v>201212</v>
      </c>
      <c r="C1388" s="9" t="s">
        <v>109</v>
      </c>
      <c r="D1388" s="7" t="s">
        <v>1206</v>
      </c>
      <c r="E1388" t="s">
        <v>848</v>
      </c>
      <c r="F1388" s="25">
        <v>500</v>
      </c>
      <c r="G1388">
        <v>30702</v>
      </c>
      <c r="H1388" s="7" t="str">
        <f>VLOOKUP(G1388,'Sub-Acct VLookup'!$A$1:$B$44,2,0)</f>
        <v>Education</v>
      </c>
      <c r="I1388">
        <v>3438</v>
      </c>
      <c r="J1388" s="2" t="s">
        <v>1035</v>
      </c>
      <c r="K1388" s="2"/>
      <c r="L1388" t="str">
        <f>VLOOKUP(J1388,'State V-Lookup'!$A$1:$B$19,2,0)</f>
        <v>VIRGINIA</v>
      </c>
      <c r="M1388" t="str">
        <f>VLOOKUP(I1388,'Cost Center VLookup'!$A$1:$C$99,2,0)</f>
        <v>3438 Mid St Div New River North Operations</v>
      </c>
      <c r="N1388" t="str">
        <f>VLOOKUP(I1388,'Cost Center VLookup'!$A$1:$C$89,3,0)</f>
        <v>Perry Patterson</v>
      </c>
      <c r="O1388" t="str">
        <f>VLOOKUP(I1388,'Cost Center VLookup'!$A$1:$D$97,4,0)</f>
        <v>Bernie Anderson</v>
      </c>
    </row>
    <row r="1389" spans="1:15" hidden="1">
      <c r="A1389" s="18">
        <v>41242</v>
      </c>
      <c r="B1389">
        <v>201212</v>
      </c>
      <c r="C1389" s="9" t="s">
        <v>109</v>
      </c>
      <c r="D1389" s="7" t="s">
        <v>833</v>
      </c>
      <c r="E1389" t="s">
        <v>849</v>
      </c>
      <c r="F1389" s="25">
        <v>500</v>
      </c>
      <c r="G1389">
        <v>30736</v>
      </c>
      <c r="H1389" s="7" t="str">
        <f>VLOOKUP(G1389,'Sub-Acct VLookup'!$A$1:$B$44,2,0)</f>
        <v>Community Welfare</v>
      </c>
      <c r="I1389">
        <v>3333</v>
      </c>
      <c r="J1389" s="2" t="s">
        <v>1068</v>
      </c>
      <c r="K1389" s="2"/>
      <c r="L1389" t="str">
        <f>VLOOKUP(J1389,'State V-Lookup'!$A$1:$B$19,2,0)</f>
        <v>GEORGIA</v>
      </c>
      <c r="M1389" t="str">
        <f>VLOOKUP(I1389,'Cost Center VLookup'!$A$1:$C$99,2,0)</f>
        <v>3333 Mid St Div Public Affairs</v>
      </c>
      <c r="N1389" t="str">
        <f>VLOOKUP(I1389,'Cost Center VLookup'!$A$1:$C$89,3,0)</f>
        <v>Mark Martin</v>
      </c>
      <c r="O1389" t="str">
        <f>VLOOKUP(I1389,'Cost Center VLookup'!$A$1:$D$97,4,0)</f>
        <v>Administration</v>
      </c>
    </row>
    <row r="1390" spans="1:15" hidden="1">
      <c r="A1390" s="18">
        <v>41246</v>
      </c>
      <c r="B1390">
        <v>201212</v>
      </c>
      <c r="C1390" s="9" t="s">
        <v>109</v>
      </c>
      <c r="D1390" s="7" t="s">
        <v>834</v>
      </c>
      <c r="E1390" t="s">
        <v>567</v>
      </c>
      <c r="F1390" s="25">
        <v>2500</v>
      </c>
      <c r="G1390">
        <v>30706</v>
      </c>
      <c r="H1390" s="7" t="str">
        <f>VLOOKUP(G1390,'Sub-Acct VLookup'!$A$1:$B$44,2,0)</f>
        <v>Museums &amp; Arts</v>
      </c>
      <c r="I1390">
        <v>3333</v>
      </c>
      <c r="J1390" s="2" t="s">
        <v>1011</v>
      </c>
      <c r="K1390" s="2"/>
      <c r="L1390" t="str">
        <f>VLOOKUP(J1390,'State V-Lookup'!$A$1:$B$19,2,0)</f>
        <v>KENTUCKY</v>
      </c>
      <c r="M1390" t="str">
        <f>VLOOKUP(I1390,'Cost Center VLookup'!$A$1:$C$99,2,0)</f>
        <v>3333 Mid St Div Public Affairs</v>
      </c>
      <c r="N1390" t="str">
        <f>VLOOKUP(I1390,'Cost Center VLookup'!$A$1:$C$89,3,0)</f>
        <v>Mark Martin</v>
      </c>
      <c r="O1390" t="str">
        <f>VLOOKUP(I1390,'Cost Center VLookup'!$A$1:$D$97,4,0)</f>
        <v>Administration</v>
      </c>
    </row>
    <row r="1391" spans="1:15" hidden="1">
      <c r="A1391" s="18">
        <v>41248</v>
      </c>
      <c r="B1391">
        <v>201212</v>
      </c>
      <c r="C1391" s="9" t="s">
        <v>109</v>
      </c>
      <c r="D1391" s="7">
        <v>11213</v>
      </c>
      <c r="E1391" t="s">
        <v>488</v>
      </c>
      <c r="F1391" s="25">
        <v>59.95</v>
      </c>
      <c r="G1391">
        <v>30736</v>
      </c>
      <c r="H1391" s="7" t="str">
        <f>VLOOKUP(G1391,'Sub-Acct VLookup'!$A$1:$B$44,2,0)</f>
        <v>Community Welfare</v>
      </c>
      <c r="I1391">
        <v>3331</v>
      </c>
      <c r="J1391" s="2" t="s">
        <v>1068</v>
      </c>
      <c r="K1391" s="2"/>
      <c r="L1391" t="str">
        <f>VLOOKUP(J1391,'State V-Lookup'!$A$1:$B$19,2,0)</f>
        <v>GEORGIA</v>
      </c>
      <c r="M1391" t="str">
        <f>VLOOKUP(I1391,'Cost Center VLookup'!$A$1:$C$99,2,0)</f>
        <v>3331 Mid St Div Franklin Central Region Administration</v>
      </c>
      <c r="N1391" t="str">
        <f>VLOOKUP(I1391,'Cost Center VLookup'!$A$1:$C$89,3,0)</f>
        <v>Craig Rice</v>
      </c>
      <c r="O1391" t="str">
        <f>VLOOKUP(I1391,'Cost Center VLookup'!$A$1:$D$97,4,0)</f>
        <v>Administration</v>
      </c>
    </row>
    <row r="1392" spans="1:15" hidden="1">
      <c r="A1392" s="18">
        <v>41249</v>
      </c>
      <c r="B1392">
        <v>201212</v>
      </c>
      <c r="C1392" s="9" t="s">
        <v>109</v>
      </c>
      <c r="D1392" s="7" t="s">
        <v>835</v>
      </c>
      <c r="E1392" t="s">
        <v>850</v>
      </c>
      <c r="F1392" s="25">
        <v>300</v>
      </c>
      <c r="G1392">
        <v>30702</v>
      </c>
      <c r="H1392" s="7" t="str">
        <f>VLOOKUP(G1392,'Sub-Acct VLookup'!$A$1:$B$44,2,0)</f>
        <v>Education</v>
      </c>
      <c r="I1392">
        <v>3333</v>
      </c>
      <c r="J1392" s="2" t="s">
        <v>1068</v>
      </c>
      <c r="K1392" s="2"/>
      <c r="L1392" t="str">
        <f>VLOOKUP(J1392,'State V-Lookup'!$A$1:$B$19,2,0)</f>
        <v>GEORGIA</v>
      </c>
      <c r="M1392" t="str">
        <f>VLOOKUP(I1392,'Cost Center VLookup'!$A$1:$C$99,2,0)</f>
        <v>3333 Mid St Div Public Affairs</v>
      </c>
      <c r="N1392" t="str">
        <f>VLOOKUP(I1392,'Cost Center VLookup'!$A$1:$C$89,3,0)</f>
        <v>Mark Martin</v>
      </c>
      <c r="O1392" t="str">
        <f>VLOOKUP(I1392,'Cost Center VLookup'!$A$1:$D$97,4,0)</f>
        <v>Administration</v>
      </c>
    </row>
    <row r="1393" spans="1:15" hidden="1">
      <c r="A1393" s="18">
        <v>41253</v>
      </c>
      <c r="B1393">
        <v>201212</v>
      </c>
      <c r="C1393" s="9" t="s">
        <v>109</v>
      </c>
      <c r="D1393" s="7" t="s">
        <v>836</v>
      </c>
      <c r="E1393" t="s">
        <v>691</v>
      </c>
      <c r="F1393" s="25">
        <v>500</v>
      </c>
      <c r="G1393">
        <v>30736</v>
      </c>
      <c r="H1393" s="7" t="str">
        <f>VLOOKUP(G1393,'Sub-Acct VLookup'!$A$1:$B$44,2,0)</f>
        <v>Community Welfare</v>
      </c>
      <c r="I1393">
        <v>2631</v>
      </c>
      <c r="J1393" s="2" t="s">
        <v>1011</v>
      </c>
      <c r="K1393" s="2"/>
      <c r="L1393" t="str">
        <f>VLOOKUP(J1393,'State V-Lookup'!$A$1:$B$19,2,0)</f>
        <v>KENTUCKY</v>
      </c>
      <c r="M1393" t="str">
        <f>VLOOKUP(I1393,'Cost Center VLookup'!$A$1:$C$99,2,0)</f>
        <v>2631 KY Div Madisonville West Region Administration</v>
      </c>
      <c r="N1393" t="str">
        <f>VLOOKUP(I1393,'Cost Center VLookup'!$A$1:$C$89,3,0)</f>
        <v>Tim Owen</v>
      </c>
      <c r="O1393" t="str">
        <f>VLOOKUP(I1393,'Cost Center VLookup'!$A$1:$D$97,4,0)</f>
        <v>Administration</v>
      </c>
    </row>
    <row r="1394" spans="1:15" hidden="1">
      <c r="A1394" s="18">
        <v>41254</v>
      </c>
      <c r="B1394">
        <v>201212</v>
      </c>
      <c r="C1394" s="9" t="s">
        <v>109</v>
      </c>
      <c r="D1394" s="7" t="s">
        <v>837</v>
      </c>
      <c r="E1394" t="s">
        <v>656</v>
      </c>
      <c r="F1394" s="25">
        <v>100</v>
      </c>
      <c r="G1394">
        <v>30705</v>
      </c>
      <c r="H1394" s="7" t="str">
        <f>VLOOKUP(G1394,'Sub-Acct VLookup'!$A$1:$B$44,2,0)</f>
        <v>Health</v>
      </c>
      <c r="I1394">
        <v>3333</v>
      </c>
      <c r="J1394" s="2" t="s">
        <v>1027</v>
      </c>
      <c r="K1394" s="2"/>
      <c r="L1394" t="str">
        <f>VLOOKUP(J1394,'State V-Lookup'!$A$1:$B$19,2,0)</f>
        <v>GENERAL OFFICE</v>
      </c>
      <c r="M1394" t="str">
        <f>VLOOKUP(I1394,'Cost Center VLookup'!$A$1:$C$99,2,0)</f>
        <v>3333 Mid St Div Public Affairs</v>
      </c>
      <c r="N1394" t="str">
        <f>VLOOKUP(I1394,'Cost Center VLookup'!$A$1:$C$89,3,0)</f>
        <v>Mark Martin</v>
      </c>
      <c r="O1394" t="str">
        <f>VLOOKUP(I1394,'Cost Center VLookup'!$A$1:$D$97,4,0)</f>
        <v>Administration</v>
      </c>
    </row>
    <row r="1395" spans="1:15" hidden="1">
      <c r="A1395" s="18">
        <v>41254</v>
      </c>
      <c r="B1395">
        <v>201212</v>
      </c>
      <c r="C1395" s="9" t="s">
        <v>109</v>
      </c>
      <c r="D1395" s="7" t="s">
        <v>837</v>
      </c>
      <c r="E1395" t="s">
        <v>585</v>
      </c>
      <c r="F1395" s="25">
        <v>100</v>
      </c>
      <c r="G1395">
        <v>30736</v>
      </c>
      <c r="H1395" s="7" t="str">
        <f>VLOOKUP(G1395,'Sub-Acct VLookup'!$A$1:$B$44,2,0)</f>
        <v>Community Welfare</v>
      </c>
      <c r="I1395">
        <v>3333</v>
      </c>
      <c r="J1395" s="2" t="s">
        <v>1026</v>
      </c>
      <c r="K1395" s="2"/>
      <c r="L1395" t="str">
        <f>VLOOKUP(J1395,'State V-Lookup'!$A$1:$B$19,2,0)</f>
        <v>TENNESSEE</v>
      </c>
      <c r="M1395" t="str">
        <f>VLOOKUP(I1395,'Cost Center VLookup'!$A$1:$C$99,2,0)</f>
        <v>3333 Mid St Div Public Affairs</v>
      </c>
      <c r="N1395" t="str">
        <f>VLOOKUP(I1395,'Cost Center VLookup'!$A$1:$C$89,3,0)</f>
        <v>Mark Martin</v>
      </c>
      <c r="O1395" t="str">
        <f>VLOOKUP(I1395,'Cost Center VLookup'!$A$1:$D$97,4,0)</f>
        <v>Administration</v>
      </c>
    </row>
    <row r="1396" spans="1:15" hidden="1">
      <c r="A1396" s="18">
        <v>41255</v>
      </c>
      <c r="B1396">
        <v>201212</v>
      </c>
      <c r="C1396" s="9" t="s">
        <v>109</v>
      </c>
      <c r="D1396" s="7">
        <v>1</v>
      </c>
      <c r="E1396" t="s">
        <v>851</v>
      </c>
      <c r="F1396" s="25">
        <v>144</v>
      </c>
      <c r="G1396">
        <v>30736</v>
      </c>
      <c r="H1396" s="7" t="str">
        <f>VLOOKUP(G1396,'Sub-Acct VLookup'!$A$1:$B$44,2,0)</f>
        <v>Community Welfare</v>
      </c>
      <c r="I1396">
        <v>3333</v>
      </c>
      <c r="J1396" s="2" t="s">
        <v>1011</v>
      </c>
      <c r="K1396" s="2"/>
      <c r="L1396" t="str">
        <f>VLOOKUP(J1396,'State V-Lookup'!$A$1:$B$19,2,0)</f>
        <v>KENTUCKY</v>
      </c>
      <c r="M1396" t="str">
        <f>VLOOKUP(I1396,'Cost Center VLookup'!$A$1:$C$99,2,0)</f>
        <v>3333 Mid St Div Public Affairs</v>
      </c>
      <c r="N1396" t="str">
        <f>VLOOKUP(I1396,'Cost Center VLookup'!$A$1:$C$89,3,0)</f>
        <v>Mark Martin</v>
      </c>
      <c r="O1396" t="str">
        <f>VLOOKUP(I1396,'Cost Center VLookup'!$A$1:$D$97,4,0)</f>
        <v>Administration</v>
      </c>
    </row>
    <row r="1397" spans="1:15" hidden="1">
      <c r="A1397" s="18">
        <v>41255</v>
      </c>
      <c r="B1397">
        <v>201212</v>
      </c>
      <c r="C1397" s="9" t="s">
        <v>109</v>
      </c>
      <c r="D1397" s="7" t="s">
        <v>838</v>
      </c>
      <c r="E1397" t="s">
        <v>494</v>
      </c>
      <c r="F1397" s="25">
        <v>1000</v>
      </c>
      <c r="G1397">
        <v>30736</v>
      </c>
      <c r="H1397" s="7" t="str">
        <f>VLOOKUP(G1397,'Sub-Acct VLookup'!$A$1:$B$44,2,0)</f>
        <v>Community Welfare</v>
      </c>
      <c r="I1397">
        <v>3436</v>
      </c>
      <c r="J1397" s="2" t="s">
        <v>1026</v>
      </c>
      <c r="K1397" s="2"/>
      <c r="L1397" t="str">
        <f>VLOOKUP(J1397,'State V-Lookup'!$A$1:$B$19,2,0)</f>
        <v>TENNESSEE</v>
      </c>
      <c r="M1397" t="str">
        <f>VLOOKUP(I1397,'Cost Center VLookup'!$A$1:$C$99,2,0)</f>
        <v>3436 Mid St Div Johnson City Tri-Cities Operations</v>
      </c>
      <c r="N1397" t="str">
        <f>VLOOKUP(I1397,'Cost Center VLookup'!$A$1:$C$89,3,0)</f>
        <v>John Bradley</v>
      </c>
      <c r="O1397" t="str">
        <f>VLOOKUP(I1397,'Cost Center VLookup'!$A$1:$D$97,4,0)</f>
        <v>Bernie Anderson</v>
      </c>
    </row>
    <row r="1398" spans="1:15" hidden="1">
      <c r="A1398" s="18">
        <v>41256</v>
      </c>
      <c r="B1398">
        <v>201212</v>
      </c>
      <c r="C1398" s="9" t="s">
        <v>109</v>
      </c>
      <c r="D1398" s="7" t="s">
        <v>839</v>
      </c>
      <c r="E1398" t="s">
        <v>581</v>
      </c>
      <c r="F1398" s="25">
        <v>500</v>
      </c>
      <c r="G1398">
        <v>30736</v>
      </c>
      <c r="H1398" s="7" t="str">
        <f>VLOOKUP(G1398,'Sub-Acct VLookup'!$A$1:$B$44,2,0)</f>
        <v>Community Welfare</v>
      </c>
      <c r="I1398">
        <v>3333</v>
      </c>
      <c r="J1398" s="2" t="s">
        <v>1011</v>
      </c>
      <c r="K1398" s="2"/>
      <c r="L1398" t="str">
        <f>VLOOKUP(J1398,'State V-Lookup'!$A$1:$B$19,2,0)</f>
        <v>KENTUCKY</v>
      </c>
      <c r="M1398" t="str">
        <f>VLOOKUP(I1398,'Cost Center VLookup'!$A$1:$C$99,2,0)</f>
        <v>3333 Mid St Div Public Affairs</v>
      </c>
      <c r="N1398" t="str">
        <f>VLOOKUP(I1398,'Cost Center VLookup'!$A$1:$C$89,3,0)</f>
        <v>Mark Martin</v>
      </c>
      <c r="O1398" t="str">
        <f>VLOOKUP(I1398,'Cost Center VLookup'!$A$1:$D$97,4,0)</f>
        <v>Administration</v>
      </c>
    </row>
    <row r="1399" spans="1:15" hidden="1">
      <c r="A1399" s="18">
        <v>41256</v>
      </c>
      <c r="B1399">
        <v>201212</v>
      </c>
      <c r="C1399" s="9" t="s">
        <v>109</v>
      </c>
      <c r="D1399" s="7" t="s">
        <v>839</v>
      </c>
      <c r="E1399" t="s">
        <v>484</v>
      </c>
      <c r="F1399" s="25">
        <v>500</v>
      </c>
      <c r="G1399">
        <v>30703</v>
      </c>
      <c r="H1399" s="7" t="str">
        <f>VLOOKUP(G1399,'Sub-Acct VLookup'!$A$1:$B$44,2,0)</f>
        <v>United Way Agencies</v>
      </c>
      <c r="I1399">
        <v>3333</v>
      </c>
      <c r="J1399" s="2" t="s">
        <v>1011</v>
      </c>
      <c r="K1399" s="2"/>
      <c r="L1399" t="str">
        <f>VLOOKUP(J1399,'State V-Lookup'!$A$1:$B$19,2,0)</f>
        <v>KENTUCKY</v>
      </c>
      <c r="M1399" t="str">
        <f>VLOOKUP(I1399,'Cost Center VLookup'!$A$1:$C$99,2,0)</f>
        <v>3333 Mid St Div Public Affairs</v>
      </c>
      <c r="N1399" t="str">
        <f>VLOOKUP(I1399,'Cost Center VLookup'!$A$1:$C$89,3,0)</f>
        <v>Mark Martin</v>
      </c>
      <c r="O1399" t="str">
        <f>VLOOKUP(I1399,'Cost Center VLookup'!$A$1:$D$97,4,0)</f>
        <v>Administration</v>
      </c>
    </row>
    <row r="1400" spans="1:15" hidden="1">
      <c r="A1400" s="18">
        <v>41257</v>
      </c>
      <c r="B1400">
        <v>201212</v>
      </c>
      <c r="C1400" s="9" t="s">
        <v>109</v>
      </c>
      <c r="D1400" s="7" t="s">
        <v>557</v>
      </c>
      <c r="E1400" t="s">
        <v>486</v>
      </c>
      <c r="F1400" s="25">
        <v>61.37</v>
      </c>
      <c r="G1400">
        <v>30736</v>
      </c>
      <c r="H1400" s="7" t="str">
        <f>VLOOKUP(G1400,'Sub-Acct VLookup'!$A$1:$B$44,2,0)</f>
        <v>Community Welfare</v>
      </c>
      <c r="I1400">
        <v>2736</v>
      </c>
      <c r="J1400" s="2" t="s">
        <v>1011</v>
      </c>
      <c r="K1400" s="2"/>
      <c r="L1400" t="str">
        <f>VLOOKUP(J1400,'State V-Lookup'!$A$1:$B$19,2,0)</f>
        <v>KENTUCKY</v>
      </c>
      <c r="M1400" t="str">
        <f>VLOOKUP(I1400,'Cost Center VLookup'!$A$1:$C$99,2,0)</f>
        <v>2736 KY Div Hopkinsville C&amp;M/Service</v>
      </c>
      <c r="N1400" t="str">
        <f>VLOOKUP(I1400,'Cost Center VLookup'!$A$1:$C$89,3,0)</f>
        <v>Ryan Tolbert</v>
      </c>
      <c r="O1400" t="str">
        <f>VLOOKUP(I1400,'Cost Center VLookup'!$A$1:$D$97,4,0)</f>
        <v>Mariam Tucker</v>
      </c>
    </row>
    <row r="1401" spans="1:15" hidden="1">
      <c r="A1401" s="18">
        <v>41257</v>
      </c>
      <c r="B1401">
        <v>201212</v>
      </c>
      <c r="C1401" s="9" t="s">
        <v>109</v>
      </c>
      <c r="D1401" s="7" t="s">
        <v>840</v>
      </c>
      <c r="E1401" t="s">
        <v>781</v>
      </c>
      <c r="F1401" s="25">
        <v>300</v>
      </c>
      <c r="G1401">
        <v>30710</v>
      </c>
      <c r="H1401" s="7" t="str">
        <f>VLOOKUP(G1401,'Sub-Acct VLookup'!$A$1:$B$44,2,0)</f>
        <v>Youth Clubs &amp; Centers</v>
      </c>
      <c r="I1401">
        <v>3333</v>
      </c>
      <c r="J1401" s="2" t="s">
        <v>1011</v>
      </c>
      <c r="K1401" s="2"/>
      <c r="L1401" t="str">
        <f>VLOOKUP(J1401,'State V-Lookup'!$A$1:$B$19,2,0)</f>
        <v>KENTUCKY</v>
      </c>
      <c r="M1401" t="str">
        <f>VLOOKUP(I1401,'Cost Center VLookup'!$A$1:$C$99,2,0)</f>
        <v>3333 Mid St Div Public Affairs</v>
      </c>
      <c r="N1401" t="str">
        <f>VLOOKUP(I1401,'Cost Center VLookup'!$A$1:$C$89,3,0)</f>
        <v>Mark Martin</v>
      </c>
      <c r="O1401" t="str">
        <f>VLOOKUP(I1401,'Cost Center VLookup'!$A$1:$D$97,4,0)</f>
        <v>Administration</v>
      </c>
    </row>
    <row r="1402" spans="1:15" hidden="1">
      <c r="A1402" s="18">
        <v>41257</v>
      </c>
      <c r="B1402">
        <v>201212</v>
      </c>
      <c r="C1402" s="9" t="s">
        <v>109</v>
      </c>
      <c r="D1402" s="7" t="s">
        <v>840</v>
      </c>
      <c r="E1402" t="s">
        <v>852</v>
      </c>
      <c r="F1402" s="25">
        <v>250</v>
      </c>
      <c r="G1402">
        <v>30736</v>
      </c>
      <c r="H1402" s="7" t="str">
        <f>VLOOKUP(G1402,'Sub-Acct VLookup'!$A$1:$B$44,2,0)</f>
        <v>Community Welfare</v>
      </c>
      <c r="I1402">
        <v>3333</v>
      </c>
      <c r="J1402" s="2" t="s">
        <v>1011</v>
      </c>
      <c r="K1402" s="2"/>
      <c r="L1402" t="str">
        <f>VLOOKUP(J1402,'State V-Lookup'!$A$1:$B$19,2,0)</f>
        <v>KENTUCKY</v>
      </c>
      <c r="M1402" t="str">
        <f>VLOOKUP(I1402,'Cost Center VLookup'!$A$1:$C$99,2,0)</f>
        <v>3333 Mid St Div Public Affairs</v>
      </c>
      <c r="N1402" t="str">
        <f>VLOOKUP(I1402,'Cost Center VLookup'!$A$1:$C$89,3,0)</f>
        <v>Mark Martin</v>
      </c>
      <c r="O1402" t="str">
        <f>VLOOKUP(I1402,'Cost Center VLookup'!$A$1:$D$97,4,0)</f>
        <v>Administration</v>
      </c>
    </row>
    <row r="1403" spans="1:15" hidden="1">
      <c r="A1403" s="18">
        <v>41257</v>
      </c>
      <c r="B1403">
        <v>201212</v>
      </c>
      <c r="C1403" s="9" t="s">
        <v>109</v>
      </c>
      <c r="D1403" s="7" t="s">
        <v>840</v>
      </c>
      <c r="E1403" t="s">
        <v>476</v>
      </c>
      <c r="F1403" s="25">
        <v>1000</v>
      </c>
      <c r="G1403">
        <v>30736</v>
      </c>
      <c r="H1403" s="7" t="str">
        <f>VLOOKUP(G1403,'Sub-Acct VLookup'!$A$1:$B$44,2,0)</f>
        <v>Community Welfare</v>
      </c>
      <c r="I1403">
        <v>3333</v>
      </c>
      <c r="J1403" s="2" t="s">
        <v>1011</v>
      </c>
      <c r="K1403" s="2"/>
      <c r="L1403" t="str">
        <f>VLOOKUP(J1403,'State V-Lookup'!$A$1:$B$19,2,0)</f>
        <v>KENTUCKY</v>
      </c>
      <c r="M1403" t="str">
        <f>VLOOKUP(I1403,'Cost Center VLookup'!$A$1:$C$99,2,0)</f>
        <v>3333 Mid St Div Public Affairs</v>
      </c>
      <c r="N1403" t="str">
        <f>VLOOKUP(I1403,'Cost Center VLookup'!$A$1:$C$89,3,0)</f>
        <v>Mark Martin</v>
      </c>
      <c r="O1403" t="str">
        <f>VLOOKUP(I1403,'Cost Center VLookup'!$A$1:$D$97,4,0)</f>
        <v>Administration</v>
      </c>
    </row>
    <row r="1404" spans="1:15" hidden="1">
      <c r="A1404" s="18">
        <v>41257</v>
      </c>
      <c r="B1404">
        <v>201212</v>
      </c>
      <c r="C1404" s="9" t="s">
        <v>109</v>
      </c>
      <c r="D1404" s="7" t="s">
        <v>840</v>
      </c>
      <c r="E1404" t="s">
        <v>587</v>
      </c>
      <c r="F1404" s="25">
        <v>300</v>
      </c>
      <c r="G1404">
        <v>30736</v>
      </c>
      <c r="H1404" s="7" t="str">
        <f>VLOOKUP(G1404,'Sub-Acct VLookup'!$A$1:$B$44,2,0)</f>
        <v>Community Welfare</v>
      </c>
      <c r="I1404">
        <v>3333</v>
      </c>
      <c r="J1404" s="2" t="s">
        <v>1011</v>
      </c>
      <c r="K1404" s="2"/>
      <c r="L1404" t="str">
        <f>VLOOKUP(J1404,'State V-Lookup'!$A$1:$B$19,2,0)</f>
        <v>KENTUCKY</v>
      </c>
      <c r="M1404" t="str">
        <f>VLOOKUP(I1404,'Cost Center VLookup'!$A$1:$C$99,2,0)</f>
        <v>3333 Mid St Div Public Affairs</v>
      </c>
      <c r="N1404" t="str">
        <f>VLOOKUP(I1404,'Cost Center VLookup'!$A$1:$C$89,3,0)</f>
        <v>Mark Martin</v>
      </c>
      <c r="O1404" t="str">
        <f>VLOOKUP(I1404,'Cost Center VLookup'!$A$1:$D$97,4,0)</f>
        <v>Administration</v>
      </c>
    </row>
    <row r="1405" spans="1:15" hidden="1">
      <c r="A1405" s="18">
        <v>41257</v>
      </c>
      <c r="B1405">
        <v>201212</v>
      </c>
      <c r="C1405" s="9" t="s">
        <v>109</v>
      </c>
      <c r="D1405" s="7" t="s">
        <v>840</v>
      </c>
      <c r="E1405" t="s">
        <v>853</v>
      </c>
      <c r="F1405" s="25">
        <v>260</v>
      </c>
      <c r="G1405">
        <v>30736</v>
      </c>
      <c r="H1405" s="7" t="str">
        <f>VLOOKUP(G1405,'Sub-Acct VLookup'!$A$1:$B$44,2,0)</f>
        <v>Community Welfare</v>
      </c>
      <c r="I1405">
        <v>3333</v>
      </c>
      <c r="J1405" s="2" t="s">
        <v>1011</v>
      </c>
      <c r="K1405" s="2"/>
      <c r="L1405" t="str">
        <f>VLOOKUP(J1405,'State V-Lookup'!$A$1:$B$19,2,0)</f>
        <v>KENTUCKY</v>
      </c>
      <c r="M1405" t="str">
        <f>VLOOKUP(I1405,'Cost Center VLookup'!$A$1:$C$99,2,0)</f>
        <v>3333 Mid St Div Public Affairs</v>
      </c>
      <c r="N1405" t="str">
        <f>VLOOKUP(I1405,'Cost Center VLookup'!$A$1:$C$89,3,0)</f>
        <v>Mark Martin</v>
      </c>
      <c r="O1405" t="str">
        <f>VLOOKUP(I1405,'Cost Center VLookup'!$A$1:$D$97,4,0)</f>
        <v>Administration</v>
      </c>
    </row>
    <row r="1406" spans="1:15" hidden="1">
      <c r="A1406" s="18">
        <v>41257</v>
      </c>
      <c r="B1406">
        <v>201212</v>
      </c>
      <c r="C1406" s="9" t="s">
        <v>109</v>
      </c>
      <c r="D1406" s="7" t="s">
        <v>840</v>
      </c>
      <c r="E1406" t="s">
        <v>581</v>
      </c>
      <c r="F1406" s="25">
        <v>500</v>
      </c>
      <c r="G1406">
        <v>30709</v>
      </c>
      <c r="H1406" s="7" t="str">
        <f>VLOOKUP(G1406,'Sub-Acct VLookup'!$A$1:$B$44,2,0)</f>
        <v>Salvation Army</v>
      </c>
      <c r="I1406">
        <v>3333</v>
      </c>
      <c r="J1406" s="2" t="s">
        <v>1011</v>
      </c>
      <c r="K1406" s="2"/>
      <c r="L1406" t="str">
        <f>VLOOKUP(J1406,'State V-Lookup'!$A$1:$B$19,2,0)</f>
        <v>KENTUCKY</v>
      </c>
      <c r="M1406" t="str">
        <f>VLOOKUP(I1406,'Cost Center VLookup'!$A$1:$C$99,2,0)</f>
        <v>3333 Mid St Div Public Affairs</v>
      </c>
      <c r="N1406" t="str">
        <f>VLOOKUP(I1406,'Cost Center VLookup'!$A$1:$C$89,3,0)</f>
        <v>Mark Martin</v>
      </c>
      <c r="O1406" t="str">
        <f>VLOOKUP(I1406,'Cost Center VLookup'!$A$1:$D$97,4,0)</f>
        <v>Administration</v>
      </c>
    </row>
    <row r="1407" spans="1:15" hidden="1">
      <c r="A1407" s="18">
        <v>41257</v>
      </c>
      <c r="B1407">
        <v>201212</v>
      </c>
      <c r="C1407" s="9" t="s">
        <v>109</v>
      </c>
      <c r="D1407" s="7" t="s">
        <v>841</v>
      </c>
      <c r="E1407" t="s">
        <v>854</v>
      </c>
      <c r="F1407" s="25">
        <v>50</v>
      </c>
      <c r="G1407">
        <v>30736</v>
      </c>
      <c r="H1407" s="7" t="str">
        <f>VLOOKUP(G1407,'Sub-Acct VLookup'!$A$1:$B$44,2,0)</f>
        <v>Community Welfare</v>
      </c>
      <c r="I1407">
        <v>2734</v>
      </c>
      <c r="J1407" s="2" t="s">
        <v>1011</v>
      </c>
      <c r="K1407" s="2"/>
      <c r="L1407" t="str">
        <f>VLOOKUP(J1407,'State V-Lookup'!$A$1:$B$19,2,0)</f>
        <v>KENTUCKY</v>
      </c>
      <c r="M1407" t="str">
        <f>VLOOKUP(I1407,'Cost Center VLookup'!$A$1:$C$99,2,0)</f>
        <v>2734 KY Div Bowling Green C&amp;M/Service</v>
      </c>
      <c r="N1407" t="str">
        <f>VLOOKUP(I1407,'Cost Center VLookup'!$A$1:$C$89,3,0)</f>
        <v>Don Bonner / Kolby Beals</v>
      </c>
      <c r="O1407" t="str">
        <f>VLOOKUP(I1407,'Cost Center VLookup'!$A$1:$D$97,4,0)</f>
        <v>Mike Close</v>
      </c>
    </row>
    <row r="1408" spans="1:15" hidden="1">
      <c r="A1408" s="18">
        <v>41261</v>
      </c>
      <c r="B1408">
        <v>201212</v>
      </c>
      <c r="C1408" s="9" t="s">
        <v>109</v>
      </c>
      <c r="D1408" s="7" t="s">
        <v>842</v>
      </c>
      <c r="E1408" t="s">
        <v>855</v>
      </c>
      <c r="F1408" s="25">
        <v>1000</v>
      </c>
      <c r="G1408">
        <v>30736</v>
      </c>
      <c r="H1408" s="7" t="str">
        <f>VLOOKUP(G1408,'Sub-Acct VLookup'!$A$1:$B$44,2,0)</f>
        <v>Community Welfare</v>
      </c>
      <c r="I1408">
        <v>3333</v>
      </c>
      <c r="J1408" s="2" t="s">
        <v>1011</v>
      </c>
      <c r="K1408" s="2"/>
      <c r="L1408" t="str">
        <f>VLOOKUP(J1408,'State V-Lookup'!$A$1:$B$19,2,0)</f>
        <v>KENTUCKY</v>
      </c>
      <c r="M1408" t="str">
        <f>VLOOKUP(I1408,'Cost Center VLookup'!$A$1:$C$99,2,0)</f>
        <v>3333 Mid St Div Public Affairs</v>
      </c>
      <c r="N1408" t="str">
        <f>VLOOKUP(I1408,'Cost Center VLookup'!$A$1:$C$89,3,0)</f>
        <v>Mark Martin</v>
      </c>
      <c r="O1408" t="str">
        <f>VLOOKUP(I1408,'Cost Center VLookup'!$A$1:$D$97,4,0)</f>
        <v>Administration</v>
      </c>
    </row>
    <row r="1409" spans="1:15" hidden="1">
      <c r="A1409" s="18">
        <v>41262</v>
      </c>
      <c r="B1409">
        <v>201212</v>
      </c>
      <c r="C1409" s="9" t="s">
        <v>109</v>
      </c>
      <c r="D1409" s="7" t="s">
        <v>843</v>
      </c>
      <c r="E1409" t="s">
        <v>856</v>
      </c>
      <c r="F1409" s="25">
        <v>1500</v>
      </c>
      <c r="G1409">
        <v>30736</v>
      </c>
      <c r="H1409" s="7" t="str">
        <f>VLOOKUP(G1409,'Sub-Acct VLookup'!$A$1:$B$44,2,0)</f>
        <v>Community Welfare</v>
      </c>
      <c r="I1409">
        <v>3333</v>
      </c>
      <c r="J1409" s="2" t="s">
        <v>1026</v>
      </c>
      <c r="K1409" s="2"/>
      <c r="L1409" t="str">
        <f>VLOOKUP(J1409,'State V-Lookup'!$A$1:$B$19,2,0)</f>
        <v>TENNESSEE</v>
      </c>
      <c r="M1409" t="str">
        <f>VLOOKUP(I1409,'Cost Center VLookup'!$A$1:$C$99,2,0)</f>
        <v>3333 Mid St Div Public Affairs</v>
      </c>
      <c r="N1409" t="str">
        <f>VLOOKUP(I1409,'Cost Center VLookup'!$A$1:$C$89,3,0)</f>
        <v>Mark Martin</v>
      </c>
      <c r="O1409" t="str">
        <f>VLOOKUP(I1409,'Cost Center VLookup'!$A$1:$D$97,4,0)</f>
        <v>Administration</v>
      </c>
    </row>
    <row r="1410" spans="1:15" hidden="1">
      <c r="A1410" s="18">
        <v>41269</v>
      </c>
      <c r="B1410">
        <v>201212</v>
      </c>
      <c r="C1410" s="9" t="s">
        <v>109</v>
      </c>
      <c r="D1410" s="7" t="s">
        <v>844</v>
      </c>
      <c r="E1410" t="s">
        <v>853</v>
      </c>
      <c r="F1410" s="25">
        <v>250</v>
      </c>
      <c r="G1410">
        <v>30736</v>
      </c>
      <c r="H1410" s="7" t="str">
        <f>VLOOKUP(G1410,'Sub-Acct VLookup'!$A$1:$B$44,2,0)</f>
        <v>Community Welfare</v>
      </c>
      <c r="I1410">
        <v>3333</v>
      </c>
      <c r="J1410" s="2" t="s">
        <v>1011</v>
      </c>
      <c r="K1410" s="2"/>
      <c r="L1410" t="str">
        <f>VLOOKUP(J1410,'State V-Lookup'!$A$1:$B$19,2,0)</f>
        <v>KENTUCKY</v>
      </c>
      <c r="M1410" t="str">
        <f>VLOOKUP(I1410,'Cost Center VLookup'!$A$1:$C$99,2,0)</f>
        <v>3333 Mid St Div Public Affairs</v>
      </c>
      <c r="N1410" t="str">
        <f>VLOOKUP(I1410,'Cost Center VLookup'!$A$1:$C$89,3,0)</f>
        <v>Mark Martin</v>
      </c>
      <c r="O1410" t="str">
        <f>VLOOKUP(I1410,'Cost Center VLookup'!$A$1:$D$97,4,0)</f>
        <v>Administration</v>
      </c>
    </row>
    <row r="1411" spans="1:15" hidden="1">
      <c r="A1411" s="18">
        <v>41274</v>
      </c>
      <c r="B1411">
        <v>201212</v>
      </c>
      <c r="C1411" s="9" t="s">
        <v>109</v>
      </c>
      <c r="D1411" s="7" t="s">
        <v>845</v>
      </c>
      <c r="E1411" t="s">
        <v>492</v>
      </c>
      <c r="F1411" s="25">
        <v>1000</v>
      </c>
      <c r="G1411">
        <v>30702</v>
      </c>
      <c r="H1411" s="7" t="str">
        <f>VLOOKUP(G1411,'Sub-Acct VLookup'!$A$1:$B$44,2,0)</f>
        <v>Education</v>
      </c>
      <c r="I1411">
        <v>3333</v>
      </c>
      <c r="J1411" s="2" t="s">
        <v>1011</v>
      </c>
      <c r="K1411" s="2"/>
      <c r="L1411" t="str">
        <f>VLOOKUP(J1411,'State V-Lookup'!$A$1:$B$19,2,0)</f>
        <v>KENTUCKY</v>
      </c>
      <c r="M1411" t="str">
        <f>VLOOKUP(I1411,'Cost Center VLookup'!$A$1:$C$99,2,0)</f>
        <v>3333 Mid St Div Public Affairs</v>
      </c>
      <c r="N1411" t="str">
        <f>VLOOKUP(I1411,'Cost Center VLookup'!$A$1:$C$89,3,0)</f>
        <v>Mark Martin</v>
      </c>
      <c r="O1411" t="str">
        <f>VLOOKUP(I1411,'Cost Center VLookup'!$A$1:$D$97,4,0)</f>
        <v>Administration</v>
      </c>
    </row>
    <row r="1412" spans="1:15" hidden="1">
      <c r="B1412">
        <v>201212</v>
      </c>
      <c r="C1412" s="9" t="s">
        <v>109</v>
      </c>
      <c r="D1412" s="7"/>
      <c r="F1412" s="25">
        <v>5.8</v>
      </c>
      <c r="G1412">
        <v>30736</v>
      </c>
      <c r="H1412" s="7" t="str">
        <f>VLOOKUP(G1412,'Sub-Acct VLookup'!$A$1:$B$44,2,0)</f>
        <v>Community Welfare</v>
      </c>
      <c r="I1412">
        <v>3333</v>
      </c>
      <c r="J1412" s="2" t="s">
        <v>1068</v>
      </c>
      <c r="K1412" s="2"/>
      <c r="L1412" t="str">
        <f>VLOOKUP(J1412,'State V-Lookup'!$A$1:$B$19,2,0)</f>
        <v>GEORGIA</v>
      </c>
      <c r="M1412" t="str">
        <f>VLOOKUP(I1412,'Cost Center VLookup'!$A$1:$C$99,2,0)</f>
        <v>3333 Mid St Div Public Affairs</v>
      </c>
      <c r="N1412" t="str">
        <f>VLOOKUP(I1412,'Cost Center VLookup'!$A$1:$C$89,3,0)</f>
        <v>Mark Martin</v>
      </c>
      <c r="O1412" t="str">
        <f>VLOOKUP(I1412,'Cost Center VLookup'!$A$1:$D$97,4,0)</f>
        <v>Administration</v>
      </c>
    </row>
    <row r="1413" spans="1:15" ht="15" hidden="1">
      <c r="A1413" s="20">
        <v>41275</v>
      </c>
      <c r="B1413">
        <v>201301</v>
      </c>
      <c r="C1413" s="9" t="s">
        <v>109</v>
      </c>
      <c r="D1413" s="7" t="s">
        <v>258</v>
      </c>
      <c r="E1413" t="s">
        <v>470</v>
      </c>
      <c r="F1413" s="25">
        <v>1000</v>
      </c>
      <c r="G1413">
        <v>30736</v>
      </c>
      <c r="H1413" s="7" t="str">
        <f>VLOOKUP(G1413,'Sub-Acct VLookup'!$A$1:$B$44,2,0)</f>
        <v>Community Welfare</v>
      </c>
      <c r="I1413">
        <v>3333</v>
      </c>
      <c r="J1413" s="2" t="s">
        <v>1011</v>
      </c>
      <c r="K1413" s="2"/>
      <c r="L1413" t="str">
        <f>VLOOKUP(J1413,'State V-Lookup'!$A$1:$B$19,2,0)</f>
        <v>KENTUCKY</v>
      </c>
      <c r="M1413" t="str">
        <f>VLOOKUP(I1413,'Cost Center VLookup'!$A$1:$C$99,2,0)</f>
        <v>3333 Mid St Div Public Affairs</v>
      </c>
      <c r="N1413" t="str">
        <f>VLOOKUP(I1413,'Cost Center VLookup'!$A$1:$C$89,3,0)</f>
        <v>Mark Martin</v>
      </c>
      <c r="O1413" t="str">
        <f>VLOOKUP(I1413,'Cost Center VLookup'!$A$1:$D$97,4,0)</f>
        <v>Administration</v>
      </c>
    </row>
    <row r="1414" spans="1:15" ht="15" hidden="1">
      <c r="A1414" s="20">
        <v>41275</v>
      </c>
      <c r="B1414">
        <v>201301</v>
      </c>
      <c r="C1414" s="9" t="s">
        <v>109</v>
      </c>
      <c r="D1414" s="7" t="s">
        <v>259</v>
      </c>
      <c r="E1414" t="s">
        <v>563</v>
      </c>
      <c r="F1414" s="25">
        <v>250</v>
      </c>
      <c r="G1414">
        <v>30736</v>
      </c>
      <c r="H1414" s="7" t="str">
        <f>VLOOKUP(G1414,'Sub-Acct VLookup'!$A$1:$B$44,2,0)</f>
        <v>Community Welfare</v>
      </c>
      <c r="I1414">
        <v>3333</v>
      </c>
      <c r="J1414" s="2" t="s">
        <v>1011</v>
      </c>
      <c r="K1414" s="2"/>
      <c r="L1414" t="str">
        <f>VLOOKUP(J1414,'State V-Lookup'!$A$1:$B$19,2,0)</f>
        <v>KENTUCKY</v>
      </c>
      <c r="M1414" t="str">
        <f>VLOOKUP(I1414,'Cost Center VLookup'!$A$1:$C$99,2,0)</f>
        <v>3333 Mid St Div Public Affairs</v>
      </c>
      <c r="N1414" t="str">
        <f>VLOOKUP(I1414,'Cost Center VLookup'!$A$1:$C$89,3,0)</f>
        <v>Mark Martin</v>
      </c>
      <c r="O1414" t="str">
        <f>VLOOKUP(I1414,'Cost Center VLookup'!$A$1:$D$97,4,0)</f>
        <v>Administration</v>
      </c>
    </row>
    <row r="1415" spans="1:15" ht="15" hidden="1">
      <c r="A1415" s="20">
        <v>41275</v>
      </c>
      <c r="B1415">
        <v>201301</v>
      </c>
      <c r="C1415" s="9" t="s">
        <v>109</v>
      </c>
      <c r="D1415" s="7" t="s">
        <v>259</v>
      </c>
      <c r="E1415" t="s">
        <v>260</v>
      </c>
      <c r="F1415" s="25">
        <v>70</v>
      </c>
      <c r="G1415">
        <v>30702</v>
      </c>
      <c r="H1415" s="7" t="str">
        <f>VLOOKUP(G1415,'Sub-Acct VLookup'!$A$1:$B$44,2,0)</f>
        <v>Education</v>
      </c>
      <c r="I1415">
        <v>3438</v>
      </c>
      <c r="J1415" s="2" t="s">
        <v>1035</v>
      </c>
      <c r="K1415" s="2"/>
      <c r="L1415" t="str">
        <f>VLOOKUP(J1415,'State V-Lookup'!$A$1:$B$19,2,0)</f>
        <v>VIRGINIA</v>
      </c>
      <c r="M1415" t="str">
        <f>VLOOKUP(I1415,'Cost Center VLookup'!$A$1:$C$99,2,0)</f>
        <v>3438 Mid St Div New River North Operations</v>
      </c>
      <c r="N1415" t="str">
        <f>VLOOKUP(I1415,'Cost Center VLookup'!$A$1:$C$89,3,0)</f>
        <v>Perry Patterson</v>
      </c>
      <c r="O1415" t="str">
        <f>VLOOKUP(I1415,'Cost Center VLookup'!$A$1:$D$97,4,0)</f>
        <v>Bernie Anderson</v>
      </c>
    </row>
    <row r="1416" spans="1:15" ht="15" hidden="1">
      <c r="A1416" s="20">
        <v>41275</v>
      </c>
      <c r="B1416">
        <v>201301</v>
      </c>
      <c r="C1416" s="9" t="s">
        <v>109</v>
      </c>
      <c r="D1416" s="7" t="s">
        <v>259</v>
      </c>
      <c r="E1416" t="s">
        <v>261</v>
      </c>
      <c r="F1416" s="25">
        <v>300</v>
      </c>
      <c r="G1416">
        <v>30702</v>
      </c>
      <c r="H1416" s="7" t="str">
        <f>VLOOKUP(G1416,'Sub-Acct VLookup'!$A$1:$B$44,2,0)</f>
        <v>Education</v>
      </c>
      <c r="I1416">
        <v>2734</v>
      </c>
      <c r="J1416" s="2" t="s">
        <v>1011</v>
      </c>
      <c r="K1416" s="2"/>
      <c r="L1416" t="str">
        <f>VLOOKUP(J1416,'State V-Lookup'!$A$1:$B$19,2,0)</f>
        <v>KENTUCKY</v>
      </c>
      <c r="M1416" t="str">
        <f>VLOOKUP(I1416,'Cost Center VLookup'!$A$1:$C$99,2,0)</f>
        <v>2734 KY Div Bowling Green C&amp;M/Service</v>
      </c>
      <c r="N1416" t="str">
        <f>VLOOKUP(I1416,'Cost Center VLookup'!$A$1:$C$89,3,0)</f>
        <v>Don Bonner / Kolby Beals</v>
      </c>
      <c r="O1416" t="str">
        <f>VLOOKUP(I1416,'Cost Center VLookup'!$A$1:$D$97,4,0)</f>
        <v>Mike Close</v>
      </c>
    </row>
    <row r="1417" spans="1:15" ht="15" hidden="1">
      <c r="A1417" s="20">
        <v>41276</v>
      </c>
      <c r="B1417">
        <v>201301</v>
      </c>
      <c r="C1417" s="9" t="s">
        <v>109</v>
      </c>
      <c r="D1417" s="7" t="s">
        <v>262</v>
      </c>
      <c r="E1417" t="s">
        <v>780</v>
      </c>
      <c r="F1417" s="25">
        <v>100</v>
      </c>
      <c r="G1417">
        <v>30713</v>
      </c>
      <c r="H1417" s="7" t="str">
        <f>VLOOKUP(G1417,'Sub-Acct VLookup'!$A$1:$B$44,2,0)</f>
        <v>American Red Cross</v>
      </c>
      <c r="I1417">
        <v>3333</v>
      </c>
      <c r="J1417" s="2" t="s">
        <v>1011</v>
      </c>
      <c r="K1417" s="2"/>
      <c r="L1417" t="str">
        <f>VLOOKUP(J1417,'State V-Lookup'!$A$1:$B$19,2,0)</f>
        <v>KENTUCKY</v>
      </c>
      <c r="M1417" t="str">
        <f>VLOOKUP(I1417,'Cost Center VLookup'!$A$1:$C$99,2,0)</f>
        <v>3333 Mid St Div Public Affairs</v>
      </c>
      <c r="N1417" t="str">
        <f>VLOOKUP(I1417,'Cost Center VLookup'!$A$1:$C$89,3,0)</f>
        <v>Mark Martin</v>
      </c>
      <c r="O1417" t="str">
        <f>VLOOKUP(I1417,'Cost Center VLookup'!$A$1:$D$97,4,0)</f>
        <v>Administration</v>
      </c>
    </row>
    <row r="1418" spans="1:15" ht="15" hidden="1">
      <c r="A1418" s="20">
        <v>41276</v>
      </c>
      <c r="B1418">
        <v>201301</v>
      </c>
      <c r="C1418" s="9" t="s">
        <v>109</v>
      </c>
      <c r="D1418" s="7" t="s">
        <v>264</v>
      </c>
      <c r="E1418" t="s">
        <v>263</v>
      </c>
      <c r="F1418" s="25">
        <v>2500</v>
      </c>
      <c r="G1418">
        <v>30702</v>
      </c>
      <c r="H1418" s="7" t="str">
        <f>VLOOKUP(G1418,'Sub-Acct VLookup'!$A$1:$B$44,2,0)</f>
        <v>Education</v>
      </c>
      <c r="I1418">
        <v>3333</v>
      </c>
      <c r="J1418" s="2" t="s">
        <v>1011</v>
      </c>
      <c r="K1418" s="2"/>
      <c r="L1418" t="str">
        <f>VLOOKUP(J1418,'State V-Lookup'!$A$1:$B$19,2,0)</f>
        <v>KENTUCKY</v>
      </c>
      <c r="M1418" t="str">
        <f>VLOOKUP(I1418,'Cost Center VLookup'!$A$1:$C$99,2,0)</f>
        <v>3333 Mid St Div Public Affairs</v>
      </c>
      <c r="N1418" t="str">
        <f>VLOOKUP(I1418,'Cost Center VLookup'!$A$1:$C$89,3,0)</f>
        <v>Mark Martin</v>
      </c>
      <c r="O1418" t="str">
        <f>VLOOKUP(I1418,'Cost Center VLookup'!$A$1:$D$97,4,0)</f>
        <v>Administration</v>
      </c>
    </row>
    <row r="1419" spans="1:15" ht="15" hidden="1">
      <c r="A1419" s="20">
        <v>41277</v>
      </c>
      <c r="B1419">
        <v>201301</v>
      </c>
      <c r="C1419" s="9" t="s">
        <v>109</v>
      </c>
      <c r="D1419" s="7" t="s">
        <v>265</v>
      </c>
      <c r="E1419" t="s">
        <v>598</v>
      </c>
      <c r="F1419" s="25">
        <v>500</v>
      </c>
      <c r="G1419">
        <v>30736</v>
      </c>
      <c r="H1419" s="7" t="str">
        <f>VLOOKUP(G1419,'Sub-Acct VLookup'!$A$1:$B$44,2,0)</f>
        <v>Community Welfare</v>
      </c>
      <c r="I1419">
        <v>3333</v>
      </c>
      <c r="J1419" s="2" t="s">
        <v>1011</v>
      </c>
      <c r="K1419" s="2"/>
      <c r="L1419" t="str">
        <f>VLOOKUP(J1419,'State V-Lookup'!$A$1:$B$19,2,0)</f>
        <v>KENTUCKY</v>
      </c>
      <c r="M1419" t="str">
        <f>VLOOKUP(I1419,'Cost Center VLookup'!$A$1:$C$99,2,0)</f>
        <v>3333 Mid St Div Public Affairs</v>
      </c>
      <c r="N1419" t="str">
        <f>VLOOKUP(I1419,'Cost Center VLookup'!$A$1:$C$89,3,0)</f>
        <v>Mark Martin</v>
      </c>
      <c r="O1419" t="str">
        <f>VLOOKUP(I1419,'Cost Center VLookup'!$A$1:$D$97,4,0)</f>
        <v>Administration</v>
      </c>
    </row>
    <row r="1420" spans="1:15" ht="15" hidden="1">
      <c r="A1420" s="20">
        <v>41277</v>
      </c>
      <c r="B1420">
        <v>201301</v>
      </c>
      <c r="C1420" s="9" t="s">
        <v>109</v>
      </c>
      <c r="D1420" s="7" t="s">
        <v>265</v>
      </c>
      <c r="E1420" t="s">
        <v>599</v>
      </c>
      <c r="F1420" s="25">
        <v>350</v>
      </c>
      <c r="G1420">
        <v>30736</v>
      </c>
      <c r="H1420" s="7" t="str">
        <f>VLOOKUP(G1420,'Sub-Acct VLookup'!$A$1:$B$44,2,0)</f>
        <v>Community Welfare</v>
      </c>
      <c r="I1420">
        <v>3333</v>
      </c>
      <c r="J1420" s="2" t="s">
        <v>1011</v>
      </c>
      <c r="K1420" s="2"/>
      <c r="L1420" t="str">
        <f>VLOOKUP(J1420,'State V-Lookup'!$A$1:$B$19,2,0)</f>
        <v>KENTUCKY</v>
      </c>
      <c r="M1420" t="str">
        <f>VLOOKUP(I1420,'Cost Center VLookup'!$A$1:$C$99,2,0)</f>
        <v>3333 Mid St Div Public Affairs</v>
      </c>
      <c r="N1420" t="str">
        <f>VLOOKUP(I1420,'Cost Center VLookup'!$A$1:$C$89,3,0)</f>
        <v>Mark Martin</v>
      </c>
      <c r="O1420" t="str">
        <f>VLOOKUP(I1420,'Cost Center VLookup'!$A$1:$D$97,4,0)</f>
        <v>Administration</v>
      </c>
    </row>
    <row r="1421" spans="1:15" ht="15" hidden="1">
      <c r="A1421" s="20">
        <v>41278</v>
      </c>
      <c r="B1421">
        <v>201301</v>
      </c>
      <c r="C1421" s="9" t="s">
        <v>109</v>
      </c>
      <c r="D1421" s="7">
        <v>1</v>
      </c>
      <c r="E1421" t="s">
        <v>699</v>
      </c>
      <c r="F1421" s="25">
        <v>1000</v>
      </c>
      <c r="G1421">
        <v>30736</v>
      </c>
      <c r="H1421" s="7" t="str">
        <f>VLOOKUP(G1421,'Sub-Acct VLookup'!$A$1:$B$44,2,0)</f>
        <v>Community Welfare</v>
      </c>
      <c r="I1421">
        <v>3333</v>
      </c>
      <c r="J1421" s="2" t="s">
        <v>1011</v>
      </c>
      <c r="K1421" s="2"/>
      <c r="L1421" t="str">
        <f>VLOOKUP(J1421,'State V-Lookup'!$A$1:$B$19,2,0)</f>
        <v>KENTUCKY</v>
      </c>
      <c r="M1421" t="str">
        <f>VLOOKUP(I1421,'Cost Center VLookup'!$A$1:$C$99,2,0)</f>
        <v>3333 Mid St Div Public Affairs</v>
      </c>
      <c r="N1421" t="str">
        <f>VLOOKUP(I1421,'Cost Center VLookup'!$A$1:$C$89,3,0)</f>
        <v>Mark Martin</v>
      </c>
      <c r="O1421" t="str">
        <f>VLOOKUP(I1421,'Cost Center VLookup'!$A$1:$D$97,4,0)</f>
        <v>Administration</v>
      </c>
    </row>
    <row r="1422" spans="1:15" ht="15" hidden="1">
      <c r="A1422" s="20">
        <v>41278</v>
      </c>
      <c r="B1422">
        <v>201301</v>
      </c>
      <c r="C1422" s="9" t="s">
        <v>109</v>
      </c>
      <c r="D1422" s="7" t="s">
        <v>267</v>
      </c>
      <c r="E1422" t="s">
        <v>266</v>
      </c>
      <c r="F1422" s="25">
        <v>1000</v>
      </c>
      <c r="G1422">
        <v>30710</v>
      </c>
      <c r="H1422" s="7" t="str">
        <f>VLOOKUP(G1422,'Sub-Acct VLookup'!$A$1:$B$44,2,0)</f>
        <v>Youth Clubs &amp; Centers</v>
      </c>
      <c r="I1422">
        <v>3301</v>
      </c>
      <c r="J1422" s="2" t="s">
        <v>1026</v>
      </c>
      <c r="K1422" s="2"/>
      <c r="L1422" t="str">
        <f>VLOOKUP(J1422,'State V-Lookup'!$A$1:$B$19,2,0)</f>
        <v>TENNESSEE</v>
      </c>
      <c r="M1422" t="str">
        <f>VLOOKUP(I1422,'Cost Center VLookup'!$A$1:$C$99,2,0)</f>
        <v>3301 Mid St Div Franklin Administration</v>
      </c>
      <c r="N1422" t="str">
        <f>VLOOKUP(I1422,'Cost Center VLookup'!$A$1:$C$89,3,0)</f>
        <v>Kevin Dobbs</v>
      </c>
      <c r="O1422" t="str">
        <f>VLOOKUP(I1422,'Cost Center VLookup'!$A$1:$D$97,4,0)</f>
        <v>Administration</v>
      </c>
    </row>
    <row r="1423" spans="1:15" ht="15" hidden="1">
      <c r="A1423" s="20">
        <v>41282</v>
      </c>
      <c r="B1423">
        <v>201301</v>
      </c>
      <c r="C1423" s="9" t="s">
        <v>109</v>
      </c>
      <c r="D1423" s="7" t="s">
        <v>268</v>
      </c>
      <c r="E1423" t="s">
        <v>691</v>
      </c>
      <c r="F1423" s="25">
        <v>1000</v>
      </c>
      <c r="G1423">
        <v>30736</v>
      </c>
      <c r="H1423" s="7" t="str">
        <f>VLOOKUP(G1423,'Sub-Acct VLookup'!$A$1:$B$44,2,0)</f>
        <v>Community Welfare</v>
      </c>
      <c r="I1423">
        <v>3333</v>
      </c>
      <c r="J1423" s="2" t="s">
        <v>1026</v>
      </c>
      <c r="K1423" s="2"/>
      <c r="L1423" t="str">
        <f>VLOOKUP(J1423,'State V-Lookup'!$A$1:$B$19,2,0)</f>
        <v>TENNESSEE</v>
      </c>
      <c r="M1423" t="str">
        <f>VLOOKUP(I1423,'Cost Center VLookup'!$A$1:$C$99,2,0)</f>
        <v>3333 Mid St Div Public Affairs</v>
      </c>
      <c r="N1423" t="str">
        <f>VLOOKUP(I1423,'Cost Center VLookup'!$A$1:$C$89,3,0)</f>
        <v>Mark Martin</v>
      </c>
      <c r="O1423" t="str">
        <f>VLOOKUP(I1423,'Cost Center VLookup'!$A$1:$D$97,4,0)</f>
        <v>Administration</v>
      </c>
    </row>
    <row r="1424" spans="1:15" ht="15" hidden="1">
      <c r="A1424" s="20">
        <v>41282</v>
      </c>
      <c r="B1424">
        <v>201301</v>
      </c>
      <c r="C1424" s="9" t="s">
        <v>109</v>
      </c>
      <c r="D1424" s="7" t="s">
        <v>268</v>
      </c>
      <c r="E1424" t="s">
        <v>269</v>
      </c>
      <c r="F1424" s="25">
        <v>100</v>
      </c>
      <c r="G1424">
        <v>30702</v>
      </c>
      <c r="H1424" s="7" t="str">
        <f>VLOOKUP(G1424,'Sub-Acct VLookup'!$A$1:$B$44,2,0)</f>
        <v>Education</v>
      </c>
      <c r="I1424">
        <v>3333</v>
      </c>
      <c r="J1424" s="2" t="s">
        <v>1011</v>
      </c>
      <c r="K1424" s="2"/>
      <c r="L1424" t="str">
        <f>VLOOKUP(J1424,'State V-Lookup'!$A$1:$B$19,2,0)</f>
        <v>KENTUCKY</v>
      </c>
      <c r="M1424" t="str">
        <f>VLOOKUP(I1424,'Cost Center VLookup'!$A$1:$C$99,2,0)</f>
        <v>3333 Mid St Div Public Affairs</v>
      </c>
      <c r="N1424" t="str">
        <f>VLOOKUP(I1424,'Cost Center VLookup'!$A$1:$C$89,3,0)</f>
        <v>Mark Martin</v>
      </c>
      <c r="O1424" t="str">
        <f>VLOOKUP(I1424,'Cost Center VLookup'!$A$1:$D$97,4,0)</f>
        <v>Administration</v>
      </c>
    </row>
    <row r="1425" spans="1:15" ht="15" hidden="1">
      <c r="A1425" s="20">
        <v>41288</v>
      </c>
      <c r="B1425">
        <v>201301</v>
      </c>
      <c r="C1425" s="9" t="s">
        <v>109</v>
      </c>
      <c r="D1425" s="7">
        <v>51975</v>
      </c>
      <c r="E1425" t="s">
        <v>470</v>
      </c>
      <c r="F1425" s="25">
        <v>250</v>
      </c>
      <c r="G1425">
        <v>30736</v>
      </c>
      <c r="H1425" s="7" t="str">
        <f>VLOOKUP(G1425,'Sub-Acct VLookup'!$A$1:$B$44,2,0)</f>
        <v>Community Welfare</v>
      </c>
      <c r="I1425">
        <v>3333</v>
      </c>
      <c r="J1425" s="2" t="s">
        <v>1011</v>
      </c>
      <c r="K1425" s="2"/>
      <c r="L1425" t="str">
        <f>VLOOKUP(J1425,'State V-Lookup'!$A$1:$B$19,2,0)</f>
        <v>KENTUCKY</v>
      </c>
      <c r="M1425" t="str">
        <f>VLOOKUP(I1425,'Cost Center VLookup'!$A$1:$C$99,2,0)</f>
        <v>3333 Mid St Div Public Affairs</v>
      </c>
      <c r="N1425" t="str">
        <f>VLOOKUP(I1425,'Cost Center VLookup'!$A$1:$C$89,3,0)</f>
        <v>Mark Martin</v>
      </c>
      <c r="O1425" t="str">
        <f>VLOOKUP(I1425,'Cost Center VLookup'!$A$1:$D$97,4,0)</f>
        <v>Administration</v>
      </c>
    </row>
    <row r="1426" spans="1:15" ht="15" hidden="1">
      <c r="A1426" s="20">
        <v>41288</v>
      </c>
      <c r="B1426">
        <v>201301</v>
      </c>
      <c r="C1426" s="9" t="s">
        <v>109</v>
      </c>
      <c r="D1426" s="7" t="s">
        <v>270</v>
      </c>
      <c r="E1426" t="s">
        <v>793</v>
      </c>
      <c r="F1426" s="25">
        <v>300</v>
      </c>
      <c r="G1426">
        <v>30736</v>
      </c>
      <c r="H1426" s="7" t="str">
        <f>VLOOKUP(G1426,'Sub-Acct VLookup'!$A$1:$B$44,2,0)</f>
        <v>Community Welfare</v>
      </c>
      <c r="I1426">
        <v>3331</v>
      </c>
      <c r="J1426" s="2" t="s">
        <v>1068</v>
      </c>
      <c r="K1426" s="2"/>
      <c r="L1426" t="str">
        <f>VLOOKUP(J1426,'State V-Lookup'!$A$1:$B$19,2,0)</f>
        <v>GEORGIA</v>
      </c>
      <c r="M1426" t="str">
        <f>VLOOKUP(I1426,'Cost Center VLookup'!$A$1:$C$99,2,0)</f>
        <v>3331 Mid St Div Franklin Central Region Administration</v>
      </c>
      <c r="N1426" t="str">
        <f>VLOOKUP(I1426,'Cost Center VLookup'!$A$1:$C$89,3,0)</f>
        <v>Craig Rice</v>
      </c>
      <c r="O1426" t="str">
        <f>VLOOKUP(I1426,'Cost Center VLookup'!$A$1:$D$97,4,0)</f>
        <v>Administration</v>
      </c>
    </row>
    <row r="1427" spans="1:15" ht="15" hidden="1">
      <c r="A1427" s="20">
        <v>41289</v>
      </c>
      <c r="B1427">
        <v>201301</v>
      </c>
      <c r="C1427" s="9" t="s">
        <v>109</v>
      </c>
      <c r="D1427" s="7" t="s">
        <v>271</v>
      </c>
      <c r="E1427" t="s">
        <v>704</v>
      </c>
      <c r="F1427" s="25">
        <v>200</v>
      </c>
      <c r="G1427">
        <v>30736</v>
      </c>
      <c r="H1427" s="7" t="str">
        <f>VLOOKUP(G1427,'Sub-Acct VLookup'!$A$1:$B$44,2,0)</f>
        <v>Community Welfare</v>
      </c>
      <c r="I1427">
        <v>3342</v>
      </c>
      <c r="J1427" s="2" t="s">
        <v>1026</v>
      </c>
      <c r="K1427" s="2"/>
      <c r="L1427" t="str">
        <f>VLOOKUP(J1427,'State V-Lookup'!$A$1:$B$19,2,0)</f>
        <v>TENNESSEE</v>
      </c>
      <c r="M1427" t="str">
        <f>VLOOKUP(I1427,'Cost Center VLookup'!$A$1:$C$99,2,0)</f>
        <v>3342 Mid St Div Franklin Operations</v>
      </c>
      <c r="N1427" t="str">
        <f>VLOOKUP(I1427,'Cost Center VLookup'!$A$1:$C$89,3,0)</f>
        <v>Kenny Hay / Steve Steiger</v>
      </c>
      <c r="O1427" t="str">
        <f>VLOOKUP(I1427,'Cost Center VLookup'!$A$1:$D$97,4,0)</f>
        <v>Brett Lowe</v>
      </c>
    </row>
    <row r="1428" spans="1:15" ht="15" hidden="1">
      <c r="A1428" s="20">
        <v>41298</v>
      </c>
      <c r="B1428">
        <v>201301</v>
      </c>
      <c r="C1428" s="9" t="s">
        <v>109</v>
      </c>
      <c r="D1428" s="7" t="s">
        <v>272</v>
      </c>
      <c r="E1428" t="s">
        <v>694</v>
      </c>
      <c r="F1428" s="25">
        <v>500</v>
      </c>
      <c r="G1428">
        <v>30736</v>
      </c>
      <c r="H1428" s="7" t="str">
        <f>VLOOKUP(G1428,'Sub-Acct VLookup'!$A$1:$B$44,2,0)</f>
        <v>Community Welfare</v>
      </c>
      <c r="I1428">
        <v>3333</v>
      </c>
      <c r="J1428" s="2" t="s">
        <v>1011</v>
      </c>
      <c r="K1428" s="2"/>
      <c r="L1428" t="str">
        <f>VLOOKUP(J1428,'State V-Lookup'!$A$1:$B$19,2,0)</f>
        <v>KENTUCKY</v>
      </c>
      <c r="M1428" t="str">
        <f>VLOOKUP(I1428,'Cost Center VLookup'!$A$1:$C$99,2,0)</f>
        <v>3333 Mid St Div Public Affairs</v>
      </c>
      <c r="N1428" t="str">
        <f>VLOOKUP(I1428,'Cost Center VLookup'!$A$1:$C$89,3,0)</f>
        <v>Mark Martin</v>
      </c>
      <c r="O1428" t="str">
        <f>VLOOKUP(I1428,'Cost Center VLookup'!$A$1:$D$97,4,0)</f>
        <v>Administration</v>
      </c>
    </row>
    <row r="1429" spans="1:15" ht="15" hidden="1">
      <c r="A1429" s="20">
        <v>41298</v>
      </c>
      <c r="B1429">
        <v>201301</v>
      </c>
      <c r="C1429" s="9" t="s">
        <v>109</v>
      </c>
      <c r="D1429" s="7" t="s">
        <v>273</v>
      </c>
      <c r="E1429" t="s">
        <v>798</v>
      </c>
      <c r="F1429" s="25">
        <v>500</v>
      </c>
      <c r="G1429">
        <v>30736</v>
      </c>
      <c r="H1429" s="7" t="str">
        <f>VLOOKUP(G1429,'Sub-Acct VLookup'!$A$1:$B$44,2,0)</f>
        <v>Community Welfare</v>
      </c>
      <c r="I1429">
        <v>3333</v>
      </c>
      <c r="J1429" s="2" t="s">
        <v>1011</v>
      </c>
      <c r="K1429" s="2"/>
      <c r="L1429" t="str">
        <f>VLOOKUP(J1429,'State V-Lookup'!$A$1:$B$19,2,0)</f>
        <v>KENTUCKY</v>
      </c>
      <c r="M1429" t="str">
        <f>VLOOKUP(I1429,'Cost Center VLookup'!$A$1:$C$99,2,0)</f>
        <v>3333 Mid St Div Public Affairs</v>
      </c>
      <c r="N1429" t="str">
        <f>VLOOKUP(I1429,'Cost Center VLookup'!$A$1:$C$89,3,0)</f>
        <v>Mark Martin</v>
      </c>
      <c r="O1429" t="str">
        <f>VLOOKUP(I1429,'Cost Center VLookup'!$A$1:$D$97,4,0)</f>
        <v>Administration</v>
      </c>
    </row>
    <row r="1430" spans="1:15" ht="15" hidden="1">
      <c r="A1430" s="20">
        <v>41299</v>
      </c>
      <c r="B1430">
        <v>201301</v>
      </c>
      <c r="C1430" s="9" t="s">
        <v>109</v>
      </c>
      <c r="D1430" s="7">
        <v>52024</v>
      </c>
      <c r="E1430" t="s">
        <v>274</v>
      </c>
      <c r="F1430" s="25">
        <v>500</v>
      </c>
      <c r="G1430">
        <v>30736</v>
      </c>
      <c r="H1430" s="7" t="str">
        <f>VLOOKUP(G1430,'Sub-Acct VLookup'!$A$1:$B$44,2,0)</f>
        <v>Community Welfare</v>
      </c>
      <c r="I1430">
        <v>3333</v>
      </c>
      <c r="J1430" s="2" t="s">
        <v>1011</v>
      </c>
      <c r="K1430" s="2"/>
      <c r="L1430" t="str">
        <f>VLOOKUP(J1430,'State V-Lookup'!$A$1:$B$19,2,0)</f>
        <v>KENTUCKY</v>
      </c>
      <c r="M1430" t="str">
        <f>VLOOKUP(I1430,'Cost Center VLookup'!$A$1:$C$99,2,0)</f>
        <v>3333 Mid St Div Public Affairs</v>
      </c>
      <c r="N1430" t="str">
        <f>VLOOKUP(I1430,'Cost Center VLookup'!$A$1:$C$89,3,0)</f>
        <v>Mark Martin</v>
      </c>
      <c r="O1430" t="str">
        <f>VLOOKUP(I1430,'Cost Center VLookup'!$A$1:$D$97,4,0)</f>
        <v>Administration</v>
      </c>
    </row>
    <row r="1431" spans="1:15" ht="15" hidden="1">
      <c r="A1431" s="20">
        <v>41299</v>
      </c>
      <c r="B1431">
        <v>201301</v>
      </c>
      <c r="C1431" s="9" t="s">
        <v>109</v>
      </c>
      <c r="D1431" s="7" t="s">
        <v>275</v>
      </c>
      <c r="E1431" t="s">
        <v>581</v>
      </c>
      <c r="F1431" s="25">
        <v>500</v>
      </c>
      <c r="G1431">
        <v>30703</v>
      </c>
      <c r="H1431" s="7" t="str">
        <f>VLOOKUP(G1431,'Sub-Acct VLookup'!$A$1:$B$44,2,0)</f>
        <v>United Way Agencies</v>
      </c>
      <c r="I1431">
        <v>3333</v>
      </c>
      <c r="J1431" s="2" t="s">
        <v>1026</v>
      </c>
      <c r="K1431" s="2"/>
      <c r="L1431" t="str">
        <f>VLOOKUP(J1431,'State V-Lookup'!$A$1:$B$19,2,0)</f>
        <v>TENNESSEE</v>
      </c>
      <c r="M1431" t="str">
        <f>VLOOKUP(I1431,'Cost Center VLookup'!$A$1:$C$99,2,0)</f>
        <v>3333 Mid St Div Public Affairs</v>
      </c>
      <c r="N1431" t="str">
        <f>VLOOKUP(I1431,'Cost Center VLookup'!$A$1:$C$89,3,0)</f>
        <v>Mark Martin</v>
      </c>
      <c r="O1431" t="str">
        <f>VLOOKUP(I1431,'Cost Center VLookup'!$A$1:$D$97,4,0)</f>
        <v>Administration</v>
      </c>
    </row>
    <row r="1432" spans="1:15" ht="15" hidden="1">
      <c r="A1432" s="20">
        <v>41302</v>
      </c>
      <c r="B1432">
        <v>201301</v>
      </c>
      <c r="C1432" s="9" t="s">
        <v>109</v>
      </c>
      <c r="D1432" s="7" t="s">
        <v>276</v>
      </c>
      <c r="E1432" t="s">
        <v>584</v>
      </c>
      <c r="F1432" s="25">
        <v>150</v>
      </c>
      <c r="G1432">
        <v>30710</v>
      </c>
      <c r="H1432" s="7" t="str">
        <f>VLOOKUP(G1432,'Sub-Acct VLookup'!$A$1:$B$44,2,0)</f>
        <v>Youth Clubs &amp; Centers</v>
      </c>
      <c r="I1432">
        <v>3333</v>
      </c>
      <c r="J1432" s="2" t="s">
        <v>1011</v>
      </c>
      <c r="K1432" s="2"/>
      <c r="L1432" t="str">
        <f>VLOOKUP(J1432,'State V-Lookup'!$A$1:$B$19,2,0)</f>
        <v>KENTUCKY</v>
      </c>
      <c r="M1432" t="str">
        <f>VLOOKUP(I1432,'Cost Center VLookup'!$A$1:$C$99,2,0)</f>
        <v>3333 Mid St Div Public Affairs</v>
      </c>
      <c r="N1432" t="str">
        <f>VLOOKUP(I1432,'Cost Center VLookup'!$A$1:$C$89,3,0)</f>
        <v>Mark Martin</v>
      </c>
      <c r="O1432" t="str">
        <f>VLOOKUP(I1432,'Cost Center VLookup'!$A$1:$D$97,4,0)</f>
        <v>Administration</v>
      </c>
    </row>
    <row r="1433" spans="1:15" ht="15" hidden="1">
      <c r="A1433" s="20">
        <v>41302</v>
      </c>
      <c r="B1433">
        <v>201301</v>
      </c>
      <c r="C1433" s="9" t="s">
        <v>109</v>
      </c>
      <c r="D1433" s="7" t="s">
        <v>276</v>
      </c>
      <c r="E1433" t="s">
        <v>277</v>
      </c>
      <c r="F1433" s="25">
        <v>250</v>
      </c>
      <c r="G1433">
        <v>30702</v>
      </c>
      <c r="H1433" s="7" t="str">
        <f>VLOOKUP(G1433,'Sub-Acct VLookup'!$A$1:$B$44,2,0)</f>
        <v>Education</v>
      </c>
      <c r="I1433">
        <v>3333</v>
      </c>
      <c r="J1433" s="2" t="s">
        <v>1026</v>
      </c>
      <c r="K1433" s="2"/>
      <c r="L1433" t="str">
        <f>VLOOKUP(J1433,'State V-Lookup'!$A$1:$B$19,2,0)</f>
        <v>TENNESSEE</v>
      </c>
      <c r="M1433" t="str">
        <f>VLOOKUP(I1433,'Cost Center VLookup'!$A$1:$C$99,2,0)</f>
        <v>3333 Mid St Div Public Affairs</v>
      </c>
      <c r="N1433" t="str">
        <f>VLOOKUP(I1433,'Cost Center VLookup'!$A$1:$C$89,3,0)</f>
        <v>Mark Martin</v>
      </c>
      <c r="O1433" t="str">
        <f>VLOOKUP(I1433,'Cost Center VLookup'!$A$1:$D$97,4,0)</f>
        <v>Administration</v>
      </c>
    </row>
    <row r="1434" spans="1:15" ht="15" hidden="1">
      <c r="A1434" s="20">
        <v>41225</v>
      </c>
      <c r="B1434">
        <v>201301</v>
      </c>
      <c r="C1434" s="9" t="s">
        <v>109</v>
      </c>
      <c r="D1434" s="7" t="s">
        <v>1198</v>
      </c>
      <c r="E1434" t="s">
        <v>570</v>
      </c>
      <c r="F1434" s="25">
        <v>-9261</v>
      </c>
      <c r="G1434">
        <v>30711</v>
      </c>
      <c r="H1434" s="7" t="str">
        <f>VLOOKUP(G1434,'Sub-Acct VLookup'!$A$1:$B$44,2,0)</f>
        <v>Heat Help Assistance Program</v>
      </c>
      <c r="I1434">
        <v>3333</v>
      </c>
      <c r="J1434" s="2" t="s">
        <v>1011</v>
      </c>
      <c r="K1434" s="2"/>
      <c r="L1434" t="str">
        <f>VLOOKUP(J1434,'State V-Lookup'!$A$1:$B$19,2,0)</f>
        <v>KENTUCKY</v>
      </c>
      <c r="M1434" t="str">
        <f>VLOOKUP(I1434,'Cost Center VLookup'!$A$1:$C$99,2,0)</f>
        <v>3333 Mid St Div Public Affairs</v>
      </c>
      <c r="N1434" t="str">
        <f>VLOOKUP(I1434,'Cost Center VLookup'!$A$1:$C$89,3,0)</f>
        <v>Mark Martin</v>
      </c>
      <c r="O1434" t="str">
        <f>VLOOKUP(I1434,'Cost Center VLookup'!$A$1:$D$97,4,0)</f>
        <v>Administration</v>
      </c>
    </row>
    <row r="1435" spans="1:15" ht="15" hidden="1">
      <c r="A1435" s="20">
        <v>41225</v>
      </c>
      <c r="B1435">
        <v>201301</v>
      </c>
      <c r="C1435" s="9" t="s">
        <v>109</v>
      </c>
      <c r="D1435" s="7" t="s">
        <v>1198</v>
      </c>
      <c r="E1435" t="s">
        <v>578</v>
      </c>
      <c r="F1435" s="25">
        <v>-12734</v>
      </c>
      <c r="G1435">
        <v>30711</v>
      </c>
      <c r="H1435" s="7" t="str">
        <f>VLOOKUP(G1435,'Sub-Acct VLookup'!$A$1:$B$44,2,0)</f>
        <v>Heat Help Assistance Program</v>
      </c>
      <c r="I1435">
        <v>3333</v>
      </c>
      <c r="J1435" s="2" t="s">
        <v>1011</v>
      </c>
      <c r="K1435" s="2"/>
      <c r="L1435" t="str">
        <f>VLOOKUP(J1435,'State V-Lookup'!$A$1:$B$19,2,0)</f>
        <v>KENTUCKY</v>
      </c>
      <c r="M1435" t="str">
        <f>VLOOKUP(I1435,'Cost Center VLookup'!$A$1:$C$99,2,0)</f>
        <v>3333 Mid St Div Public Affairs</v>
      </c>
      <c r="N1435" t="str">
        <f>VLOOKUP(I1435,'Cost Center VLookup'!$A$1:$C$89,3,0)</f>
        <v>Mark Martin</v>
      </c>
      <c r="O1435" t="str">
        <f>VLOOKUP(I1435,'Cost Center VLookup'!$A$1:$D$97,4,0)</f>
        <v>Administration</v>
      </c>
    </row>
    <row r="1436" spans="1:15" ht="15" hidden="1">
      <c r="A1436" s="20">
        <v>41225</v>
      </c>
      <c r="B1436">
        <v>201301</v>
      </c>
      <c r="C1436" s="9" t="s">
        <v>109</v>
      </c>
      <c r="D1436" s="7" t="s">
        <v>1198</v>
      </c>
      <c r="E1436" t="s">
        <v>581</v>
      </c>
      <c r="F1436" s="25">
        <v>-56722</v>
      </c>
      <c r="G1436">
        <v>30711</v>
      </c>
      <c r="H1436" s="7" t="str">
        <f>VLOOKUP(G1436,'Sub-Acct VLookup'!$A$1:$B$44,2,0)</f>
        <v>Heat Help Assistance Program</v>
      </c>
      <c r="I1436">
        <v>3333</v>
      </c>
      <c r="J1436" s="2" t="s">
        <v>1011</v>
      </c>
      <c r="K1436" s="2"/>
      <c r="L1436" t="str">
        <f>VLOOKUP(J1436,'State V-Lookup'!$A$1:$B$19,2,0)</f>
        <v>KENTUCKY</v>
      </c>
      <c r="M1436" t="str">
        <f>VLOOKUP(I1436,'Cost Center VLookup'!$A$1:$C$99,2,0)</f>
        <v>3333 Mid St Div Public Affairs</v>
      </c>
      <c r="N1436" t="str">
        <f>VLOOKUP(I1436,'Cost Center VLookup'!$A$1:$C$89,3,0)</f>
        <v>Mark Martin</v>
      </c>
      <c r="O1436" t="str">
        <f>VLOOKUP(I1436,'Cost Center VLookup'!$A$1:$D$97,4,0)</f>
        <v>Administration</v>
      </c>
    </row>
    <row r="1437" spans="1:15" ht="15" hidden="1">
      <c r="A1437" s="20">
        <v>41239</v>
      </c>
      <c r="B1437">
        <v>201301</v>
      </c>
      <c r="C1437" s="9" t="s">
        <v>109</v>
      </c>
      <c r="D1437" s="7" t="s">
        <v>1203</v>
      </c>
      <c r="E1437" t="s">
        <v>583</v>
      </c>
      <c r="F1437" s="25">
        <v>-11576</v>
      </c>
      <c r="G1437">
        <v>30711</v>
      </c>
      <c r="H1437" s="7" t="str">
        <f>VLOOKUP(G1437,'Sub-Acct VLookup'!$A$1:$B$44,2,0)</f>
        <v>Heat Help Assistance Program</v>
      </c>
      <c r="I1437">
        <v>3333</v>
      </c>
      <c r="J1437" s="2" t="s">
        <v>1011</v>
      </c>
      <c r="K1437" s="2"/>
      <c r="L1437" t="str">
        <f>VLOOKUP(J1437,'State V-Lookup'!$A$1:$B$19,2,0)</f>
        <v>KENTUCKY</v>
      </c>
      <c r="M1437" t="str">
        <f>VLOOKUP(I1437,'Cost Center VLookup'!$A$1:$C$99,2,0)</f>
        <v>3333 Mid St Div Public Affairs</v>
      </c>
      <c r="N1437" t="str">
        <f>VLOOKUP(I1437,'Cost Center VLookup'!$A$1:$C$89,3,0)</f>
        <v>Mark Martin</v>
      </c>
      <c r="O1437" t="str">
        <f>VLOOKUP(I1437,'Cost Center VLookup'!$A$1:$D$97,4,0)</f>
        <v>Administration</v>
      </c>
    </row>
    <row r="1438" spans="1:15" ht="15" hidden="1">
      <c r="A1438" s="20">
        <v>41257</v>
      </c>
      <c r="B1438">
        <v>201301</v>
      </c>
      <c r="C1438" s="9" t="s">
        <v>109</v>
      </c>
      <c r="D1438" s="7" t="s">
        <v>840</v>
      </c>
      <c r="E1438" t="s">
        <v>853</v>
      </c>
      <c r="F1438" s="25">
        <v>-260</v>
      </c>
      <c r="G1438">
        <v>30736</v>
      </c>
      <c r="H1438" s="7" t="str">
        <f>VLOOKUP(G1438,'Sub-Acct VLookup'!$A$1:$B$44,2,0)</f>
        <v>Community Welfare</v>
      </c>
      <c r="I1438">
        <v>3333</v>
      </c>
      <c r="J1438" s="2" t="s">
        <v>1011</v>
      </c>
      <c r="K1438" s="2"/>
      <c r="L1438" t="str">
        <f>VLOOKUP(J1438,'State V-Lookup'!$A$1:$B$19,2,0)</f>
        <v>KENTUCKY</v>
      </c>
      <c r="M1438" t="str">
        <f>VLOOKUP(I1438,'Cost Center VLookup'!$A$1:$C$99,2,0)</f>
        <v>3333 Mid St Div Public Affairs</v>
      </c>
      <c r="N1438" t="str">
        <f>VLOOKUP(I1438,'Cost Center VLookup'!$A$1:$C$89,3,0)</f>
        <v>Mark Martin</v>
      </c>
      <c r="O1438" t="str">
        <f>VLOOKUP(I1438,'Cost Center VLookup'!$A$1:$D$97,4,0)</f>
        <v>Administration</v>
      </c>
    </row>
    <row r="1439" spans="1:15" ht="15" hidden="1">
      <c r="A1439" s="20">
        <v>41262</v>
      </c>
      <c r="B1439">
        <v>201301</v>
      </c>
      <c r="C1439" s="9" t="s">
        <v>109</v>
      </c>
      <c r="D1439" s="7">
        <v>24723</v>
      </c>
      <c r="E1439" t="s">
        <v>473</v>
      </c>
      <c r="F1439" s="25">
        <v>949</v>
      </c>
      <c r="G1439">
        <v>30702</v>
      </c>
      <c r="H1439" s="7" t="str">
        <f>VLOOKUP(G1439,'Sub-Acct VLookup'!$A$1:$B$44,2,0)</f>
        <v>Education</v>
      </c>
      <c r="I1439">
        <v>3438</v>
      </c>
      <c r="J1439" s="2" t="s">
        <v>1035</v>
      </c>
      <c r="K1439" s="2"/>
      <c r="L1439" t="str">
        <f>VLOOKUP(J1439,'State V-Lookup'!$A$1:$B$19,2,0)</f>
        <v>VIRGINIA</v>
      </c>
      <c r="M1439" t="str">
        <f>VLOOKUP(I1439,'Cost Center VLookup'!$A$1:$C$99,2,0)</f>
        <v>3438 Mid St Div New River North Operations</v>
      </c>
      <c r="N1439" t="str">
        <f>VLOOKUP(I1439,'Cost Center VLookup'!$A$1:$C$89,3,0)</f>
        <v>Perry Patterson</v>
      </c>
      <c r="O1439" t="str">
        <f>VLOOKUP(I1439,'Cost Center VLookup'!$A$1:$D$97,4,0)</f>
        <v>Bernie Anderson</v>
      </c>
    </row>
    <row r="1440" spans="1:15" hidden="1">
      <c r="A1440" s="18">
        <v>41287</v>
      </c>
      <c r="B1440">
        <v>201302</v>
      </c>
      <c r="C1440" s="9" t="s">
        <v>109</v>
      </c>
      <c r="D1440" s="7" t="s">
        <v>36</v>
      </c>
      <c r="E1440" t="s">
        <v>604</v>
      </c>
      <c r="F1440" s="25">
        <v>750</v>
      </c>
      <c r="G1440">
        <v>30736</v>
      </c>
      <c r="H1440" s="7" t="str">
        <f>VLOOKUP(G1440,'Sub-Acct VLookup'!$A$1:$B$44,2,0)</f>
        <v>Community Welfare</v>
      </c>
      <c r="I1440">
        <v>3333</v>
      </c>
      <c r="J1440" s="2" t="s">
        <v>1011</v>
      </c>
      <c r="K1440" s="2"/>
      <c r="L1440" t="str">
        <f>VLOOKUP(J1440,'State V-Lookup'!$A$1:$B$19,2,0)</f>
        <v>KENTUCKY</v>
      </c>
      <c r="M1440" t="str">
        <f>VLOOKUP(I1440,'Cost Center VLookup'!$A$1:$C$99,2,0)</f>
        <v>3333 Mid St Div Public Affairs</v>
      </c>
      <c r="N1440" t="str">
        <f>VLOOKUP(I1440,'Cost Center VLookup'!$A$1:$C$89,3,0)</f>
        <v>Mark Martin</v>
      </c>
      <c r="O1440" t="str">
        <f>VLOOKUP(I1440,'Cost Center VLookup'!$A$1:$D$97,4,0)</f>
        <v>Administration</v>
      </c>
    </row>
    <row r="1441" spans="1:15" hidden="1">
      <c r="A1441" s="18">
        <v>41306</v>
      </c>
      <c r="B1441">
        <v>201302</v>
      </c>
      <c r="C1441" s="9" t="s">
        <v>109</v>
      </c>
      <c r="D1441" s="7" t="s">
        <v>38</v>
      </c>
      <c r="E1441" t="s">
        <v>37</v>
      </c>
      <c r="F1441" s="25">
        <v>250</v>
      </c>
      <c r="G1441">
        <v>30736</v>
      </c>
      <c r="H1441" s="7" t="str">
        <f>VLOOKUP(G1441,'Sub-Acct VLookup'!$A$1:$B$44,2,0)</f>
        <v>Community Welfare</v>
      </c>
      <c r="I1441">
        <v>3304</v>
      </c>
      <c r="J1441" s="2" t="s">
        <v>1026</v>
      </c>
      <c r="K1441" s="2"/>
      <c r="L1441" t="str">
        <f>VLOOKUP(J1441,'State V-Lookup'!$A$1:$B$19,2,0)</f>
        <v>TENNESSEE</v>
      </c>
      <c r="M1441" t="str">
        <f>VLOOKUP(I1441,'Cost Center VLookup'!$A$1:$C$99,2,0)</f>
        <v>3304 Mid St Div Franklin Rates &amp; Regulatory Affairs</v>
      </c>
      <c r="N1441" t="str">
        <f>VLOOKUP(I1441,'Cost Center VLookup'!$A$1:$C$89,3,0)</f>
        <v>Brannon Taylor</v>
      </c>
      <c r="O1441" t="str">
        <f>VLOOKUP(I1441,'Cost Center VLookup'!$A$1:$D$97,4,0)</f>
        <v>Administration</v>
      </c>
    </row>
    <row r="1442" spans="1:15" hidden="1">
      <c r="A1442" s="18">
        <v>41307</v>
      </c>
      <c r="B1442">
        <v>201302</v>
      </c>
      <c r="C1442" s="9" t="s">
        <v>109</v>
      </c>
      <c r="D1442" s="7" t="s">
        <v>39</v>
      </c>
      <c r="E1442" t="s">
        <v>709</v>
      </c>
      <c r="F1442" s="25">
        <v>100</v>
      </c>
      <c r="G1442">
        <v>30702</v>
      </c>
      <c r="H1442" s="7" t="str">
        <f>VLOOKUP(G1442,'Sub-Acct VLookup'!$A$1:$B$44,2,0)</f>
        <v>Education</v>
      </c>
      <c r="I1442">
        <v>3333</v>
      </c>
      <c r="J1442" s="2" t="s">
        <v>1011</v>
      </c>
      <c r="K1442" s="2"/>
      <c r="L1442" t="str">
        <f>VLOOKUP(J1442,'State V-Lookup'!$A$1:$B$19,2,0)</f>
        <v>KENTUCKY</v>
      </c>
      <c r="M1442" t="str">
        <f>VLOOKUP(I1442,'Cost Center VLookup'!$A$1:$C$99,2,0)</f>
        <v>3333 Mid St Div Public Affairs</v>
      </c>
      <c r="N1442" t="str">
        <f>VLOOKUP(I1442,'Cost Center VLookup'!$A$1:$C$89,3,0)</f>
        <v>Mark Martin</v>
      </c>
      <c r="O1442" t="str">
        <f>VLOOKUP(I1442,'Cost Center VLookup'!$A$1:$D$97,4,0)</f>
        <v>Administration</v>
      </c>
    </row>
    <row r="1443" spans="1:15" hidden="1">
      <c r="A1443" s="18">
        <v>41309</v>
      </c>
      <c r="B1443">
        <v>201302</v>
      </c>
      <c r="C1443" s="9" t="s">
        <v>109</v>
      </c>
      <c r="D1443" s="7" t="s">
        <v>40</v>
      </c>
      <c r="E1443" t="s">
        <v>788</v>
      </c>
      <c r="F1443" s="25">
        <v>1000</v>
      </c>
      <c r="G1443">
        <v>30702</v>
      </c>
      <c r="H1443" s="7" t="str">
        <f>VLOOKUP(G1443,'Sub-Acct VLookup'!$A$1:$B$44,2,0)</f>
        <v>Education</v>
      </c>
      <c r="I1443">
        <v>3301</v>
      </c>
      <c r="J1443" s="2" t="s">
        <v>1026</v>
      </c>
      <c r="K1443" s="2"/>
      <c r="L1443" t="str">
        <f>VLOOKUP(J1443,'State V-Lookup'!$A$1:$B$19,2,0)</f>
        <v>TENNESSEE</v>
      </c>
      <c r="M1443" t="str">
        <f>VLOOKUP(I1443,'Cost Center VLookup'!$A$1:$C$99,2,0)</f>
        <v>3301 Mid St Div Franklin Administration</v>
      </c>
      <c r="N1443" t="str">
        <f>VLOOKUP(I1443,'Cost Center VLookup'!$A$1:$C$89,3,0)</f>
        <v>Kevin Dobbs</v>
      </c>
      <c r="O1443" t="str">
        <f>VLOOKUP(I1443,'Cost Center VLookup'!$A$1:$D$97,4,0)</f>
        <v>Administration</v>
      </c>
    </row>
    <row r="1444" spans="1:15" hidden="1">
      <c r="A1444" s="18">
        <v>41310</v>
      </c>
      <c r="B1444">
        <v>201302</v>
      </c>
      <c r="C1444" s="9" t="s">
        <v>109</v>
      </c>
      <c r="D1444" s="7">
        <v>28593</v>
      </c>
      <c r="E1444" t="s">
        <v>41</v>
      </c>
      <c r="F1444" s="25">
        <v>200</v>
      </c>
      <c r="G1444">
        <v>30736</v>
      </c>
      <c r="H1444" s="7" t="str">
        <f>VLOOKUP(G1444,'Sub-Acct VLookup'!$A$1:$B$44,2,0)</f>
        <v>Community Welfare</v>
      </c>
      <c r="I1444">
        <v>3333</v>
      </c>
      <c r="J1444" s="2" t="s">
        <v>1011</v>
      </c>
      <c r="K1444" s="2"/>
      <c r="L1444" t="str">
        <f>VLOOKUP(J1444,'State V-Lookup'!$A$1:$B$19,2,0)</f>
        <v>KENTUCKY</v>
      </c>
      <c r="M1444" t="str">
        <f>VLOOKUP(I1444,'Cost Center VLookup'!$A$1:$C$99,2,0)</f>
        <v>3333 Mid St Div Public Affairs</v>
      </c>
      <c r="N1444" t="str">
        <f>VLOOKUP(I1444,'Cost Center VLookup'!$A$1:$C$89,3,0)</f>
        <v>Mark Martin</v>
      </c>
      <c r="O1444" t="str">
        <f>VLOOKUP(I1444,'Cost Center VLookup'!$A$1:$D$97,4,0)</f>
        <v>Administration</v>
      </c>
    </row>
    <row r="1445" spans="1:15" hidden="1">
      <c r="A1445" s="18">
        <v>41310</v>
      </c>
      <c r="B1445">
        <v>201302</v>
      </c>
      <c r="C1445" s="9" t="s">
        <v>109</v>
      </c>
      <c r="D1445" s="7" t="s">
        <v>42</v>
      </c>
      <c r="E1445" t="s">
        <v>864</v>
      </c>
      <c r="F1445" s="25">
        <v>1250</v>
      </c>
      <c r="G1445">
        <v>30736</v>
      </c>
      <c r="H1445" s="7" t="str">
        <f>VLOOKUP(G1445,'Sub-Acct VLookup'!$A$1:$B$44,2,0)</f>
        <v>Community Welfare</v>
      </c>
      <c r="I1445">
        <v>3333</v>
      </c>
      <c r="J1445" s="2" t="s">
        <v>1011</v>
      </c>
      <c r="K1445" s="2"/>
      <c r="L1445" t="str">
        <f>VLOOKUP(J1445,'State V-Lookup'!$A$1:$B$19,2,0)</f>
        <v>KENTUCKY</v>
      </c>
      <c r="M1445" t="str">
        <f>VLOOKUP(I1445,'Cost Center VLookup'!$A$1:$C$99,2,0)</f>
        <v>3333 Mid St Div Public Affairs</v>
      </c>
      <c r="N1445" t="str">
        <f>VLOOKUP(I1445,'Cost Center VLookup'!$A$1:$C$89,3,0)</f>
        <v>Mark Martin</v>
      </c>
      <c r="O1445" t="str">
        <f>VLOOKUP(I1445,'Cost Center VLookup'!$A$1:$D$97,4,0)</f>
        <v>Administration</v>
      </c>
    </row>
    <row r="1446" spans="1:15" hidden="1">
      <c r="A1446" s="18">
        <v>41311</v>
      </c>
      <c r="B1446">
        <v>201302</v>
      </c>
      <c r="C1446" s="9" t="s">
        <v>109</v>
      </c>
      <c r="D1446" s="7" t="s">
        <v>43</v>
      </c>
      <c r="E1446" t="s">
        <v>702</v>
      </c>
      <c r="F1446" s="25">
        <v>1000</v>
      </c>
      <c r="G1446">
        <v>30736</v>
      </c>
      <c r="H1446" s="7" t="str">
        <f>VLOOKUP(G1446,'Sub-Acct VLookup'!$A$1:$B$44,2,0)</f>
        <v>Community Welfare</v>
      </c>
      <c r="I1446">
        <v>3331</v>
      </c>
      <c r="J1446" s="2" t="s">
        <v>1068</v>
      </c>
      <c r="K1446" s="2"/>
      <c r="L1446" t="str">
        <f>VLOOKUP(J1446,'State V-Lookup'!$A$1:$B$19,2,0)</f>
        <v>GEORGIA</v>
      </c>
      <c r="M1446" t="str">
        <f>VLOOKUP(I1446,'Cost Center VLookup'!$A$1:$C$99,2,0)</f>
        <v>3331 Mid St Div Franklin Central Region Administration</v>
      </c>
      <c r="N1446" t="str">
        <f>VLOOKUP(I1446,'Cost Center VLookup'!$A$1:$C$89,3,0)</f>
        <v>Craig Rice</v>
      </c>
      <c r="O1446" t="str">
        <f>VLOOKUP(I1446,'Cost Center VLookup'!$A$1:$D$97,4,0)</f>
        <v>Administration</v>
      </c>
    </row>
    <row r="1447" spans="1:15" hidden="1">
      <c r="A1447" s="18">
        <v>41313</v>
      </c>
      <c r="B1447">
        <v>201302</v>
      </c>
      <c r="C1447" s="9" t="s">
        <v>109</v>
      </c>
      <c r="D1447" s="7" t="s">
        <v>45</v>
      </c>
      <c r="E1447" t="s">
        <v>44</v>
      </c>
      <c r="F1447" s="25">
        <v>50</v>
      </c>
      <c r="G1447">
        <v>30702</v>
      </c>
      <c r="H1447" s="7" t="str">
        <f>VLOOKUP(G1447,'Sub-Acct VLookup'!$A$1:$B$44,2,0)</f>
        <v>Education</v>
      </c>
      <c r="I1447">
        <v>3333</v>
      </c>
      <c r="J1447" s="2" t="s">
        <v>1011</v>
      </c>
      <c r="K1447" s="2"/>
      <c r="L1447" t="str">
        <f>VLOOKUP(J1447,'State V-Lookup'!$A$1:$B$19,2,0)</f>
        <v>KENTUCKY</v>
      </c>
      <c r="M1447" t="str">
        <f>VLOOKUP(I1447,'Cost Center VLookup'!$A$1:$C$99,2,0)</f>
        <v>3333 Mid St Div Public Affairs</v>
      </c>
      <c r="N1447" t="str">
        <f>VLOOKUP(I1447,'Cost Center VLookup'!$A$1:$C$89,3,0)</f>
        <v>Mark Martin</v>
      </c>
      <c r="O1447" t="str">
        <f>VLOOKUP(I1447,'Cost Center VLookup'!$A$1:$D$97,4,0)</f>
        <v>Administration</v>
      </c>
    </row>
    <row r="1448" spans="1:15" hidden="1">
      <c r="A1448" s="18">
        <v>41316</v>
      </c>
      <c r="B1448">
        <v>201302</v>
      </c>
      <c r="C1448" s="9" t="s">
        <v>109</v>
      </c>
      <c r="D1448" s="7" t="s">
        <v>46</v>
      </c>
      <c r="E1448" t="s">
        <v>712</v>
      </c>
      <c r="F1448" s="25">
        <v>1000</v>
      </c>
      <c r="G1448">
        <v>30710</v>
      </c>
      <c r="H1448" s="7" t="str">
        <f>VLOOKUP(G1448,'Sub-Acct VLookup'!$A$1:$B$44,2,0)</f>
        <v>Youth Clubs &amp; Centers</v>
      </c>
      <c r="I1448">
        <v>3333</v>
      </c>
      <c r="J1448" s="2" t="s">
        <v>1011</v>
      </c>
      <c r="K1448" s="2"/>
      <c r="L1448" t="str">
        <f>VLOOKUP(J1448,'State V-Lookup'!$A$1:$B$19,2,0)</f>
        <v>KENTUCKY</v>
      </c>
      <c r="M1448" t="str">
        <f>VLOOKUP(I1448,'Cost Center VLookup'!$A$1:$C$99,2,0)</f>
        <v>3333 Mid St Div Public Affairs</v>
      </c>
      <c r="N1448" t="str">
        <f>VLOOKUP(I1448,'Cost Center VLookup'!$A$1:$C$89,3,0)</f>
        <v>Mark Martin</v>
      </c>
      <c r="O1448" t="str">
        <f>VLOOKUP(I1448,'Cost Center VLookup'!$A$1:$D$97,4,0)</f>
        <v>Administration</v>
      </c>
    </row>
    <row r="1449" spans="1:15" hidden="1">
      <c r="A1449" s="18">
        <v>41317</v>
      </c>
      <c r="B1449">
        <v>201302</v>
      </c>
      <c r="C1449" s="9" t="s">
        <v>109</v>
      </c>
      <c r="D1449" s="7" t="s">
        <v>47</v>
      </c>
      <c r="E1449" t="s">
        <v>779</v>
      </c>
      <c r="F1449" s="25">
        <v>250</v>
      </c>
      <c r="G1449">
        <v>30710</v>
      </c>
      <c r="H1449" s="7" t="str">
        <f>VLOOKUP(G1449,'Sub-Acct VLookup'!$A$1:$B$44,2,0)</f>
        <v>Youth Clubs &amp; Centers</v>
      </c>
      <c r="I1449">
        <v>3338</v>
      </c>
      <c r="J1449" s="2" t="s">
        <v>1026</v>
      </c>
      <c r="K1449" s="2"/>
      <c r="L1449" t="str">
        <f>VLOOKUP(J1449,'State V-Lookup'!$A$1:$B$19,2,0)</f>
        <v>TENNESSEE</v>
      </c>
      <c r="M1449" t="str">
        <f>VLOOKUP(I1449,'Cost Center VLookup'!$A$1:$C$99,2,0)</f>
        <v>3338 Mid St Div ILWTN Union City Operations</v>
      </c>
      <c r="N1449" t="str">
        <f>VLOOKUP(I1449,'Cost Center VLookup'!$A$1:$C$89,3,0)</f>
        <v>Pat Mattingly / Sean Jones</v>
      </c>
      <c r="O1449" t="str">
        <f>VLOOKUP(I1449,'Cost Center VLookup'!$A$1:$D$97,4,0)</f>
        <v>Ryan Tolbert</v>
      </c>
    </row>
    <row r="1450" spans="1:15" hidden="1">
      <c r="A1450" s="18">
        <v>41319</v>
      </c>
      <c r="B1450">
        <v>201302</v>
      </c>
      <c r="C1450" s="9" t="s">
        <v>109</v>
      </c>
      <c r="D1450" s="7" t="s">
        <v>40</v>
      </c>
      <c r="E1450" t="s">
        <v>48</v>
      </c>
      <c r="F1450" s="25">
        <v>200</v>
      </c>
      <c r="G1450">
        <v>30736</v>
      </c>
      <c r="H1450" s="7" t="str">
        <f>VLOOKUP(G1450,'Sub-Acct VLookup'!$A$1:$B$44,2,0)</f>
        <v>Community Welfare</v>
      </c>
      <c r="I1450">
        <v>2651</v>
      </c>
      <c r="J1450" s="2" t="s">
        <v>1011</v>
      </c>
      <c r="K1450" s="2"/>
      <c r="L1450" t="str">
        <f>VLOOKUP(J1450,'State V-Lookup'!$A$1:$B$19,2,0)</f>
        <v>KENTUCKY</v>
      </c>
      <c r="M1450" t="str">
        <f>VLOOKUP(I1450,'Cost Center VLookup'!$A$1:$C$99,2,0)</f>
        <v>2651 KY Div Owensboro Operations</v>
      </c>
      <c r="N1450" t="str">
        <f>VLOOKUP(I1450,'Cost Center VLookup'!$A$1:$C$89,3,0)</f>
        <v>Mariam Tucker</v>
      </c>
      <c r="O1450" t="str">
        <f>VLOOKUP(I1450,'Cost Center VLookup'!$A$1:$D$97,4,0)</f>
        <v>Mariam Tucker</v>
      </c>
    </row>
    <row r="1451" spans="1:15" hidden="1">
      <c r="A1451" s="18">
        <v>41320</v>
      </c>
      <c r="B1451">
        <v>201302</v>
      </c>
      <c r="C1451" s="9" t="s">
        <v>109</v>
      </c>
      <c r="D1451" s="7" t="s">
        <v>49</v>
      </c>
      <c r="E1451" t="s">
        <v>605</v>
      </c>
      <c r="F1451" s="25">
        <v>200</v>
      </c>
      <c r="G1451">
        <v>30736</v>
      </c>
      <c r="H1451" s="7" t="str">
        <f>VLOOKUP(G1451,'Sub-Acct VLookup'!$A$1:$B$44,2,0)</f>
        <v>Community Welfare</v>
      </c>
      <c r="I1451">
        <v>2651</v>
      </c>
      <c r="J1451" s="2" t="s">
        <v>1011</v>
      </c>
      <c r="K1451" s="2"/>
      <c r="L1451" t="str">
        <f>VLOOKUP(J1451,'State V-Lookup'!$A$1:$B$19,2,0)</f>
        <v>KENTUCKY</v>
      </c>
      <c r="M1451" t="str">
        <f>VLOOKUP(I1451,'Cost Center VLookup'!$A$1:$C$99,2,0)</f>
        <v>2651 KY Div Owensboro Operations</v>
      </c>
      <c r="N1451" t="str">
        <f>VLOOKUP(I1451,'Cost Center VLookup'!$A$1:$C$89,3,0)</f>
        <v>Mariam Tucker</v>
      </c>
      <c r="O1451" t="str">
        <f>VLOOKUP(I1451,'Cost Center VLookup'!$A$1:$D$97,4,0)</f>
        <v>Mariam Tucker</v>
      </c>
    </row>
    <row r="1452" spans="1:15" hidden="1">
      <c r="A1452" s="18">
        <v>41331</v>
      </c>
      <c r="B1452">
        <v>201302</v>
      </c>
      <c r="C1452" s="9" t="s">
        <v>109</v>
      </c>
      <c r="D1452" s="7" t="s">
        <v>50</v>
      </c>
      <c r="E1452" t="s">
        <v>656</v>
      </c>
      <c r="F1452" s="25">
        <v>500</v>
      </c>
      <c r="G1452">
        <v>30736</v>
      </c>
      <c r="H1452" s="7" t="str">
        <f>VLOOKUP(G1452,'Sub-Acct VLookup'!$A$1:$B$44,2,0)</f>
        <v>Community Welfare</v>
      </c>
      <c r="I1452">
        <v>2651</v>
      </c>
      <c r="J1452" s="2" t="s">
        <v>1011</v>
      </c>
      <c r="K1452" s="2"/>
      <c r="L1452" t="str">
        <f>VLOOKUP(J1452,'State V-Lookup'!$A$1:$B$19,2,0)</f>
        <v>KENTUCKY</v>
      </c>
      <c r="M1452" t="str">
        <f>VLOOKUP(I1452,'Cost Center VLookup'!$A$1:$C$99,2,0)</f>
        <v>2651 KY Div Owensboro Operations</v>
      </c>
      <c r="N1452" t="str">
        <f>VLOOKUP(I1452,'Cost Center VLookup'!$A$1:$C$89,3,0)</f>
        <v>Mariam Tucker</v>
      </c>
      <c r="O1452" t="str">
        <f>VLOOKUP(I1452,'Cost Center VLookup'!$A$1:$D$97,4,0)</f>
        <v>Mariam Tucker</v>
      </c>
    </row>
    <row r="1453" spans="1:15" hidden="1">
      <c r="A1453" s="18">
        <v>41332</v>
      </c>
      <c r="B1453">
        <v>201302</v>
      </c>
      <c r="C1453" s="9" t="s">
        <v>109</v>
      </c>
      <c r="D1453" s="7">
        <v>826</v>
      </c>
      <c r="E1453" t="s">
        <v>51</v>
      </c>
      <c r="F1453" s="25">
        <v>1000</v>
      </c>
      <c r="G1453">
        <v>30736</v>
      </c>
      <c r="H1453" s="7" t="str">
        <f>VLOOKUP(G1453,'Sub-Acct VLookup'!$A$1:$B$44,2,0)</f>
        <v>Community Welfare</v>
      </c>
      <c r="I1453">
        <v>2651</v>
      </c>
      <c r="J1453" s="2" t="s">
        <v>1011</v>
      </c>
      <c r="K1453" s="2"/>
      <c r="L1453" t="str">
        <f>VLOOKUP(J1453,'State V-Lookup'!$A$1:$B$19,2,0)</f>
        <v>KENTUCKY</v>
      </c>
      <c r="M1453" t="str">
        <f>VLOOKUP(I1453,'Cost Center VLookup'!$A$1:$C$99,2,0)</f>
        <v>2651 KY Div Owensboro Operations</v>
      </c>
      <c r="N1453" t="str">
        <f>VLOOKUP(I1453,'Cost Center VLookup'!$A$1:$C$89,3,0)</f>
        <v>Mariam Tucker</v>
      </c>
      <c r="O1453" t="str">
        <f>VLOOKUP(I1453,'Cost Center VLookup'!$A$1:$D$97,4,0)</f>
        <v>Mariam Tucker</v>
      </c>
    </row>
    <row r="1454" spans="1:15" hidden="1">
      <c r="A1454" s="18">
        <v>41333</v>
      </c>
      <c r="B1454">
        <v>201302</v>
      </c>
      <c r="C1454" s="9" t="s">
        <v>109</v>
      </c>
      <c r="D1454" s="7" t="s">
        <v>52</v>
      </c>
      <c r="E1454" t="s">
        <v>857</v>
      </c>
      <c r="F1454" s="25">
        <v>3000</v>
      </c>
      <c r="G1454">
        <v>30736</v>
      </c>
      <c r="H1454" s="7" t="str">
        <f>VLOOKUP(G1454,'Sub-Acct VLookup'!$A$1:$B$44,2,0)</f>
        <v>Community Welfare</v>
      </c>
      <c r="I1454">
        <v>3301</v>
      </c>
      <c r="J1454" s="2" t="s">
        <v>1026</v>
      </c>
      <c r="K1454" s="2"/>
      <c r="L1454" t="str">
        <f>VLOOKUP(J1454,'State V-Lookup'!$A$1:$B$19,2,0)</f>
        <v>TENNESSEE</v>
      </c>
      <c r="M1454" t="str">
        <f>VLOOKUP(I1454,'Cost Center VLookup'!$A$1:$C$99,2,0)</f>
        <v>3301 Mid St Div Franklin Administration</v>
      </c>
      <c r="N1454" t="str">
        <f>VLOOKUP(I1454,'Cost Center VLookup'!$A$1:$C$89,3,0)</f>
        <v>Kevin Dobbs</v>
      </c>
      <c r="O1454" t="str">
        <f>VLOOKUP(I1454,'Cost Center VLookup'!$A$1:$D$97,4,0)</f>
        <v>Administration</v>
      </c>
    </row>
    <row r="1455" spans="1:15" hidden="1">
      <c r="B1455">
        <v>201302</v>
      </c>
      <c r="C1455" s="9" t="s">
        <v>109</v>
      </c>
      <c r="D1455" s="7"/>
      <c r="F1455" s="25">
        <v>12.02</v>
      </c>
      <c r="G1455">
        <v>30736</v>
      </c>
      <c r="H1455" s="7" t="str">
        <f>VLOOKUP(G1455,'Sub-Acct VLookup'!$A$1:$B$44,2,0)</f>
        <v>Community Welfare</v>
      </c>
      <c r="I1455">
        <v>3331</v>
      </c>
      <c r="J1455" s="2" t="s">
        <v>1068</v>
      </c>
      <c r="K1455" s="2"/>
      <c r="L1455" t="str">
        <f>VLOOKUP(J1455,'State V-Lookup'!$A$1:$B$19,2,0)</f>
        <v>GEORGIA</v>
      </c>
      <c r="M1455" t="str">
        <f>VLOOKUP(I1455,'Cost Center VLookup'!$A$1:$C$99,2,0)</f>
        <v>3331 Mid St Div Franklin Central Region Administration</v>
      </c>
      <c r="N1455" t="str">
        <f>VLOOKUP(I1455,'Cost Center VLookup'!$A$1:$C$89,3,0)</f>
        <v>Craig Rice</v>
      </c>
      <c r="O1455" t="str">
        <f>VLOOKUP(I1455,'Cost Center VLookup'!$A$1:$D$97,4,0)</f>
        <v>Administration</v>
      </c>
    </row>
    <row r="1456" spans="1:15" ht="15" hidden="1">
      <c r="A1456" s="18">
        <v>41288</v>
      </c>
      <c r="B1456">
        <v>201303</v>
      </c>
      <c r="C1456" s="9" t="s">
        <v>109</v>
      </c>
      <c r="D1456" s="7">
        <v>320113</v>
      </c>
      <c r="E1456" t="s">
        <v>470</v>
      </c>
      <c r="F1456" s="25">
        <v>75</v>
      </c>
      <c r="G1456">
        <v>30736</v>
      </c>
      <c r="H1456" s="7" t="str">
        <f>VLOOKUP(G1456,'Sub-Acct VLookup'!$A$1:$B$44,2,0)</f>
        <v>Community Welfare</v>
      </c>
      <c r="I1456" s="21">
        <v>3344</v>
      </c>
      <c r="J1456" s="2" t="s">
        <v>1026</v>
      </c>
      <c r="K1456" s="2"/>
      <c r="L1456" t="str">
        <f>VLOOKUP(J1456,'State V-Lookup'!$A$1:$B$19,2,0)</f>
        <v>TENNESSEE</v>
      </c>
      <c r="M1456" t="str">
        <f>VLOOKUP(I1456,'Cost Center VLookup'!$A$1:$C$99,2,0)</f>
        <v>3344 Mid St Div Shelbyville Operations</v>
      </c>
      <c r="N1456" t="str">
        <f>VLOOKUP(I1456,'Cost Center VLookup'!$A$1:$C$89,3,0)</f>
        <v>James Robbins / Jason Griffin</v>
      </c>
      <c r="O1456" t="str">
        <f>VLOOKUP(I1456,'Cost Center VLookup'!$A$1:$D$97,4,0)</f>
        <v>Brett Lowe</v>
      </c>
    </row>
    <row r="1457" spans="1:15" ht="15" hidden="1">
      <c r="A1457" s="18">
        <v>41330</v>
      </c>
      <c r="B1457">
        <v>201303</v>
      </c>
      <c r="C1457" s="9" t="s">
        <v>109</v>
      </c>
      <c r="D1457" s="7" t="s">
        <v>1044</v>
      </c>
      <c r="E1457" t="s">
        <v>470</v>
      </c>
      <c r="F1457" s="25">
        <v>50</v>
      </c>
      <c r="G1457">
        <v>30702</v>
      </c>
      <c r="H1457" s="7" t="str">
        <f>VLOOKUP(G1457,'Sub-Acct VLookup'!$A$1:$B$44,2,0)</f>
        <v>Education</v>
      </c>
      <c r="I1457" s="21">
        <v>2631</v>
      </c>
      <c r="J1457" s="2" t="s">
        <v>1011</v>
      </c>
      <c r="K1457" s="2"/>
      <c r="L1457" t="str">
        <f>VLOOKUP(J1457,'State V-Lookup'!$A$1:$B$19,2,0)</f>
        <v>KENTUCKY</v>
      </c>
      <c r="M1457" t="str">
        <f>VLOOKUP(I1457,'Cost Center VLookup'!$A$1:$C$99,2,0)</f>
        <v>2631 KY Div Madisonville West Region Administration</v>
      </c>
      <c r="N1457" t="str">
        <f>VLOOKUP(I1457,'Cost Center VLookup'!$A$1:$C$89,3,0)</f>
        <v>Tim Owen</v>
      </c>
      <c r="O1457" t="str">
        <f>VLOOKUP(I1457,'Cost Center VLookup'!$A$1:$D$97,4,0)</f>
        <v>Administration</v>
      </c>
    </row>
    <row r="1458" spans="1:15" ht="15" hidden="1">
      <c r="A1458" s="18">
        <v>41333</v>
      </c>
      <c r="B1458">
        <v>201303</v>
      </c>
      <c r="C1458" s="9" t="s">
        <v>109</v>
      </c>
      <c r="D1458" s="7">
        <v>10774</v>
      </c>
      <c r="E1458" t="s">
        <v>470</v>
      </c>
      <c r="F1458" s="25">
        <v>300</v>
      </c>
      <c r="G1458">
        <v>30736</v>
      </c>
      <c r="H1458" s="7" t="str">
        <f>VLOOKUP(G1458,'Sub-Acct VLookup'!$A$1:$B$44,2,0)</f>
        <v>Community Welfare</v>
      </c>
      <c r="I1458" s="21">
        <v>3344</v>
      </c>
      <c r="J1458" s="2" t="s">
        <v>1026</v>
      </c>
      <c r="K1458" s="2"/>
      <c r="L1458" t="str">
        <f>VLOOKUP(J1458,'State V-Lookup'!$A$1:$B$19,2,0)</f>
        <v>TENNESSEE</v>
      </c>
      <c r="M1458" t="str">
        <f>VLOOKUP(I1458,'Cost Center VLookup'!$A$1:$C$99,2,0)</f>
        <v>3344 Mid St Div Shelbyville Operations</v>
      </c>
      <c r="N1458" t="str">
        <f>VLOOKUP(I1458,'Cost Center VLookup'!$A$1:$C$89,3,0)</f>
        <v>James Robbins / Jason Griffin</v>
      </c>
      <c r="O1458" t="str">
        <f>VLOOKUP(I1458,'Cost Center VLookup'!$A$1:$D$97,4,0)</f>
        <v>Brett Lowe</v>
      </c>
    </row>
    <row r="1459" spans="1:15" ht="15" hidden="1">
      <c r="A1459" s="18">
        <v>41334</v>
      </c>
      <c r="B1459">
        <v>201303</v>
      </c>
      <c r="C1459" s="9" t="s">
        <v>109</v>
      </c>
      <c r="D1459" s="7" t="s">
        <v>1045</v>
      </c>
      <c r="E1459" t="s">
        <v>784</v>
      </c>
      <c r="F1459" s="25">
        <v>1000</v>
      </c>
      <c r="G1459">
        <v>30736</v>
      </c>
      <c r="H1459" s="7" t="str">
        <f>VLOOKUP(G1459,'Sub-Acct VLookup'!$A$1:$B$44,2,0)</f>
        <v>Community Welfare</v>
      </c>
      <c r="I1459" s="21">
        <v>2651</v>
      </c>
      <c r="J1459" s="2" t="s">
        <v>1011</v>
      </c>
      <c r="K1459" s="2"/>
      <c r="L1459" t="str">
        <f>VLOOKUP(J1459,'State V-Lookup'!$A$1:$B$19,2,0)</f>
        <v>KENTUCKY</v>
      </c>
      <c r="M1459" t="str">
        <f>VLOOKUP(I1459,'Cost Center VLookup'!$A$1:$C$99,2,0)</f>
        <v>2651 KY Div Owensboro Operations</v>
      </c>
      <c r="N1459" t="str">
        <f>VLOOKUP(I1459,'Cost Center VLookup'!$A$1:$C$89,3,0)</f>
        <v>Mariam Tucker</v>
      </c>
      <c r="O1459" t="str">
        <f>VLOOKUP(I1459,'Cost Center VLookup'!$A$1:$D$97,4,0)</f>
        <v>Mariam Tucker</v>
      </c>
    </row>
    <row r="1460" spans="1:15" ht="15" hidden="1">
      <c r="A1460" s="18">
        <v>41334</v>
      </c>
      <c r="B1460">
        <v>201303</v>
      </c>
      <c r="C1460" s="9" t="s">
        <v>109</v>
      </c>
      <c r="D1460" s="7" t="s">
        <v>1046</v>
      </c>
      <c r="E1460" t="s">
        <v>694</v>
      </c>
      <c r="F1460" s="25">
        <v>1000</v>
      </c>
      <c r="G1460">
        <v>30736</v>
      </c>
      <c r="H1460" s="7" t="str">
        <f>VLOOKUP(G1460,'Sub-Acct VLookup'!$A$1:$B$44,2,0)</f>
        <v>Community Welfare</v>
      </c>
      <c r="I1460" s="21">
        <v>2631</v>
      </c>
      <c r="J1460" s="2" t="s">
        <v>1011</v>
      </c>
      <c r="K1460" s="2"/>
      <c r="L1460" t="str">
        <f>VLOOKUP(J1460,'State V-Lookup'!$A$1:$B$19,2,0)</f>
        <v>KENTUCKY</v>
      </c>
      <c r="M1460" t="str">
        <f>VLOOKUP(I1460,'Cost Center VLookup'!$A$1:$C$99,2,0)</f>
        <v>2631 KY Div Madisonville West Region Administration</v>
      </c>
      <c r="N1460" t="str">
        <f>VLOOKUP(I1460,'Cost Center VLookup'!$A$1:$C$89,3,0)</f>
        <v>Tim Owen</v>
      </c>
      <c r="O1460" t="str">
        <f>VLOOKUP(I1460,'Cost Center VLookup'!$A$1:$D$97,4,0)</f>
        <v>Administration</v>
      </c>
    </row>
    <row r="1461" spans="1:15" ht="15" hidden="1">
      <c r="A1461" s="18">
        <v>41334</v>
      </c>
      <c r="B1461">
        <v>201303</v>
      </c>
      <c r="C1461" s="9" t="s">
        <v>109</v>
      </c>
      <c r="D1461" s="7" t="s">
        <v>1048</v>
      </c>
      <c r="E1461" t="s">
        <v>1047</v>
      </c>
      <c r="F1461" s="25">
        <v>300</v>
      </c>
      <c r="G1461">
        <v>30736</v>
      </c>
      <c r="H1461" s="7" t="str">
        <f>VLOOKUP(G1461,'Sub-Acct VLookup'!$A$1:$B$44,2,0)</f>
        <v>Community Welfare</v>
      </c>
      <c r="I1461" s="21">
        <v>2651</v>
      </c>
      <c r="J1461" s="2" t="s">
        <v>1011</v>
      </c>
      <c r="K1461" s="2"/>
      <c r="L1461" t="str">
        <f>VLOOKUP(J1461,'State V-Lookup'!$A$1:$B$19,2,0)</f>
        <v>KENTUCKY</v>
      </c>
      <c r="M1461" t="str">
        <f>VLOOKUP(I1461,'Cost Center VLookup'!$A$1:$C$99,2,0)</f>
        <v>2651 KY Div Owensboro Operations</v>
      </c>
      <c r="N1461" t="str">
        <f>VLOOKUP(I1461,'Cost Center VLookup'!$A$1:$C$89,3,0)</f>
        <v>Mariam Tucker</v>
      </c>
      <c r="O1461" t="str">
        <f>VLOOKUP(I1461,'Cost Center VLookup'!$A$1:$D$97,4,0)</f>
        <v>Mariam Tucker</v>
      </c>
    </row>
    <row r="1462" spans="1:15" ht="15" hidden="1">
      <c r="A1462" s="18">
        <v>41334</v>
      </c>
      <c r="B1462">
        <v>201303</v>
      </c>
      <c r="C1462" s="9" t="s">
        <v>109</v>
      </c>
      <c r="D1462" s="7" t="s">
        <v>1045</v>
      </c>
      <c r="E1462" t="s">
        <v>865</v>
      </c>
      <c r="F1462" s="25">
        <v>1000</v>
      </c>
      <c r="G1462">
        <v>30736</v>
      </c>
      <c r="H1462" s="7" t="str">
        <f>VLOOKUP(G1462,'Sub-Acct VLookup'!$A$1:$B$44,2,0)</f>
        <v>Community Welfare</v>
      </c>
      <c r="I1462" s="21">
        <v>2631</v>
      </c>
      <c r="J1462" s="2" t="s">
        <v>1011</v>
      </c>
      <c r="K1462" s="2"/>
      <c r="L1462" t="str">
        <f>VLOOKUP(J1462,'State V-Lookup'!$A$1:$B$19,2,0)</f>
        <v>KENTUCKY</v>
      </c>
      <c r="M1462" t="str">
        <f>VLOOKUP(I1462,'Cost Center VLookup'!$A$1:$C$99,2,0)</f>
        <v>2631 KY Div Madisonville West Region Administration</v>
      </c>
      <c r="N1462" t="str">
        <f>VLOOKUP(I1462,'Cost Center VLookup'!$A$1:$C$89,3,0)</f>
        <v>Tim Owen</v>
      </c>
      <c r="O1462" t="str">
        <f>VLOOKUP(I1462,'Cost Center VLookup'!$A$1:$D$97,4,0)</f>
        <v>Administration</v>
      </c>
    </row>
    <row r="1463" spans="1:15" ht="15" hidden="1">
      <c r="A1463" s="18">
        <v>41334</v>
      </c>
      <c r="B1463">
        <v>201303</v>
      </c>
      <c r="C1463" s="9" t="s">
        <v>109</v>
      </c>
      <c r="D1463" s="7" t="s">
        <v>1045</v>
      </c>
      <c r="E1463" t="s">
        <v>795</v>
      </c>
      <c r="F1463" s="25">
        <v>100</v>
      </c>
      <c r="G1463">
        <v>30702</v>
      </c>
      <c r="H1463" s="7" t="str">
        <f>VLOOKUP(G1463,'Sub-Acct VLookup'!$A$1:$B$44,2,0)</f>
        <v>Education</v>
      </c>
      <c r="I1463" s="21">
        <v>2651</v>
      </c>
      <c r="J1463" s="2" t="s">
        <v>1011</v>
      </c>
      <c r="K1463" s="2"/>
      <c r="L1463" t="str">
        <f>VLOOKUP(J1463,'State V-Lookup'!$A$1:$B$19,2,0)</f>
        <v>KENTUCKY</v>
      </c>
      <c r="M1463" t="str">
        <f>VLOOKUP(I1463,'Cost Center VLookup'!$A$1:$C$99,2,0)</f>
        <v>2651 KY Div Owensboro Operations</v>
      </c>
      <c r="N1463" t="str">
        <f>VLOOKUP(I1463,'Cost Center VLookup'!$A$1:$C$89,3,0)</f>
        <v>Mariam Tucker</v>
      </c>
      <c r="O1463" t="str">
        <f>VLOOKUP(I1463,'Cost Center VLookup'!$A$1:$D$97,4,0)</f>
        <v>Mariam Tucker</v>
      </c>
    </row>
    <row r="1464" spans="1:15" ht="15" hidden="1">
      <c r="A1464" s="18">
        <v>41340</v>
      </c>
      <c r="B1464">
        <v>201303</v>
      </c>
      <c r="C1464" s="9" t="s">
        <v>109</v>
      </c>
      <c r="D1464" s="7">
        <v>2627</v>
      </c>
      <c r="E1464" t="s">
        <v>470</v>
      </c>
      <c r="F1464" s="25">
        <v>500</v>
      </c>
      <c r="G1464">
        <v>30736</v>
      </c>
      <c r="H1464" s="7" t="str">
        <f>VLOOKUP(G1464,'Sub-Acct VLookup'!$A$1:$B$44,2,0)</f>
        <v>Community Welfare</v>
      </c>
      <c r="I1464" s="21">
        <v>2651</v>
      </c>
      <c r="J1464" s="2" t="s">
        <v>1011</v>
      </c>
      <c r="K1464" s="2"/>
      <c r="L1464" t="str">
        <f>VLOOKUP(J1464,'State V-Lookup'!$A$1:$B$19,2,0)</f>
        <v>KENTUCKY</v>
      </c>
      <c r="M1464" t="str">
        <f>VLOOKUP(I1464,'Cost Center VLookup'!$A$1:$C$99,2,0)</f>
        <v>2651 KY Div Owensboro Operations</v>
      </c>
      <c r="N1464" t="str">
        <f>VLOOKUP(I1464,'Cost Center VLookup'!$A$1:$C$89,3,0)</f>
        <v>Mariam Tucker</v>
      </c>
      <c r="O1464" t="str">
        <f>VLOOKUP(I1464,'Cost Center VLookup'!$A$1:$D$97,4,0)</f>
        <v>Mariam Tucker</v>
      </c>
    </row>
    <row r="1465" spans="1:15" ht="15" hidden="1">
      <c r="A1465" s="18">
        <v>41341</v>
      </c>
      <c r="B1465">
        <v>201303</v>
      </c>
      <c r="C1465" s="9" t="s">
        <v>109</v>
      </c>
      <c r="D1465" s="7" t="s">
        <v>1050</v>
      </c>
      <c r="E1465" t="s">
        <v>1049</v>
      </c>
      <c r="F1465" s="25">
        <v>100</v>
      </c>
      <c r="G1465">
        <v>30736</v>
      </c>
      <c r="H1465" s="7" t="str">
        <f>VLOOKUP(G1465,'Sub-Acct VLookup'!$A$1:$B$44,2,0)</f>
        <v>Community Welfare</v>
      </c>
      <c r="I1465" s="21">
        <v>2651</v>
      </c>
      <c r="J1465" s="2" t="s">
        <v>1011</v>
      </c>
      <c r="K1465" s="2"/>
      <c r="L1465" t="str">
        <f>VLOOKUP(J1465,'State V-Lookup'!$A$1:$B$19,2,0)</f>
        <v>KENTUCKY</v>
      </c>
      <c r="M1465" t="str">
        <f>VLOOKUP(I1465,'Cost Center VLookup'!$A$1:$C$99,2,0)</f>
        <v>2651 KY Div Owensboro Operations</v>
      </c>
      <c r="N1465" t="str">
        <f>VLOOKUP(I1465,'Cost Center VLookup'!$A$1:$C$89,3,0)</f>
        <v>Mariam Tucker</v>
      </c>
      <c r="O1465" t="str">
        <f>VLOOKUP(I1465,'Cost Center VLookup'!$A$1:$D$97,4,0)</f>
        <v>Mariam Tucker</v>
      </c>
    </row>
    <row r="1466" spans="1:15" ht="15" hidden="1">
      <c r="A1466" s="18">
        <v>41341</v>
      </c>
      <c r="B1466">
        <v>201303</v>
      </c>
      <c r="C1466" s="9" t="s">
        <v>109</v>
      </c>
      <c r="D1466" s="7">
        <v>1305</v>
      </c>
      <c r="E1466" t="s">
        <v>832</v>
      </c>
      <c r="F1466" s="25">
        <v>500</v>
      </c>
      <c r="G1466">
        <v>30736</v>
      </c>
      <c r="H1466" s="7" t="str">
        <f>VLOOKUP(G1466,'Sub-Acct VLookup'!$A$1:$B$44,2,0)</f>
        <v>Community Welfare</v>
      </c>
      <c r="I1466" s="21">
        <v>3333</v>
      </c>
      <c r="J1466" s="2" t="s">
        <v>1035</v>
      </c>
      <c r="K1466" s="2"/>
      <c r="L1466" t="str">
        <f>VLOOKUP(J1466,'State V-Lookup'!$A$1:$B$19,2,0)</f>
        <v>VIRGINIA</v>
      </c>
      <c r="M1466" t="str">
        <f>VLOOKUP(I1466,'Cost Center VLookup'!$A$1:$C$99,2,0)</f>
        <v>3333 Mid St Div Public Affairs</v>
      </c>
      <c r="N1466" t="str">
        <f>VLOOKUP(I1466,'Cost Center VLookup'!$A$1:$C$89,3,0)</f>
        <v>Mark Martin</v>
      </c>
      <c r="O1466" t="str">
        <f>VLOOKUP(I1466,'Cost Center VLookup'!$A$1:$D$97,4,0)</f>
        <v>Administration</v>
      </c>
    </row>
    <row r="1467" spans="1:15" ht="15" hidden="1">
      <c r="A1467" s="18">
        <v>41341</v>
      </c>
      <c r="B1467">
        <v>201303</v>
      </c>
      <c r="C1467" s="9" t="s">
        <v>109</v>
      </c>
      <c r="D1467" s="7" t="s">
        <v>1052</v>
      </c>
      <c r="E1467" t="s">
        <v>1051</v>
      </c>
      <c r="F1467" s="25">
        <v>200</v>
      </c>
      <c r="G1467">
        <v>30736</v>
      </c>
      <c r="H1467" s="7" t="str">
        <f>VLOOKUP(G1467,'Sub-Acct VLookup'!$A$1:$B$44,2,0)</f>
        <v>Community Welfare</v>
      </c>
      <c r="I1467" s="21">
        <v>2631</v>
      </c>
      <c r="J1467" s="2" t="s">
        <v>1011</v>
      </c>
      <c r="K1467" s="2"/>
      <c r="L1467" t="str">
        <f>VLOOKUP(J1467,'State V-Lookup'!$A$1:$B$19,2,0)</f>
        <v>KENTUCKY</v>
      </c>
      <c r="M1467" t="str">
        <f>VLOOKUP(I1467,'Cost Center VLookup'!$A$1:$C$99,2,0)</f>
        <v>2631 KY Div Madisonville West Region Administration</v>
      </c>
      <c r="N1467" t="str">
        <f>VLOOKUP(I1467,'Cost Center VLookup'!$A$1:$C$89,3,0)</f>
        <v>Tim Owen</v>
      </c>
      <c r="O1467" t="str">
        <f>VLOOKUP(I1467,'Cost Center VLookup'!$A$1:$D$97,4,0)</f>
        <v>Administration</v>
      </c>
    </row>
    <row r="1468" spans="1:15" ht="15" hidden="1">
      <c r="A1468" s="18">
        <v>41341</v>
      </c>
      <c r="B1468">
        <v>201303</v>
      </c>
      <c r="C1468" s="9" t="s">
        <v>109</v>
      </c>
      <c r="D1468" s="7">
        <v>1999</v>
      </c>
      <c r="E1468" t="s">
        <v>606</v>
      </c>
      <c r="F1468" s="25">
        <v>1000</v>
      </c>
      <c r="G1468">
        <v>30703</v>
      </c>
      <c r="H1468" s="7" t="str">
        <f>VLOOKUP(G1468,'Sub-Acct VLookup'!$A$1:$B$44,2,0)</f>
        <v>United Way Agencies</v>
      </c>
      <c r="I1468" s="21">
        <v>3333</v>
      </c>
      <c r="J1468" s="2" t="s">
        <v>1026</v>
      </c>
      <c r="K1468" s="2"/>
      <c r="L1468" t="str">
        <f>VLOOKUP(J1468,'State V-Lookup'!$A$1:$B$19,2,0)</f>
        <v>TENNESSEE</v>
      </c>
      <c r="M1468" t="str">
        <f>VLOOKUP(I1468,'Cost Center VLookup'!$A$1:$C$99,2,0)</f>
        <v>3333 Mid St Div Public Affairs</v>
      </c>
      <c r="N1468" t="str">
        <f>VLOOKUP(I1468,'Cost Center VLookup'!$A$1:$C$89,3,0)</f>
        <v>Mark Martin</v>
      </c>
      <c r="O1468" t="str">
        <f>VLOOKUP(I1468,'Cost Center VLookup'!$A$1:$D$97,4,0)</f>
        <v>Administration</v>
      </c>
    </row>
    <row r="1469" spans="1:15" ht="15" hidden="1">
      <c r="A1469" s="18">
        <v>41344</v>
      </c>
      <c r="B1469">
        <v>201303</v>
      </c>
      <c r="C1469" s="9" t="s">
        <v>109</v>
      </c>
      <c r="D1469" s="7" t="s">
        <v>1053</v>
      </c>
      <c r="E1469" t="s">
        <v>584</v>
      </c>
      <c r="F1469" s="25">
        <v>300</v>
      </c>
      <c r="G1469">
        <v>30736</v>
      </c>
      <c r="H1469" s="7" t="str">
        <f>VLOOKUP(G1469,'Sub-Acct VLookup'!$A$1:$B$44,2,0)</f>
        <v>Community Welfare</v>
      </c>
      <c r="I1469" s="21">
        <v>2631</v>
      </c>
      <c r="J1469" s="2" t="s">
        <v>1011</v>
      </c>
      <c r="K1469" s="2"/>
      <c r="L1469" t="str">
        <f>VLOOKUP(J1469,'State V-Lookup'!$A$1:$B$19,2,0)</f>
        <v>KENTUCKY</v>
      </c>
      <c r="M1469" t="str">
        <f>VLOOKUP(I1469,'Cost Center VLookup'!$A$1:$C$99,2,0)</f>
        <v>2631 KY Div Madisonville West Region Administration</v>
      </c>
      <c r="N1469" t="str">
        <f>VLOOKUP(I1469,'Cost Center VLookup'!$A$1:$C$89,3,0)</f>
        <v>Tim Owen</v>
      </c>
      <c r="O1469" t="str">
        <f>VLOOKUP(I1469,'Cost Center VLookup'!$A$1:$D$97,4,0)</f>
        <v>Administration</v>
      </c>
    </row>
    <row r="1470" spans="1:15" ht="15" hidden="1">
      <c r="A1470" s="18">
        <v>41347</v>
      </c>
      <c r="B1470">
        <v>201303</v>
      </c>
      <c r="C1470" s="9" t="s">
        <v>109</v>
      </c>
      <c r="D1470" s="7" t="s">
        <v>1055</v>
      </c>
      <c r="E1470" t="s">
        <v>1054</v>
      </c>
      <c r="F1470" s="25">
        <v>130</v>
      </c>
      <c r="G1470">
        <v>30702</v>
      </c>
      <c r="H1470" s="7" t="str">
        <f>VLOOKUP(G1470,'Sub-Acct VLookup'!$A$1:$B$44,2,0)</f>
        <v>Education</v>
      </c>
      <c r="I1470" s="21">
        <v>2732</v>
      </c>
      <c r="J1470" s="2" t="s">
        <v>1011</v>
      </c>
      <c r="K1470" s="2"/>
      <c r="L1470" t="str">
        <f>VLOOKUP(J1470,'State V-Lookup'!$A$1:$B$19,2,0)</f>
        <v>KENTUCKY</v>
      </c>
      <c r="M1470" t="str">
        <f>VLOOKUP(I1470,'Cost Center VLookup'!$A$1:$C$99,2,0)</f>
        <v>2732 KY Div Bowling Green East Region Marketing</v>
      </c>
      <c r="N1470" t="str">
        <f>VLOOKUP(I1470,'Cost Center VLookup'!$A$1:$C$89,3,0)</f>
        <v>Bradley Benningfield</v>
      </c>
      <c r="O1470" t="str">
        <f>VLOOKUP(I1470,'Cost Center VLookup'!$A$1:$D$97,4,0)</f>
        <v>Marketing</v>
      </c>
    </row>
    <row r="1471" spans="1:15" ht="15" hidden="1">
      <c r="A1471" s="18">
        <v>41348</v>
      </c>
      <c r="B1471">
        <v>201303</v>
      </c>
      <c r="C1471" s="9" t="s">
        <v>109</v>
      </c>
      <c r="D1471" s="7" t="s">
        <v>1057</v>
      </c>
      <c r="E1471" t="s">
        <v>1056</v>
      </c>
      <c r="F1471" s="25">
        <v>175</v>
      </c>
      <c r="G1471">
        <v>30736</v>
      </c>
      <c r="H1471" s="7" t="str">
        <f>VLOOKUP(G1471,'Sub-Acct VLookup'!$A$1:$B$44,2,0)</f>
        <v>Community Welfare</v>
      </c>
      <c r="I1471" s="21">
        <v>2631</v>
      </c>
      <c r="J1471" s="2" t="s">
        <v>1011</v>
      </c>
      <c r="K1471" s="2"/>
      <c r="L1471" t="str">
        <f>VLOOKUP(J1471,'State V-Lookup'!$A$1:$B$19,2,0)</f>
        <v>KENTUCKY</v>
      </c>
      <c r="M1471" t="str">
        <f>VLOOKUP(I1471,'Cost Center VLookup'!$A$1:$C$99,2,0)</f>
        <v>2631 KY Div Madisonville West Region Administration</v>
      </c>
      <c r="N1471" t="str">
        <f>VLOOKUP(I1471,'Cost Center VLookup'!$A$1:$C$89,3,0)</f>
        <v>Tim Owen</v>
      </c>
      <c r="O1471" t="str">
        <f>VLOOKUP(I1471,'Cost Center VLookup'!$A$1:$D$97,4,0)</f>
        <v>Administration</v>
      </c>
    </row>
    <row r="1472" spans="1:15" ht="15" hidden="1">
      <c r="A1472" s="18">
        <v>41348</v>
      </c>
      <c r="B1472">
        <v>201303</v>
      </c>
      <c r="C1472" s="9" t="s">
        <v>109</v>
      </c>
      <c r="D1472" s="7" t="s">
        <v>1057</v>
      </c>
      <c r="E1472" t="s">
        <v>709</v>
      </c>
      <c r="F1472" s="25">
        <v>1200</v>
      </c>
      <c r="G1472">
        <v>30702</v>
      </c>
      <c r="H1472" s="7" t="str">
        <f>VLOOKUP(G1472,'Sub-Acct VLookup'!$A$1:$B$44,2,0)</f>
        <v>Education</v>
      </c>
      <c r="I1472" s="21">
        <v>2631</v>
      </c>
      <c r="J1472" s="2" t="s">
        <v>1011</v>
      </c>
      <c r="K1472" s="2"/>
      <c r="L1472" t="str">
        <f>VLOOKUP(J1472,'State V-Lookup'!$A$1:$B$19,2,0)</f>
        <v>KENTUCKY</v>
      </c>
      <c r="M1472" t="str">
        <f>VLOOKUP(I1472,'Cost Center VLookup'!$A$1:$C$99,2,0)</f>
        <v>2631 KY Div Madisonville West Region Administration</v>
      </c>
      <c r="N1472" t="str">
        <f>VLOOKUP(I1472,'Cost Center VLookup'!$A$1:$C$89,3,0)</f>
        <v>Tim Owen</v>
      </c>
      <c r="O1472" t="str">
        <f>VLOOKUP(I1472,'Cost Center VLookup'!$A$1:$D$97,4,0)</f>
        <v>Administration</v>
      </c>
    </row>
    <row r="1473" spans="1:15" ht="15" hidden="1">
      <c r="A1473" s="18">
        <v>41348</v>
      </c>
      <c r="B1473">
        <v>201303</v>
      </c>
      <c r="C1473" s="9" t="s">
        <v>109</v>
      </c>
      <c r="D1473" s="7" t="s">
        <v>1057</v>
      </c>
      <c r="E1473" t="s">
        <v>783</v>
      </c>
      <c r="F1473" s="25">
        <v>3000</v>
      </c>
      <c r="G1473">
        <v>30736</v>
      </c>
      <c r="H1473" s="7" t="str">
        <f>VLOOKUP(G1473,'Sub-Acct VLookup'!$A$1:$B$44,2,0)</f>
        <v>Community Welfare</v>
      </c>
      <c r="I1473" s="21">
        <v>2631</v>
      </c>
      <c r="J1473" s="2" t="s">
        <v>1011</v>
      </c>
      <c r="K1473" s="2"/>
      <c r="L1473" t="str">
        <f>VLOOKUP(J1473,'State V-Lookup'!$A$1:$B$19,2,0)</f>
        <v>KENTUCKY</v>
      </c>
      <c r="M1473" t="str">
        <f>VLOOKUP(I1473,'Cost Center VLookup'!$A$1:$C$99,2,0)</f>
        <v>2631 KY Div Madisonville West Region Administration</v>
      </c>
      <c r="N1473" t="str">
        <f>VLOOKUP(I1473,'Cost Center VLookup'!$A$1:$C$89,3,0)</f>
        <v>Tim Owen</v>
      </c>
      <c r="O1473" t="str">
        <f>VLOOKUP(I1473,'Cost Center VLookup'!$A$1:$D$97,4,0)</f>
        <v>Administration</v>
      </c>
    </row>
    <row r="1474" spans="1:15" ht="15" hidden="1">
      <c r="A1474" s="18">
        <v>41348</v>
      </c>
      <c r="B1474">
        <v>201303</v>
      </c>
      <c r="C1474" s="9" t="s">
        <v>109</v>
      </c>
      <c r="D1474" s="7" t="s">
        <v>1057</v>
      </c>
      <c r="E1474" t="s">
        <v>703</v>
      </c>
      <c r="F1474" s="25">
        <v>100</v>
      </c>
      <c r="G1474">
        <v>30736</v>
      </c>
      <c r="H1474" s="7" t="str">
        <f>VLOOKUP(G1474,'Sub-Acct VLookup'!$A$1:$B$44,2,0)</f>
        <v>Community Welfare</v>
      </c>
      <c r="I1474" s="21">
        <v>2631</v>
      </c>
      <c r="J1474" s="2" t="s">
        <v>1011</v>
      </c>
      <c r="K1474" s="2"/>
      <c r="L1474" t="str">
        <f>VLOOKUP(J1474,'State V-Lookup'!$A$1:$B$19,2,0)</f>
        <v>KENTUCKY</v>
      </c>
      <c r="M1474" t="str">
        <f>VLOOKUP(I1474,'Cost Center VLookup'!$A$1:$C$99,2,0)</f>
        <v>2631 KY Div Madisonville West Region Administration</v>
      </c>
      <c r="N1474" t="str">
        <f>VLOOKUP(I1474,'Cost Center VLookup'!$A$1:$C$89,3,0)</f>
        <v>Tim Owen</v>
      </c>
      <c r="O1474" t="str">
        <f>VLOOKUP(I1474,'Cost Center VLookup'!$A$1:$D$97,4,0)</f>
        <v>Administration</v>
      </c>
    </row>
    <row r="1475" spans="1:15" ht="15" hidden="1">
      <c r="A1475" s="18">
        <v>41348</v>
      </c>
      <c r="B1475">
        <v>201303</v>
      </c>
      <c r="C1475" s="9" t="s">
        <v>109</v>
      </c>
      <c r="D1475" s="7" t="s">
        <v>1057</v>
      </c>
      <c r="E1475" t="s">
        <v>804</v>
      </c>
      <c r="F1475" s="25">
        <v>300</v>
      </c>
      <c r="G1475">
        <v>30736</v>
      </c>
      <c r="H1475" s="7" t="str">
        <f>VLOOKUP(G1475,'Sub-Acct VLookup'!$A$1:$B$44,2,0)</f>
        <v>Community Welfare</v>
      </c>
      <c r="I1475" s="21">
        <v>2631</v>
      </c>
      <c r="J1475" s="2" t="s">
        <v>1011</v>
      </c>
      <c r="K1475" s="2"/>
      <c r="L1475" t="str">
        <f>VLOOKUP(J1475,'State V-Lookup'!$A$1:$B$19,2,0)</f>
        <v>KENTUCKY</v>
      </c>
      <c r="M1475" t="str">
        <f>VLOOKUP(I1475,'Cost Center VLookup'!$A$1:$C$99,2,0)</f>
        <v>2631 KY Div Madisonville West Region Administration</v>
      </c>
      <c r="N1475" t="str">
        <f>VLOOKUP(I1475,'Cost Center VLookup'!$A$1:$C$89,3,0)</f>
        <v>Tim Owen</v>
      </c>
      <c r="O1475" t="str">
        <f>VLOOKUP(I1475,'Cost Center VLookup'!$A$1:$D$97,4,0)</f>
        <v>Administration</v>
      </c>
    </row>
    <row r="1476" spans="1:15" ht="15" hidden="1">
      <c r="A1476" s="18">
        <v>41349</v>
      </c>
      <c r="B1476">
        <v>201303</v>
      </c>
      <c r="C1476" s="9" t="s">
        <v>109</v>
      </c>
      <c r="D1476" s="7" t="s">
        <v>1059</v>
      </c>
      <c r="E1476" t="s">
        <v>1058</v>
      </c>
      <c r="F1476" s="25">
        <v>100</v>
      </c>
      <c r="G1476">
        <v>30702</v>
      </c>
      <c r="H1476" s="7" t="str">
        <f>VLOOKUP(G1476,'Sub-Acct VLookup'!$A$1:$B$44,2,0)</f>
        <v>Education</v>
      </c>
      <c r="I1476" s="21">
        <v>2631</v>
      </c>
      <c r="J1476" s="2" t="s">
        <v>1011</v>
      </c>
      <c r="K1476" s="2"/>
      <c r="L1476" t="str">
        <f>VLOOKUP(J1476,'State V-Lookup'!$A$1:$B$19,2,0)</f>
        <v>KENTUCKY</v>
      </c>
      <c r="M1476" t="str">
        <f>VLOOKUP(I1476,'Cost Center VLookup'!$A$1:$C$99,2,0)</f>
        <v>2631 KY Div Madisonville West Region Administration</v>
      </c>
      <c r="N1476" t="str">
        <f>VLOOKUP(I1476,'Cost Center VLookup'!$A$1:$C$89,3,0)</f>
        <v>Tim Owen</v>
      </c>
      <c r="O1476" t="str">
        <f>VLOOKUP(I1476,'Cost Center VLookup'!$A$1:$D$97,4,0)</f>
        <v>Administration</v>
      </c>
    </row>
    <row r="1477" spans="1:15" ht="15" hidden="1">
      <c r="A1477" s="18">
        <v>41351</v>
      </c>
      <c r="B1477">
        <v>201303</v>
      </c>
      <c r="C1477" s="9" t="s">
        <v>109</v>
      </c>
      <c r="D1477" s="7" t="s">
        <v>1061</v>
      </c>
      <c r="E1477" t="s">
        <v>1060</v>
      </c>
      <c r="F1477" s="25">
        <v>100</v>
      </c>
      <c r="G1477">
        <v>30736</v>
      </c>
      <c r="H1477" s="7" t="str">
        <f>VLOOKUP(G1477,'Sub-Acct VLookup'!$A$1:$B$44,2,0)</f>
        <v>Community Welfare</v>
      </c>
      <c r="I1477" s="21">
        <v>3301</v>
      </c>
      <c r="J1477" s="2" t="s">
        <v>1026</v>
      </c>
      <c r="K1477" s="2"/>
      <c r="L1477" t="str">
        <f>VLOOKUP(J1477,'State V-Lookup'!$A$1:$B$19,2,0)</f>
        <v>TENNESSEE</v>
      </c>
      <c r="M1477" t="str">
        <f>VLOOKUP(I1477,'Cost Center VLookup'!$A$1:$C$99,2,0)</f>
        <v>3301 Mid St Div Franklin Administration</v>
      </c>
      <c r="N1477" t="str">
        <f>VLOOKUP(I1477,'Cost Center VLookup'!$A$1:$C$89,3,0)</f>
        <v>Kevin Dobbs</v>
      </c>
      <c r="O1477" t="str">
        <f>VLOOKUP(I1477,'Cost Center VLookup'!$A$1:$D$97,4,0)</f>
        <v>Administration</v>
      </c>
    </row>
    <row r="1478" spans="1:15" ht="15" hidden="1">
      <c r="A1478" s="18">
        <v>41351</v>
      </c>
      <c r="B1478">
        <v>201303</v>
      </c>
      <c r="C1478" s="9" t="s">
        <v>109</v>
      </c>
      <c r="D1478" s="7" t="s">
        <v>1061</v>
      </c>
      <c r="E1478" t="s">
        <v>1062</v>
      </c>
      <c r="F1478" s="25">
        <v>300</v>
      </c>
      <c r="G1478">
        <v>30736</v>
      </c>
      <c r="H1478" s="7" t="str">
        <f>VLOOKUP(G1478,'Sub-Acct VLookup'!$A$1:$B$44,2,0)</f>
        <v>Community Welfare</v>
      </c>
      <c r="I1478" s="21">
        <v>2631</v>
      </c>
      <c r="J1478" s="2" t="s">
        <v>1011</v>
      </c>
      <c r="K1478" s="2"/>
      <c r="L1478" t="str">
        <f>VLOOKUP(J1478,'State V-Lookup'!$A$1:$B$19,2,0)</f>
        <v>KENTUCKY</v>
      </c>
      <c r="M1478" t="str">
        <f>VLOOKUP(I1478,'Cost Center VLookup'!$A$1:$C$99,2,0)</f>
        <v>2631 KY Div Madisonville West Region Administration</v>
      </c>
      <c r="N1478" t="str">
        <f>VLOOKUP(I1478,'Cost Center VLookup'!$A$1:$C$89,3,0)</f>
        <v>Tim Owen</v>
      </c>
      <c r="O1478" t="str">
        <f>VLOOKUP(I1478,'Cost Center VLookup'!$A$1:$D$97,4,0)</f>
        <v>Administration</v>
      </c>
    </row>
    <row r="1479" spans="1:15" ht="15" hidden="1">
      <c r="A1479" s="18">
        <v>41358</v>
      </c>
      <c r="B1479">
        <v>201303</v>
      </c>
      <c r="C1479" s="9" t="s">
        <v>109</v>
      </c>
      <c r="D1479" s="7" t="s">
        <v>1063</v>
      </c>
      <c r="E1479" t="s">
        <v>598</v>
      </c>
      <c r="F1479" s="25">
        <v>500</v>
      </c>
      <c r="G1479">
        <v>30705</v>
      </c>
      <c r="H1479" s="7" t="str">
        <f>VLOOKUP(G1479,'Sub-Acct VLookup'!$A$1:$B$44,2,0)</f>
        <v>Health</v>
      </c>
      <c r="I1479" s="21">
        <v>3333</v>
      </c>
      <c r="J1479" s="2" t="s">
        <v>1035</v>
      </c>
      <c r="K1479" s="2"/>
      <c r="L1479" t="str">
        <f>VLOOKUP(J1479,'State V-Lookup'!$A$1:$B$19,2,0)</f>
        <v>VIRGINIA</v>
      </c>
      <c r="M1479" t="str">
        <f>VLOOKUP(I1479,'Cost Center VLookup'!$A$1:$C$99,2,0)</f>
        <v>3333 Mid St Div Public Affairs</v>
      </c>
      <c r="N1479" t="str">
        <f>VLOOKUP(I1479,'Cost Center VLookup'!$A$1:$C$89,3,0)</f>
        <v>Mark Martin</v>
      </c>
      <c r="O1479" t="str">
        <f>VLOOKUP(I1479,'Cost Center VLookup'!$A$1:$D$97,4,0)</f>
        <v>Administration</v>
      </c>
    </row>
    <row r="1480" spans="1:15" ht="15" hidden="1">
      <c r="A1480" s="18">
        <v>41358</v>
      </c>
      <c r="B1480">
        <v>201303</v>
      </c>
      <c r="C1480" s="9" t="s">
        <v>109</v>
      </c>
      <c r="D1480" s="7">
        <v>10032513</v>
      </c>
      <c r="E1480" t="s">
        <v>1064</v>
      </c>
      <c r="F1480" s="25">
        <v>450</v>
      </c>
      <c r="G1480">
        <v>30702</v>
      </c>
      <c r="H1480" s="7" t="str">
        <f>VLOOKUP(G1480,'Sub-Acct VLookup'!$A$1:$B$44,2,0)</f>
        <v>Education</v>
      </c>
      <c r="I1480" s="21">
        <v>2618</v>
      </c>
      <c r="J1480" s="2" t="s">
        <v>1026</v>
      </c>
      <c r="K1480" s="2"/>
      <c r="L1480" t="str">
        <f>VLOOKUP(J1480,'State V-Lookup'!$A$1:$B$19,2,0)</f>
        <v>TENNESSEE</v>
      </c>
      <c r="M1480" t="str">
        <f>VLOOKUP(I1480,'Cost Center VLookup'!$A$1:$C$99,2,0)</f>
        <v>2618 KY Div Safety Tech Services</v>
      </c>
      <c r="N1480" t="str">
        <f>VLOOKUP(I1480,'Cost Center VLookup'!$A$1:$C$89,3,0)</f>
        <v>Travis Greenwood</v>
      </c>
      <c r="O1480" t="str">
        <f>VLOOKUP(I1480,'Cost Center VLookup'!$A$1:$D$97,4,0)</f>
        <v>Tech Services</v>
      </c>
    </row>
    <row r="1481" spans="1:15" ht="15" hidden="1">
      <c r="A1481" s="18">
        <v>41360</v>
      </c>
      <c r="B1481">
        <v>201303</v>
      </c>
      <c r="C1481" s="9" t="s">
        <v>109</v>
      </c>
      <c r="D1481" s="7" t="s">
        <v>1065</v>
      </c>
      <c r="E1481" t="s">
        <v>475</v>
      </c>
      <c r="F1481" s="25">
        <v>250</v>
      </c>
      <c r="G1481">
        <v>30702</v>
      </c>
      <c r="H1481" s="7" t="str">
        <f>VLOOKUP(G1481,'Sub-Acct VLookup'!$A$1:$B$44,2,0)</f>
        <v>Education</v>
      </c>
      <c r="I1481" s="21">
        <v>3333</v>
      </c>
      <c r="J1481" s="2" t="s">
        <v>1026</v>
      </c>
      <c r="K1481" s="2"/>
      <c r="L1481" t="str">
        <f>VLOOKUP(J1481,'State V-Lookup'!$A$1:$B$19,2,0)</f>
        <v>TENNESSEE</v>
      </c>
      <c r="M1481" t="str">
        <f>VLOOKUP(I1481,'Cost Center VLookup'!$A$1:$C$99,2,0)</f>
        <v>3333 Mid St Div Public Affairs</v>
      </c>
      <c r="N1481" t="str">
        <f>VLOOKUP(I1481,'Cost Center VLookup'!$A$1:$C$89,3,0)</f>
        <v>Mark Martin</v>
      </c>
      <c r="O1481" t="str">
        <f>VLOOKUP(I1481,'Cost Center VLookup'!$A$1:$D$97,4,0)</f>
        <v>Administration</v>
      </c>
    </row>
    <row r="1482" spans="1:15" ht="15" hidden="1">
      <c r="A1482" s="18">
        <v>41183</v>
      </c>
      <c r="B1482">
        <v>201303</v>
      </c>
      <c r="C1482" s="9" t="s">
        <v>109</v>
      </c>
      <c r="D1482" s="7">
        <v>71</v>
      </c>
      <c r="E1482" t="s">
        <v>491</v>
      </c>
      <c r="F1482" s="25">
        <v>1000</v>
      </c>
      <c r="G1482">
        <v>30736</v>
      </c>
      <c r="H1482" s="7" t="str">
        <f>VLOOKUP(G1482,'Sub-Acct VLookup'!$A$1:$B$44,2,0)</f>
        <v>Community Welfare</v>
      </c>
      <c r="I1482" s="21">
        <v>3333</v>
      </c>
      <c r="J1482" s="2" t="s">
        <v>1026</v>
      </c>
      <c r="K1482" s="2"/>
      <c r="L1482" t="str">
        <f>VLOOKUP(J1482,'State V-Lookup'!$A$1:$B$19,2,0)</f>
        <v>TENNESSEE</v>
      </c>
      <c r="M1482" t="str">
        <f>VLOOKUP(I1482,'Cost Center VLookup'!$A$1:$C$99,2,0)</f>
        <v>3333 Mid St Div Public Affairs</v>
      </c>
      <c r="N1482" t="str">
        <f>VLOOKUP(I1482,'Cost Center VLookup'!$A$1:$C$89,3,0)</f>
        <v>Mark Martin</v>
      </c>
      <c r="O1482" t="str">
        <f>VLOOKUP(I1482,'Cost Center VLookup'!$A$1:$D$97,4,0)</f>
        <v>Administration</v>
      </c>
    </row>
    <row r="1483" spans="1:15" ht="15" hidden="1">
      <c r="A1483" s="18">
        <v>41346</v>
      </c>
      <c r="B1483">
        <v>201304</v>
      </c>
      <c r="C1483" s="9" t="s">
        <v>109</v>
      </c>
      <c r="D1483" s="7" t="s">
        <v>203</v>
      </c>
      <c r="E1483" t="s">
        <v>951</v>
      </c>
      <c r="F1483" s="25">
        <v>250</v>
      </c>
      <c r="G1483">
        <v>30736</v>
      </c>
      <c r="H1483" s="7" t="str">
        <f>VLOOKUP(G1483,'Sub-Acct VLookup'!$A$1:$B$44,2,0)</f>
        <v>Community Welfare</v>
      </c>
      <c r="I1483" s="21">
        <v>2631</v>
      </c>
      <c r="J1483" s="19" t="s">
        <v>1011</v>
      </c>
      <c r="K1483" s="19"/>
      <c r="L1483" t="str">
        <f>VLOOKUP(J1483,'State V-Lookup'!$A$1:$B$19,2,0)</f>
        <v>KENTUCKY</v>
      </c>
      <c r="M1483" t="str">
        <f>VLOOKUP(I1483,'Cost Center VLookup'!$A$1:$C$99,2,0)</f>
        <v>2631 KY Div Madisonville West Region Administration</v>
      </c>
      <c r="N1483" t="str">
        <f>VLOOKUP(I1483,'Cost Center VLookup'!$A$1:$C$89,3,0)</f>
        <v>Tim Owen</v>
      </c>
      <c r="O1483" t="str">
        <f>VLOOKUP(I1483,'Cost Center VLookup'!$A$1:$D$97,4,0)</f>
        <v>Administration</v>
      </c>
    </row>
    <row r="1484" spans="1:15" ht="15" hidden="1">
      <c r="A1484" s="18">
        <v>41346</v>
      </c>
      <c r="B1484">
        <v>201304</v>
      </c>
      <c r="C1484" s="9" t="s">
        <v>109</v>
      </c>
      <c r="D1484" s="7">
        <v>70</v>
      </c>
      <c r="E1484" t="s">
        <v>204</v>
      </c>
      <c r="F1484" s="25">
        <v>250</v>
      </c>
      <c r="G1484">
        <v>30736</v>
      </c>
      <c r="H1484" s="7" t="str">
        <f>VLOOKUP(G1484,'Sub-Acct VLookup'!$A$1:$B$44,2,0)</f>
        <v>Community Welfare</v>
      </c>
      <c r="I1484" s="21">
        <v>2631</v>
      </c>
      <c r="J1484" s="19" t="s">
        <v>1011</v>
      </c>
      <c r="K1484" s="19"/>
      <c r="L1484" t="str">
        <f>VLOOKUP(J1484,'State V-Lookup'!$A$1:$B$19,2,0)</f>
        <v>KENTUCKY</v>
      </c>
      <c r="M1484" t="str">
        <f>VLOOKUP(I1484,'Cost Center VLookup'!$A$1:$C$99,2,0)</f>
        <v>2631 KY Div Madisonville West Region Administration</v>
      </c>
      <c r="N1484" t="str">
        <f>VLOOKUP(I1484,'Cost Center VLookup'!$A$1:$C$89,3,0)</f>
        <v>Tim Owen</v>
      </c>
      <c r="O1484" t="str">
        <f>VLOOKUP(I1484,'Cost Center VLookup'!$A$1:$D$97,4,0)</f>
        <v>Administration</v>
      </c>
    </row>
    <row r="1485" spans="1:15" ht="15" hidden="1">
      <c r="A1485" s="18">
        <v>41364</v>
      </c>
      <c r="B1485">
        <v>201304</v>
      </c>
      <c r="C1485" s="9" t="s">
        <v>109</v>
      </c>
      <c r="D1485" s="7" t="s">
        <v>205</v>
      </c>
      <c r="E1485" t="s">
        <v>778</v>
      </c>
      <c r="F1485" s="25">
        <v>235</v>
      </c>
      <c r="G1485">
        <v>30702</v>
      </c>
      <c r="H1485" s="7" t="str">
        <f>VLOOKUP(G1485,'Sub-Acct VLookup'!$A$1:$B$44,2,0)</f>
        <v>Education</v>
      </c>
      <c r="I1485" s="21">
        <v>2631</v>
      </c>
      <c r="J1485" s="19" t="s">
        <v>1011</v>
      </c>
      <c r="K1485" s="19"/>
      <c r="L1485" t="str">
        <f>VLOOKUP(J1485,'State V-Lookup'!$A$1:$B$19,2,0)</f>
        <v>KENTUCKY</v>
      </c>
      <c r="M1485" t="str">
        <f>VLOOKUP(I1485,'Cost Center VLookup'!$A$1:$C$99,2,0)</f>
        <v>2631 KY Div Madisonville West Region Administration</v>
      </c>
      <c r="N1485" t="str">
        <f>VLOOKUP(I1485,'Cost Center VLookup'!$A$1:$C$89,3,0)</f>
        <v>Tim Owen</v>
      </c>
      <c r="O1485" t="str">
        <f>VLOOKUP(I1485,'Cost Center VLookup'!$A$1:$D$97,4,0)</f>
        <v>Administration</v>
      </c>
    </row>
    <row r="1486" spans="1:15" ht="15" hidden="1">
      <c r="A1486" s="18">
        <v>41365</v>
      </c>
      <c r="B1486">
        <v>201304</v>
      </c>
      <c r="C1486" s="9" t="s">
        <v>109</v>
      </c>
      <c r="D1486" s="7">
        <v>60061</v>
      </c>
      <c r="E1486" t="s">
        <v>695</v>
      </c>
      <c r="F1486" s="25">
        <v>2500</v>
      </c>
      <c r="G1486">
        <v>30702</v>
      </c>
      <c r="H1486" s="7" t="str">
        <f>VLOOKUP(G1486,'Sub-Acct VLookup'!$A$1:$B$44,2,0)</f>
        <v>Education</v>
      </c>
      <c r="I1486" s="21">
        <v>2631</v>
      </c>
      <c r="J1486" s="19" t="s">
        <v>1011</v>
      </c>
      <c r="K1486" s="19"/>
      <c r="L1486" t="str">
        <f>VLOOKUP(J1486,'State V-Lookup'!$A$1:$B$19,2,0)</f>
        <v>KENTUCKY</v>
      </c>
      <c r="M1486" t="str">
        <f>VLOOKUP(I1486,'Cost Center VLookup'!$A$1:$C$99,2,0)</f>
        <v>2631 KY Div Madisonville West Region Administration</v>
      </c>
      <c r="N1486" t="str">
        <f>VLOOKUP(I1486,'Cost Center VLookup'!$A$1:$C$89,3,0)</f>
        <v>Tim Owen</v>
      </c>
      <c r="O1486" t="str">
        <f>VLOOKUP(I1486,'Cost Center VLookup'!$A$1:$D$97,4,0)</f>
        <v>Administration</v>
      </c>
    </row>
    <row r="1487" spans="1:15" ht="15" hidden="1">
      <c r="A1487" s="18">
        <v>41365</v>
      </c>
      <c r="B1487">
        <v>201304</v>
      </c>
      <c r="C1487" s="9" t="s">
        <v>109</v>
      </c>
      <c r="D1487" s="7" t="s">
        <v>206</v>
      </c>
      <c r="E1487" t="s">
        <v>482</v>
      </c>
      <c r="F1487" s="25">
        <v>250</v>
      </c>
      <c r="G1487">
        <v>30736</v>
      </c>
      <c r="H1487" s="7" t="str">
        <f>VLOOKUP(G1487,'Sub-Acct VLookup'!$A$1:$B$44,2,0)</f>
        <v>Community Welfare</v>
      </c>
      <c r="I1487" s="21">
        <v>2631</v>
      </c>
      <c r="J1487" s="19" t="s">
        <v>1011</v>
      </c>
      <c r="K1487" s="19"/>
      <c r="L1487" t="str">
        <f>VLOOKUP(J1487,'State V-Lookup'!$A$1:$B$19,2,0)</f>
        <v>KENTUCKY</v>
      </c>
      <c r="M1487" t="str">
        <f>VLOOKUP(I1487,'Cost Center VLookup'!$A$1:$C$99,2,0)</f>
        <v>2631 KY Div Madisonville West Region Administration</v>
      </c>
      <c r="N1487" t="str">
        <f>VLOOKUP(I1487,'Cost Center VLookup'!$A$1:$C$89,3,0)</f>
        <v>Tim Owen</v>
      </c>
      <c r="O1487" t="str">
        <f>VLOOKUP(I1487,'Cost Center VLookup'!$A$1:$D$97,4,0)</f>
        <v>Administration</v>
      </c>
    </row>
    <row r="1488" spans="1:15" ht="15" hidden="1">
      <c r="A1488" s="18">
        <v>41365</v>
      </c>
      <c r="B1488">
        <v>201304</v>
      </c>
      <c r="C1488" s="9" t="s">
        <v>109</v>
      </c>
      <c r="D1488" s="7" t="s">
        <v>206</v>
      </c>
      <c r="E1488" t="s">
        <v>801</v>
      </c>
      <c r="F1488" s="25">
        <v>100</v>
      </c>
      <c r="G1488">
        <v>30736</v>
      </c>
      <c r="H1488" s="7" t="str">
        <f>VLOOKUP(G1488,'Sub-Acct VLookup'!$A$1:$B$44,2,0)</f>
        <v>Community Welfare</v>
      </c>
      <c r="I1488" s="21">
        <v>2631</v>
      </c>
      <c r="J1488" s="19" t="s">
        <v>1011</v>
      </c>
      <c r="K1488" s="19"/>
      <c r="L1488" t="str">
        <f>VLOOKUP(J1488,'State V-Lookup'!$A$1:$B$19,2,0)</f>
        <v>KENTUCKY</v>
      </c>
      <c r="M1488" t="str">
        <f>VLOOKUP(I1488,'Cost Center VLookup'!$A$1:$C$99,2,0)</f>
        <v>2631 KY Div Madisonville West Region Administration</v>
      </c>
      <c r="N1488" t="str">
        <f>VLOOKUP(I1488,'Cost Center VLookup'!$A$1:$C$89,3,0)</f>
        <v>Tim Owen</v>
      </c>
      <c r="O1488" t="str">
        <f>VLOOKUP(I1488,'Cost Center VLookup'!$A$1:$D$97,4,0)</f>
        <v>Administration</v>
      </c>
    </row>
    <row r="1489" spans="1:15" ht="15" hidden="1">
      <c r="A1489" s="18">
        <v>41365</v>
      </c>
      <c r="B1489">
        <v>201304</v>
      </c>
      <c r="C1489" s="9" t="s">
        <v>109</v>
      </c>
      <c r="D1489" s="7" t="s">
        <v>206</v>
      </c>
      <c r="E1489" t="s">
        <v>207</v>
      </c>
      <c r="F1489" s="25">
        <v>300</v>
      </c>
      <c r="G1489">
        <v>30736</v>
      </c>
      <c r="H1489" s="7" t="str">
        <f>VLOOKUP(G1489,'Sub-Acct VLookup'!$A$1:$B$44,2,0)</f>
        <v>Community Welfare</v>
      </c>
      <c r="I1489" s="21">
        <v>2631</v>
      </c>
      <c r="J1489" s="19" t="s">
        <v>1011</v>
      </c>
      <c r="K1489" s="19"/>
      <c r="L1489" t="str">
        <f>VLOOKUP(J1489,'State V-Lookup'!$A$1:$B$19,2,0)</f>
        <v>KENTUCKY</v>
      </c>
      <c r="M1489" t="str">
        <f>VLOOKUP(I1489,'Cost Center VLookup'!$A$1:$C$99,2,0)</f>
        <v>2631 KY Div Madisonville West Region Administration</v>
      </c>
      <c r="N1489" t="str">
        <f>VLOOKUP(I1489,'Cost Center VLookup'!$A$1:$C$89,3,0)</f>
        <v>Tim Owen</v>
      </c>
      <c r="O1489" t="str">
        <f>VLOOKUP(I1489,'Cost Center VLookup'!$A$1:$D$97,4,0)</f>
        <v>Administration</v>
      </c>
    </row>
    <row r="1490" spans="1:15" ht="15" hidden="1">
      <c r="A1490" s="18">
        <v>41365</v>
      </c>
      <c r="B1490">
        <v>201304</v>
      </c>
      <c r="C1490" s="9" t="s">
        <v>109</v>
      </c>
      <c r="D1490" s="7" t="s">
        <v>206</v>
      </c>
      <c r="E1490" t="s">
        <v>713</v>
      </c>
      <c r="F1490" s="25">
        <v>200</v>
      </c>
      <c r="G1490">
        <v>30702</v>
      </c>
      <c r="H1490" s="7" t="str">
        <f>VLOOKUP(G1490,'Sub-Acct VLookup'!$A$1:$B$44,2,0)</f>
        <v>Education</v>
      </c>
      <c r="I1490" s="21">
        <v>2631</v>
      </c>
      <c r="J1490" s="19" t="s">
        <v>1011</v>
      </c>
      <c r="K1490" s="19"/>
      <c r="L1490" t="str">
        <f>VLOOKUP(J1490,'State V-Lookup'!$A$1:$B$19,2,0)</f>
        <v>KENTUCKY</v>
      </c>
      <c r="M1490" t="str">
        <f>VLOOKUP(I1490,'Cost Center VLookup'!$A$1:$C$99,2,0)</f>
        <v>2631 KY Div Madisonville West Region Administration</v>
      </c>
      <c r="N1490" t="str">
        <f>VLOOKUP(I1490,'Cost Center VLookup'!$A$1:$C$89,3,0)</f>
        <v>Tim Owen</v>
      </c>
      <c r="O1490" t="str">
        <f>VLOOKUP(I1490,'Cost Center VLookup'!$A$1:$D$97,4,0)</f>
        <v>Administration</v>
      </c>
    </row>
    <row r="1491" spans="1:15" ht="15" hidden="1">
      <c r="A1491" s="18">
        <v>41367</v>
      </c>
      <c r="B1491">
        <v>201304</v>
      </c>
      <c r="C1491" s="9" t="s">
        <v>109</v>
      </c>
      <c r="D1491" s="7">
        <v>1170484840</v>
      </c>
      <c r="E1491" t="s">
        <v>715</v>
      </c>
      <c r="F1491" s="25">
        <v>250</v>
      </c>
      <c r="G1491">
        <v>30736</v>
      </c>
      <c r="H1491" s="7" t="str">
        <f>VLOOKUP(G1491,'Sub-Acct VLookup'!$A$1:$B$44,2,0)</f>
        <v>Community Welfare</v>
      </c>
      <c r="I1491" s="21">
        <v>2631</v>
      </c>
      <c r="J1491" s="19" t="s">
        <v>1011</v>
      </c>
      <c r="K1491" s="19"/>
      <c r="L1491" t="str">
        <f>VLOOKUP(J1491,'State V-Lookup'!$A$1:$B$19,2,0)</f>
        <v>KENTUCKY</v>
      </c>
      <c r="M1491" t="str">
        <f>VLOOKUP(I1491,'Cost Center VLookup'!$A$1:$C$99,2,0)</f>
        <v>2631 KY Div Madisonville West Region Administration</v>
      </c>
      <c r="N1491" t="str">
        <f>VLOOKUP(I1491,'Cost Center VLookup'!$A$1:$C$89,3,0)</f>
        <v>Tim Owen</v>
      </c>
      <c r="O1491" t="str">
        <f>VLOOKUP(I1491,'Cost Center VLookup'!$A$1:$D$97,4,0)</f>
        <v>Administration</v>
      </c>
    </row>
    <row r="1492" spans="1:15" ht="15" hidden="1">
      <c r="A1492" s="18">
        <v>41367</v>
      </c>
      <c r="B1492">
        <v>201304</v>
      </c>
      <c r="C1492" s="9" t="s">
        <v>109</v>
      </c>
      <c r="D1492" s="7" t="s">
        <v>208</v>
      </c>
      <c r="E1492" t="s">
        <v>1056</v>
      </c>
      <c r="F1492" s="25">
        <v>825</v>
      </c>
      <c r="G1492">
        <v>30736</v>
      </c>
      <c r="H1492" s="7" t="str">
        <f>VLOOKUP(G1492,'Sub-Acct VLookup'!$A$1:$B$44,2,0)</f>
        <v>Community Welfare</v>
      </c>
      <c r="I1492" s="21">
        <v>2631</v>
      </c>
      <c r="J1492" s="19" t="s">
        <v>1027</v>
      </c>
      <c r="K1492" s="19"/>
      <c r="L1492" t="str">
        <f>VLOOKUP(J1492,'State V-Lookup'!$A$1:$B$19,2,0)</f>
        <v>GENERAL OFFICE</v>
      </c>
      <c r="M1492" t="str">
        <f>VLOOKUP(I1492,'Cost Center VLookup'!$A$1:$C$99,2,0)</f>
        <v>2631 KY Div Madisonville West Region Administration</v>
      </c>
      <c r="N1492" t="str">
        <f>VLOOKUP(I1492,'Cost Center VLookup'!$A$1:$C$89,3,0)</f>
        <v>Tim Owen</v>
      </c>
      <c r="O1492" t="str">
        <f>VLOOKUP(I1492,'Cost Center VLookup'!$A$1:$D$97,4,0)</f>
        <v>Administration</v>
      </c>
    </row>
    <row r="1493" spans="1:15" ht="15" hidden="1">
      <c r="A1493" s="18">
        <v>41367</v>
      </c>
      <c r="B1493">
        <v>201304</v>
      </c>
      <c r="C1493" s="9" t="s">
        <v>109</v>
      </c>
      <c r="D1493" s="7" t="s">
        <v>210</v>
      </c>
      <c r="E1493" t="s">
        <v>209</v>
      </c>
      <c r="F1493" s="25">
        <v>150</v>
      </c>
      <c r="G1493">
        <v>30736</v>
      </c>
      <c r="H1493" s="7" t="str">
        <f>VLOOKUP(G1493,'Sub-Acct VLookup'!$A$1:$B$44,2,0)</f>
        <v>Community Welfare</v>
      </c>
      <c r="I1493" s="21">
        <v>3338</v>
      </c>
      <c r="J1493" s="2" t="s">
        <v>1026</v>
      </c>
      <c r="K1493" s="2"/>
      <c r="L1493" t="str">
        <f>VLOOKUP(J1493,'State V-Lookup'!$A$1:$B$19,2,0)</f>
        <v>TENNESSEE</v>
      </c>
      <c r="M1493" t="str">
        <f>VLOOKUP(I1493,'Cost Center VLookup'!$A$1:$C$99,2,0)</f>
        <v>3338 Mid St Div ILWTN Union City Operations</v>
      </c>
      <c r="N1493" t="str">
        <f>VLOOKUP(I1493,'Cost Center VLookup'!$A$1:$C$89,3,0)</f>
        <v>Pat Mattingly / Sean Jones</v>
      </c>
      <c r="O1493" t="str">
        <f>VLOOKUP(I1493,'Cost Center VLookup'!$A$1:$D$97,4,0)</f>
        <v>Ryan Tolbert</v>
      </c>
    </row>
    <row r="1494" spans="1:15" ht="15" hidden="1">
      <c r="A1494" s="18">
        <v>41367</v>
      </c>
      <c r="B1494">
        <v>201304</v>
      </c>
      <c r="C1494" s="9" t="s">
        <v>109</v>
      </c>
      <c r="D1494" s="7" t="s">
        <v>208</v>
      </c>
      <c r="E1494" t="s">
        <v>211</v>
      </c>
      <c r="F1494" s="25">
        <v>500</v>
      </c>
      <c r="G1494">
        <v>30702</v>
      </c>
      <c r="H1494" s="7" t="str">
        <f>VLOOKUP(G1494,'Sub-Acct VLookup'!$A$1:$B$44,2,0)</f>
        <v>Education</v>
      </c>
      <c r="I1494" s="21">
        <v>2631</v>
      </c>
      <c r="J1494" s="19" t="s">
        <v>1011</v>
      </c>
      <c r="K1494" s="19"/>
      <c r="L1494" t="str">
        <f>VLOOKUP(J1494,'State V-Lookup'!$A$1:$B$19,2,0)</f>
        <v>KENTUCKY</v>
      </c>
      <c r="M1494" t="str">
        <f>VLOOKUP(I1494,'Cost Center VLookup'!$A$1:$C$99,2,0)</f>
        <v>2631 KY Div Madisonville West Region Administration</v>
      </c>
      <c r="N1494" t="str">
        <f>VLOOKUP(I1494,'Cost Center VLookup'!$A$1:$C$89,3,0)</f>
        <v>Tim Owen</v>
      </c>
      <c r="O1494" t="str">
        <f>VLOOKUP(I1494,'Cost Center VLookup'!$A$1:$D$97,4,0)</f>
        <v>Administration</v>
      </c>
    </row>
    <row r="1495" spans="1:15" ht="15" hidden="1">
      <c r="A1495" s="18">
        <v>41369</v>
      </c>
      <c r="B1495">
        <v>201304</v>
      </c>
      <c r="C1495" s="9" t="s">
        <v>109</v>
      </c>
      <c r="D1495" s="7" t="s">
        <v>213</v>
      </c>
      <c r="E1495" t="s">
        <v>212</v>
      </c>
      <c r="F1495" s="25">
        <v>260</v>
      </c>
      <c r="G1495">
        <v>30736</v>
      </c>
      <c r="H1495" s="7" t="str">
        <f>VLOOKUP(G1495,'Sub-Acct VLookup'!$A$1:$B$44,2,0)</f>
        <v>Community Welfare</v>
      </c>
      <c r="I1495" s="21">
        <v>3333</v>
      </c>
      <c r="J1495" s="19" t="s">
        <v>1035</v>
      </c>
      <c r="K1495" s="19"/>
      <c r="L1495" t="str">
        <f>VLOOKUP(J1495,'State V-Lookup'!$A$1:$B$19,2,0)</f>
        <v>VIRGINIA</v>
      </c>
      <c r="M1495" t="str">
        <f>VLOOKUP(I1495,'Cost Center VLookup'!$A$1:$C$99,2,0)</f>
        <v>3333 Mid St Div Public Affairs</v>
      </c>
      <c r="N1495" t="str">
        <f>VLOOKUP(I1495,'Cost Center VLookup'!$A$1:$C$89,3,0)</f>
        <v>Mark Martin</v>
      </c>
      <c r="O1495" t="str">
        <f>VLOOKUP(I1495,'Cost Center VLookup'!$A$1:$D$97,4,0)</f>
        <v>Administration</v>
      </c>
    </row>
    <row r="1496" spans="1:15" ht="15" hidden="1">
      <c r="A1496" s="18">
        <v>41369</v>
      </c>
      <c r="B1496">
        <v>201304</v>
      </c>
      <c r="C1496" s="9" t="s">
        <v>109</v>
      </c>
      <c r="D1496" s="7" t="s">
        <v>213</v>
      </c>
      <c r="E1496" t="s">
        <v>803</v>
      </c>
      <c r="F1496" s="25">
        <v>300</v>
      </c>
      <c r="G1496">
        <v>30736</v>
      </c>
      <c r="H1496" s="7" t="str">
        <f>VLOOKUP(G1496,'Sub-Acct VLookup'!$A$1:$B$44,2,0)</f>
        <v>Community Welfare</v>
      </c>
      <c r="I1496" s="21">
        <v>2631</v>
      </c>
      <c r="J1496" s="19" t="s">
        <v>1011</v>
      </c>
      <c r="K1496" s="19"/>
      <c r="L1496" t="str">
        <f>VLOOKUP(J1496,'State V-Lookup'!$A$1:$B$19,2,0)</f>
        <v>KENTUCKY</v>
      </c>
      <c r="M1496" t="str">
        <f>VLOOKUP(I1496,'Cost Center VLookup'!$A$1:$C$99,2,0)</f>
        <v>2631 KY Div Madisonville West Region Administration</v>
      </c>
      <c r="N1496" t="str">
        <f>VLOOKUP(I1496,'Cost Center VLookup'!$A$1:$C$89,3,0)</f>
        <v>Tim Owen</v>
      </c>
      <c r="O1496" t="str">
        <f>VLOOKUP(I1496,'Cost Center VLookup'!$A$1:$D$97,4,0)</f>
        <v>Administration</v>
      </c>
    </row>
    <row r="1497" spans="1:15" ht="15" hidden="1">
      <c r="A1497" s="18">
        <v>41369</v>
      </c>
      <c r="B1497">
        <v>201304</v>
      </c>
      <c r="C1497" s="9" t="s">
        <v>109</v>
      </c>
      <c r="D1497" s="7">
        <v>1001</v>
      </c>
      <c r="E1497" t="s">
        <v>214</v>
      </c>
      <c r="F1497" s="25">
        <v>100</v>
      </c>
      <c r="G1497">
        <v>30702</v>
      </c>
      <c r="H1497" s="7" t="str">
        <f>VLOOKUP(G1497,'Sub-Acct VLookup'!$A$1:$B$44,2,0)</f>
        <v>Education</v>
      </c>
      <c r="I1497" s="21">
        <v>2631</v>
      </c>
      <c r="J1497" s="19" t="s">
        <v>1011</v>
      </c>
      <c r="K1497" s="19"/>
      <c r="L1497" t="str">
        <f>VLOOKUP(J1497,'State V-Lookup'!$A$1:$B$19,2,0)</f>
        <v>KENTUCKY</v>
      </c>
      <c r="M1497" t="str">
        <f>VLOOKUP(I1497,'Cost Center VLookup'!$A$1:$C$99,2,0)</f>
        <v>2631 KY Div Madisonville West Region Administration</v>
      </c>
      <c r="N1497" t="str">
        <f>VLOOKUP(I1497,'Cost Center VLookup'!$A$1:$C$89,3,0)</f>
        <v>Tim Owen</v>
      </c>
      <c r="O1497" t="str">
        <f>VLOOKUP(I1497,'Cost Center VLookup'!$A$1:$D$97,4,0)</f>
        <v>Administration</v>
      </c>
    </row>
    <row r="1498" spans="1:15" ht="15" hidden="1">
      <c r="A1498" s="18">
        <v>41370</v>
      </c>
      <c r="B1498">
        <v>201304</v>
      </c>
      <c r="C1498" s="9" t="s">
        <v>109</v>
      </c>
      <c r="D1498" s="7" t="s">
        <v>216</v>
      </c>
      <c r="E1498" t="s">
        <v>215</v>
      </c>
      <c r="F1498" s="25">
        <v>250.15</v>
      </c>
      <c r="G1498">
        <v>30736</v>
      </c>
      <c r="H1498" s="7" t="str">
        <f>VLOOKUP(G1498,'Sub-Acct VLookup'!$A$1:$B$44,2,0)</f>
        <v>Community Welfare</v>
      </c>
      <c r="I1498" s="21">
        <v>3331</v>
      </c>
      <c r="J1498" s="2" t="s">
        <v>1026</v>
      </c>
      <c r="K1498" s="2"/>
      <c r="L1498" t="str">
        <f>VLOOKUP(J1498,'State V-Lookup'!$A$1:$B$19,2,0)</f>
        <v>TENNESSEE</v>
      </c>
      <c r="M1498" t="str">
        <f>VLOOKUP(I1498,'Cost Center VLookup'!$A$1:$C$99,2,0)</f>
        <v>3331 Mid St Div Franklin Central Region Administration</v>
      </c>
      <c r="N1498" t="str">
        <f>VLOOKUP(I1498,'Cost Center VLookup'!$A$1:$C$89,3,0)</f>
        <v>Craig Rice</v>
      </c>
      <c r="O1498" t="str">
        <f>VLOOKUP(I1498,'Cost Center VLookup'!$A$1:$D$97,4,0)</f>
        <v>Administration</v>
      </c>
    </row>
    <row r="1499" spans="1:15" ht="15" hidden="1">
      <c r="A1499" s="18">
        <v>41374</v>
      </c>
      <c r="B1499">
        <v>201304</v>
      </c>
      <c r="C1499" s="9" t="s">
        <v>109</v>
      </c>
      <c r="D1499" s="7" t="s">
        <v>217</v>
      </c>
      <c r="E1499" t="s">
        <v>868</v>
      </c>
      <c r="F1499" s="25">
        <v>500</v>
      </c>
      <c r="G1499">
        <v>30736</v>
      </c>
      <c r="H1499" s="7" t="str">
        <f>VLOOKUP(G1499,'Sub-Acct VLookup'!$A$1:$B$44,2,0)</f>
        <v>Community Welfare</v>
      </c>
      <c r="I1499" s="21">
        <v>2631</v>
      </c>
      <c r="J1499" s="19" t="s">
        <v>1011</v>
      </c>
      <c r="K1499" s="19"/>
      <c r="L1499" t="str">
        <f>VLOOKUP(J1499,'State V-Lookup'!$A$1:$B$19,2,0)</f>
        <v>KENTUCKY</v>
      </c>
      <c r="M1499" t="str">
        <f>VLOOKUP(I1499,'Cost Center VLookup'!$A$1:$C$99,2,0)</f>
        <v>2631 KY Div Madisonville West Region Administration</v>
      </c>
      <c r="N1499" t="str">
        <f>VLOOKUP(I1499,'Cost Center VLookup'!$A$1:$C$89,3,0)</f>
        <v>Tim Owen</v>
      </c>
      <c r="O1499" t="str">
        <f>VLOOKUP(I1499,'Cost Center VLookup'!$A$1:$D$97,4,0)</f>
        <v>Administration</v>
      </c>
    </row>
    <row r="1500" spans="1:15" ht="15" hidden="1">
      <c r="A1500" s="18">
        <v>41375</v>
      </c>
      <c r="B1500">
        <v>201304</v>
      </c>
      <c r="C1500" s="9" t="s">
        <v>109</v>
      </c>
      <c r="D1500" s="7">
        <v>57</v>
      </c>
      <c r="E1500" t="s">
        <v>876</v>
      </c>
      <c r="F1500" s="25">
        <v>1500</v>
      </c>
      <c r="G1500">
        <v>30702</v>
      </c>
      <c r="H1500" s="7" t="str">
        <f>VLOOKUP(G1500,'Sub-Acct VLookup'!$A$1:$B$44,2,0)</f>
        <v>Education</v>
      </c>
      <c r="I1500" s="21">
        <v>2631</v>
      </c>
      <c r="J1500" s="19" t="s">
        <v>1011</v>
      </c>
      <c r="K1500" s="19"/>
      <c r="L1500" t="str">
        <f>VLOOKUP(J1500,'State V-Lookup'!$A$1:$B$19,2,0)</f>
        <v>KENTUCKY</v>
      </c>
      <c r="M1500" t="str">
        <f>VLOOKUP(I1500,'Cost Center VLookup'!$A$1:$C$99,2,0)</f>
        <v>2631 KY Div Madisonville West Region Administration</v>
      </c>
      <c r="N1500" t="str">
        <f>VLOOKUP(I1500,'Cost Center VLookup'!$A$1:$C$89,3,0)</f>
        <v>Tim Owen</v>
      </c>
      <c r="O1500" t="str">
        <f>VLOOKUP(I1500,'Cost Center VLookup'!$A$1:$D$97,4,0)</f>
        <v>Administration</v>
      </c>
    </row>
    <row r="1501" spans="1:15" ht="15" hidden="1">
      <c r="A1501" s="18">
        <v>41376</v>
      </c>
      <c r="B1501">
        <v>201304</v>
      </c>
      <c r="C1501" s="9" t="s">
        <v>109</v>
      </c>
      <c r="D1501" s="7" t="s">
        <v>218</v>
      </c>
      <c r="E1501" t="s">
        <v>781</v>
      </c>
      <c r="F1501" s="25">
        <v>1750</v>
      </c>
      <c r="G1501">
        <v>30710</v>
      </c>
      <c r="H1501" s="7" t="str">
        <f>VLOOKUP(G1501,'Sub-Acct VLookup'!$A$1:$B$44,2,0)</f>
        <v>Youth Clubs &amp; Centers</v>
      </c>
      <c r="I1501" s="21">
        <v>3333</v>
      </c>
      <c r="J1501" s="2" t="s">
        <v>1026</v>
      </c>
      <c r="K1501" s="2"/>
      <c r="L1501" t="str">
        <f>VLOOKUP(J1501,'State V-Lookup'!$A$1:$B$19,2,0)</f>
        <v>TENNESSEE</v>
      </c>
      <c r="M1501" t="str">
        <f>VLOOKUP(I1501,'Cost Center VLookup'!$A$1:$C$99,2,0)</f>
        <v>3333 Mid St Div Public Affairs</v>
      </c>
      <c r="N1501" t="str">
        <f>VLOOKUP(I1501,'Cost Center VLookup'!$A$1:$C$89,3,0)</f>
        <v>Mark Martin</v>
      </c>
      <c r="O1501" t="str">
        <f>VLOOKUP(I1501,'Cost Center VLookup'!$A$1:$D$97,4,0)</f>
        <v>Administration</v>
      </c>
    </row>
    <row r="1502" spans="1:15" ht="15" hidden="1">
      <c r="A1502" s="18">
        <v>41376</v>
      </c>
      <c r="B1502">
        <v>201304</v>
      </c>
      <c r="C1502" s="9" t="s">
        <v>109</v>
      </c>
      <c r="D1502" s="7">
        <v>12327</v>
      </c>
      <c r="E1502" t="s">
        <v>219</v>
      </c>
      <c r="F1502" s="25">
        <v>97.5</v>
      </c>
      <c r="G1502">
        <v>30702</v>
      </c>
      <c r="H1502" s="7" t="str">
        <f>VLOOKUP(G1502,'Sub-Acct VLookup'!$A$1:$B$44,2,0)</f>
        <v>Education</v>
      </c>
      <c r="I1502" s="21">
        <v>2737</v>
      </c>
      <c r="J1502" s="19" t="s">
        <v>1011</v>
      </c>
      <c r="K1502" s="19"/>
      <c r="L1502" t="str">
        <f>VLOOKUP(J1502,'State V-Lookup'!$A$1:$B$19,2,0)</f>
        <v>KENTUCKY</v>
      </c>
      <c r="M1502" t="str">
        <f>VLOOKUP(I1502,'Cost Center VLookup'!$A$1:$C$99,2,0)</f>
        <v>2737 KY Div Danville C&amp;M/Service</v>
      </c>
      <c r="N1502" t="str">
        <f>VLOOKUP(I1502,'Cost Center VLookup'!$A$1:$C$89,3,0)</f>
        <v>Jimmy Dale Smith</v>
      </c>
      <c r="O1502" t="str">
        <f>VLOOKUP(I1502,'Cost Center VLookup'!$A$1:$D$97,4,0)</f>
        <v>Mike Close</v>
      </c>
    </row>
    <row r="1503" spans="1:15" ht="15" hidden="1">
      <c r="A1503" s="18">
        <v>41376</v>
      </c>
      <c r="B1503">
        <v>201304</v>
      </c>
      <c r="C1503" s="9" t="s">
        <v>109</v>
      </c>
      <c r="D1503" s="7" t="s">
        <v>221</v>
      </c>
      <c r="E1503" t="s">
        <v>220</v>
      </c>
      <c r="F1503" s="25">
        <v>1000</v>
      </c>
      <c r="G1503">
        <v>30736</v>
      </c>
      <c r="H1503" s="7" t="str">
        <f>VLOOKUP(G1503,'Sub-Acct VLookup'!$A$1:$B$44,2,0)</f>
        <v>Community Welfare</v>
      </c>
      <c r="I1503" s="21">
        <v>2631</v>
      </c>
      <c r="J1503" s="19" t="s">
        <v>1011</v>
      </c>
      <c r="K1503" s="19"/>
      <c r="L1503" t="str">
        <f>VLOOKUP(J1503,'State V-Lookup'!$A$1:$B$19,2,0)</f>
        <v>KENTUCKY</v>
      </c>
      <c r="M1503" t="str">
        <f>VLOOKUP(I1503,'Cost Center VLookup'!$A$1:$C$99,2,0)</f>
        <v>2631 KY Div Madisonville West Region Administration</v>
      </c>
      <c r="N1503" t="str">
        <f>VLOOKUP(I1503,'Cost Center VLookup'!$A$1:$C$89,3,0)</f>
        <v>Tim Owen</v>
      </c>
      <c r="O1503" t="str">
        <f>VLOOKUP(I1503,'Cost Center VLookup'!$A$1:$D$97,4,0)</f>
        <v>Administration</v>
      </c>
    </row>
    <row r="1504" spans="1:15" ht="15" hidden="1">
      <c r="A1504" s="18">
        <v>41379</v>
      </c>
      <c r="B1504">
        <v>201304</v>
      </c>
      <c r="C1504" s="9" t="s">
        <v>109</v>
      </c>
      <c r="D1504" s="7" t="s">
        <v>222</v>
      </c>
      <c r="E1504" t="s">
        <v>570</v>
      </c>
      <c r="F1504" s="25">
        <v>300</v>
      </c>
      <c r="G1504">
        <v>30736</v>
      </c>
      <c r="H1504" s="7" t="str">
        <f>VLOOKUP(G1504,'Sub-Acct VLookup'!$A$1:$B$44,2,0)</f>
        <v>Community Welfare</v>
      </c>
      <c r="I1504" s="21">
        <v>2734</v>
      </c>
      <c r="J1504" s="19" t="s">
        <v>1011</v>
      </c>
      <c r="K1504" s="19"/>
      <c r="L1504" t="str">
        <f>VLOOKUP(J1504,'State V-Lookup'!$A$1:$B$19,2,0)</f>
        <v>KENTUCKY</v>
      </c>
      <c r="M1504" t="str">
        <f>VLOOKUP(I1504,'Cost Center VLookup'!$A$1:$C$99,2,0)</f>
        <v>2734 KY Div Bowling Green C&amp;M/Service</v>
      </c>
      <c r="N1504" t="str">
        <f>VLOOKUP(I1504,'Cost Center VLookup'!$A$1:$C$89,3,0)</f>
        <v>Don Bonner / Kolby Beals</v>
      </c>
      <c r="O1504" t="str">
        <f>VLOOKUP(I1504,'Cost Center VLookup'!$A$1:$D$97,4,0)</f>
        <v>Mike Close</v>
      </c>
    </row>
    <row r="1505" spans="1:15" ht="15" hidden="1">
      <c r="A1505" s="18">
        <v>41379</v>
      </c>
      <c r="B1505">
        <v>201304</v>
      </c>
      <c r="C1505" s="9" t="s">
        <v>109</v>
      </c>
      <c r="D1505" s="7" t="s">
        <v>222</v>
      </c>
      <c r="E1505" t="s">
        <v>866</v>
      </c>
      <c r="F1505" s="25">
        <v>2000</v>
      </c>
      <c r="G1505">
        <v>30702</v>
      </c>
      <c r="H1505" s="7" t="str">
        <f>VLOOKUP(G1505,'Sub-Acct VLookup'!$A$1:$B$44,2,0)</f>
        <v>Education</v>
      </c>
      <c r="I1505" s="21">
        <v>3301</v>
      </c>
      <c r="J1505" s="2" t="s">
        <v>1026</v>
      </c>
      <c r="K1505" s="2"/>
      <c r="L1505" t="str">
        <f>VLOOKUP(J1505,'State V-Lookup'!$A$1:$B$19,2,0)</f>
        <v>TENNESSEE</v>
      </c>
      <c r="M1505" t="str">
        <f>VLOOKUP(I1505,'Cost Center VLookup'!$A$1:$C$99,2,0)</f>
        <v>3301 Mid St Div Franklin Administration</v>
      </c>
      <c r="N1505" t="str">
        <f>VLOOKUP(I1505,'Cost Center VLookup'!$A$1:$C$89,3,0)</f>
        <v>Kevin Dobbs</v>
      </c>
      <c r="O1505" t="str">
        <f>VLOOKUP(I1505,'Cost Center VLookup'!$A$1:$D$97,4,0)</f>
        <v>Administration</v>
      </c>
    </row>
    <row r="1506" spans="1:15" ht="15" hidden="1">
      <c r="A1506" s="18">
        <v>41379</v>
      </c>
      <c r="B1506">
        <v>201304</v>
      </c>
      <c r="C1506" s="9" t="s">
        <v>109</v>
      </c>
      <c r="D1506" s="7" t="s">
        <v>223</v>
      </c>
      <c r="E1506" t="s">
        <v>1194</v>
      </c>
      <c r="F1506" s="25">
        <v>118</v>
      </c>
      <c r="G1506">
        <v>30702</v>
      </c>
      <c r="H1506" s="7" t="str">
        <f>VLOOKUP(G1506,'Sub-Acct VLookup'!$A$1:$B$44,2,0)</f>
        <v>Education</v>
      </c>
      <c r="I1506" s="21">
        <v>3333</v>
      </c>
      <c r="J1506" s="2" t="s">
        <v>1026</v>
      </c>
      <c r="K1506" s="2"/>
      <c r="L1506" t="str">
        <f>VLOOKUP(J1506,'State V-Lookup'!$A$1:$B$19,2,0)</f>
        <v>TENNESSEE</v>
      </c>
      <c r="M1506" t="str">
        <f>VLOOKUP(I1506,'Cost Center VLookup'!$A$1:$C$99,2,0)</f>
        <v>3333 Mid St Div Public Affairs</v>
      </c>
      <c r="N1506" t="str">
        <f>VLOOKUP(I1506,'Cost Center VLookup'!$A$1:$C$89,3,0)</f>
        <v>Mark Martin</v>
      </c>
      <c r="O1506" t="str">
        <f>VLOOKUP(I1506,'Cost Center VLookup'!$A$1:$D$97,4,0)</f>
        <v>Administration</v>
      </c>
    </row>
    <row r="1507" spans="1:15" ht="15" hidden="1">
      <c r="A1507" s="18">
        <v>41381</v>
      </c>
      <c r="B1507">
        <v>201304</v>
      </c>
      <c r="C1507" s="9" t="s">
        <v>109</v>
      </c>
      <c r="D1507" s="7" t="s">
        <v>224</v>
      </c>
      <c r="E1507" t="s">
        <v>470</v>
      </c>
      <c r="F1507" s="25">
        <v>200</v>
      </c>
      <c r="G1507">
        <v>30736</v>
      </c>
      <c r="H1507" s="7" t="str">
        <f>VLOOKUP(G1507,'Sub-Acct VLookup'!$A$1:$B$44,2,0)</f>
        <v>Community Welfare</v>
      </c>
      <c r="I1507" s="21">
        <v>2631</v>
      </c>
      <c r="J1507" s="19" t="s">
        <v>1011</v>
      </c>
      <c r="K1507" s="19"/>
      <c r="L1507" t="str">
        <f>VLOOKUP(J1507,'State V-Lookup'!$A$1:$B$19,2,0)</f>
        <v>KENTUCKY</v>
      </c>
      <c r="M1507" t="str">
        <f>VLOOKUP(I1507,'Cost Center VLookup'!$A$1:$C$99,2,0)</f>
        <v>2631 KY Div Madisonville West Region Administration</v>
      </c>
      <c r="N1507" t="str">
        <f>VLOOKUP(I1507,'Cost Center VLookup'!$A$1:$C$89,3,0)</f>
        <v>Tim Owen</v>
      </c>
      <c r="O1507" t="str">
        <f>VLOOKUP(I1507,'Cost Center VLookup'!$A$1:$D$97,4,0)</f>
        <v>Administration</v>
      </c>
    </row>
    <row r="1508" spans="1:15" ht="15" hidden="1">
      <c r="A1508" s="18">
        <v>41383</v>
      </c>
      <c r="B1508">
        <v>201304</v>
      </c>
      <c r="C1508" s="9" t="s">
        <v>109</v>
      </c>
      <c r="D1508" s="7" t="s">
        <v>226</v>
      </c>
      <c r="E1508" t="s">
        <v>225</v>
      </c>
      <c r="F1508" s="25">
        <v>100</v>
      </c>
      <c r="G1508">
        <v>30702</v>
      </c>
      <c r="H1508" s="7" t="str">
        <f>VLOOKUP(G1508,'Sub-Acct VLookup'!$A$1:$B$44,2,0)</f>
        <v>Education</v>
      </c>
      <c r="I1508" s="21">
        <v>2631</v>
      </c>
      <c r="J1508" s="19" t="s">
        <v>1011</v>
      </c>
      <c r="K1508" s="19"/>
      <c r="L1508" t="str">
        <f>VLOOKUP(J1508,'State V-Lookup'!$A$1:$B$19,2,0)</f>
        <v>KENTUCKY</v>
      </c>
      <c r="M1508" t="str">
        <f>VLOOKUP(I1508,'Cost Center VLookup'!$A$1:$C$99,2,0)</f>
        <v>2631 KY Div Madisonville West Region Administration</v>
      </c>
      <c r="N1508" t="str">
        <f>VLOOKUP(I1508,'Cost Center VLookup'!$A$1:$C$89,3,0)</f>
        <v>Tim Owen</v>
      </c>
      <c r="O1508" t="str">
        <f>VLOOKUP(I1508,'Cost Center VLookup'!$A$1:$D$97,4,0)</f>
        <v>Administration</v>
      </c>
    </row>
    <row r="1509" spans="1:15" ht="15" hidden="1">
      <c r="A1509" s="18">
        <v>41383</v>
      </c>
      <c r="B1509">
        <v>201304</v>
      </c>
      <c r="C1509" s="9" t="s">
        <v>109</v>
      </c>
      <c r="D1509" s="7" t="s">
        <v>226</v>
      </c>
      <c r="E1509" t="s">
        <v>712</v>
      </c>
      <c r="F1509" s="25">
        <v>1000</v>
      </c>
      <c r="G1509">
        <v>30710</v>
      </c>
      <c r="H1509" s="7" t="str">
        <f>VLOOKUP(G1509,'Sub-Acct VLookup'!$A$1:$B$44,2,0)</f>
        <v>Youth Clubs &amp; Centers</v>
      </c>
      <c r="I1509" s="21">
        <v>2631</v>
      </c>
      <c r="J1509" s="19" t="s">
        <v>1011</v>
      </c>
      <c r="K1509" s="19"/>
      <c r="L1509" t="str">
        <f>VLOOKUP(J1509,'State V-Lookup'!$A$1:$B$19,2,0)</f>
        <v>KENTUCKY</v>
      </c>
      <c r="M1509" t="str">
        <f>VLOOKUP(I1509,'Cost Center VLookup'!$A$1:$C$99,2,0)</f>
        <v>2631 KY Div Madisonville West Region Administration</v>
      </c>
      <c r="N1509" t="str">
        <f>VLOOKUP(I1509,'Cost Center VLookup'!$A$1:$C$89,3,0)</f>
        <v>Tim Owen</v>
      </c>
      <c r="O1509" t="str">
        <f>VLOOKUP(I1509,'Cost Center VLookup'!$A$1:$D$97,4,0)</f>
        <v>Administration</v>
      </c>
    </row>
    <row r="1510" spans="1:15" ht="15" hidden="1">
      <c r="A1510" s="18">
        <v>41383</v>
      </c>
      <c r="B1510">
        <v>201304</v>
      </c>
      <c r="C1510" s="9" t="s">
        <v>109</v>
      </c>
      <c r="D1510" s="7" t="s">
        <v>227</v>
      </c>
      <c r="E1510" t="s">
        <v>417</v>
      </c>
      <c r="F1510" s="25">
        <v>140</v>
      </c>
      <c r="G1510">
        <v>30736</v>
      </c>
      <c r="H1510" s="7" t="str">
        <f>VLOOKUP(G1510,'Sub-Acct VLookup'!$A$1:$B$44,2,0)</f>
        <v>Community Welfare</v>
      </c>
      <c r="I1510" s="21">
        <v>2631</v>
      </c>
      <c r="J1510" s="19" t="s">
        <v>1011</v>
      </c>
      <c r="K1510" s="19"/>
      <c r="L1510" t="str">
        <f>VLOOKUP(J1510,'State V-Lookup'!$A$1:$B$19,2,0)</f>
        <v>KENTUCKY</v>
      </c>
      <c r="M1510" t="str">
        <f>VLOOKUP(I1510,'Cost Center VLookup'!$A$1:$C$99,2,0)</f>
        <v>2631 KY Div Madisonville West Region Administration</v>
      </c>
      <c r="N1510" t="str">
        <f>VLOOKUP(I1510,'Cost Center VLookup'!$A$1:$C$89,3,0)</f>
        <v>Tim Owen</v>
      </c>
      <c r="O1510" t="str">
        <f>VLOOKUP(I1510,'Cost Center VLookup'!$A$1:$D$97,4,0)</f>
        <v>Administration</v>
      </c>
    </row>
    <row r="1511" spans="1:15" ht="15" hidden="1">
      <c r="A1511" s="18">
        <v>41386</v>
      </c>
      <c r="B1511">
        <v>201304</v>
      </c>
      <c r="C1511" s="9" t="s">
        <v>109</v>
      </c>
      <c r="D1511" s="7" t="s">
        <v>229</v>
      </c>
      <c r="E1511" t="s">
        <v>228</v>
      </c>
      <c r="F1511" s="25">
        <v>500</v>
      </c>
      <c r="G1511">
        <v>30736</v>
      </c>
      <c r="H1511" s="7" t="str">
        <f>VLOOKUP(G1511,'Sub-Acct VLookup'!$A$1:$B$44,2,0)</f>
        <v>Community Welfare</v>
      </c>
      <c r="I1511" s="21">
        <v>2604</v>
      </c>
      <c r="J1511" s="19" t="s">
        <v>1011</v>
      </c>
      <c r="K1511" s="19"/>
      <c r="L1511" t="str">
        <f>VLOOKUP(J1511,'State V-Lookup'!$A$1:$B$19,2,0)</f>
        <v>KENTUCKY</v>
      </c>
      <c r="M1511" t="str">
        <f>VLOOKUP(I1511,'Cost Center VLookup'!$A$1:$C$99,2,0)</f>
        <v>2604 KY Div Owensboro Regulatory Affairs</v>
      </c>
      <c r="N1511" t="str">
        <f>VLOOKUP(I1511,'Cost Center VLookup'!$A$1:$C$89,3,0)</f>
        <v>Brannon Taylor</v>
      </c>
      <c r="O1511" t="str">
        <f>VLOOKUP(I1511,'Cost Center VLookup'!$A$1:$D$97,4,0)</f>
        <v>Administration</v>
      </c>
    </row>
    <row r="1512" spans="1:15" ht="15" hidden="1">
      <c r="A1512" s="18">
        <v>41387</v>
      </c>
      <c r="B1512">
        <v>201304</v>
      </c>
      <c r="C1512" s="9" t="s">
        <v>109</v>
      </c>
      <c r="D1512" s="7" t="s">
        <v>230</v>
      </c>
      <c r="E1512" t="s">
        <v>800</v>
      </c>
      <c r="F1512" s="25">
        <v>350</v>
      </c>
      <c r="G1512">
        <v>30702</v>
      </c>
      <c r="H1512" s="7" t="str">
        <f>VLOOKUP(G1512,'Sub-Acct VLookup'!$A$1:$B$44,2,0)</f>
        <v>Education</v>
      </c>
      <c r="I1512" s="21">
        <v>2631</v>
      </c>
      <c r="J1512" s="19" t="s">
        <v>1011</v>
      </c>
      <c r="K1512" s="19"/>
      <c r="L1512" t="str">
        <f>VLOOKUP(J1512,'State V-Lookup'!$A$1:$B$19,2,0)</f>
        <v>KENTUCKY</v>
      </c>
      <c r="M1512" t="str">
        <f>VLOOKUP(I1512,'Cost Center VLookup'!$A$1:$C$99,2,0)</f>
        <v>2631 KY Div Madisonville West Region Administration</v>
      </c>
      <c r="N1512" t="str">
        <f>VLOOKUP(I1512,'Cost Center VLookup'!$A$1:$C$89,3,0)</f>
        <v>Tim Owen</v>
      </c>
      <c r="O1512" t="str">
        <f>VLOOKUP(I1512,'Cost Center VLookup'!$A$1:$D$97,4,0)</f>
        <v>Administration</v>
      </c>
    </row>
    <row r="1513" spans="1:15" ht="15" hidden="1">
      <c r="A1513" s="18">
        <v>41387</v>
      </c>
      <c r="B1513">
        <v>201304</v>
      </c>
      <c r="C1513" s="9" t="s">
        <v>109</v>
      </c>
      <c r="D1513" s="7" t="s">
        <v>230</v>
      </c>
      <c r="E1513" t="s">
        <v>746</v>
      </c>
      <c r="F1513" s="25">
        <v>500</v>
      </c>
      <c r="G1513">
        <v>30736</v>
      </c>
      <c r="H1513" s="7" t="str">
        <f>VLOOKUP(G1513,'Sub-Acct VLookup'!$A$1:$B$44,2,0)</f>
        <v>Community Welfare</v>
      </c>
      <c r="I1513" s="21">
        <v>2631</v>
      </c>
      <c r="J1513" s="19" t="s">
        <v>1011</v>
      </c>
      <c r="K1513" s="19"/>
      <c r="L1513" t="str">
        <f>VLOOKUP(J1513,'State V-Lookup'!$A$1:$B$19,2,0)</f>
        <v>KENTUCKY</v>
      </c>
      <c r="M1513" t="str">
        <f>VLOOKUP(I1513,'Cost Center VLookup'!$A$1:$C$99,2,0)</f>
        <v>2631 KY Div Madisonville West Region Administration</v>
      </c>
      <c r="N1513" t="str">
        <f>VLOOKUP(I1513,'Cost Center VLookup'!$A$1:$C$89,3,0)</f>
        <v>Tim Owen</v>
      </c>
      <c r="O1513" t="str">
        <f>VLOOKUP(I1513,'Cost Center VLookup'!$A$1:$D$97,4,0)</f>
        <v>Administration</v>
      </c>
    </row>
    <row r="1514" spans="1:15" hidden="1">
      <c r="A1514" s="18">
        <v>41325</v>
      </c>
      <c r="B1514">
        <v>201305</v>
      </c>
      <c r="C1514" s="9" t="s">
        <v>109</v>
      </c>
      <c r="D1514" s="7" t="s">
        <v>960</v>
      </c>
      <c r="E1514" t="s">
        <v>802</v>
      </c>
      <c r="F1514" s="25">
        <v>375</v>
      </c>
      <c r="G1514">
        <v>30710</v>
      </c>
      <c r="H1514" s="7" t="str">
        <f>VLOOKUP(G1514,'Sub-Acct VLookup'!$A$1:$B$44,2,0)</f>
        <v>Youth Clubs &amp; Centers</v>
      </c>
      <c r="I1514">
        <v>3333</v>
      </c>
      <c r="J1514" s="2" t="s">
        <v>1026</v>
      </c>
      <c r="K1514" s="2"/>
      <c r="L1514" t="str">
        <f>VLOOKUP(J1514,'State V-Lookup'!$A$1:$B$19,2,0)</f>
        <v>TENNESSEE</v>
      </c>
      <c r="M1514" t="str">
        <f>VLOOKUP(I1514,'Cost Center VLookup'!$A$1:$C$99,2,0)</f>
        <v>3333 Mid St Div Public Affairs</v>
      </c>
      <c r="N1514" t="str">
        <f>VLOOKUP(I1514,'Cost Center VLookup'!$A$1:$C$89,3,0)</f>
        <v>Mark Martin</v>
      </c>
      <c r="O1514" t="str">
        <f>VLOOKUP(I1514,'Cost Center VLookup'!$A$1:$D$97,4,0)</f>
        <v>Administration</v>
      </c>
    </row>
    <row r="1515" spans="1:15" hidden="1">
      <c r="A1515" s="18">
        <v>41353</v>
      </c>
      <c r="B1515">
        <v>201305</v>
      </c>
      <c r="C1515" s="9" t="s">
        <v>109</v>
      </c>
      <c r="D1515" s="7" t="s">
        <v>962</v>
      </c>
      <c r="E1515" t="s">
        <v>961</v>
      </c>
      <c r="F1515" s="25">
        <v>325</v>
      </c>
      <c r="G1515">
        <v>30710</v>
      </c>
      <c r="H1515" s="7" t="str">
        <f>VLOOKUP(G1515,'Sub-Acct VLookup'!$A$1:$B$44,2,0)</f>
        <v>Youth Clubs &amp; Centers</v>
      </c>
      <c r="I1515">
        <v>3333</v>
      </c>
      <c r="J1515" s="2" t="s">
        <v>1026</v>
      </c>
      <c r="K1515" s="2"/>
      <c r="L1515" t="str">
        <f>VLOOKUP(J1515,'State V-Lookup'!$A$1:$B$19,2,0)</f>
        <v>TENNESSEE</v>
      </c>
      <c r="M1515" t="str">
        <f>VLOOKUP(I1515,'Cost Center VLookup'!$A$1:$C$99,2,0)</f>
        <v>3333 Mid St Div Public Affairs</v>
      </c>
      <c r="N1515" t="str">
        <f>VLOOKUP(I1515,'Cost Center VLookup'!$A$1:$C$89,3,0)</f>
        <v>Mark Martin</v>
      </c>
      <c r="O1515" t="str">
        <f>VLOOKUP(I1515,'Cost Center VLookup'!$A$1:$D$97,4,0)</f>
        <v>Administration</v>
      </c>
    </row>
    <row r="1516" spans="1:15" ht="15" hidden="1">
      <c r="A1516" s="18">
        <v>41395</v>
      </c>
      <c r="B1516">
        <v>201305</v>
      </c>
      <c r="C1516" s="9" t="s">
        <v>109</v>
      </c>
      <c r="D1516" s="7" t="s">
        <v>963</v>
      </c>
      <c r="E1516" t="s">
        <v>828</v>
      </c>
      <c r="F1516" s="25">
        <v>50</v>
      </c>
      <c r="G1516">
        <v>30702</v>
      </c>
      <c r="H1516" s="7" t="str">
        <f>VLOOKUP(G1516,'Sub-Acct VLookup'!$A$1:$B$44,2,0)</f>
        <v>Education</v>
      </c>
      <c r="I1516">
        <v>2631</v>
      </c>
      <c r="J1516" s="19" t="s">
        <v>1011</v>
      </c>
      <c r="K1516" s="19"/>
      <c r="L1516" t="str">
        <f>VLOOKUP(J1516,'State V-Lookup'!$A$1:$B$19,2,0)</f>
        <v>KENTUCKY</v>
      </c>
      <c r="M1516" t="str">
        <f>VLOOKUP(I1516,'Cost Center VLookup'!$A$1:$C$99,2,0)</f>
        <v>2631 KY Div Madisonville West Region Administration</v>
      </c>
      <c r="N1516" t="str">
        <f>VLOOKUP(I1516,'Cost Center VLookup'!$A$1:$C$89,3,0)</f>
        <v>Tim Owen</v>
      </c>
      <c r="O1516" t="str">
        <f>VLOOKUP(I1516,'Cost Center VLookup'!$A$1:$D$97,4,0)</f>
        <v>Administration</v>
      </c>
    </row>
    <row r="1517" spans="1:15" ht="15" hidden="1">
      <c r="A1517" s="18">
        <v>41395</v>
      </c>
      <c r="B1517">
        <v>201305</v>
      </c>
      <c r="C1517" s="9" t="s">
        <v>109</v>
      </c>
      <c r="D1517" s="7" t="s">
        <v>963</v>
      </c>
      <c r="E1517" t="s">
        <v>964</v>
      </c>
      <c r="F1517" s="25">
        <v>50</v>
      </c>
      <c r="G1517">
        <v>30702</v>
      </c>
      <c r="H1517" s="7" t="str">
        <f>VLOOKUP(G1517,'Sub-Acct VLookup'!$A$1:$B$44,2,0)</f>
        <v>Education</v>
      </c>
      <c r="I1517">
        <v>2631</v>
      </c>
      <c r="J1517" s="19" t="s">
        <v>1011</v>
      </c>
      <c r="K1517" s="19"/>
      <c r="L1517" t="str">
        <f>VLOOKUP(J1517,'State V-Lookup'!$A$1:$B$19,2,0)</f>
        <v>KENTUCKY</v>
      </c>
      <c r="M1517" t="str">
        <f>VLOOKUP(I1517,'Cost Center VLookup'!$A$1:$C$99,2,0)</f>
        <v>2631 KY Div Madisonville West Region Administration</v>
      </c>
      <c r="N1517" t="str">
        <f>VLOOKUP(I1517,'Cost Center VLookup'!$A$1:$C$89,3,0)</f>
        <v>Tim Owen</v>
      </c>
      <c r="O1517" t="str">
        <f>VLOOKUP(I1517,'Cost Center VLookup'!$A$1:$D$97,4,0)</f>
        <v>Administration</v>
      </c>
    </row>
    <row r="1518" spans="1:15" ht="15" hidden="1">
      <c r="A1518" s="18">
        <v>41395</v>
      </c>
      <c r="B1518">
        <v>201305</v>
      </c>
      <c r="C1518" s="9" t="s">
        <v>109</v>
      </c>
      <c r="D1518" s="7" t="s">
        <v>963</v>
      </c>
      <c r="E1518" t="s">
        <v>701</v>
      </c>
      <c r="F1518" s="25">
        <v>100</v>
      </c>
      <c r="G1518">
        <v>30736</v>
      </c>
      <c r="H1518" s="7" t="str">
        <f>VLOOKUP(G1518,'Sub-Acct VLookup'!$A$1:$B$44,2,0)</f>
        <v>Community Welfare</v>
      </c>
      <c r="I1518">
        <v>2631</v>
      </c>
      <c r="J1518" s="19" t="s">
        <v>1011</v>
      </c>
      <c r="K1518" s="19"/>
      <c r="L1518" t="str">
        <f>VLOOKUP(J1518,'State V-Lookup'!$A$1:$B$19,2,0)</f>
        <v>KENTUCKY</v>
      </c>
      <c r="M1518" t="str">
        <f>VLOOKUP(I1518,'Cost Center VLookup'!$A$1:$C$99,2,0)</f>
        <v>2631 KY Div Madisonville West Region Administration</v>
      </c>
      <c r="N1518" t="str">
        <f>VLOOKUP(I1518,'Cost Center VLookup'!$A$1:$C$89,3,0)</f>
        <v>Tim Owen</v>
      </c>
      <c r="O1518" t="str">
        <f>VLOOKUP(I1518,'Cost Center VLookup'!$A$1:$D$97,4,0)</f>
        <v>Administration</v>
      </c>
    </row>
    <row r="1519" spans="1:15" hidden="1">
      <c r="A1519" s="18">
        <v>41400</v>
      </c>
      <c r="B1519">
        <v>201305</v>
      </c>
      <c r="C1519" s="9" t="s">
        <v>109</v>
      </c>
      <c r="D1519" s="7" t="s">
        <v>965</v>
      </c>
      <c r="E1519" t="s">
        <v>470</v>
      </c>
      <c r="F1519" s="25">
        <v>100</v>
      </c>
      <c r="G1519">
        <v>30702</v>
      </c>
      <c r="H1519" s="7" t="str">
        <f>VLOOKUP(G1519,'Sub-Acct VLookup'!$A$1:$B$44,2,0)</f>
        <v>Education</v>
      </c>
      <c r="I1519">
        <v>3333</v>
      </c>
      <c r="J1519" s="2" t="s">
        <v>1035</v>
      </c>
      <c r="K1519" s="2"/>
      <c r="L1519" t="str">
        <f>VLOOKUP(J1519,'State V-Lookup'!$A$1:$B$19,2,0)</f>
        <v>VIRGINIA</v>
      </c>
      <c r="M1519" t="str">
        <f>VLOOKUP(I1519,'Cost Center VLookup'!$A$1:$C$99,2,0)</f>
        <v>3333 Mid St Div Public Affairs</v>
      </c>
      <c r="N1519" t="str">
        <f>VLOOKUP(I1519,'Cost Center VLookup'!$A$1:$C$89,3,0)</f>
        <v>Mark Martin</v>
      </c>
      <c r="O1519" t="str">
        <f>VLOOKUP(I1519,'Cost Center VLookup'!$A$1:$D$97,4,0)</f>
        <v>Administration</v>
      </c>
    </row>
    <row r="1520" spans="1:15" hidden="1">
      <c r="A1520" s="18">
        <v>41401</v>
      </c>
      <c r="B1520">
        <v>201305</v>
      </c>
      <c r="C1520" s="9" t="s">
        <v>109</v>
      </c>
      <c r="D1520" s="7" t="s">
        <v>966</v>
      </c>
      <c r="E1520" t="s">
        <v>694</v>
      </c>
      <c r="F1520" s="25">
        <v>500</v>
      </c>
      <c r="G1520">
        <v>30705</v>
      </c>
      <c r="H1520" s="7" t="str">
        <f>VLOOKUP(G1520,'Sub-Acct VLookup'!$A$1:$B$44,2,0)</f>
        <v>Health</v>
      </c>
      <c r="I1520">
        <v>3333</v>
      </c>
      <c r="J1520" s="2" t="s">
        <v>1026</v>
      </c>
      <c r="K1520" s="2"/>
      <c r="L1520" t="str">
        <f>VLOOKUP(J1520,'State V-Lookup'!$A$1:$B$19,2,0)</f>
        <v>TENNESSEE</v>
      </c>
      <c r="M1520" t="str">
        <f>VLOOKUP(I1520,'Cost Center VLookup'!$A$1:$C$99,2,0)</f>
        <v>3333 Mid St Div Public Affairs</v>
      </c>
      <c r="N1520" t="str">
        <f>VLOOKUP(I1520,'Cost Center VLookup'!$A$1:$C$89,3,0)</f>
        <v>Mark Martin</v>
      </c>
      <c r="O1520" t="str">
        <f>VLOOKUP(I1520,'Cost Center VLookup'!$A$1:$D$97,4,0)</f>
        <v>Administration</v>
      </c>
    </row>
    <row r="1521" spans="1:15" hidden="1">
      <c r="A1521" s="18">
        <v>41401</v>
      </c>
      <c r="B1521">
        <v>201305</v>
      </c>
      <c r="C1521" s="9" t="s">
        <v>109</v>
      </c>
      <c r="D1521" s="7" t="s">
        <v>966</v>
      </c>
      <c r="E1521" t="s">
        <v>480</v>
      </c>
      <c r="F1521" s="25">
        <v>70</v>
      </c>
      <c r="G1521">
        <v>30736</v>
      </c>
      <c r="H1521" s="7" t="str">
        <f>VLOOKUP(G1521,'Sub-Acct VLookup'!$A$1:$B$44,2,0)</f>
        <v>Community Welfare</v>
      </c>
      <c r="I1521">
        <v>3333</v>
      </c>
      <c r="J1521" s="2" t="s">
        <v>1026</v>
      </c>
      <c r="K1521" s="2"/>
      <c r="L1521" t="str">
        <f>VLOOKUP(J1521,'State V-Lookup'!$A$1:$B$19,2,0)</f>
        <v>TENNESSEE</v>
      </c>
      <c r="M1521" t="str">
        <f>VLOOKUP(I1521,'Cost Center VLookup'!$A$1:$C$99,2,0)</f>
        <v>3333 Mid St Div Public Affairs</v>
      </c>
      <c r="N1521" t="str">
        <f>VLOOKUP(I1521,'Cost Center VLookup'!$A$1:$C$89,3,0)</f>
        <v>Mark Martin</v>
      </c>
      <c r="O1521" t="str">
        <f>VLOOKUP(I1521,'Cost Center VLookup'!$A$1:$D$97,4,0)</f>
        <v>Administration</v>
      </c>
    </row>
    <row r="1522" spans="1:15" hidden="1">
      <c r="A1522" s="18">
        <v>41402</v>
      </c>
      <c r="B1522">
        <v>201305</v>
      </c>
      <c r="C1522" s="9" t="s">
        <v>109</v>
      </c>
      <c r="D1522" s="7" t="s">
        <v>967</v>
      </c>
      <c r="E1522" t="s">
        <v>473</v>
      </c>
      <c r="F1522" s="25">
        <v>399</v>
      </c>
      <c r="G1522">
        <v>30710</v>
      </c>
      <c r="H1522" s="7" t="str">
        <f>VLOOKUP(G1522,'Sub-Acct VLookup'!$A$1:$B$44,2,0)</f>
        <v>Youth Clubs &amp; Centers</v>
      </c>
      <c r="I1522">
        <v>3333</v>
      </c>
      <c r="J1522" s="2" t="s">
        <v>1026</v>
      </c>
      <c r="K1522" s="2"/>
      <c r="L1522" t="str">
        <f>VLOOKUP(J1522,'State V-Lookup'!$A$1:$B$19,2,0)</f>
        <v>TENNESSEE</v>
      </c>
      <c r="M1522" t="str">
        <f>VLOOKUP(I1522,'Cost Center VLookup'!$A$1:$C$99,2,0)</f>
        <v>3333 Mid St Div Public Affairs</v>
      </c>
      <c r="N1522" t="str">
        <f>VLOOKUP(I1522,'Cost Center VLookup'!$A$1:$C$89,3,0)</f>
        <v>Mark Martin</v>
      </c>
      <c r="O1522" t="str">
        <f>VLOOKUP(I1522,'Cost Center VLookup'!$A$1:$D$97,4,0)</f>
        <v>Administration</v>
      </c>
    </row>
    <row r="1523" spans="1:15" ht="15" hidden="1">
      <c r="A1523" s="18">
        <v>41402</v>
      </c>
      <c r="B1523">
        <v>201305</v>
      </c>
      <c r="C1523" s="9" t="s">
        <v>109</v>
      </c>
      <c r="D1523" s="7" t="s">
        <v>968</v>
      </c>
      <c r="E1523" t="s">
        <v>761</v>
      </c>
      <c r="F1523" s="25">
        <v>50</v>
      </c>
      <c r="G1523">
        <v>30702</v>
      </c>
      <c r="H1523" s="7" t="str">
        <f>VLOOKUP(G1523,'Sub-Acct VLookup'!$A$1:$B$44,2,0)</f>
        <v>Education</v>
      </c>
      <c r="I1523">
        <v>3333</v>
      </c>
      <c r="J1523" s="19" t="s">
        <v>1011</v>
      </c>
      <c r="K1523" s="19"/>
      <c r="L1523" t="str">
        <f>VLOOKUP(J1523,'State V-Lookup'!$A$1:$B$19,2,0)</f>
        <v>KENTUCKY</v>
      </c>
      <c r="M1523" t="str">
        <f>VLOOKUP(I1523,'Cost Center VLookup'!$A$1:$C$99,2,0)</f>
        <v>3333 Mid St Div Public Affairs</v>
      </c>
      <c r="N1523" t="str">
        <f>VLOOKUP(I1523,'Cost Center VLookup'!$A$1:$C$89,3,0)</f>
        <v>Mark Martin</v>
      </c>
      <c r="O1523" t="str">
        <f>VLOOKUP(I1523,'Cost Center VLookup'!$A$1:$D$97,4,0)</f>
        <v>Administration</v>
      </c>
    </row>
    <row r="1524" spans="1:15" ht="15" hidden="1">
      <c r="A1524" s="18">
        <v>41403</v>
      </c>
      <c r="B1524">
        <v>201305</v>
      </c>
      <c r="C1524" s="9" t="s">
        <v>109</v>
      </c>
      <c r="D1524" s="7">
        <v>20135</v>
      </c>
      <c r="E1524" t="s">
        <v>655</v>
      </c>
      <c r="F1524" s="25">
        <v>300</v>
      </c>
      <c r="G1524">
        <v>30736</v>
      </c>
      <c r="H1524" s="7" t="str">
        <f>VLOOKUP(G1524,'Sub-Acct VLookup'!$A$1:$B$44,2,0)</f>
        <v>Community Welfare</v>
      </c>
      <c r="I1524">
        <v>3333</v>
      </c>
      <c r="J1524" s="19" t="s">
        <v>1011</v>
      </c>
      <c r="K1524" s="19"/>
      <c r="L1524" t="str">
        <f>VLOOKUP(J1524,'State V-Lookup'!$A$1:$B$19,2,0)</f>
        <v>KENTUCKY</v>
      </c>
      <c r="M1524" t="str">
        <f>VLOOKUP(I1524,'Cost Center VLookup'!$A$1:$C$99,2,0)</f>
        <v>3333 Mid St Div Public Affairs</v>
      </c>
      <c r="N1524" t="str">
        <f>VLOOKUP(I1524,'Cost Center VLookup'!$A$1:$C$89,3,0)</f>
        <v>Mark Martin</v>
      </c>
      <c r="O1524" t="str">
        <f>VLOOKUP(I1524,'Cost Center VLookup'!$A$1:$D$97,4,0)</f>
        <v>Administration</v>
      </c>
    </row>
    <row r="1525" spans="1:15" ht="15" hidden="1">
      <c r="A1525" s="18">
        <v>41410</v>
      </c>
      <c r="B1525">
        <v>201305</v>
      </c>
      <c r="C1525" s="9" t="s">
        <v>109</v>
      </c>
      <c r="D1525" s="7" t="s">
        <v>969</v>
      </c>
      <c r="E1525" t="s">
        <v>486</v>
      </c>
      <c r="F1525" s="25">
        <v>495.02</v>
      </c>
      <c r="G1525">
        <v>30736</v>
      </c>
      <c r="H1525" s="7" t="str">
        <f>VLOOKUP(G1525,'Sub-Acct VLookup'!$A$1:$B$44,2,0)</f>
        <v>Community Welfare</v>
      </c>
      <c r="I1525">
        <v>2734</v>
      </c>
      <c r="J1525" s="19" t="s">
        <v>1011</v>
      </c>
      <c r="K1525" s="19"/>
      <c r="L1525" t="str">
        <f>VLOOKUP(J1525,'State V-Lookup'!$A$1:$B$19,2,0)</f>
        <v>KENTUCKY</v>
      </c>
      <c r="M1525" t="str">
        <f>VLOOKUP(I1525,'Cost Center VLookup'!$A$1:$C$99,2,0)</f>
        <v>2734 KY Div Bowling Green C&amp;M/Service</v>
      </c>
      <c r="N1525" t="str">
        <f>VLOOKUP(I1525,'Cost Center VLookup'!$A$1:$C$89,3,0)</f>
        <v>Don Bonner / Kolby Beals</v>
      </c>
      <c r="O1525" t="str">
        <f>VLOOKUP(I1525,'Cost Center VLookup'!$A$1:$D$97,4,0)</f>
        <v>Mike Close</v>
      </c>
    </row>
    <row r="1526" spans="1:15" ht="15" hidden="1">
      <c r="A1526" s="18">
        <v>41410</v>
      </c>
      <c r="B1526">
        <v>201305</v>
      </c>
      <c r="C1526" s="9" t="s">
        <v>109</v>
      </c>
      <c r="D1526" s="7" t="s">
        <v>970</v>
      </c>
      <c r="E1526" t="s">
        <v>863</v>
      </c>
      <c r="F1526" s="25">
        <v>300</v>
      </c>
      <c r="G1526">
        <v>30736</v>
      </c>
      <c r="H1526" s="7" t="str">
        <f>VLOOKUP(G1526,'Sub-Acct VLookup'!$A$1:$B$44,2,0)</f>
        <v>Community Welfare</v>
      </c>
      <c r="I1526">
        <v>3333</v>
      </c>
      <c r="J1526" s="19" t="s">
        <v>1011</v>
      </c>
      <c r="K1526" s="19"/>
      <c r="L1526" t="str">
        <f>VLOOKUP(J1526,'State V-Lookup'!$A$1:$B$19,2,0)</f>
        <v>KENTUCKY</v>
      </c>
      <c r="M1526" t="str">
        <f>VLOOKUP(I1526,'Cost Center VLookup'!$A$1:$C$99,2,0)</f>
        <v>3333 Mid St Div Public Affairs</v>
      </c>
      <c r="N1526" t="str">
        <f>VLOOKUP(I1526,'Cost Center VLookup'!$A$1:$C$89,3,0)</f>
        <v>Mark Martin</v>
      </c>
      <c r="O1526" t="str">
        <f>VLOOKUP(I1526,'Cost Center VLookup'!$A$1:$D$97,4,0)</f>
        <v>Administration</v>
      </c>
    </row>
    <row r="1527" spans="1:15" ht="15" hidden="1">
      <c r="A1527" s="18">
        <v>41414</v>
      </c>
      <c r="B1527">
        <v>201305</v>
      </c>
      <c r="C1527" s="9" t="s">
        <v>109</v>
      </c>
      <c r="D1527" s="7" t="s">
        <v>971</v>
      </c>
      <c r="E1527" t="s">
        <v>780</v>
      </c>
      <c r="F1527" s="25">
        <v>1000</v>
      </c>
      <c r="G1527">
        <v>30736</v>
      </c>
      <c r="H1527" s="7" t="str">
        <f>VLOOKUP(G1527,'Sub-Acct VLookup'!$A$1:$B$44,2,0)</f>
        <v>Community Welfare</v>
      </c>
      <c r="I1527">
        <v>3333</v>
      </c>
      <c r="J1527" s="19" t="s">
        <v>1011</v>
      </c>
      <c r="K1527" s="19"/>
      <c r="L1527" t="str">
        <f>VLOOKUP(J1527,'State V-Lookup'!$A$1:$B$19,2,0)</f>
        <v>KENTUCKY</v>
      </c>
      <c r="M1527" t="str">
        <f>VLOOKUP(I1527,'Cost Center VLookup'!$A$1:$C$99,2,0)</f>
        <v>3333 Mid St Div Public Affairs</v>
      </c>
      <c r="N1527" t="str">
        <f>VLOOKUP(I1527,'Cost Center VLookup'!$A$1:$C$89,3,0)</f>
        <v>Mark Martin</v>
      </c>
      <c r="O1527" t="str">
        <f>VLOOKUP(I1527,'Cost Center VLookup'!$A$1:$D$97,4,0)</f>
        <v>Administration</v>
      </c>
    </row>
    <row r="1528" spans="1:15" hidden="1">
      <c r="A1528" s="18">
        <v>41414</v>
      </c>
      <c r="B1528">
        <v>201305</v>
      </c>
      <c r="C1528" s="9" t="s">
        <v>109</v>
      </c>
      <c r="D1528" s="7" t="s">
        <v>972</v>
      </c>
      <c r="E1528" t="s">
        <v>598</v>
      </c>
      <c r="F1528" s="25">
        <v>500</v>
      </c>
      <c r="G1528">
        <v>30705</v>
      </c>
      <c r="H1528" s="7" t="str">
        <f>VLOOKUP(G1528,'Sub-Acct VLookup'!$A$1:$B$44,2,0)</f>
        <v>Health</v>
      </c>
      <c r="I1528">
        <v>3333</v>
      </c>
      <c r="J1528" s="2" t="s">
        <v>1026</v>
      </c>
      <c r="K1528" s="2"/>
      <c r="L1528" t="str">
        <f>VLOOKUP(J1528,'State V-Lookup'!$A$1:$B$19,2,0)</f>
        <v>TENNESSEE</v>
      </c>
      <c r="M1528" t="str">
        <f>VLOOKUP(I1528,'Cost Center VLookup'!$A$1:$C$99,2,0)</f>
        <v>3333 Mid St Div Public Affairs</v>
      </c>
      <c r="N1528" t="str">
        <f>VLOOKUP(I1528,'Cost Center VLookup'!$A$1:$C$89,3,0)</f>
        <v>Mark Martin</v>
      </c>
      <c r="O1528" t="str">
        <f>VLOOKUP(I1528,'Cost Center VLookup'!$A$1:$D$97,4,0)</f>
        <v>Administration</v>
      </c>
    </row>
    <row r="1529" spans="1:15" ht="15" hidden="1">
      <c r="A1529" s="18">
        <v>41415</v>
      </c>
      <c r="B1529">
        <v>201305</v>
      </c>
      <c r="C1529" s="9" t="s">
        <v>109</v>
      </c>
      <c r="D1529" s="7">
        <v>26425</v>
      </c>
      <c r="E1529" t="s">
        <v>829</v>
      </c>
      <c r="F1529" s="25">
        <v>488.23</v>
      </c>
      <c r="G1529">
        <v>30736</v>
      </c>
      <c r="H1529" s="7" t="str">
        <f>VLOOKUP(G1529,'Sub-Acct VLookup'!$A$1:$B$44,2,0)</f>
        <v>Community Welfare</v>
      </c>
      <c r="I1529">
        <v>2734</v>
      </c>
      <c r="J1529" s="19" t="s">
        <v>1011</v>
      </c>
      <c r="K1529" s="19"/>
      <c r="L1529" t="str">
        <f>VLOOKUP(J1529,'State V-Lookup'!$A$1:$B$19,2,0)</f>
        <v>KENTUCKY</v>
      </c>
      <c r="M1529" t="str">
        <f>VLOOKUP(I1529,'Cost Center VLookup'!$A$1:$C$99,2,0)</f>
        <v>2734 KY Div Bowling Green C&amp;M/Service</v>
      </c>
      <c r="N1529" t="str">
        <f>VLOOKUP(I1529,'Cost Center VLookup'!$A$1:$C$89,3,0)</f>
        <v>Don Bonner / Kolby Beals</v>
      </c>
      <c r="O1529" t="str">
        <f>VLOOKUP(I1529,'Cost Center VLookup'!$A$1:$D$97,4,0)</f>
        <v>Mike Close</v>
      </c>
    </row>
    <row r="1530" spans="1:15" hidden="1">
      <c r="A1530" s="18">
        <v>41415</v>
      </c>
      <c r="B1530">
        <v>201305</v>
      </c>
      <c r="C1530" s="9" t="s">
        <v>109</v>
      </c>
      <c r="D1530" s="7" t="s">
        <v>973</v>
      </c>
      <c r="E1530" t="s">
        <v>409</v>
      </c>
      <c r="F1530" s="25">
        <v>2000</v>
      </c>
      <c r="G1530">
        <v>30702</v>
      </c>
      <c r="H1530" s="7" t="str">
        <f>VLOOKUP(G1530,'Sub-Acct VLookup'!$A$1:$B$44,2,0)</f>
        <v>Education</v>
      </c>
      <c r="I1530">
        <v>3333</v>
      </c>
      <c r="J1530" s="2" t="s">
        <v>1026</v>
      </c>
      <c r="K1530" s="2"/>
      <c r="L1530" t="str">
        <f>VLOOKUP(J1530,'State V-Lookup'!$A$1:$B$19,2,0)</f>
        <v>TENNESSEE</v>
      </c>
      <c r="M1530" t="str">
        <f>VLOOKUP(I1530,'Cost Center VLookup'!$A$1:$C$99,2,0)</f>
        <v>3333 Mid St Div Public Affairs</v>
      </c>
      <c r="N1530" t="str">
        <f>VLOOKUP(I1530,'Cost Center VLookup'!$A$1:$C$89,3,0)</f>
        <v>Mark Martin</v>
      </c>
      <c r="O1530" t="str">
        <f>VLOOKUP(I1530,'Cost Center VLookup'!$A$1:$D$97,4,0)</f>
        <v>Administration</v>
      </c>
    </row>
    <row r="1531" spans="1:15" ht="15" hidden="1">
      <c r="A1531" s="18">
        <v>41417</v>
      </c>
      <c r="B1531">
        <v>201305</v>
      </c>
      <c r="C1531" s="9" t="s">
        <v>109</v>
      </c>
      <c r="D1531" s="7" t="s">
        <v>975</v>
      </c>
      <c r="E1531" t="s">
        <v>974</v>
      </c>
      <c r="F1531" s="25">
        <v>300</v>
      </c>
      <c r="G1531">
        <v>30736</v>
      </c>
      <c r="H1531" s="7" t="str">
        <f>VLOOKUP(G1531,'Sub-Acct VLookup'!$A$1:$B$44,2,0)</f>
        <v>Community Welfare</v>
      </c>
      <c r="I1531">
        <v>3333</v>
      </c>
      <c r="J1531" s="19" t="s">
        <v>1011</v>
      </c>
      <c r="K1531" s="19"/>
      <c r="L1531" t="str">
        <f>VLOOKUP(J1531,'State V-Lookup'!$A$1:$B$19,2,0)</f>
        <v>KENTUCKY</v>
      </c>
      <c r="M1531" t="str">
        <f>VLOOKUP(I1531,'Cost Center VLookup'!$A$1:$C$99,2,0)</f>
        <v>3333 Mid St Div Public Affairs</v>
      </c>
      <c r="N1531" t="str">
        <f>VLOOKUP(I1531,'Cost Center VLookup'!$A$1:$C$89,3,0)</f>
        <v>Mark Martin</v>
      </c>
      <c r="O1531" t="str">
        <f>VLOOKUP(I1531,'Cost Center VLookup'!$A$1:$D$97,4,0)</f>
        <v>Administration</v>
      </c>
    </row>
    <row r="1532" spans="1:15" hidden="1">
      <c r="A1532" s="18">
        <v>41422</v>
      </c>
      <c r="B1532">
        <v>201305</v>
      </c>
      <c r="C1532" s="9" t="s">
        <v>109</v>
      </c>
      <c r="D1532" s="7" t="s">
        <v>977</v>
      </c>
      <c r="E1532" t="s">
        <v>976</v>
      </c>
      <c r="F1532" s="25">
        <v>200</v>
      </c>
      <c r="G1532">
        <v>30702</v>
      </c>
      <c r="H1532" s="7" t="str">
        <f>VLOOKUP(G1532,'Sub-Acct VLookup'!$A$1:$B$44,2,0)</f>
        <v>Education</v>
      </c>
      <c r="I1532">
        <v>3341</v>
      </c>
      <c r="J1532" s="2" t="s">
        <v>1027</v>
      </c>
      <c r="K1532" s="2"/>
      <c r="L1532" t="str">
        <f>VLOOKUP(J1532,'State V-Lookup'!$A$1:$B$19,2,0)</f>
        <v>GENERAL OFFICE</v>
      </c>
      <c r="M1532" t="str">
        <f>VLOOKUP(I1532,'Cost Center VLookup'!$A$1:$C$99,2,0)</f>
        <v>3341 Mid St Div Columbia Operations</v>
      </c>
      <c r="N1532" t="str">
        <f>VLOOKUP(I1532,'Cost Center VLookup'!$A$1:$C$89,3,0)</f>
        <v>Kenny Hay / Steve Steiger</v>
      </c>
      <c r="O1532" t="str">
        <f>VLOOKUP(I1532,'Cost Center VLookup'!$A$1:$D$97,4,0)</f>
        <v>Brett Lowe</v>
      </c>
    </row>
    <row r="1533" spans="1:15" ht="15" hidden="1">
      <c r="A1533" s="18">
        <v>41424</v>
      </c>
      <c r="B1533">
        <v>201305</v>
      </c>
      <c r="C1533" s="9" t="s">
        <v>109</v>
      </c>
      <c r="D1533" s="7">
        <v>53545</v>
      </c>
      <c r="E1533" t="s">
        <v>470</v>
      </c>
      <c r="F1533" s="25">
        <v>300</v>
      </c>
      <c r="G1533">
        <v>30736</v>
      </c>
      <c r="H1533" s="7" t="str">
        <f>VLOOKUP(G1533,'Sub-Acct VLookup'!$A$1:$B$44,2,0)</f>
        <v>Community Welfare</v>
      </c>
      <c r="I1533">
        <v>3333</v>
      </c>
      <c r="J1533" s="19" t="s">
        <v>1011</v>
      </c>
      <c r="K1533" s="19"/>
      <c r="L1533" t="str">
        <f>VLOOKUP(J1533,'State V-Lookup'!$A$1:$B$19,2,0)</f>
        <v>KENTUCKY</v>
      </c>
      <c r="M1533" t="str">
        <f>VLOOKUP(I1533,'Cost Center VLookup'!$A$1:$C$99,2,0)</f>
        <v>3333 Mid St Div Public Affairs</v>
      </c>
      <c r="N1533" t="str">
        <f>VLOOKUP(I1533,'Cost Center VLookup'!$A$1:$C$89,3,0)</f>
        <v>Mark Martin</v>
      </c>
      <c r="O1533" t="str">
        <f>VLOOKUP(I1533,'Cost Center VLookup'!$A$1:$D$97,4,0)</f>
        <v>Administration</v>
      </c>
    </row>
    <row r="1534" spans="1:15" ht="15" hidden="1">
      <c r="A1534" s="18">
        <v>41395</v>
      </c>
      <c r="B1534">
        <v>201306</v>
      </c>
      <c r="C1534" s="9" t="s">
        <v>109</v>
      </c>
      <c r="D1534" s="7">
        <v>903881</v>
      </c>
      <c r="E1534" t="s">
        <v>1273</v>
      </c>
      <c r="F1534" s="25">
        <v>2000</v>
      </c>
      <c r="G1534">
        <v>30710</v>
      </c>
      <c r="H1534" s="7" t="str">
        <f>VLOOKUP(G1534,'Sub-Acct VLookup'!$A$1:$B$44,2,0)</f>
        <v>Youth Clubs &amp; Centers</v>
      </c>
      <c r="I1534" s="21">
        <v>3333</v>
      </c>
      <c r="J1534" s="19" t="s">
        <v>1011</v>
      </c>
      <c r="K1534" s="19"/>
      <c r="L1534" t="str">
        <f>VLOOKUP(J1534,'State V-Lookup'!$A$1:$B$19,2,0)</f>
        <v>KENTUCKY</v>
      </c>
      <c r="M1534" t="str">
        <f>VLOOKUP(I1534,'Cost Center VLookup'!$A$1:$C$99,2,0)</f>
        <v>3333 Mid St Div Public Affairs</v>
      </c>
      <c r="N1534" t="str">
        <f>VLOOKUP(I1534,'Cost Center VLookup'!$A$1:$C$89,3,0)</f>
        <v>Mark Martin</v>
      </c>
      <c r="O1534" t="str">
        <f>VLOOKUP(I1534,'Cost Center VLookup'!$A$1:$D$97,4,0)</f>
        <v>Administration</v>
      </c>
    </row>
    <row r="1535" spans="1:15" ht="15" hidden="1">
      <c r="A1535" s="18">
        <v>41411</v>
      </c>
      <c r="B1535">
        <v>201306</v>
      </c>
      <c r="C1535" s="9" t="s">
        <v>109</v>
      </c>
      <c r="D1535" s="7" t="s">
        <v>177</v>
      </c>
      <c r="E1535" t="s">
        <v>212</v>
      </c>
      <c r="F1535" s="25">
        <v>20</v>
      </c>
      <c r="G1535">
        <v>30736</v>
      </c>
      <c r="H1535" s="7" t="str">
        <f>VLOOKUP(G1535,'Sub-Acct VLookup'!$A$1:$B$44,2,0)</f>
        <v>Community Welfare</v>
      </c>
      <c r="I1535" s="21">
        <v>3333</v>
      </c>
      <c r="J1535" s="19" t="s">
        <v>1035</v>
      </c>
      <c r="K1535" s="19"/>
      <c r="L1535" t="str">
        <f>VLOOKUP(J1535,'State V-Lookup'!$A$1:$B$19,2,0)</f>
        <v>VIRGINIA</v>
      </c>
      <c r="M1535" t="str">
        <f>VLOOKUP(I1535,'Cost Center VLookup'!$A$1:$C$99,2,0)</f>
        <v>3333 Mid St Div Public Affairs</v>
      </c>
      <c r="N1535" t="str">
        <f>VLOOKUP(I1535,'Cost Center VLookup'!$A$1:$C$89,3,0)</f>
        <v>Mark Martin</v>
      </c>
      <c r="O1535" t="str">
        <f>VLOOKUP(I1535,'Cost Center VLookup'!$A$1:$D$97,4,0)</f>
        <v>Administration</v>
      </c>
    </row>
    <row r="1536" spans="1:15" ht="15" hidden="1">
      <c r="A1536" s="18">
        <v>41415</v>
      </c>
      <c r="B1536">
        <v>201306</v>
      </c>
      <c r="C1536" s="9" t="s">
        <v>109</v>
      </c>
      <c r="D1536" s="7">
        <v>27272013</v>
      </c>
      <c r="E1536" t="s">
        <v>480</v>
      </c>
      <c r="F1536" s="25">
        <v>2500</v>
      </c>
      <c r="G1536">
        <v>30736</v>
      </c>
      <c r="H1536" s="7" t="str">
        <f>VLOOKUP(G1536,'Sub-Acct VLookup'!$A$1:$B$44,2,0)</f>
        <v>Community Welfare</v>
      </c>
      <c r="I1536" s="21">
        <v>3333</v>
      </c>
      <c r="J1536" s="2" t="s">
        <v>1026</v>
      </c>
      <c r="K1536" s="2"/>
      <c r="L1536" t="str">
        <f>VLOOKUP(J1536,'State V-Lookup'!$A$1:$B$19,2,0)</f>
        <v>TENNESSEE</v>
      </c>
      <c r="M1536" t="str">
        <f>VLOOKUP(I1536,'Cost Center VLookup'!$A$1:$C$99,2,0)</f>
        <v>3333 Mid St Div Public Affairs</v>
      </c>
      <c r="N1536" t="str">
        <f>VLOOKUP(I1536,'Cost Center VLookup'!$A$1:$C$89,3,0)</f>
        <v>Mark Martin</v>
      </c>
      <c r="O1536" t="str">
        <f>VLOOKUP(I1536,'Cost Center VLookup'!$A$1:$D$97,4,0)</f>
        <v>Administration</v>
      </c>
    </row>
    <row r="1537" spans="1:15" ht="15" hidden="1">
      <c r="A1537" s="18">
        <v>41422</v>
      </c>
      <c r="B1537">
        <v>201306</v>
      </c>
      <c r="C1537" s="9" t="s">
        <v>109</v>
      </c>
      <c r="D1537" s="7">
        <v>12015</v>
      </c>
      <c r="E1537" t="s">
        <v>908</v>
      </c>
      <c r="F1537" s="25">
        <v>2500</v>
      </c>
      <c r="G1537">
        <v>30706</v>
      </c>
      <c r="H1537" s="7" t="str">
        <f>VLOOKUP(G1537,'Sub-Acct VLookup'!$A$1:$B$44,2,0)</f>
        <v>Museums &amp; Arts</v>
      </c>
      <c r="I1537" s="21">
        <v>3333</v>
      </c>
      <c r="J1537" s="19" t="s">
        <v>1011</v>
      </c>
      <c r="K1537" s="19"/>
      <c r="L1537" t="str">
        <f>VLOOKUP(J1537,'State V-Lookup'!$A$1:$B$19,2,0)</f>
        <v>KENTUCKY</v>
      </c>
      <c r="M1537" t="str">
        <f>VLOOKUP(I1537,'Cost Center VLookup'!$A$1:$C$99,2,0)</f>
        <v>3333 Mid St Div Public Affairs</v>
      </c>
      <c r="N1537" t="str">
        <f>VLOOKUP(I1537,'Cost Center VLookup'!$A$1:$C$89,3,0)</f>
        <v>Mark Martin</v>
      </c>
      <c r="O1537" t="str">
        <f>VLOOKUP(I1537,'Cost Center VLookup'!$A$1:$D$97,4,0)</f>
        <v>Administration</v>
      </c>
    </row>
    <row r="1538" spans="1:15" ht="15" hidden="1">
      <c r="A1538" s="18">
        <v>41426</v>
      </c>
      <c r="B1538">
        <v>201306</v>
      </c>
      <c r="C1538" s="9" t="s">
        <v>109</v>
      </c>
      <c r="D1538" s="7" t="s">
        <v>178</v>
      </c>
      <c r="E1538" t="s">
        <v>748</v>
      </c>
      <c r="F1538" s="25">
        <v>250</v>
      </c>
      <c r="G1538">
        <v>30736</v>
      </c>
      <c r="H1538" s="7" t="str">
        <f>VLOOKUP(G1538,'Sub-Acct VLookup'!$A$1:$B$44,2,0)</f>
        <v>Community Welfare</v>
      </c>
      <c r="I1538" s="21">
        <v>3333</v>
      </c>
      <c r="J1538" s="19" t="s">
        <v>1011</v>
      </c>
      <c r="K1538" s="19"/>
      <c r="L1538" t="str">
        <f>VLOOKUP(J1538,'State V-Lookup'!$A$1:$B$19,2,0)</f>
        <v>KENTUCKY</v>
      </c>
      <c r="M1538" t="str">
        <f>VLOOKUP(I1538,'Cost Center VLookup'!$A$1:$C$99,2,0)</f>
        <v>3333 Mid St Div Public Affairs</v>
      </c>
      <c r="N1538" t="str">
        <f>VLOOKUP(I1538,'Cost Center VLookup'!$A$1:$C$89,3,0)</f>
        <v>Mark Martin</v>
      </c>
      <c r="O1538" t="str">
        <f>VLOOKUP(I1538,'Cost Center VLookup'!$A$1:$D$97,4,0)</f>
        <v>Administration</v>
      </c>
    </row>
    <row r="1539" spans="1:15" ht="15" hidden="1">
      <c r="A1539" s="18">
        <v>41426</v>
      </c>
      <c r="B1539">
        <v>201306</v>
      </c>
      <c r="C1539" s="9" t="s">
        <v>109</v>
      </c>
      <c r="D1539" s="7">
        <v>1673</v>
      </c>
      <c r="E1539" t="s">
        <v>797</v>
      </c>
      <c r="F1539" s="25">
        <v>500</v>
      </c>
      <c r="G1539">
        <v>30702</v>
      </c>
      <c r="H1539" s="7" t="str">
        <f>VLOOKUP(G1539,'Sub-Acct VLookup'!$A$1:$B$44,2,0)</f>
        <v>Education</v>
      </c>
      <c r="I1539" s="21">
        <v>3333</v>
      </c>
      <c r="J1539" s="19" t="s">
        <v>1011</v>
      </c>
      <c r="K1539" s="19"/>
      <c r="L1539" t="str">
        <f>VLOOKUP(J1539,'State V-Lookup'!$A$1:$B$19,2,0)</f>
        <v>KENTUCKY</v>
      </c>
      <c r="M1539" t="str">
        <f>VLOOKUP(I1539,'Cost Center VLookup'!$A$1:$C$99,2,0)</f>
        <v>3333 Mid St Div Public Affairs</v>
      </c>
      <c r="N1539" t="str">
        <f>VLOOKUP(I1539,'Cost Center VLookup'!$A$1:$C$89,3,0)</f>
        <v>Mark Martin</v>
      </c>
      <c r="O1539" t="str">
        <f>VLOOKUP(I1539,'Cost Center VLookup'!$A$1:$D$97,4,0)</f>
        <v>Administration</v>
      </c>
    </row>
    <row r="1540" spans="1:15" ht="15" hidden="1">
      <c r="A1540" s="18">
        <v>41427</v>
      </c>
      <c r="B1540">
        <v>201306</v>
      </c>
      <c r="C1540" s="9" t="s">
        <v>109</v>
      </c>
      <c r="D1540" s="7" t="s">
        <v>180</v>
      </c>
      <c r="E1540" t="s">
        <v>179</v>
      </c>
      <c r="F1540" s="25">
        <v>500</v>
      </c>
      <c r="G1540">
        <v>30736</v>
      </c>
      <c r="H1540" s="7" t="str">
        <f>VLOOKUP(G1540,'Sub-Acct VLookup'!$A$1:$B$44,2,0)</f>
        <v>Community Welfare</v>
      </c>
      <c r="I1540" s="21">
        <v>3333</v>
      </c>
      <c r="J1540" s="19" t="s">
        <v>1011</v>
      </c>
      <c r="K1540" s="19"/>
      <c r="L1540" t="str">
        <f>VLOOKUP(J1540,'State V-Lookup'!$A$1:$B$19,2,0)</f>
        <v>KENTUCKY</v>
      </c>
      <c r="M1540" t="str">
        <f>VLOOKUP(I1540,'Cost Center VLookup'!$A$1:$C$99,2,0)</f>
        <v>3333 Mid St Div Public Affairs</v>
      </c>
      <c r="N1540" t="str">
        <f>VLOOKUP(I1540,'Cost Center VLookup'!$A$1:$C$89,3,0)</f>
        <v>Mark Martin</v>
      </c>
      <c r="O1540" t="str">
        <f>VLOOKUP(I1540,'Cost Center VLookup'!$A$1:$D$97,4,0)</f>
        <v>Administration</v>
      </c>
    </row>
    <row r="1541" spans="1:15" ht="15" hidden="1">
      <c r="A1541" s="18">
        <v>41428</v>
      </c>
      <c r="B1541">
        <v>201306</v>
      </c>
      <c r="C1541" s="9" t="s">
        <v>109</v>
      </c>
      <c r="D1541" s="7" t="s">
        <v>182</v>
      </c>
      <c r="E1541" t="s">
        <v>181</v>
      </c>
      <c r="F1541" s="25">
        <v>700</v>
      </c>
      <c r="G1541">
        <v>30702</v>
      </c>
      <c r="H1541" s="7" t="str">
        <f>VLOOKUP(G1541,'Sub-Acct VLookup'!$A$1:$B$44,2,0)</f>
        <v>Education</v>
      </c>
      <c r="I1541" s="21">
        <v>3333</v>
      </c>
      <c r="J1541" s="19" t="s">
        <v>1011</v>
      </c>
      <c r="K1541" s="19"/>
      <c r="L1541" t="str">
        <f>VLOOKUP(J1541,'State V-Lookup'!$A$1:$B$19,2,0)</f>
        <v>KENTUCKY</v>
      </c>
      <c r="M1541" t="str">
        <f>VLOOKUP(I1541,'Cost Center VLookup'!$A$1:$C$99,2,0)</f>
        <v>3333 Mid St Div Public Affairs</v>
      </c>
      <c r="N1541" t="str">
        <f>VLOOKUP(I1541,'Cost Center VLookup'!$A$1:$C$89,3,0)</f>
        <v>Mark Martin</v>
      </c>
      <c r="O1541" t="str">
        <f>VLOOKUP(I1541,'Cost Center VLookup'!$A$1:$D$97,4,0)</f>
        <v>Administration</v>
      </c>
    </row>
    <row r="1542" spans="1:15" ht="15" hidden="1">
      <c r="A1542" s="18">
        <v>41435</v>
      </c>
      <c r="B1542">
        <v>201306</v>
      </c>
      <c r="C1542" s="9" t="s">
        <v>109</v>
      </c>
      <c r="D1542" s="7" t="s">
        <v>183</v>
      </c>
      <c r="E1542" t="s">
        <v>862</v>
      </c>
      <c r="F1542" s="25">
        <v>500</v>
      </c>
      <c r="G1542">
        <v>30705</v>
      </c>
      <c r="H1542" s="7" t="str">
        <f>VLOOKUP(G1542,'Sub-Acct VLookup'!$A$1:$B$44,2,0)</f>
        <v>Health</v>
      </c>
      <c r="I1542" s="21">
        <v>2734</v>
      </c>
      <c r="J1542" s="19" t="s">
        <v>1011</v>
      </c>
      <c r="K1542" s="19"/>
      <c r="L1542" t="str">
        <f>VLOOKUP(J1542,'State V-Lookup'!$A$1:$B$19,2,0)</f>
        <v>KENTUCKY</v>
      </c>
      <c r="M1542" t="str">
        <f>VLOOKUP(I1542,'Cost Center VLookup'!$A$1:$C$99,2,0)</f>
        <v>2734 KY Div Bowling Green C&amp;M/Service</v>
      </c>
      <c r="N1542" t="str">
        <f>VLOOKUP(I1542,'Cost Center VLookup'!$A$1:$C$89,3,0)</f>
        <v>Don Bonner / Kolby Beals</v>
      </c>
      <c r="O1542" t="str">
        <f>VLOOKUP(I1542,'Cost Center VLookup'!$A$1:$D$97,4,0)</f>
        <v>Mike Close</v>
      </c>
    </row>
    <row r="1543" spans="1:15" ht="15" hidden="1">
      <c r="A1543" s="18">
        <v>41437</v>
      </c>
      <c r="B1543">
        <v>201306</v>
      </c>
      <c r="C1543" s="9" t="s">
        <v>109</v>
      </c>
      <c r="D1543" s="7" t="s">
        <v>185</v>
      </c>
      <c r="E1543" t="s">
        <v>184</v>
      </c>
      <c r="F1543" s="25">
        <v>1000</v>
      </c>
      <c r="G1543">
        <v>30702</v>
      </c>
      <c r="H1543" s="7" t="str">
        <f>VLOOKUP(G1543,'Sub-Acct VLookup'!$A$1:$B$44,2,0)</f>
        <v>Education</v>
      </c>
      <c r="I1543" s="21">
        <v>3333</v>
      </c>
      <c r="J1543" s="2" t="s">
        <v>1026</v>
      </c>
      <c r="K1543" s="2"/>
      <c r="L1543" t="str">
        <f>VLOOKUP(J1543,'State V-Lookup'!$A$1:$B$19,2,0)</f>
        <v>TENNESSEE</v>
      </c>
      <c r="M1543" t="str">
        <f>VLOOKUP(I1543,'Cost Center VLookup'!$A$1:$C$99,2,0)</f>
        <v>3333 Mid St Div Public Affairs</v>
      </c>
      <c r="N1543" t="str">
        <f>VLOOKUP(I1543,'Cost Center VLookup'!$A$1:$C$89,3,0)</f>
        <v>Mark Martin</v>
      </c>
      <c r="O1543" t="str">
        <f>VLOOKUP(I1543,'Cost Center VLookup'!$A$1:$D$97,4,0)</f>
        <v>Administration</v>
      </c>
    </row>
    <row r="1544" spans="1:15" ht="15" hidden="1">
      <c r="A1544" s="18">
        <v>41437</v>
      </c>
      <c r="B1544">
        <v>201306</v>
      </c>
      <c r="C1544" s="9" t="s">
        <v>109</v>
      </c>
      <c r="D1544" s="7">
        <v>26724</v>
      </c>
      <c r="E1544" t="s">
        <v>829</v>
      </c>
      <c r="F1544" s="25">
        <v>284.5</v>
      </c>
      <c r="G1544">
        <v>30736</v>
      </c>
      <c r="H1544" s="7" t="str">
        <f>VLOOKUP(G1544,'Sub-Acct VLookup'!$A$1:$B$44,2,0)</f>
        <v>Community Welfare</v>
      </c>
      <c r="I1544" s="21">
        <v>2637</v>
      </c>
      <c r="J1544" s="19" t="s">
        <v>1011</v>
      </c>
      <c r="K1544" s="19"/>
      <c r="L1544" t="str">
        <f>VLOOKUP(J1544,'State V-Lookup'!$A$1:$B$19,2,0)</f>
        <v>KENTUCKY</v>
      </c>
      <c r="M1544" t="str">
        <f>VLOOKUP(I1544,'Cost Center VLookup'!$A$1:$C$99,2,0)</f>
        <v>2637 KY Div Paducah C&amp;M/Service</v>
      </c>
      <c r="N1544" t="str">
        <f>VLOOKUP(I1544,'Cost Center VLookup'!$A$1:$C$89,3,0)</f>
        <v>Pat Mattingly / Sean Jones</v>
      </c>
      <c r="O1544" t="str">
        <f>VLOOKUP(I1544,'Cost Center VLookup'!$A$1:$D$97,4,0)</f>
        <v>Ryan Tolbert</v>
      </c>
    </row>
    <row r="1545" spans="1:15" ht="15" hidden="1">
      <c r="A1545" s="18">
        <v>41437</v>
      </c>
      <c r="B1545">
        <v>201306</v>
      </c>
      <c r="C1545" s="9" t="s">
        <v>109</v>
      </c>
      <c r="D1545" s="7">
        <v>26724</v>
      </c>
      <c r="E1545" t="s">
        <v>829</v>
      </c>
      <c r="F1545" s="25">
        <v>142.26</v>
      </c>
      <c r="G1545">
        <v>30736</v>
      </c>
      <c r="H1545" s="7" t="str">
        <f>VLOOKUP(G1545,'Sub-Acct VLookup'!$A$1:$B$44,2,0)</f>
        <v>Community Welfare</v>
      </c>
      <c r="I1545" s="21">
        <v>2638</v>
      </c>
      <c r="J1545" s="19" t="s">
        <v>1011</v>
      </c>
      <c r="K1545" s="19"/>
      <c r="L1545" t="str">
        <f>VLOOKUP(J1545,'State V-Lookup'!$A$1:$B$19,2,0)</f>
        <v>KENTUCKY</v>
      </c>
      <c r="M1545" t="str">
        <f>VLOOKUP(I1545,'Cost Center VLookup'!$A$1:$C$99,2,0)</f>
        <v>2638 KY Div Mayfield C&amp;M/Service</v>
      </c>
      <c r="N1545" t="str">
        <f>VLOOKUP(I1545,'Cost Center VLookup'!$A$1:$C$89,3,0)</f>
        <v>Pat Mattingly / Sean Jones</v>
      </c>
      <c r="O1545" t="str">
        <f>VLOOKUP(I1545,'Cost Center VLookup'!$A$1:$D$97,4,0)</f>
        <v>Ryan Tolbert</v>
      </c>
    </row>
    <row r="1546" spans="1:15" ht="15" hidden="1">
      <c r="A1546" s="18">
        <v>41437</v>
      </c>
      <c r="B1546">
        <v>201306</v>
      </c>
      <c r="C1546" s="9" t="s">
        <v>109</v>
      </c>
      <c r="D1546" s="7">
        <v>26724</v>
      </c>
      <c r="E1546" t="s">
        <v>829</v>
      </c>
      <c r="F1546" s="25">
        <v>142.26</v>
      </c>
      <c r="G1546">
        <v>30736</v>
      </c>
      <c r="H1546" s="7" t="str">
        <f>VLOOKUP(G1546,'Sub-Acct VLookup'!$A$1:$B$44,2,0)</f>
        <v>Community Welfare</v>
      </c>
      <c r="I1546" s="21">
        <v>3338</v>
      </c>
      <c r="J1546" s="2" t="s">
        <v>1026</v>
      </c>
      <c r="K1546" s="2"/>
      <c r="L1546" t="str">
        <f>VLOOKUP(J1546,'State V-Lookup'!$A$1:$B$19,2,0)</f>
        <v>TENNESSEE</v>
      </c>
      <c r="M1546" t="str">
        <f>VLOOKUP(I1546,'Cost Center VLookup'!$A$1:$C$99,2,0)</f>
        <v>3338 Mid St Div ILWTN Union City Operations</v>
      </c>
      <c r="N1546" t="str">
        <f>VLOOKUP(I1546,'Cost Center VLookup'!$A$1:$C$89,3,0)</f>
        <v>Pat Mattingly / Sean Jones</v>
      </c>
      <c r="O1546" t="str">
        <f>VLOOKUP(I1546,'Cost Center VLookup'!$A$1:$D$97,4,0)</f>
        <v>Ryan Tolbert</v>
      </c>
    </row>
    <row r="1547" spans="1:15" ht="15" hidden="1">
      <c r="A1547" s="18">
        <v>41438</v>
      </c>
      <c r="B1547">
        <v>201306</v>
      </c>
      <c r="C1547" s="9" t="s">
        <v>109</v>
      </c>
      <c r="D1547" s="7">
        <v>1238</v>
      </c>
      <c r="E1547" t="s">
        <v>861</v>
      </c>
      <c r="F1547" s="25">
        <v>1000</v>
      </c>
      <c r="G1547">
        <v>30736</v>
      </c>
      <c r="H1547" s="7" t="str">
        <f>VLOOKUP(G1547,'Sub-Acct VLookup'!$A$1:$B$44,2,0)</f>
        <v>Community Welfare</v>
      </c>
      <c r="I1547" s="21">
        <v>3333</v>
      </c>
      <c r="J1547" s="19" t="s">
        <v>1011</v>
      </c>
      <c r="K1547" s="19"/>
      <c r="L1547" t="str">
        <f>VLOOKUP(J1547,'State V-Lookup'!$A$1:$B$19,2,0)</f>
        <v>KENTUCKY</v>
      </c>
      <c r="M1547" t="str">
        <f>VLOOKUP(I1547,'Cost Center VLookup'!$A$1:$C$99,2,0)</f>
        <v>3333 Mid St Div Public Affairs</v>
      </c>
      <c r="N1547" t="str">
        <f>VLOOKUP(I1547,'Cost Center VLookup'!$A$1:$C$89,3,0)</f>
        <v>Mark Martin</v>
      </c>
      <c r="O1547" t="str">
        <f>VLOOKUP(I1547,'Cost Center VLookup'!$A$1:$D$97,4,0)</f>
        <v>Administration</v>
      </c>
    </row>
    <row r="1548" spans="1:15" ht="15" hidden="1">
      <c r="A1548" s="18">
        <v>41439</v>
      </c>
      <c r="B1548">
        <v>201306</v>
      </c>
      <c r="C1548" s="9" t="s">
        <v>109</v>
      </c>
      <c r="D1548" s="7" t="s">
        <v>186</v>
      </c>
      <c r="E1548" t="s">
        <v>486</v>
      </c>
      <c r="F1548" s="25">
        <v>54.09</v>
      </c>
      <c r="G1548">
        <v>30736</v>
      </c>
      <c r="H1548" s="7" t="str">
        <f>VLOOKUP(G1548,'Sub-Acct VLookup'!$A$1:$B$44,2,0)</f>
        <v>Community Welfare</v>
      </c>
      <c r="I1548" s="21">
        <v>2637</v>
      </c>
      <c r="J1548" s="19" t="s">
        <v>1011</v>
      </c>
      <c r="K1548" s="19"/>
      <c r="L1548" t="str">
        <f>VLOOKUP(J1548,'State V-Lookup'!$A$1:$B$19,2,0)</f>
        <v>KENTUCKY</v>
      </c>
      <c r="M1548" t="str">
        <f>VLOOKUP(I1548,'Cost Center VLookup'!$A$1:$C$99,2,0)</f>
        <v>2637 KY Div Paducah C&amp;M/Service</v>
      </c>
      <c r="N1548" t="str">
        <f>VLOOKUP(I1548,'Cost Center VLookup'!$A$1:$C$89,3,0)</f>
        <v>Pat Mattingly / Sean Jones</v>
      </c>
      <c r="O1548" t="str">
        <f>VLOOKUP(I1548,'Cost Center VLookup'!$A$1:$D$97,4,0)</f>
        <v>Ryan Tolbert</v>
      </c>
    </row>
    <row r="1549" spans="1:15" ht="15" hidden="1">
      <c r="A1549" s="18">
        <v>41439</v>
      </c>
      <c r="B1549">
        <v>201306</v>
      </c>
      <c r="C1549" s="9" t="s">
        <v>109</v>
      </c>
      <c r="D1549" s="7" t="s">
        <v>186</v>
      </c>
      <c r="E1549" t="s">
        <v>486</v>
      </c>
      <c r="F1549" s="25">
        <v>27.04</v>
      </c>
      <c r="G1549">
        <v>30736</v>
      </c>
      <c r="H1549" s="7" t="str">
        <f>VLOOKUP(G1549,'Sub-Acct VLookup'!$A$1:$B$44,2,0)</f>
        <v>Community Welfare</v>
      </c>
      <c r="I1549" s="21">
        <v>2638</v>
      </c>
      <c r="J1549" s="19" t="s">
        <v>1011</v>
      </c>
      <c r="K1549" s="19"/>
      <c r="L1549" t="str">
        <f>VLOOKUP(J1549,'State V-Lookup'!$A$1:$B$19,2,0)</f>
        <v>KENTUCKY</v>
      </c>
      <c r="M1549" t="str">
        <f>VLOOKUP(I1549,'Cost Center VLookup'!$A$1:$C$99,2,0)</f>
        <v>2638 KY Div Mayfield C&amp;M/Service</v>
      </c>
      <c r="N1549" t="str">
        <f>VLOOKUP(I1549,'Cost Center VLookup'!$A$1:$C$89,3,0)</f>
        <v>Pat Mattingly / Sean Jones</v>
      </c>
      <c r="O1549" t="str">
        <f>VLOOKUP(I1549,'Cost Center VLookup'!$A$1:$D$97,4,0)</f>
        <v>Ryan Tolbert</v>
      </c>
    </row>
    <row r="1550" spans="1:15" ht="15" hidden="1">
      <c r="A1550" s="18">
        <v>41439</v>
      </c>
      <c r="B1550">
        <v>201306</v>
      </c>
      <c r="C1550" s="9" t="s">
        <v>109</v>
      </c>
      <c r="D1550" s="7" t="s">
        <v>187</v>
      </c>
      <c r="E1550" t="s">
        <v>486</v>
      </c>
      <c r="F1550" s="25">
        <v>200</v>
      </c>
      <c r="G1550">
        <v>30736</v>
      </c>
      <c r="H1550" s="7" t="str">
        <f>VLOOKUP(G1550,'Sub-Acct VLookup'!$A$1:$B$44,2,0)</f>
        <v>Community Welfare</v>
      </c>
      <c r="I1550" s="21">
        <v>3333</v>
      </c>
      <c r="J1550" s="2" t="s">
        <v>1026</v>
      </c>
      <c r="K1550" s="2"/>
      <c r="L1550" t="str">
        <f>VLOOKUP(J1550,'State V-Lookup'!$A$1:$B$19,2,0)</f>
        <v>TENNESSEE</v>
      </c>
      <c r="M1550" t="str">
        <f>VLOOKUP(I1550,'Cost Center VLookup'!$A$1:$C$99,2,0)</f>
        <v>3333 Mid St Div Public Affairs</v>
      </c>
      <c r="N1550" t="str">
        <f>VLOOKUP(I1550,'Cost Center VLookup'!$A$1:$C$89,3,0)</f>
        <v>Mark Martin</v>
      </c>
      <c r="O1550" t="str">
        <f>VLOOKUP(I1550,'Cost Center VLookup'!$A$1:$D$97,4,0)</f>
        <v>Administration</v>
      </c>
    </row>
    <row r="1551" spans="1:15" ht="15" hidden="1">
      <c r="A1551" s="18">
        <v>41439</v>
      </c>
      <c r="B1551">
        <v>201306</v>
      </c>
      <c r="C1551" s="9" t="s">
        <v>109</v>
      </c>
      <c r="D1551" s="7" t="s">
        <v>188</v>
      </c>
      <c r="E1551" t="s">
        <v>486</v>
      </c>
      <c r="F1551" s="25">
        <v>143.88999999999999</v>
      </c>
      <c r="G1551">
        <v>30736</v>
      </c>
      <c r="H1551" s="7" t="str">
        <f>VLOOKUP(G1551,'Sub-Acct VLookup'!$A$1:$B$44,2,0)</f>
        <v>Community Welfare</v>
      </c>
      <c r="I1551" s="21">
        <v>3333</v>
      </c>
      <c r="J1551" s="2" t="s">
        <v>1026</v>
      </c>
      <c r="K1551" s="2"/>
      <c r="L1551" t="str">
        <f>VLOOKUP(J1551,'State V-Lookup'!$A$1:$B$19,2,0)</f>
        <v>TENNESSEE</v>
      </c>
      <c r="M1551" t="str">
        <f>VLOOKUP(I1551,'Cost Center VLookup'!$A$1:$C$99,2,0)</f>
        <v>3333 Mid St Div Public Affairs</v>
      </c>
      <c r="N1551" t="str">
        <f>VLOOKUP(I1551,'Cost Center VLookup'!$A$1:$C$89,3,0)</f>
        <v>Mark Martin</v>
      </c>
      <c r="O1551" t="str">
        <f>VLOOKUP(I1551,'Cost Center VLookup'!$A$1:$D$97,4,0)</f>
        <v>Administration</v>
      </c>
    </row>
    <row r="1552" spans="1:15" ht="15" hidden="1">
      <c r="A1552" s="18">
        <v>41439</v>
      </c>
      <c r="B1552">
        <v>201306</v>
      </c>
      <c r="C1552" s="9" t="s">
        <v>109</v>
      </c>
      <c r="D1552" s="7" t="s">
        <v>186</v>
      </c>
      <c r="E1552" t="s">
        <v>486</v>
      </c>
      <c r="F1552" s="25">
        <v>27.05</v>
      </c>
      <c r="G1552">
        <v>30736</v>
      </c>
      <c r="H1552" s="7" t="str">
        <f>VLOOKUP(G1552,'Sub-Acct VLookup'!$A$1:$B$44,2,0)</f>
        <v>Community Welfare</v>
      </c>
      <c r="I1552" s="21">
        <v>3338</v>
      </c>
      <c r="J1552" s="2" t="s">
        <v>1026</v>
      </c>
      <c r="K1552" s="2"/>
      <c r="L1552" t="str">
        <f>VLOOKUP(J1552,'State V-Lookup'!$A$1:$B$19,2,0)</f>
        <v>TENNESSEE</v>
      </c>
      <c r="M1552" t="str">
        <f>VLOOKUP(I1552,'Cost Center VLookup'!$A$1:$C$99,2,0)</f>
        <v>3338 Mid St Div ILWTN Union City Operations</v>
      </c>
      <c r="N1552" t="str">
        <f>VLOOKUP(I1552,'Cost Center VLookup'!$A$1:$C$89,3,0)</f>
        <v>Pat Mattingly / Sean Jones</v>
      </c>
      <c r="O1552" t="str">
        <f>VLOOKUP(I1552,'Cost Center VLookup'!$A$1:$D$97,4,0)</f>
        <v>Ryan Tolbert</v>
      </c>
    </row>
    <row r="1553" spans="1:15" ht="15" hidden="1">
      <c r="A1553" s="18">
        <v>41442</v>
      </c>
      <c r="B1553">
        <v>201306</v>
      </c>
      <c r="C1553" s="9" t="s">
        <v>109</v>
      </c>
      <c r="D1553" s="7" t="s">
        <v>189</v>
      </c>
      <c r="E1553" t="s">
        <v>928</v>
      </c>
      <c r="F1553" s="25">
        <v>500</v>
      </c>
      <c r="G1553">
        <v>30736</v>
      </c>
      <c r="H1553" s="7" t="str">
        <f>VLOOKUP(G1553,'Sub-Acct VLookup'!$A$1:$B$44,2,0)</f>
        <v>Community Welfare</v>
      </c>
      <c r="I1553" s="21">
        <v>3333</v>
      </c>
      <c r="J1553" s="19" t="s">
        <v>1011</v>
      </c>
      <c r="K1553" s="19"/>
      <c r="L1553" t="str">
        <f>VLOOKUP(J1553,'State V-Lookup'!$A$1:$B$19,2,0)</f>
        <v>KENTUCKY</v>
      </c>
      <c r="M1553" t="str">
        <f>VLOOKUP(I1553,'Cost Center VLookup'!$A$1:$C$99,2,0)</f>
        <v>3333 Mid St Div Public Affairs</v>
      </c>
      <c r="N1553" t="str">
        <f>VLOOKUP(I1553,'Cost Center VLookup'!$A$1:$C$89,3,0)</f>
        <v>Mark Martin</v>
      </c>
      <c r="O1553" t="str">
        <f>VLOOKUP(I1553,'Cost Center VLookup'!$A$1:$D$97,4,0)</f>
        <v>Administration</v>
      </c>
    </row>
    <row r="1554" spans="1:15" ht="15" hidden="1">
      <c r="A1554" s="18">
        <v>41443</v>
      </c>
      <c r="B1554">
        <v>201306</v>
      </c>
      <c r="C1554" s="9" t="s">
        <v>109</v>
      </c>
      <c r="D1554" s="7" t="s">
        <v>190</v>
      </c>
      <c r="E1554" t="s">
        <v>501</v>
      </c>
      <c r="F1554" s="25">
        <v>1000</v>
      </c>
      <c r="G1554">
        <v>30705</v>
      </c>
      <c r="H1554" s="7" t="str">
        <f>VLOOKUP(G1554,'Sub-Acct VLookup'!$A$1:$B$44,2,0)</f>
        <v>Health</v>
      </c>
      <c r="I1554" s="21">
        <v>3333</v>
      </c>
      <c r="J1554" s="19" t="s">
        <v>1011</v>
      </c>
      <c r="K1554" s="19"/>
      <c r="L1554" t="str">
        <f>VLOOKUP(J1554,'State V-Lookup'!$A$1:$B$19,2,0)</f>
        <v>KENTUCKY</v>
      </c>
      <c r="M1554" t="str">
        <f>VLOOKUP(I1554,'Cost Center VLookup'!$A$1:$C$99,2,0)</f>
        <v>3333 Mid St Div Public Affairs</v>
      </c>
      <c r="N1554" t="str">
        <f>VLOOKUP(I1554,'Cost Center VLookup'!$A$1:$C$89,3,0)</f>
        <v>Mark Martin</v>
      </c>
      <c r="O1554" t="str">
        <f>VLOOKUP(I1554,'Cost Center VLookup'!$A$1:$D$97,4,0)</f>
        <v>Administration</v>
      </c>
    </row>
    <row r="1555" spans="1:15" ht="15" hidden="1">
      <c r="A1555" s="18">
        <v>41444</v>
      </c>
      <c r="B1555">
        <v>201306</v>
      </c>
      <c r="C1555" s="9" t="s">
        <v>109</v>
      </c>
      <c r="D1555" s="7" t="s">
        <v>192</v>
      </c>
      <c r="E1555" t="s">
        <v>191</v>
      </c>
      <c r="F1555" s="25">
        <v>200</v>
      </c>
      <c r="G1555">
        <v>30705</v>
      </c>
      <c r="H1555" s="7" t="str">
        <f>VLOOKUP(G1555,'Sub-Acct VLookup'!$A$1:$B$44,2,0)</f>
        <v>Health</v>
      </c>
      <c r="I1555" s="21">
        <v>3333</v>
      </c>
      <c r="J1555" s="19" t="s">
        <v>1035</v>
      </c>
      <c r="K1555" s="19"/>
      <c r="L1555" t="str">
        <f>VLOOKUP(J1555,'State V-Lookup'!$A$1:$B$19,2,0)</f>
        <v>VIRGINIA</v>
      </c>
      <c r="M1555" t="str">
        <f>VLOOKUP(I1555,'Cost Center VLookup'!$A$1:$C$99,2,0)</f>
        <v>3333 Mid St Div Public Affairs</v>
      </c>
      <c r="N1555" t="str">
        <f>VLOOKUP(I1555,'Cost Center VLookup'!$A$1:$C$89,3,0)</f>
        <v>Mark Martin</v>
      </c>
      <c r="O1555" t="str">
        <f>VLOOKUP(I1555,'Cost Center VLookup'!$A$1:$D$97,4,0)</f>
        <v>Administration</v>
      </c>
    </row>
    <row r="1556" spans="1:15" ht="15" hidden="1">
      <c r="A1556" s="18">
        <v>41445</v>
      </c>
      <c r="B1556">
        <v>201306</v>
      </c>
      <c r="C1556" s="9" t="s">
        <v>109</v>
      </c>
      <c r="D1556" s="7">
        <v>102242</v>
      </c>
      <c r="E1556" t="s">
        <v>945</v>
      </c>
      <c r="F1556" s="25">
        <v>400</v>
      </c>
      <c r="G1556">
        <v>30736</v>
      </c>
      <c r="H1556" s="7" t="str">
        <f>VLOOKUP(G1556,'Sub-Acct VLookup'!$A$1:$B$44,2,0)</f>
        <v>Community Welfare</v>
      </c>
      <c r="I1556" s="21">
        <v>3333</v>
      </c>
      <c r="J1556" s="2" t="s">
        <v>1026</v>
      </c>
      <c r="K1556" s="2"/>
      <c r="L1556" t="str">
        <f>VLOOKUP(J1556,'State V-Lookup'!$A$1:$B$19,2,0)</f>
        <v>TENNESSEE</v>
      </c>
      <c r="M1556" t="str">
        <f>VLOOKUP(I1556,'Cost Center VLookup'!$A$1:$C$99,2,0)</f>
        <v>3333 Mid St Div Public Affairs</v>
      </c>
      <c r="N1556" t="str">
        <f>VLOOKUP(I1556,'Cost Center VLookup'!$A$1:$C$89,3,0)</f>
        <v>Mark Martin</v>
      </c>
      <c r="O1556" t="str">
        <f>VLOOKUP(I1556,'Cost Center VLookup'!$A$1:$D$97,4,0)</f>
        <v>Administration</v>
      </c>
    </row>
    <row r="1557" spans="1:15" ht="15" hidden="1">
      <c r="A1557" s="18">
        <v>41446</v>
      </c>
      <c r="B1557">
        <v>201306</v>
      </c>
      <c r="C1557" s="9" t="s">
        <v>109</v>
      </c>
      <c r="D1557" s="7" t="s">
        <v>193</v>
      </c>
      <c r="E1557" t="s">
        <v>756</v>
      </c>
      <c r="F1557" s="25">
        <v>200</v>
      </c>
      <c r="G1557">
        <v>30736</v>
      </c>
      <c r="H1557" s="7" t="str">
        <f>VLOOKUP(G1557,'Sub-Acct VLookup'!$A$1:$B$44,2,0)</f>
        <v>Community Welfare</v>
      </c>
      <c r="I1557" s="21">
        <v>3333</v>
      </c>
      <c r="J1557" s="19" t="s">
        <v>1011</v>
      </c>
      <c r="K1557" s="19"/>
      <c r="L1557" t="str">
        <f>VLOOKUP(J1557,'State V-Lookup'!$A$1:$B$19,2,0)</f>
        <v>KENTUCKY</v>
      </c>
      <c r="M1557" t="str">
        <f>VLOOKUP(I1557,'Cost Center VLookup'!$A$1:$C$99,2,0)</f>
        <v>3333 Mid St Div Public Affairs</v>
      </c>
      <c r="N1557" t="str">
        <f>VLOOKUP(I1557,'Cost Center VLookup'!$A$1:$C$89,3,0)</f>
        <v>Mark Martin</v>
      </c>
      <c r="O1557" t="str">
        <f>VLOOKUP(I1557,'Cost Center VLookup'!$A$1:$D$97,4,0)</f>
        <v>Administration</v>
      </c>
    </row>
    <row r="1558" spans="1:15" ht="15" hidden="1">
      <c r="A1558" s="18">
        <v>41410</v>
      </c>
      <c r="B1558">
        <v>201307</v>
      </c>
      <c r="C1558" s="9" t="s">
        <v>109</v>
      </c>
      <c r="D1558" s="7" t="s">
        <v>969</v>
      </c>
      <c r="E1558" t="s">
        <v>486</v>
      </c>
      <c r="F1558" s="25">
        <v>-495.02</v>
      </c>
      <c r="G1558">
        <v>30736</v>
      </c>
      <c r="H1558" s="7" t="str">
        <f>VLOOKUP(G1558,'Sub-Acct VLookup'!$A$1:$B$44,2,0)</f>
        <v>Community Welfare</v>
      </c>
      <c r="I1558" s="21">
        <v>2734</v>
      </c>
      <c r="J1558" s="19" t="s">
        <v>1011</v>
      </c>
      <c r="K1558" s="19"/>
      <c r="L1558" t="str">
        <f>VLOOKUP(J1558,'State V-Lookup'!$A$1:$B$19,2,0)</f>
        <v>KENTUCKY</v>
      </c>
      <c r="M1558" t="str">
        <f>VLOOKUP(I1558,'Cost Center VLookup'!$A$1:$C$99,2,0)</f>
        <v>2734 KY Div Bowling Green C&amp;M/Service</v>
      </c>
      <c r="N1558" t="str">
        <f>VLOOKUP(I1558,'Cost Center VLookup'!$A$1:$C$89,3,0)</f>
        <v>Don Bonner / Kolby Beals</v>
      </c>
      <c r="O1558" t="str">
        <f>VLOOKUP(I1558,'Cost Center VLookup'!$A$1:$D$97,4,0)</f>
        <v>Mike Close</v>
      </c>
    </row>
    <row r="1559" spans="1:15" ht="15" hidden="1">
      <c r="A1559" s="18">
        <v>41415</v>
      </c>
      <c r="B1559">
        <v>201307</v>
      </c>
      <c r="C1559" s="9" t="s">
        <v>109</v>
      </c>
      <c r="D1559" s="7">
        <v>26425</v>
      </c>
      <c r="E1559" t="s">
        <v>829</v>
      </c>
      <c r="F1559" s="25">
        <v>-488.23</v>
      </c>
      <c r="G1559">
        <v>30736</v>
      </c>
      <c r="H1559" s="7" t="str">
        <f>VLOOKUP(G1559,'Sub-Acct VLookup'!$A$1:$B$44,2,0)</f>
        <v>Community Welfare</v>
      </c>
      <c r="I1559" s="21">
        <v>2734</v>
      </c>
      <c r="J1559" s="19" t="s">
        <v>1011</v>
      </c>
      <c r="K1559" s="19"/>
      <c r="L1559" t="str">
        <f>VLOOKUP(J1559,'State V-Lookup'!$A$1:$B$19,2,0)</f>
        <v>KENTUCKY</v>
      </c>
      <c r="M1559" t="str">
        <f>VLOOKUP(I1559,'Cost Center VLookup'!$A$1:$C$99,2,0)</f>
        <v>2734 KY Div Bowling Green C&amp;M/Service</v>
      </c>
      <c r="N1559" t="str">
        <f>VLOOKUP(I1559,'Cost Center VLookup'!$A$1:$C$89,3,0)</f>
        <v>Don Bonner / Kolby Beals</v>
      </c>
      <c r="O1559" t="str">
        <f>VLOOKUP(I1559,'Cost Center VLookup'!$A$1:$D$97,4,0)</f>
        <v>Mike Close</v>
      </c>
    </row>
    <row r="1560" spans="1:15" ht="15" hidden="1">
      <c r="A1560" s="18">
        <v>41437</v>
      </c>
      <c r="B1560">
        <v>201307</v>
      </c>
      <c r="C1560" s="9" t="s">
        <v>109</v>
      </c>
      <c r="D1560" s="7">
        <v>26724</v>
      </c>
      <c r="E1560" t="s">
        <v>829</v>
      </c>
      <c r="F1560" s="25">
        <v>-284.5</v>
      </c>
      <c r="G1560">
        <v>30736</v>
      </c>
      <c r="H1560" s="7" t="str">
        <f>VLOOKUP(G1560,'Sub-Acct VLookup'!$A$1:$B$44,2,0)</f>
        <v>Community Welfare</v>
      </c>
      <c r="I1560" s="21">
        <v>2637</v>
      </c>
      <c r="J1560" s="19" t="s">
        <v>1011</v>
      </c>
      <c r="K1560" s="19"/>
      <c r="L1560" t="str">
        <f>VLOOKUP(J1560,'State V-Lookup'!$A$1:$B$19,2,0)</f>
        <v>KENTUCKY</v>
      </c>
      <c r="M1560" t="str">
        <f>VLOOKUP(I1560,'Cost Center VLookup'!$A$1:$C$99,2,0)</f>
        <v>2637 KY Div Paducah C&amp;M/Service</v>
      </c>
      <c r="N1560" t="str">
        <f>VLOOKUP(I1560,'Cost Center VLookup'!$A$1:$C$89,3,0)</f>
        <v>Pat Mattingly / Sean Jones</v>
      </c>
      <c r="O1560" t="str">
        <f>VLOOKUP(I1560,'Cost Center VLookup'!$A$1:$D$97,4,0)</f>
        <v>Ryan Tolbert</v>
      </c>
    </row>
    <row r="1561" spans="1:15" ht="15" hidden="1">
      <c r="A1561" s="18">
        <v>41437</v>
      </c>
      <c r="B1561">
        <v>201307</v>
      </c>
      <c r="C1561" s="9" t="s">
        <v>109</v>
      </c>
      <c r="D1561" s="7">
        <v>26724</v>
      </c>
      <c r="E1561" t="s">
        <v>829</v>
      </c>
      <c r="F1561" s="25">
        <v>-142.26</v>
      </c>
      <c r="G1561">
        <v>30736</v>
      </c>
      <c r="H1561" s="7" t="str">
        <f>VLOOKUP(G1561,'Sub-Acct VLookup'!$A$1:$B$44,2,0)</f>
        <v>Community Welfare</v>
      </c>
      <c r="I1561" s="21">
        <v>2638</v>
      </c>
      <c r="J1561" s="19" t="s">
        <v>1011</v>
      </c>
      <c r="K1561" s="19"/>
      <c r="L1561" t="str">
        <f>VLOOKUP(J1561,'State V-Lookup'!$A$1:$B$19,2,0)</f>
        <v>KENTUCKY</v>
      </c>
      <c r="M1561" t="str">
        <f>VLOOKUP(I1561,'Cost Center VLookup'!$A$1:$C$99,2,0)</f>
        <v>2638 KY Div Mayfield C&amp;M/Service</v>
      </c>
      <c r="N1561" t="str">
        <f>VLOOKUP(I1561,'Cost Center VLookup'!$A$1:$C$89,3,0)</f>
        <v>Pat Mattingly / Sean Jones</v>
      </c>
      <c r="O1561" t="str">
        <f>VLOOKUP(I1561,'Cost Center VLookup'!$A$1:$D$97,4,0)</f>
        <v>Ryan Tolbert</v>
      </c>
    </row>
    <row r="1562" spans="1:15" ht="15" hidden="1">
      <c r="A1562" s="18">
        <v>41437</v>
      </c>
      <c r="B1562">
        <v>201307</v>
      </c>
      <c r="C1562" s="9" t="s">
        <v>109</v>
      </c>
      <c r="D1562" s="7">
        <v>26724</v>
      </c>
      <c r="E1562" t="s">
        <v>829</v>
      </c>
      <c r="F1562" s="25">
        <v>-142.26</v>
      </c>
      <c r="G1562">
        <v>30736</v>
      </c>
      <c r="H1562" s="7" t="str">
        <f>VLOOKUP(G1562,'Sub-Acct VLookup'!$A$1:$B$44,2,0)</f>
        <v>Community Welfare</v>
      </c>
      <c r="I1562" s="21">
        <v>3338</v>
      </c>
      <c r="J1562" s="19" t="s">
        <v>1026</v>
      </c>
      <c r="K1562" s="19"/>
      <c r="L1562" t="str">
        <f>VLOOKUP(J1562,'State V-Lookup'!$A$1:$B$19,2,0)</f>
        <v>TENNESSEE</v>
      </c>
      <c r="M1562" t="str">
        <f>VLOOKUP(I1562,'Cost Center VLookup'!$A$1:$C$99,2,0)</f>
        <v>3338 Mid St Div ILWTN Union City Operations</v>
      </c>
      <c r="N1562" t="str">
        <f>VLOOKUP(I1562,'Cost Center VLookup'!$A$1:$C$89,3,0)</f>
        <v>Pat Mattingly / Sean Jones</v>
      </c>
      <c r="O1562" t="str">
        <f>VLOOKUP(I1562,'Cost Center VLookup'!$A$1:$D$97,4,0)</f>
        <v>Ryan Tolbert</v>
      </c>
    </row>
    <row r="1563" spans="1:15" ht="15" hidden="1">
      <c r="A1563" s="18">
        <v>41439</v>
      </c>
      <c r="B1563">
        <v>201307</v>
      </c>
      <c r="C1563" s="9" t="s">
        <v>109</v>
      </c>
      <c r="D1563" s="7" t="s">
        <v>186</v>
      </c>
      <c r="E1563" t="s">
        <v>486</v>
      </c>
      <c r="F1563" s="25">
        <v>-54.09</v>
      </c>
      <c r="G1563">
        <v>30736</v>
      </c>
      <c r="H1563" s="7" t="str">
        <f>VLOOKUP(G1563,'Sub-Acct VLookup'!$A$1:$B$44,2,0)</f>
        <v>Community Welfare</v>
      </c>
      <c r="I1563" s="21">
        <v>2637</v>
      </c>
      <c r="J1563" s="19" t="s">
        <v>1011</v>
      </c>
      <c r="K1563" s="19"/>
      <c r="L1563" t="str">
        <f>VLOOKUP(J1563,'State V-Lookup'!$A$1:$B$19,2,0)</f>
        <v>KENTUCKY</v>
      </c>
      <c r="M1563" t="str">
        <f>VLOOKUP(I1563,'Cost Center VLookup'!$A$1:$C$99,2,0)</f>
        <v>2637 KY Div Paducah C&amp;M/Service</v>
      </c>
      <c r="N1563" t="str">
        <f>VLOOKUP(I1563,'Cost Center VLookup'!$A$1:$C$89,3,0)</f>
        <v>Pat Mattingly / Sean Jones</v>
      </c>
      <c r="O1563" t="str">
        <f>VLOOKUP(I1563,'Cost Center VLookup'!$A$1:$D$97,4,0)</f>
        <v>Ryan Tolbert</v>
      </c>
    </row>
    <row r="1564" spans="1:15" ht="15" hidden="1">
      <c r="A1564" s="18">
        <v>41439</v>
      </c>
      <c r="B1564">
        <v>201307</v>
      </c>
      <c r="C1564" s="9" t="s">
        <v>109</v>
      </c>
      <c r="D1564" s="7" t="s">
        <v>186</v>
      </c>
      <c r="E1564" t="s">
        <v>486</v>
      </c>
      <c r="F1564" s="25">
        <v>-27.04</v>
      </c>
      <c r="G1564">
        <v>30736</v>
      </c>
      <c r="H1564" s="7" t="str">
        <f>VLOOKUP(G1564,'Sub-Acct VLookup'!$A$1:$B$44,2,0)</f>
        <v>Community Welfare</v>
      </c>
      <c r="I1564" s="21">
        <v>2638</v>
      </c>
      <c r="J1564" s="19" t="s">
        <v>1011</v>
      </c>
      <c r="K1564" s="19"/>
      <c r="L1564" t="str">
        <f>VLOOKUP(J1564,'State V-Lookup'!$A$1:$B$19,2,0)</f>
        <v>KENTUCKY</v>
      </c>
      <c r="M1564" t="str">
        <f>VLOOKUP(I1564,'Cost Center VLookup'!$A$1:$C$99,2,0)</f>
        <v>2638 KY Div Mayfield C&amp;M/Service</v>
      </c>
      <c r="N1564" t="str">
        <f>VLOOKUP(I1564,'Cost Center VLookup'!$A$1:$C$89,3,0)</f>
        <v>Pat Mattingly / Sean Jones</v>
      </c>
      <c r="O1564" t="str">
        <f>VLOOKUP(I1564,'Cost Center VLookup'!$A$1:$D$97,4,0)</f>
        <v>Ryan Tolbert</v>
      </c>
    </row>
    <row r="1565" spans="1:15" ht="15" hidden="1">
      <c r="A1565" s="18">
        <v>41439</v>
      </c>
      <c r="B1565">
        <v>201307</v>
      </c>
      <c r="C1565" s="9" t="s">
        <v>109</v>
      </c>
      <c r="D1565" s="7" t="s">
        <v>186</v>
      </c>
      <c r="E1565" t="s">
        <v>486</v>
      </c>
      <c r="F1565" s="25">
        <v>-27.05</v>
      </c>
      <c r="G1565">
        <v>30736</v>
      </c>
      <c r="H1565" s="7" t="str">
        <f>VLOOKUP(G1565,'Sub-Acct VLookup'!$A$1:$B$44,2,0)</f>
        <v>Community Welfare</v>
      </c>
      <c r="I1565" s="21">
        <v>3338</v>
      </c>
      <c r="J1565" s="19" t="s">
        <v>1026</v>
      </c>
      <c r="K1565" s="19"/>
      <c r="L1565" t="str">
        <f>VLOOKUP(J1565,'State V-Lookup'!$A$1:$B$19,2,0)</f>
        <v>TENNESSEE</v>
      </c>
      <c r="M1565" t="str">
        <f>VLOOKUP(I1565,'Cost Center VLookup'!$A$1:$C$99,2,0)</f>
        <v>3338 Mid St Div ILWTN Union City Operations</v>
      </c>
      <c r="N1565" t="str">
        <f>VLOOKUP(I1565,'Cost Center VLookup'!$A$1:$C$89,3,0)</f>
        <v>Pat Mattingly / Sean Jones</v>
      </c>
      <c r="O1565" t="str">
        <f>VLOOKUP(I1565,'Cost Center VLookup'!$A$1:$D$97,4,0)</f>
        <v>Ryan Tolbert</v>
      </c>
    </row>
    <row r="1566" spans="1:15" ht="15" hidden="1">
      <c r="A1566" s="18">
        <v>41458</v>
      </c>
      <c r="B1566">
        <v>201307</v>
      </c>
      <c r="C1566" s="9" t="s">
        <v>109</v>
      </c>
      <c r="D1566" s="7" t="s">
        <v>1073</v>
      </c>
      <c r="E1566" t="s">
        <v>470</v>
      </c>
      <c r="F1566" s="25">
        <v>500</v>
      </c>
      <c r="G1566">
        <v>30736</v>
      </c>
      <c r="H1566" s="7" t="str">
        <f>VLOOKUP(G1566,'Sub-Acct VLookup'!$A$1:$B$44,2,0)</f>
        <v>Community Welfare</v>
      </c>
      <c r="I1566" s="21">
        <v>3333</v>
      </c>
      <c r="J1566" s="19" t="s">
        <v>1011</v>
      </c>
      <c r="K1566" s="19"/>
      <c r="L1566" t="str">
        <f>VLOOKUP(J1566,'State V-Lookup'!$A$1:$B$19,2,0)</f>
        <v>KENTUCKY</v>
      </c>
      <c r="M1566" t="str">
        <f>VLOOKUP(I1566,'Cost Center VLookup'!$A$1:$C$99,2,0)</f>
        <v>3333 Mid St Div Public Affairs</v>
      </c>
      <c r="N1566" t="str">
        <f>VLOOKUP(I1566,'Cost Center VLookup'!$A$1:$C$89,3,0)</f>
        <v>Mark Martin</v>
      </c>
      <c r="O1566" t="str">
        <f>VLOOKUP(I1566,'Cost Center VLookup'!$A$1:$D$97,4,0)</f>
        <v>Administration</v>
      </c>
    </row>
    <row r="1567" spans="1:15" ht="15" hidden="1">
      <c r="A1567" s="18">
        <v>41470</v>
      </c>
      <c r="B1567">
        <v>201307</v>
      </c>
      <c r="C1567" s="9" t="s">
        <v>109</v>
      </c>
      <c r="D1567" s="7" t="s">
        <v>1074</v>
      </c>
      <c r="E1567" t="s">
        <v>470</v>
      </c>
      <c r="F1567" s="25">
        <v>100</v>
      </c>
      <c r="G1567">
        <v>30736</v>
      </c>
      <c r="H1567" s="7" t="str">
        <f>VLOOKUP(G1567,'Sub-Acct VLookup'!$A$1:$B$44,2,0)</f>
        <v>Community Welfare</v>
      </c>
      <c r="I1567" s="21">
        <v>3333</v>
      </c>
      <c r="J1567" s="19" t="s">
        <v>1011</v>
      </c>
      <c r="K1567" s="19"/>
      <c r="L1567" t="str">
        <f>VLOOKUP(J1567,'State V-Lookup'!$A$1:$B$19,2,0)</f>
        <v>KENTUCKY</v>
      </c>
      <c r="M1567" t="str">
        <f>VLOOKUP(I1567,'Cost Center VLookup'!$A$1:$C$99,2,0)</f>
        <v>3333 Mid St Div Public Affairs</v>
      </c>
      <c r="N1567" t="str">
        <f>VLOOKUP(I1567,'Cost Center VLookup'!$A$1:$C$89,3,0)</f>
        <v>Mark Martin</v>
      </c>
      <c r="O1567" t="str">
        <f>VLOOKUP(I1567,'Cost Center VLookup'!$A$1:$D$97,4,0)</f>
        <v>Administration</v>
      </c>
    </row>
    <row r="1568" spans="1:15" ht="15" hidden="1">
      <c r="A1568" s="18">
        <v>41470</v>
      </c>
      <c r="B1568">
        <v>201307</v>
      </c>
      <c r="C1568" s="9" t="s">
        <v>109</v>
      </c>
      <c r="D1568" s="7" t="s">
        <v>1076</v>
      </c>
      <c r="E1568" t="s">
        <v>1075</v>
      </c>
      <c r="F1568" s="25">
        <v>100</v>
      </c>
      <c r="G1568">
        <v>30702</v>
      </c>
      <c r="H1568" s="7" t="str">
        <f>VLOOKUP(G1568,'Sub-Acct VLookup'!$A$1:$B$44,2,0)</f>
        <v>Education</v>
      </c>
      <c r="I1568" s="21">
        <v>3333</v>
      </c>
      <c r="J1568" s="19" t="s">
        <v>1011</v>
      </c>
      <c r="K1568" s="19"/>
      <c r="L1568" t="str">
        <f>VLOOKUP(J1568,'State V-Lookup'!$A$1:$B$19,2,0)</f>
        <v>KENTUCKY</v>
      </c>
      <c r="M1568" t="str">
        <f>VLOOKUP(I1568,'Cost Center VLookup'!$A$1:$C$99,2,0)</f>
        <v>3333 Mid St Div Public Affairs</v>
      </c>
      <c r="N1568" t="str">
        <f>VLOOKUP(I1568,'Cost Center VLookup'!$A$1:$C$89,3,0)</f>
        <v>Mark Martin</v>
      </c>
      <c r="O1568" t="str">
        <f>VLOOKUP(I1568,'Cost Center VLookup'!$A$1:$D$97,4,0)</f>
        <v>Administration</v>
      </c>
    </row>
    <row r="1569" spans="1:15" ht="15" hidden="1">
      <c r="A1569" s="18">
        <v>41471</v>
      </c>
      <c r="B1569">
        <v>201307</v>
      </c>
      <c r="C1569" s="9" t="s">
        <v>109</v>
      </c>
      <c r="D1569" s="7" t="s">
        <v>1095</v>
      </c>
      <c r="E1569" t="s">
        <v>781</v>
      </c>
      <c r="F1569" s="25">
        <v>150</v>
      </c>
      <c r="G1569">
        <v>30710</v>
      </c>
      <c r="H1569" s="7" t="str">
        <f>VLOOKUP(G1569,'Sub-Acct VLookup'!$A$1:$B$44,2,0)</f>
        <v>Youth Clubs &amp; Centers</v>
      </c>
      <c r="I1569" s="21">
        <v>3333</v>
      </c>
      <c r="J1569" s="19" t="s">
        <v>1026</v>
      </c>
      <c r="K1569" s="19"/>
      <c r="L1569" t="str">
        <f>VLOOKUP(J1569,'State V-Lookup'!$A$1:$B$19,2,0)</f>
        <v>TENNESSEE</v>
      </c>
      <c r="M1569" t="str">
        <f>VLOOKUP(I1569,'Cost Center VLookup'!$A$1:$C$99,2,0)</f>
        <v>3333 Mid St Div Public Affairs</v>
      </c>
      <c r="N1569" t="str">
        <f>VLOOKUP(I1569,'Cost Center VLookup'!$A$1:$C$89,3,0)</f>
        <v>Mark Martin</v>
      </c>
      <c r="O1569" t="str">
        <f>VLOOKUP(I1569,'Cost Center VLookup'!$A$1:$D$97,4,0)</f>
        <v>Administration</v>
      </c>
    </row>
    <row r="1570" spans="1:15" ht="15" hidden="1">
      <c r="A1570" s="18">
        <v>41471</v>
      </c>
      <c r="B1570">
        <v>201307</v>
      </c>
      <c r="C1570" s="9" t="s">
        <v>109</v>
      </c>
      <c r="D1570" s="7" t="s">
        <v>1095</v>
      </c>
      <c r="E1570" t="s">
        <v>913</v>
      </c>
      <c r="F1570" s="25">
        <v>200</v>
      </c>
      <c r="G1570">
        <v>30736</v>
      </c>
      <c r="H1570" s="7" t="str">
        <f>VLOOKUP(G1570,'Sub-Acct VLookup'!$A$1:$B$44,2,0)</f>
        <v>Community Welfare</v>
      </c>
      <c r="I1570" s="21">
        <v>3333</v>
      </c>
      <c r="J1570" s="19" t="s">
        <v>1026</v>
      </c>
      <c r="K1570" s="19"/>
      <c r="L1570" t="str">
        <f>VLOOKUP(J1570,'State V-Lookup'!$A$1:$B$19,2,0)</f>
        <v>TENNESSEE</v>
      </c>
      <c r="M1570" t="str">
        <f>VLOOKUP(I1570,'Cost Center VLookup'!$A$1:$C$99,2,0)</f>
        <v>3333 Mid St Div Public Affairs</v>
      </c>
      <c r="N1570" t="str">
        <f>VLOOKUP(I1570,'Cost Center VLookup'!$A$1:$C$89,3,0)</f>
        <v>Mark Martin</v>
      </c>
      <c r="O1570" t="str">
        <f>VLOOKUP(I1570,'Cost Center VLookup'!$A$1:$D$97,4,0)</f>
        <v>Administration</v>
      </c>
    </row>
    <row r="1571" spans="1:15" ht="15" hidden="1">
      <c r="A1571" s="18">
        <v>41473</v>
      </c>
      <c r="B1571">
        <v>201307</v>
      </c>
      <c r="C1571" s="9" t="s">
        <v>109</v>
      </c>
      <c r="D1571" s="7">
        <v>1</v>
      </c>
      <c r="E1571" t="s">
        <v>1096</v>
      </c>
      <c r="F1571" s="25">
        <v>250</v>
      </c>
      <c r="G1571">
        <v>30736</v>
      </c>
      <c r="H1571" s="7" t="str">
        <f>VLOOKUP(G1571,'Sub-Acct VLookup'!$A$1:$B$44,2,0)</f>
        <v>Community Welfare</v>
      </c>
      <c r="I1571" s="21">
        <v>3333</v>
      </c>
      <c r="J1571" s="19" t="s">
        <v>1026</v>
      </c>
      <c r="K1571" s="19"/>
      <c r="L1571" t="str">
        <f>VLOOKUP(J1571,'State V-Lookup'!$A$1:$B$19,2,0)</f>
        <v>TENNESSEE</v>
      </c>
      <c r="M1571" t="str">
        <f>VLOOKUP(I1571,'Cost Center VLookup'!$A$1:$C$99,2,0)</f>
        <v>3333 Mid St Div Public Affairs</v>
      </c>
      <c r="N1571" t="str">
        <f>VLOOKUP(I1571,'Cost Center VLookup'!$A$1:$C$89,3,0)</f>
        <v>Mark Martin</v>
      </c>
      <c r="O1571" t="str">
        <f>VLOOKUP(I1571,'Cost Center VLookup'!$A$1:$D$97,4,0)</f>
        <v>Administration</v>
      </c>
    </row>
    <row r="1572" spans="1:15" ht="15" hidden="1">
      <c r="A1572" s="18">
        <v>41478</v>
      </c>
      <c r="B1572">
        <v>201307</v>
      </c>
      <c r="C1572" s="9" t="s">
        <v>109</v>
      </c>
      <c r="D1572" s="7">
        <v>201332</v>
      </c>
      <c r="E1572" t="s">
        <v>874</v>
      </c>
      <c r="F1572" s="25">
        <v>3500</v>
      </c>
      <c r="G1572">
        <v>30736</v>
      </c>
      <c r="H1572" s="7" t="str">
        <f>VLOOKUP(G1572,'Sub-Acct VLookup'!$A$1:$B$44,2,0)</f>
        <v>Community Welfare</v>
      </c>
      <c r="I1572" s="21">
        <v>3333</v>
      </c>
      <c r="J1572" s="19" t="s">
        <v>1026</v>
      </c>
      <c r="K1572" s="19"/>
      <c r="L1572" t="str">
        <f>VLOOKUP(J1572,'State V-Lookup'!$A$1:$B$19,2,0)</f>
        <v>TENNESSEE</v>
      </c>
      <c r="M1572" t="str">
        <f>VLOOKUP(I1572,'Cost Center VLookup'!$A$1:$C$99,2,0)</f>
        <v>3333 Mid St Div Public Affairs</v>
      </c>
      <c r="N1572" t="str">
        <f>VLOOKUP(I1572,'Cost Center VLookup'!$A$1:$C$89,3,0)</f>
        <v>Mark Martin</v>
      </c>
      <c r="O1572" t="str">
        <f>VLOOKUP(I1572,'Cost Center VLookup'!$A$1:$D$97,4,0)</f>
        <v>Administration</v>
      </c>
    </row>
    <row r="1573" spans="1:15" ht="15" hidden="1">
      <c r="A1573" s="18">
        <v>41479</v>
      </c>
      <c r="B1573">
        <v>201307</v>
      </c>
      <c r="C1573" s="9" t="s">
        <v>109</v>
      </c>
      <c r="D1573" s="7" t="s">
        <v>1097</v>
      </c>
      <c r="E1573" t="s">
        <v>484</v>
      </c>
      <c r="F1573" s="25">
        <v>250</v>
      </c>
      <c r="G1573">
        <v>30703</v>
      </c>
      <c r="H1573" s="7" t="str">
        <f>VLOOKUP(G1573,'Sub-Acct VLookup'!$A$1:$B$44,2,0)</f>
        <v>United Way Agencies</v>
      </c>
      <c r="I1573" s="21">
        <v>3333</v>
      </c>
      <c r="J1573" s="19" t="s">
        <v>1011</v>
      </c>
      <c r="K1573" s="19"/>
      <c r="L1573" t="str">
        <f>VLOOKUP(J1573,'State V-Lookup'!$A$1:$B$19,2,0)</f>
        <v>KENTUCKY</v>
      </c>
      <c r="M1573" t="str">
        <f>VLOOKUP(I1573,'Cost Center VLookup'!$A$1:$C$99,2,0)</f>
        <v>3333 Mid St Div Public Affairs</v>
      </c>
      <c r="N1573" t="str">
        <f>VLOOKUP(I1573,'Cost Center VLookup'!$A$1:$C$89,3,0)</f>
        <v>Mark Martin</v>
      </c>
      <c r="O1573" t="str">
        <f>VLOOKUP(I1573,'Cost Center VLookup'!$A$1:$D$97,4,0)</f>
        <v>Administration</v>
      </c>
    </row>
    <row r="1574" spans="1:15" ht="15" hidden="1">
      <c r="A1574" s="18">
        <v>41465</v>
      </c>
      <c r="B1574">
        <v>201308</v>
      </c>
      <c r="C1574" s="9" t="s">
        <v>109</v>
      </c>
      <c r="D1574" s="7" t="s">
        <v>608</v>
      </c>
      <c r="E1574" t="s">
        <v>752</v>
      </c>
      <c r="F1574" s="26">
        <v>100</v>
      </c>
      <c r="G1574">
        <v>30736</v>
      </c>
      <c r="H1574" s="7" t="str">
        <f>VLOOKUP(G1574,'Sub-Acct VLookup'!$A$1:$B$44,2,0)</f>
        <v>Community Welfare</v>
      </c>
      <c r="I1574" s="21">
        <v>3333</v>
      </c>
      <c r="J1574" s="19" t="s">
        <v>1011</v>
      </c>
      <c r="K1574" s="19"/>
      <c r="L1574" t="str">
        <f>VLOOKUP(J1574,'State V-Lookup'!$A$1:$B$19,2,0)</f>
        <v>KENTUCKY</v>
      </c>
      <c r="M1574" t="str">
        <f>VLOOKUP(I1574,'Cost Center VLookup'!$A$1:$C$99,2,0)</f>
        <v>3333 Mid St Div Public Affairs</v>
      </c>
      <c r="N1574" t="str">
        <f>VLOOKUP(I1574,'Cost Center VLookup'!$A$1:$C$89,3,0)</f>
        <v>Mark Martin</v>
      </c>
      <c r="O1574" t="str">
        <f>VLOOKUP(I1574,'Cost Center VLookup'!$A$1:$D$97,4,0)</f>
        <v>Administration</v>
      </c>
    </row>
    <row r="1575" spans="1:15" ht="15" hidden="1">
      <c r="A1575" s="18">
        <v>41487</v>
      </c>
      <c r="B1575">
        <v>201308</v>
      </c>
      <c r="C1575" s="9" t="s">
        <v>109</v>
      </c>
      <c r="D1575" s="7" t="s">
        <v>610</v>
      </c>
      <c r="E1575" t="s">
        <v>609</v>
      </c>
      <c r="F1575" s="26">
        <v>200</v>
      </c>
      <c r="G1575">
        <v>30705</v>
      </c>
      <c r="H1575" s="7" t="str">
        <f>VLOOKUP(G1575,'Sub-Acct VLookup'!$A$1:$B$44,2,0)</f>
        <v>Health</v>
      </c>
      <c r="I1575" s="21">
        <v>2739</v>
      </c>
      <c r="J1575" s="19" t="s">
        <v>1011</v>
      </c>
      <c r="K1575" s="19"/>
      <c r="L1575" t="str">
        <f>VLOOKUP(J1575,'State V-Lookup'!$A$1:$B$19,2,0)</f>
        <v>KENTUCKY</v>
      </c>
      <c r="M1575" t="str">
        <f>VLOOKUP(I1575,'Cost Center VLookup'!$A$1:$C$99,2,0)</f>
        <v>2739 KY Div Shelbyville C&amp;M/Service</v>
      </c>
      <c r="N1575" t="str">
        <f>VLOOKUP(I1575,'Cost Center VLookup'!$A$1:$C$89,3,0)</f>
        <v>Jake Basham</v>
      </c>
      <c r="O1575" t="str">
        <f>VLOOKUP(I1575,'Cost Center VLookup'!$A$1:$D$97,4,0)</f>
        <v>Mike Close</v>
      </c>
    </row>
    <row r="1576" spans="1:15" ht="15" hidden="1">
      <c r="A1576" s="18">
        <v>41488</v>
      </c>
      <c r="B1576">
        <v>201308</v>
      </c>
      <c r="C1576" s="9" t="s">
        <v>109</v>
      </c>
      <c r="D1576" s="7" t="s">
        <v>612</v>
      </c>
      <c r="E1576" t="s">
        <v>611</v>
      </c>
      <c r="F1576" s="26">
        <v>625</v>
      </c>
      <c r="G1576">
        <v>30736</v>
      </c>
      <c r="H1576" s="7" t="str">
        <f>VLOOKUP(G1576,'Sub-Acct VLookup'!$A$1:$B$44,2,0)</f>
        <v>Community Welfare</v>
      </c>
      <c r="I1576" s="21">
        <v>2732</v>
      </c>
      <c r="J1576" s="19" t="s">
        <v>1026</v>
      </c>
      <c r="K1576" s="19"/>
      <c r="L1576" t="str">
        <f>VLOOKUP(J1576,'State V-Lookup'!$A$1:$B$19,2,0)</f>
        <v>TENNESSEE</v>
      </c>
      <c r="M1576" t="str">
        <f>VLOOKUP(I1576,'Cost Center VLookup'!$A$1:$C$99,2,0)</f>
        <v>2732 KY Div Bowling Green East Region Marketing</v>
      </c>
      <c r="N1576" t="str">
        <f>VLOOKUP(I1576,'Cost Center VLookup'!$A$1:$C$89,3,0)</f>
        <v>Bradley Benningfield</v>
      </c>
      <c r="O1576" t="str">
        <f>VLOOKUP(I1576,'Cost Center VLookup'!$A$1:$D$97,4,0)</f>
        <v>Marketing</v>
      </c>
    </row>
    <row r="1577" spans="1:15" ht="15" hidden="1">
      <c r="A1577" s="18">
        <v>41488</v>
      </c>
      <c r="B1577">
        <v>201308</v>
      </c>
      <c r="C1577" s="9" t="s">
        <v>109</v>
      </c>
      <c r="D1577" s="7" t="s">
        <v>612</v>
      </c>
      <c r="E1577" t="s">
        <v>611</v>
      </c>
      <c r="F1577" s="26">
        <v>-625</v>
      </c>
      <c r="G1577">
        <v>30736</v>
      </c>
      <c r="H1577" s="7" t="str">
        <f>VLOOKUP(G1577,'Sub-Acct VLookup'!$A$1:$B$44,2,0)</f>
        <v>Community Welfare</v>
      </c>
      <c r="I1577" s="21">
        <v>3341</v>
      </c>
      <c r="J1577" s="19" t="s">
        <v>1026</v>
      </c>
      <c r="K1577" s="19"/>
      <c r="L1577" t="str">
        <f>VLOOKUP(J1577,'State V-Lookup'!$A$1:$B$19,2,0)</f>
        <v>TENNESSEE</v>
      </c>
      <c r="M1577" t="str">
        <f>VLOOKUP(I1577,'Cost Center VLookup'!$A$1:$C$99,2,0)</f>
        <v>3341 Mid St Div Columbia Operations</v>
      </c>
      <c r="N1577" t="str">
        <f>VLOOKUP(I1577,'Cost Center VLookup'!$A$1:$C$89,3,0)</f>
        <v>Kenny Hay / Steve Steiger</v>
      </c>
      <c r="O1577" t="str">
        <f>VLOOKUP(I1577,'Cost Center VLookup'!$A$1:$D$97,4,0)</f>
        <v>Brett Lowe</v>
      </c>
    </row>
    <row r="1578" spans="1:15" ht="15" hidden="1">
      <c r="A1578" s="18">
        <v>41491</v>
      </c>
      <c r="B1578">
        <v>201308</v>
      </c>
      <c r="C1578" s="9" t="s">
        <v>109</v>
      </c>
      <c r="D1578" s="7" t="s">
        <v>614</v>
      </c>
      <c r="E1578" t="s">
        <v>613</v>
      </c>
      <c r="F1578" s="26">
        <v>500</v>
      </c>
      <c r="G1578">
        <v>30736</v>
      </c>
      <c r="H1578" s="7" t="str">
        <f>VLOOKUP(G1578,'Sub-Acct VLookup'!$A$1:$B$44,2,0)</f>
        <v>Community Welfare</v>
      </c>
      <c r="I1578" s="21">
        <v>3333</v>
      </c>
      <c r="J1578" s="19" t="s">
        <v>1011</v>
      </c>
      <c r="K1578" s="19"/>
      <c r="L1578" t="str">
        <f>VLOOKUP(J1578,'State V-Lookup'!$A$1:$B$19,2,0)</f>
        <v>KENTUCKY</v>
      </c>
      <c r="M1578" t="str">
        <f>VLOOKUP(I1578,'Cost Center VLookup'!$A$1:$C$99,2,0)</f>
        <v>3333 Mid St Div Public Affairs</v>
      </c>
      <c r="N1578" t="str">
        <f>VLOOKUP(I1578,'Cost Center VLookup'!$A$1:$C$89,3,0)</f>
        <v>Mark Martin</v>
      </c>
      <c r="O1578" t="str">
        <f>VLOOKUP(I1578,'Cost Center VLookup'!$A$1:$D$97,4,0)</f>
        <v>Administration</v>
      </c>
    </row>
    <row r="1579" spans="1:15" ht="15" hidden="1">
      <c r="A1579" s="18">
        <v>41493</v>
      </c>
      <c r="B1579">
        <v>201308</v>
      </c>
      <c r="C1579" s="9" t="s">
        <v>109</v>
      </c>
      <c r="D1579" s="7" t="s">
        <v>616</v>
      </c>
      <c r="E1579" t="s">
        <v>615</v>
      </c>
      <c r="F1579" s="26">
        <v>5000</v>
      </c>
      <c r="G1579">
        <v>30706</v>
      </c>
      <c r="H1579" s="7" t="str">
        <f>VLOOKUP(G1579,'Sub-Acct VLookup'!$A$1:$B$44,2,0)</f>
        <v>Museums &amp; Arts</v>
      </c>
      <c r="I1579" s="21">
        <v>3333</v>
      </c>
      <c r="J1579" s="19" t="s">
        <v>1011</v>
      </c>
      <c r="K1579" s="19"/>
      <c r="L1579" t="str">
        <f>VLOOKUP(J1579,'State V-Lookup'!$A$1:$B$19,2,0)</f>
        <v>KENTUCKY</v>
      </c>
      <c r="M1579" t="str">
        <f>VLOOKUP(I1579,'Cost Center VLookup'!$A$1:$C$99,2,0)</f>
        <v>3333 Mid St Div Public Affairs</v>
      </c>
      <c r="N1579" t="str">
        <f>VLOOKUP(I1579,'Cost Center VLookup'!$A$1:$C$89,3,0)</f>
        <v>Mark Martin</v>
      </c>
      <c r="O1579" t="str">
        <f>VLOOKUP(I1579,'Cost Center VLookup'!$A$1:$D$97,4,0)</f>
        <v>Administration</v>
      </c>
    </row>
    <row r="1580" spans="1:15" ht="15" hidden="1">
      <c r="A1580" s="18">
        <v>41494</v>
      </c>
      <c r="B1580">
        <v>201308</v>
      </c>
      <c r="C1580" s="9" t="s">
        <v>109</v>
      </c>
      <c r="D1580" s="7" t="s">
        <v>641</v>
      </c>
      <c r="E1580" t="s">
        <v>640</v>
      </c>
      <c r="F1580" s="26">
        <v>800</v>
      </c>
      <c r="G1580">
        <v>30702</v>
      </c>
      <c r="H1580" s="7" t="str">
        <f>VLOOKUP(G1580,'Sub-Acct VLookup'!$A$1:$B$44,2,0)</f>
        <v>Education</v>
      </c>
      <c r="I1580" s="21">
        <v>3333</v>
      </c>
      <c r="J1580" s="19" t="s">
        <v>1027</v>
      </c>
      <c r="K1580" s="19"/>
      <c r="L1580" t="str">
        <f>VLOOKUP(J1580,'State V-Lookup'!$A$1:$B$19,2,0)</f>
        <v>GENERAL OFFICE</v>
      </c>
      <c r="M1580" t="str">
        <f>VLOOKUP(I1580,'Cost Center VLookup'!$A$1:$C$99,2,0)</f>
        <v>3333 Mid St Div Public Affairs</v>
      </c>
      <c r="N1580" t="str">
        <f>VLOOKUP(I1580,'Cost Center VLookup'!$A$1:$C$89,3,0)</f>
        <v>Mark Martin</v>
      </c>
      <c r="O1580" t="str">
        <f>VLOOKUP(I1580,'Cost Center VLookup'!$A$1:$D$97,4,0)</f>
        <v>Administration</v>
      </c>
    </row>
    <row r="1581" spans="1:15" ht="15" hidden="1">
      <c r="A1581" s="18">
        <v>41494</v>
      </c>
      <c r="B1581">
        <v>201308</v>
      </c>
      <c r="C1581" s="9" t="s">
        <v>109</v>
      </c>
      <c r="D1581" s="7">
        <v>54262</v>
      </c>
      <c r="E1581" t="s">
        <v>470</v>
      </c>
      <c r="F1581" s="26">
        <v>250</v>
      </c>
      <c r="G1581">
        <v>30702</v>
      </c>
      <c r="H1581" s="7" t="str">
        <f>VLOOKUP(G1581,'Sub-Acct VLookup'!$A$1:$B$44,2,0)</f>
        <v>Education</v>
      </c>
      <c r="I1581" s="21">
        <v>3333</v>
      </c>
      <c r="J1581" s="19" t="s">
        <v>1011</v>
      </c>
      <c r="K1581" s="19"/>
      <c r="L1581" t="str">
        <f>VLOOKUP(J1581,'State V-Lookup'!$A$1:$B$19,2,0)</f>
        <v>KENTUCKY</v>
      </c>
      <c r="M1581" t="str">
        <f>VLOOKUP(I1581,'Cost Center VLookup'!$A$1:$C$99,2,0)</f>
        <v>3333 Mid St Div Public Affairs</v>
      </c>
      <c r="N1581" t="str">
        <f>VLOOKUP(I1581,'Cost Center VLookup'!$A$1:$C$89,3,0)</f>
        <v>Mark Martin</v>
      </c>
      <c r="O1581" t="str">
        <f>VLOOKUP(I1581,'Cost Center VLookup'!$A$1:$D$97,4,0)</f>
        <v>Administration</v>
      </c>
    </row>
    <row r="1582" spans="1:15" ht="15" hidden="1">
      <c r="A1582" s="18">
        <v>41500</v>
      </c>
      <c r="B1582">
        <v>201308</v>
      </c>
      <c r="C1582" s="9" t="s">
        <v>109</v>
      </c>
      <c r="D1582" s="7" t="s">
        <v>643</v>
      </c>
      <c r="E1582" t="s">
        <v>642</v>
      </c>
      <c r="F1582" s="26">
        <v>1000</v>
      </c>
      <c r="G1582">
        <v>30705</v>
      </c>
      <c r="H1582" s="7" t="str">
        <f>VLOOKUP(G1582,'Sub-Acct VLookup'!$A$1:$B$44,2,0)</f>
        <v>Health</v>
      </c>
      <c r="I1582" s="21">
        <v>3333</v>
      </c>
      <c r="J1582" s="19" t="s">
        <v>1026</v>
      </c>
      <c r="K1582" s="19"/>
      <c r="L1582" t="str">
        <f>VLOOKUP(J1582,'State V-Lookup'!$A$1:$B$19,2,0)</f>
        <v>TENNESSEE</v>
      </c>
      <c r="M1582" t="str">
        <f>VLOOKUP(I1582,'Cost Center VLookup'!$A$1:$C$99,2,0)</f>
        <v>3333 Mid St Div Public Affairs</v>
      </c>
      <c r="N1582" t="str">
        <f>VLOOKUP(I1582,'Cost Center VLookup'!$A$1:$C$89,3,0)</f>
        <v>Mark Martin</v>
      </c>
      <c r="O1582" t="str">
        <f>VLOOKUP(I1582,'Cost Center VLookup'!$A$1:$D$97,4,0)</f>
        <v>Administration</v>
      </c>
    </row>
    <row r="1583" spans="1:15" ht="15" hidden="1">
      <c r="A1583" s="18">
        <v>41505</v>
      </c>
      <c r="B1583">
        <v>201308</v>
      </c>
      <c r="C1583" s="9" t="s">
        <v>109</v>
      </c>
      <c r="D1583" s="7" t="s">
        <v>645</v>
      </c>
      <c r="E1583" t="s">
        <v>644</v>
      </c>
      <c r="F1583" s="26">
        <v>500</v>
      </c>
      <c r="G1583">
        <v>30736</v>
      </c>
      <c r="H1583" s="7" t="str">
        <f>VLOOKUP(G1583,'Sub-Acct VLookup'!$A$1:$B$44,2,0)</f>
        <v>Community Welfare</v>
      </c>
      <c r="I1583" s="21">
        <v>3333</v>
      </c>
      <c r="J1583" s="19" t="s">
        <v>1011</v>
      </c>
      <c r="K1583" s="19"/>
      <c r="L1583" t="str">
        <f>VLOOKUP(J1583,'State V-Lookup'!$A$1:$B$19,2,0)</f>
        <v>KENTUCKY</v>
      </c>
      <c r="M1583" t="str">
        <f>VLOOKUP(I1583,'Cost Center VLookup'!$A$1:$C$99,2,0)</f>
        <v>3333 Mid St Div Public Affairs</v>
      </c>
      <c r="N1583" t="str">
        <f>VLOOKUP(I1583,'Cost Center VLookup'!$A$1:$C$89,3,0)</f>
        <v>Mark Martin</v>
      </c>
      <c r="O1583" t="str">
        <f>VLOOKUP(I1583,'Cost Center VLookup'!$A$1:$D$97,4,0)</f>
        <v>Administration</v>
      </c>
    </row>
    <row r="1584" spans="1:15" ht="15" hidden="1">
      <c r="A1584" s="18">
        <v>41505</v>
      </c>
      <c r="B1584">
        <v>201308</v>
      </c>
      <c r="C1584" s="9" t="s">
        <v>109</v>
      </c>
      <c r="D1584" s="7" t="s">
        <v>645</v>
      </c>
      <c r="E1584" t="s">
        <v>709</v>
      </c>
      <c r="F1584" s="26">
        <v>1000</v>
      </c>
      <c r="G1584">
        <v>30702</v>
      </c>
      <c r="H1584" s="7" t="str">
        <f>VLOOKUP(G1584,'Sub-Acct VLookup'!$A$1:$B$44,2,0)</f>
        <v>Education</v>
      </c>
      <c r="I1584" s="21">
        <v>3333</v>
      </c>
      <c r="J1584" s="19" t="s">
        <v>1011</v>
      </c>
      <c r="K1584" s="19"/>
      <c r="L1584" t="str">
        <f>VLOOKUP(J1584,'State V-Lookup'!$A$1:$B$19,2,0)</f>
        <v>KENTUCKY</v>
      </c>
      <c r="M1584" t="str">
        <f>VLOOKUP(I1584,'Cost Center VLookup'!$A$1:$C$99,2,0)</f>
        <v>3333 Mid St Div Public Affairs</v>
      </c>
      <c r="N1584" t="str">
        <f>VLOOKUP(I1584,'Cost Center VLookup'!$A$1:$C$89,3,0)</f>
        <v>Mark Martin</v>
      </c>
      <c r="O1584" t="str">
        <f>VLOOKUP(I1584,'Cost Center VLookup'!$A$1:$D$97,4,0)</f>
        <v>Administration</v>
      </c>
    </row>
    <row r="1585" spans="1:15" ht="15" hidden="1">
      <c r="A1585" s="18">
        <v>41506</v>
      </c>
      <c r="B1585">
        <v>201308</v>
      </c>
      <c r="C1585" s="9" t="s">
        <v>109</v>
      </c>
      <c r="D1585" s="7">
        <v>862</v>
      </c>
      <c r="E1585" t="s">
        <v>736</v>
      </c>
      <c r="F1585" s="26">
        <v>1488.49</v>
      </c>
      <c r="G1585">
        <v>30710</v>
      </c>
      <c r="H1585" s="7" t="str">
        <f>VLOOKUP(G1585,'Sub-Acct VLookup'!$A$1:$B$44,2,0)</f>
        <v>Youth Clubs &amp; Centers</v>
      </c>
      <c r="I1585" s="21">
        <v>3333</v>
      </c>
      <c r="J1585" s="19" t="s">
        <v>1026</v>
      </c>
      <c r="K1585" s="19"/>
      <c r="L1585" t="str">
        <f>VLOOKUP(J1585,'State V-Lookup'!$A$1:$B$19,2,0)</f>
        <v>TENNESSEE</v>
      </c>
      <c r="M1585" t="str">
        <f>VLOOKUP(I1585,'Cost Center VLookup'!$A$1:$C$99,2,0)</f>
        <v>3333 Mid St Div Public Affairs</v>
      </c>
      <c r="N1585" t="str">
        <f>VLOOKUP(I1585,'Cost Center VLookup'!$A$1:$C$89,3,0)</f>
        <v>Mark Martin</v>
      </c>
      <c r="O1585" t="str">
        <f>VLOOKUP(I1585,'Cost Center VLookup'!$A$1:$D$97,4,0)</f>
        <v>Administration</v>
      </c>
    </row>
    <row r="1586" spans="1:15" ht="15" hidden="1">
      <c r="A1586" s="18">
        <v>41512</v>
      </c>
      <c r="B1586">
        <v>201308</v>
      </c>
      <c r="C1586" s="9" t="s">
        <v>109</v>
      </c>
      <c r="D1586" s="7" t="s">
        <v>647</v>
      </c>
      <c r="E1586" t="s">
        <v>646</v>
      </c>
      <c r="F1586" s="26">
        <v>500</v>
      </c>
      <c r="G1586">
        <v>30736</v>
      </c>
      <c r="H1586" s="7" t="str">
        <f>VLOOKUP(G1586,'Sub-Acct VLookup'!$A$1:$B$44,2,0)</f>
        <v>Community Welfare</v>
      </c>
      <c r="I1586" s="21">
        <v>3333</v>
      </c>
      <c r="J1586" s="19" t="s">
        <v>1026</v>
      </c>
      <c r="K1586" s="19"/>
      <c r="L1586" t="str">
        <f>VLOOKUP(J1586,'State V-Lookup'!$A$1:$B$19,2,0)</f>
        <v>TENNESSEE</v>
      </c>
      <c r="M1586" t="str">
        <f>VLOOKUP(I1586,'Cost Center VLookup'!$A$1:$C$99,2,0)</f>
        <v>3333 Mid St Div Public Affairs</v>
      </c>
      <c r="N1586" t="str">
        <f>VLOOKUP(I1586,'Cost Center VLookup'!$A$1:$C$89,3,0)</f>
        <v>Mark Martin</v>
      </c>
      <c r="O1586" t="str">
        <f>VLOOKUP(I1586,'Cost Center VLookup'!$A$1:$D$97,4,0)</f>
        <v>Administration</v>
      </c>
    </row>
    <row r="1587" spans="1:15" ht="15" hidden="1">
      <c r="A1587" s="18">
        <v>41512</v>
      </c>
      <c r="B1587">
        <v>201308</v>
      </c>
      <c r="C1587" s="9" t="s">
        <v>109</v>
      </c>
      <c r="D1587" s="7" t="s">
        <v>647</v>
      </c>
      <c r="E1587" t="s">
        <v>648</v>
      </c>
      <c r="F1587" s="26">
        <v>373.25</v>
      </c>
      <c r="G1587">
        <v>30702</v>
      </c>
      <c r="H1587" s="7" t="str">
        <f>VLOOKUP(G1587,'Sub-Acct VLookup'!$A$1:$B$44,2,0)</f>
        <v>Education</v>
      </c>
      <c r="I1587" s="21">
        <v>3333</v>
      </c>
      <c r="J1587" s="19" t="s">
        <v>1011</v>
      </c>
      <c r="K1587" s="19"/>
      <c r="L1587" t="str">
        <f>VLOOKUP(J1587,'State V-Lookup'!$A$1:$B$19,2,0)</f>
        <v>KENTUCKY</v>
      </c>
      <c r="M1587" t="str">
        <f>VLOOKUP(I1587,'Cost Center VLookup'!$A$1:$C$99,2,0)</f>
        <v>3333 Mid St Div Public Affairs</v>
      </c>
      <c r="N1587" t="str">
        <f>VLOOKUP(I1587,'Cost Center VLookup'!$A$1:$C$89,3,0)</f>
        <v>Mark Martin</v>
      </c>
      <c r="O1587" t="str">
        <f>VLOOKUP(I1587,'Cost Center VLookup'!$A$1:$D$97,4,0)</f>
        <v>Administration</v>
      </c>
    </row>
    <row r="1588" spans="1:15" ht="15" hidden="1">
      <c r="A1588" s="18">
        <v>41514</v>
      </c>
      <c r="B1588">
        <v>201308</v>
      </c>
      <c r="C1588" s="9" t="s">
        <v>109</v>
      </c>
      <c r="D1588" s="7" t="s">
        <v>649</v>
      </c>
      <c r="E1588" t="s">
        <v>656</v>
      </c>
      <c r="F1588" s="26">
        <v>500</v>
      </c>
      <c r="G1588">
        <v>30736</v>
      </c>
      <c r="H1588" s="7" t="str">
        <f>VLOOKUP(G1588,'Sub-Acct VLookup'!$A$1:$B$44,2,0)</f>
        <v>Community Welfare</v>
      </c>
      <c r="I1588" s="21">
        <v>3333</v>
      </c>
      <c r="J1588" s="19" t="s">
        <v>1011</v>
      </c>
      <c r="K1588" s="19"/>
      <c r="L1588" t="str">
        <f>VLOOKUP(J1588,'State V-Lookup'!$A$1:$B$19,2,0)</f>
        <v>KENTUCKY</v>
      </c>
      <c r="M1588" t="str">
        <f>VLOOKUP(I1588,'Cost Center VLookup'!$A$1:$C$99,2,0)</f>
        <v>3333 Mid St Div Public Affairs</v>
      </c>
      <c r="N1588" t="str">
        <f>VLOOKUP(I1588,'Cost Center VLookup'!$A$1:$C$89,3,0)</f>
        <v>Mark Martin</v>
      </c>
      <c r="O1588" t="str">
        <f>VLOOKUP(I1588,'Cost Center VLookup'!$A$1:$D$97,4,0)</f>
        <v>Administration</v>
      </c>
    </row>
    <row r="1589" spans="1:15" ht="15" hidden="1">
      <c r="A1589" s="18">
        <v>41514</v>
      </c>
      <c r="B1589">
        <v>201308</v>
      </c>
      <c r="C1589" s="9" t="s">
        <v>109</v>
      </c>
      <c r="D1589" s="7" t="s">
        <v>650</v>
      </c>
      <c r="E1589" t="s">
        <v>93</v>
      </c>
      <c r="F1589" s="26">
        <v>0</v>
      </c>
      <c r="G1589">
        <v>30736</v>
      </c>
      <c r="H1589" s="7" t="str">
        <f>VLOOKUP(G1589,'Sub-Acct VLookup'!$A$1:$B$44,2,0)</f>
        <v>Community Welfare</v>
      </c>
      <c r="I1589" s="21">
        <v>3333</v>
      </c>
      <c r="J1589" s="19" t="s">
        <v>1011</v>
      </c>
      <c r="K1589" s="19"/>
      <c r="L1589" t="str">
        <f>VLOOKUP(J1589,'State V-Lookup'!$A$1:$B$19,2,0)</f>
        <v>KENTUCKY</v>
      </c>
      <c r="M1589" t="str">
        <f>VLOOKUP(I1589,'Cost Center VLookup'!$A$1:$C$99,2,0)</f>
        <v>3333 Mid St Div Public Affairs</v>
      </c>
      <c r="N1589" t="str">
        <f>VLOOKUP(I1589,'Cost Center VLookup'!$A$1:$C$89,3,0)</f>
        <v>Mark Martin</v>
      </c>
      <c r="O1589" t="str">
        <f>VLOOKUP(I1589,'Cost Center VLookup'!$A$1:$D$97,4,0)</f>
        <v>Administration</v>
      </c>
    </row>
    <row r="1590" spans="1:15" ht="15" hidden="1">
      <c r="A1590" s="18">
        <v>39323</v>
      </c>
      <c r="B1590">
        <v>201308</v>
      </c>
      <c r="C1590" s="9" t="s">
        <v>109</v>
      </c>
      <c r="D1590" s="7" t="s">
        <v>652</v>
      </c>
      <c r="E1590" t="s">
        <v>651</v>
      </c>
      <c r="F1590" s="26">
        <v>-50</v>
      </c>
      <c r="G1590">
        <v>30705</v>
      </c>
      <c r="H1590" s="7" t="str">
        <f>VLOOKUP(G1590,'Sub-Acct VLookup'!$A$1:$B$44,2,0)</f>
        <v>Health</v>
      </c>
      <c r="I1590" s="21">
        <v>3351</v>
      </c>
      <c r="J1590" s="19" t="s">
        <v>1217</v>
      </c>
      <c r="K1590" s="19"/>
      <c r="L1590" t="str">
        <f>VLOOKUP(J1590,'State V-Lookup'!$A$1:$B$19,2,0)</f>
        <v>ILLINOIS</v>
      </c>
      <c r="M1590" t="str">
        <f>VLOOKUP(I1590,'Cost Center VLookup'!$A$1:$C$99,2,0)</f>
        <v>3351 Mid St Div Harrisburg/West Tn Sub Region</v>
      </c>
      <c r="N1590" t="str">
        <f>VLOOKUP(I1590,'Cost Center VLookup'!$A$1:$C$89,3,0)</f>
        <v>Ryan Tolbert</v>
      </c>
      <c r="O1590" t="str">
        <f>VLOOKUP(I1590,'Cost Center VLookup'!$A$1:$D$97,4,0)</f>
        <v>Ryan Tolbert</v>
      </c>
    </row>
    <row r="1591" spans="1:15" ht="15" hidden="1">
      <c r="A1591" s="18">
        <v>41516</v>
      </c>
      <c r="B1591">
        <v>201308</v>
      </c>
      <c r="C1591" s="9" t="s">
        <v>109</v>
      </c>
      <c r="D1591" s="7" t="s">
        <v>654</v>
      </c>
      <c r="E1591" t="s">
        <v>653</v>
      </c>
      <c r="F1591" s="26">
        <v>250</v>
      </c>
      <c r="G1591">
        <v>30702</v>
      </c>
      <c r="H1591" s="7" t="str">
        <f>VLOOKUP(G1591,'Sub-Acct VLookup'!$A$1:$B$44,2,0)</f>
        <v>Education</v>
      </c>
      <c r="I1591" s="21">
        <v>3307</v>
      </c>
      <c r="J1591" s="19" t="s">
        <v>1026</v>
      </c>
      <c r="K1591" s="19"/>
      <c r="L1591" t="str">
        <f>VLOOKUP(J1591,'State V-Lookup'!$A$1:$B$19,2,0)</f>
        <v>TENNESSEE</v>
      </c>
      <c r="M1591" t="str">
        <f>VLOOKUP(I1591,'Cost Center VLookup'!$A$1:$C$99,2,0)</f>
        <v>3307 Mid St Div Franklin Finance</v>
      </c>
      <c r="N1591" t="str">
        <f>VLOOKUP(I1591,'Cost Center VLookup'!$A$1:$C$89,3,0)</f>
        <v>Marcie Wessinger</v>
      </c>
      <c r="O1591" t="str">
        <f>VLOOKUP(I1591,'Cost Center VLookup'!$A$1:$D$97,4,0)</f>
        <v>Administration</v>
      </c>
    </row>
    <row r="1592" spans="1:15" ht="15" hidden="1">
      <c r="A1592" s="18">
        <v>41514</v>
      </c>
      <c r="B1592">
        <v>201309</v>
      </c>
      <c r="C1592" s="9" t="s">
        <v>109</v>
      </c>
      <c r="D1592" s="7" t="s">
        <v>650</v>
      </c>
      <c r="E1592" s="21" t="s">
        <v>470</v>
      </c>
      <c r="F1592" s="26">
        <v>300</v>
      </c>
      <c r="G1592">
        <v>30736</v>
      </c>
      <c r="H1592" s="7" t="str">
        <f>VLOOKUP(G1592,'Sub-Acct VLookup'!$A$1:$B$44,2,0)</f>
        <v>Community Welfare</v>
      </c>
      <c r="I1592" s="21">
        <v>3333</v>
      </c>
      <c r="J1592" s="19" t="s">
        <v>1011</v>
      </c>
      <c r="K1592" s="19"/>
      <c r="L1592" t="str">
        <f>VLOOKUP(J1592,'State V-Lookup'!$A$1:$B$19,2,0)</f>
        <v>KENTUCKY</v>
      </c>
      <c r="M1592" t="str">
        <f>VLOOKUP(I1592,'Cost Center VLookup'!$A$1:$C$99,2,0)</f>
        <v>3333 Mid St Div Public Affairs</v>
      </c>
      <c r="N1592" t="str">
        <f>VLOOKUP(I1592,'Cost Center VLookup'!$A$1:$C$89,3,0)</f>
        <v>Mark Martin</v>
      </c>
      <c r="O1592" t="str">
        <f>VLOOKUP(I1592,'Cost Center VLookup'!$A$1:$D$97,4,0)</f>
        <v>Administration</v>
      </c>
    </row>
    <row r="1593" spans="1:15" ht="15" hidden="1">
      <c r="A1593" s="18">
        <v>41520</v>
      </c>
      <c r="B1593">
        <v>201309</v>
      </c>
      <c r="C1593" s="9" t="s">
        <v>109</v>
      </c>
      <c r="D1593" s="7" t="s">
        <v>1145</v>
      </c>
      <c r="E1593" t="s">
        <v>656</v>
      </c>
      <c r="F1593" s="26">
        <v>500</v>
      </c>
      <c r="G1593">
        <v>30736</v>
      </c>
      <c r="H1593" s="7" t="str">
        <f>VLOOKUP(G1593,'Sub-Acct VLookup'!$A$1:$B$44,2,0)</f>
        <v>Community Welfare</v>
      </c>
      <c r="I1593" s="21">
        <v>3333</v>
      </c>
      <c r="J1593" s="19" t="s">
        <v>1011</v>
      </c>
      <c r="K1593" s="19"/>
      <c r="L1593" t="str">
        <f>VLOOKUP(J1593,'State V-Lookup'!$A$1:$B$19,2,0)</f>
        <v>KENTUCKY</v>
      </c>
      <c r="M1593" t="str">
        <f>VLOOKUP(I1593,'Cost Center VLookup'!$A$1:$C$99,2,0)</f>
        <v>3333 Mid St Div Public Affairs</v>
      </c>
      <c r="N1593" t="str">
        <f>VLOOKUP(I1593,'Cost Center VLookup'!$A$1:$C$89,3,0)</f>
        <v>Mark Martin</v>
      </c>
      <c r="O1593" t="str">
        <f>VLOOKUP(I1593,'Cost Center VLookup'!$A$1:$D$97,4,0)</f>
        <v>Administration</v>
      </c>
    </row>
    <row r="1594" spans="1:15" ht="15" hidden="1">
      <c r="A1594" s="18">
        <v>41533</v>
      </c>
      <c r="B1594">
        <v>201309</v>
      </c>
      <c r="C1594" s="9" t="s">
        <v>109</v>
      </c>
      <c r="D1594" s="7" t="s">
        <v>1147</v>
      </c>
      <c r="E1594" t="s">
        <v>1146</v>
      </c>
      <c r="F1594" s="26">
        <v>100</v>
      </c>
      <c r="G1594">
        <v>30736</v>
      </c>
      <c r="H1594" s="7" t="str">
        <f>VLOOKUP(G1594,'Sub-Acct VLookup'!$A$1:$B$44,2,0)</f>
        <v>Community Welfare</v>
      </c>
      <c r="I1594" s="21">
        <v>3333</v>
      </c>
      <c r="J1594" s="19" t="s">
        <v>1011</v>
      </c>
      <c r="K1594" s="19"/>
      <c r="L1594" t="str">
        <f>VLOOKUP(J1594,'State V-Lookup'!$A$1:$B$19,2,0)</f>
        <v>KENTUCKY</v>
      </c>
      <c r="M1594" t="str">
        <f>VLOOKUP(I1594,'Cost Center VLookup'!$A$1:$C$99,2,0)</f>
        <v>3333 Mid St Div Public Affairs</v>
      </c>
      <c r="N1594" t="str">
        <f>VLOOKUP(I1594,'Cost Center VLookup'!$A$1:$C$89,3,0)</f>
        <v>Mark Martin</v>
      </c>
      <c r="O1594" t="str">
        <f>VLOOKUP(I1594,'Cost Center VLookup'!$A$1:$D$97,4,0)</f>
        <v>Administration</v>
      </c>
    </row>
    <row r="1595" spans="1:15" ht="15" hidden="1">
      <c r="A1595" s="18">
        <v>41533</v>
      </c>
      <c r="B1595">
        <v>201309</v>
      </c>
      <c r="C1595" s="9" t="s">
        <v>109</v>
      </c>
      <c r="D1595" s="7">
        <v>14493</v>
      </c>
      <c r="E1595" t="s">
        <v>470</v>
      </c>
      <c r="F1595" s="26">
        <v>600</v>
      </c>
      <c r="G1595">
        <v>30736</v>
      </c>
      <c r="H1595" s="7" t="str">
        <f>VLOOKUP(G1595,'Sub-Acct VLookup'!$A$1:$B$44,2,0)</f>
        <v>Community Welfare</v>
      </c>
      <c r="I1595" s="21">
        <v>3333</v>
      </c>
      <c r="J1595" s="19" t="s">
        <v>1011</v>
      </c>
      <c r="K1595" s="19"/>
      <c r="L1595" t="str">
        <f>VLOOKUP(J1595,'State V-Lookup'!$A$1:$B$19,2,0)</f>
        <v>KENTUCKY</v>
      </c>
      <c r="M1595" t="str">
        <f>VLOOKUP(I1595,'Cost Center VLookup'!$A$1:$C$99,2,0)</f>
        <v>3333 Mid St Div Public Affairs</v>
      </c>
      <c r="N1595" t="str">
        <f>VLOOKUP(I1595,'Cost Center VLookup'!$A$1:$C$89,3,0)</f>
        <v>Mark Martin</v>
      </c>
      <c r="O1595" t="str">
        <f>VLOOKUP(I1595,'Cost Center VLookup'!$A$1:$D$97,4,0)</f>
        <v>Administration</v>
      </c>
    </row>
    <row r="1596" spans="1:15" ht="15" hidden="1">
      <c r="A1596" s="18">
        <v>41540</v>
      </c>
      <c r="B1596">
        <v>201309</v>
      </c>
      <c r="C1596" s="9" t="s">
        <v>109</v>
      </c>
      <c r="D1596" s="7" t="s">
        <v>1149</v>
      </c>
      <c r="E1596" t="s">
        <v>1148</v>
      </c>
      <c r="F1596" s="26">
        <v>500</v>
      </c>
      <c r="G1596">
        <v>30736</v>
      </c>
      <c r="H1596" s="7" t="str">
        <f>VLOOKUP(G1596,'Sub-Acct VLookup'!$A$1:$B$44,2,0)</f>
        <v>Community Welfare</v>
      </c>
      <c r="I1596" s="21">
        <v>3333</v>
      </c>
      <c r="J1596" s="19" t="s">
        <v>1026</v>
      </c>
      <c r="K1596" s="19"/>
      <c r="L1596" t="str">
        <f>VLOOKUP(J1596,'State V-Lookup'!$A$1:$B$19,2,0)</f>
        <v>TENNESSEE</v>
      </c>
      <c r="M1596" t="str">
        <f>VLOOKUP(I1596,'Cost Center VLookup'!$A$1:$C$99,2,0)</f>
        <v>3333 Mid St Div Public Affairs</v>
      </c>
      <c r="N1596" t="str">
        <f>VLOOKUP(I1596,'Cost Center VLookup'!$A$1:$C$89,3,0)</f>
        <v>Mark Martin</v>
      </c>
      <c r="O1596" t="str">
        <f>VLOOKUP(I1596,'Cost Center VLookup'!$A$1:$D$97,4,0)</f>
        <v>Administration</v>
      </c>
    </row>
    <row r="1597" spans="1:15" ht="15" hidden="1">
      <c r="A1597" s="18">
        <v>41540</v>
      </c>
      <c r="B1597">
        <v>201309</v>
      </c>
      <c r="C1597" s="9" t="s">
        <v>109</v>
      </c>
      <c r="D1597" s="7" t="s">
        <v>1149</v>
      </c>
      <c r="E1597" t="s">
        <v>763</v>
      </c>
      <c r="F1597" s="26">
        <v>1000</v>
      </c>
      <c r="G1597">
        <v>30736</v>
      </c>
      <c r="H1597" s="7" t="str">
        <f>VLOOKUP(G1597,'Sub-Acct VLookup'!$A$1:$B$44,2,0)</f>
        <v>Community Welfare</v>
      </c>
      <c r="I1597" s="21">
        <v>3333</v>
      </c>
      <c r="J1597" s="19" t="s">
        <v>1035</v>
      </c>
      <c r="K1597" s="19"/>
      <c r="L1597" t="str">
        <f>VLOOKUP(J1597,'State V-Lookup'!$A$1:$B$19,2,0)</f>
        <v>VIRGINIA</v>
      </c>
      <c r="M1597" t="str">
        <f>VLOOKUP(I1597,'Cost Center VLookup'!$A$1:$C$99,2,0)</f>
        <v>3333 Mid St Div Public Affairs</v>
      </c>
      <c r="N1597" t="str">
        <f>VLOOKUP(I1597,'Cost Center VLookup'!$A$1:$C$89,3,0)</f>
        <v>Mark Martin</v>
      </c>
      <c r="O1597" t="str">
        <f>VLOOKUP(I1597,'Cost Center VLookup'!$A$1:$D$97,4,0)</f>
        <v>Administration</v>
      </c>
    </row>
    <row r="1598" spans="1:15" ht="15" hidden="1">
      <c r="A1598" s="18">
        <v>41544</v>
      </c>
      <c r="B1598">
        <v>201309</v>
      </c>
      <c r="C1598" s="9" t="s">
        <v>109</v>
      </c>
      <c r="D1598" s="7">
        <v>29908</v>
      </c>
      <c r="E1598" t="s">
        <v>829</v>
      </c>
      <c r="F1598" s="26">
        <v>2018.18</v>
      </c>
      <c r="G1598">
        <v>30736</v>
      </c>
      <c r="H1598" s="7" t="str">
        <f>VLOOKUP(G1598,'Sub-Acct VLookup'!$A$1:$B$44,2,0)</f>
        <v>Community Welfare</v>
      </c>
      <c r="I1598" s="21">
        <v>3341</v>
      </c>
      <c r="J1598" s="19" t="s">
        <v>1026</v>
      </c>
      <c r="K1598" s="19"/>
      <c r="L1598" t="str">
        <f>VLOOKUP(J1598,'State V-Lookup'!$A$1:$B$19,2,0)</f>
        <v>TENNESSEE</v>
      </c>
      <c r="M1598" t="str">
        <f>VLOOKUP(I1598,'Cost Center VLookup'!$A$1:$C$99,2,0)</f>
        <v>3341 Mid St Div Columbia Operations</v>
      </c>
      <c r="N1598" t="str">
        <f>VLOOKUP(I1598,'Cost Center VLookup'!$A$1:$C$89,3,0)</f>
        <v>Kenny Hay / Steve Steiger</v>
      </c>
      <c r="O1598" t="str">
        <f>VLOOKUP(I1598,'Cost Center VLookup'!$A$1:$D$97,4,0)</f>
        <v>Brett Lowe</v>
      </c>
    </row>
    <row r="1599" spans="1:15" ht="15" hidden="1">
      <c r="A1599" s="18">
        <v>41515</v>
      </c>
      <c r="B1599">
        <v>201310</v>
      </c>
      <c r="C1599" s="9" t="s">
        <v>380</v>
      </c>
      <c r="D1599" s="7">
        <v>120</v>
      </c>
      <c r="E1599" t="s">
        <v>89</v>
      </c>
      <c r="F1599" s="26">
        <v>2000</v>
      </c>
      <c r="G1599" s="21">
        <v>30736</v>
      </c>
      <c r="H1599" s="7" t="str">
        <f>VLOOKUP(G1599,'Sub-Acct VLookup'!$A$1:$B$44,2,0)</f>
        <v>Community Welfare</v>
      </c>
      <c r="I1599" s="21">
        <v>3333</v>
      </c>
      <c r="J1599" s="19" t="s">
        <v>1011</v>
      </c>
      <c r="K1599" s="19"/>
      <c r="L1599" t="str">
        <f>VLOOKUP(J1599,'State V-Lookup'!$A$1:$B$19,2,0)</f>
        <v>KENTUCKY</v>
      </c>
      <c r="M1599" t="str">
        <f>VLOOKUP(I1599,'Cost Center VLookup'!$A$1:$C$99,2,0)</f>
        <v>3333 Mid St Div Public Affairs</v>
      </c>
      <c r="N1599" t="str">
        <f>VLOOKUP(I1599,'Cost Center VLookup'!$A$1:$C$89,3,0)</f>
        <v>Mark Martin</v>
      </c>
      <c r="O1599" t="str">
        <f>VLOOKUP(I1599,'Cost Center VLookup'!$A$1:$D$97,4,0)</f>
        <v>Administration</v>
      </c>
    </row>
    <row r="1600" spans="1:15" ht="15" hidden="1">
      <c r="A1600" s="18">
        <v>41516</v>
      </c>
      <c r="B1600">
        <v>201310</v>
      </c>
      <c r="C1600" s="9" t="s">
        <v>380</v>
      </c>
      <c r="D1600" s="7" t="s">
        <v>359</v>
      </c>
      <c r="E1600" t="s">
        <v>86</v>
      </c>
      <c r="F1600" s="26">
        <v>1500</v>
      </c>
      <c r="G1600" s="21">
        <v>30702</v>
      </c>
      <c r="H1600" s="7" t="str">
        <f>VLOOKUP(G1600,'Sub-Acct VLookup'!$A$1:$B$44,2,0)</f>
        <v>Education</v>
      </c>
      <c r="I1600" s="21">
        <v>3333</v>
      </c>
      <c r="J1600" s="19" t="s">
        <v>1011</v>
      </c>
      <c r="K1600" s="19"/>
      <c r="L1600" t="str">
        <f>VLOOKUP(J1600,'State V-Lookup'!$A$1:$B$19,2,0)</f>
        <v>KENTUCKY</v>
      </c>
      <c r="M1600" t="str">
        <f>VLOOKUP(I1600,'Cost Center VLookup'!$A$1:$C$99,2,0)</f>
        <v>3333 Mid St Div Public Affairs</v>
      </c>
      <c r="N1600" t="str">
        <f>VLOOKUP(I1600,'Cost Center VLookup'!$A$1:$C$89,3,0)</f>
        <v>Mark Martin</v>
      </c>
      <c r="O1600" t="str">
        <f>VLOOKUP(I1600,'Cost Center VLookup'!$A$1:$D$97,4,0)</f>
        <v>Administration</v>
      </c>
    </row>
    <row r="1601" spans="1:15" ht="15" hidden="1">
      <c r="A1601" s="18">
        <v>41543</v>
      </c>
      <c r="B1601">
        <v>201310</v>
      </c>
      <c r="C1601" s="9" t="s">
        <v>380</v>
      </c>
      <c r="D1601" s="7">
        <v>2</v>
      </c>
      <c r="E1601" t="s">
        <v>360</v>
      </c>
      <c r="F1601" s="26">
        <v>100</v>
      </c>
      <c r="G1601" s="21">
        <v>30702</v>
      </c>
      <c r="H1601" s="7" t="str">
        <f>VLOOKUP(G1601,'Sub-Acct VLookup'!$A$1:$B$44,2,0)</f>
        <v>Education</v>
      </c>
      <c r="I1601" s="21">
        <v>3333</v>
      </c>
      <c r="J1601" s="19" t="s">
        <v>1011</v>
      </c>
      <c r="K1601" s="19"/>
      <c r="L1601" t="str">
        <f>VLOOKUP(J1601,'State V-Lookup'!$A$1:$B$19,2,0)</f>
        <v>KENTUCKY</v>
      </c>
      <c r="M1601" t="str">
        <f>VLOOKUP(I1601,'Cost Center VLookup'!$A$1:$C$99,2,0)</f>
        <v>3333 Mid St Div Public Affairs</v>
      </c>
      <c r="N1601" t="str">
        <f>VLOOKUP(I1601,'Cost Center VLookup'!$A$1:$C$89,3,0)</f>
        <v>Mark Martin</v>
      </c>
      <c r="O1601" t="str">
        <f>VLOOKUP(I1601,'Cost Center VLookup'!$A$1:$D$97,4,0)</f>
        <v>Administration</v>
      </c>
    </row>
    <row r="1602" spans="1:15" ht="15" hidden="1">
      <c r="A1602" s="18">
        <v>41548</v>
      </c>
      <c r="B1602">
        <v>201310</v>
      </c>
      <c r="C1602" s="9" t="s">
        <v>380</v>
      </c>
      <c r="D1602" s="7" t="s">
        <v>362</v>
      </c>
      <c r="E1602" t="s">
        <v>361</v>
      </c>
      <c r="F1602" s="26">
        <v>100</v>
      </c>
      <c r="G1602" s="21">
        <v>30736</v>
      </c>
      <c r="H1602" s="7" t="str">
        <f>VLOOKUP(G1602,'Sub-Acct VLookup'!$A$1:$B$44,2,0)</f>
        <v>Community Welfare</v>
      </c>
      <c r="I1602" s="21">
        <v>3341</v>
      </c>
      <c r="J1602" s="19" t="s">
        <v>1026</v>
      </c>
      <c r="K1602" s="19"/>
      <c r="L1602" t="str">
        <f>VLOOKUP(J1602,'State V-Lookup'!$A$1:$B$19,2,0)</f>
        <v>TENNESSEE</v>
      </c>
      <c r="M1602" t="str">
        <f>VLOOKUP(I1602,'Cost Center VLookup'!$A$1:$C$99,2,0)</f>
        <v>3341 Mid St Div Columbia Operations</v>
      </c>
      <c r="N1602" t="str">
        <f>VLOOKUP(I1602,'Cost Center VLookup'!$A$1:$C$89,3,0)</f>
        <v>Kenny Hay / Steve Steiger</v>
      </c>
      <c r="O1602" t="str">
        <f>VLOOKUP(I1602,'Cost Center VLookup'!$A$1:$D$97,4,0)</f>
        <v>Brett Lowe</v>
      </c>
    </row>
    <row r="1603" spans="1:15" ht="15" hidden="1">
      <c r="A1603" s="18">
        <v>41548</v>
      </c>
      <c r="B1603">
        <v>201310</v>
      </c>
      <c r="C1603" s="9" t="s">
        <v>380</v>
      </c>
      <c r="D1603" s="7" t="s">
        <v>362</v>
      </c>
      <c r="E1603" t="s">
        <v>179</v>
      </c>
      <c r="F1603" s="26">
        <v>1000</v>
      </c>
      <c r="G1603" s="21">
        <v>30705</v>
      </c>
      <c r="H1603" s="7" t="str">
        <f>VLOOKUP(G1603,'Sub-Acct VLookup'!$A$1:$B$44,2,0)</f>
        <v>Health</v>
      </c>
      <c r="I1603" s="21">
        <v>3333</v>
      </c>
      <c r="J1603" s="19" t="s">
        <v>1011</v>
      </c>
      <c r="K1603" s="19"/>
      <c r="L1603" t="str">
        <f>VLOOKUP(J1603,'State V-Lookup'!$A$1:$B$19,2,0)</f>
        <v>KENTUCKY</v>
      </c>
      <c r="M1603" t="str">
        <f>VLOOKUP(I1603,'Cost Center VLookup'!$A$1:$C$99,2,0)</f>
        <v>3333 Mid St Div Public Affairs</v>
      </c>
      <c r="N1603" t="str">
        <f>VLOOKUP(I1603,'Cost Center VLookup'!$A$1:$C$89,3,0)</f>
        <v>Mark Martin</v>
      </c>
      <c r="O1603" t="str">
        <f>VLOOKUP(I1603,'Cost Center VLookup'!$A$1:$D$97,4,0)</f>
        <v>Administration</v>
      </c>
    </row>
    <row r="1604" spans="1:15" ht="15" hidden="1">
      <c r="A1604" s="18">
        <v>41548</v>
      </c>
      <c r="B1604">
        <v>201310</v>
      </c>
      <c r="C1604" s="9" t="s">
        <v>380</v>
      </c>
      <c r="D1604" s="7" t="s">
        <v>363</v>
      </c>
      <c r="E1604" t="s">
        <v>491</v>
      </c>
      <c r="F1604" s="26">
        <v>1000</v>
      </c>
      <c r="G1604" s="21">
        <v>30736</v>
      </c>
      <c r="H1604" s="7" t="str">
        <f>VLOOKUP(G1604,'Sub-Acct VLookup'!$A$1:$B$44,2,0)</f>
        <v>Community Welfare</v>
      </c>
      <c r="I1604" s="21">
        <v>3333</v>
      </c>
      <c r="J1604" s="19" t="s">
        <v>1026</v>
      </c>
      <c r="K1604" s="19"/>
      <c r="L1604" t="str">
        <f>VLOOKUP(J1604,'State V-Lookup'!$A$1:$B$19,2,0)</f>
        <v>TENNESSEE</v>
      </c>
      <c r="M1604" t="str">
        <f>VLOOKUP(I1604,'Cost Center VLookup'!$A$1:$C$99,2,0)</f>
        <v>3333 Mid St Div Public Affairs</v>
      </c>
      <c r="N1604" t="str">
        <f>VLOOKUP(I1604,'Cost Center VLookup'!$A$1:$C$89,3,0)</f>
        <v>Mark Martin</v>
      </c>
      <c r="O1604" t="str">
        <f>VLOOKUP(I1604,'Cost Center VLookup'!$A$1:$D$97,4,0)</f>
        <v>Administration</v>
      </c>
    </row>
    <row r="1605" spans="1:15" ht="15" hidden="1">
      <c r="A1605" s="18">
        <v>41548</v>
      </c>
      <c r="B1605">
        <v>201310</v>
      </c>
      <c r="C1605" s="9" t="s">
        <v>380</v>
      </c>
      <c r="D1605" s="7" t="s">
        <v>362</v>
      </c>
      <c r="E1605" t="s">
        <v>92</v>
      </c>
      <c r="F1605" s="26">
        <v>300</v>
      </c>
      <c r="G1605" s="21">
        <v>30736</v>
      </c>
      <c r="H1605" s="7" t="str">
        <f>VLOOKUP(G1605,'Sub-Acct VLookup'!$A$1:$B$44,2,0)</f>
        <v>Community Welfare</v>
      </c>
      <c r="I1605" s="21">
        <v>3333</v>
      </c>
      <c r="J1605" s="19" t="s">
        <v>1011</v>
      </c>
      <c r="K1605" s="19"/>
      <c r="L1605" t="str">
        <f>VLOOKUP(J1605,'State V-Lookup'!$A$1:$B$19,2,0)</f>
        <v>KENTUCKY</v>
      </c>
      <c r="M1605" t="str">
        <f>VLOOKUP(I1605,'Cost Center VLookup'!$A$1:$C$99,2,0)</f>
        <v>3333 Mid St Div Public Affairs</v>
      </c>
      <c r="N1605" t="str">
        <f>VLOOKUP(I1605,'Cost Center VLookup'!$A$1:$C$89,3,0)</f>
        <v>Mark Martin</v>
      </c>
      <c r="O1605" t="str">
        <f>VLOOKUP(I1605,'Cost Center VLookup'!$A$1:$D$97,4,0)</f>
        <v>Administration</v>
      </c>
    </row>
    <row r="1606" spans="1:15" ht="15" hidden="1">
      <c r="A1606" s="18">
        <v>41548</v>
      </c>
      <c r="B1606">
        <v>201310</v>
      </c>
      <c r="C1606" s="9" t="s">
        <v>380</v>
      </c>
      <c r="D1606" s="7" t="s">
        <v>362</v>
      </c>
      <c r="E1606" t="s">
        <v>615</v>
      </c>
      <c r="F1606" s="26">
        <v>5000</v>
      </c>
      <c r="G1606" s="21">
        <v>30706</v>
      </c>
      <c r="H1606" s="7" t="str">
        <f>VLOOKUP(G1606,'Sub-Acct VLookup'!$A$1:$B$44,2,0)</f>
        <v>Museums &amp; Arts</v>
      </c>
      <c r="I1606" s="21">
        <v>3333</v>
      </c>
      <c r="J1606" s="19" t="s">
        <v>1011</v>
      </c>
      <c r="K1606" s="19"/>
      <c r="L1606" t="str">
        <f>VLOOKUP(J1606,'State V-Lookup'!$A$1:$B$19,2,0)</f>
        <v>KENTUCKY</v>
      </c>
      <c r="M1606" t="str">
        <f>VLOOKUP(I1606,'Cost Center VLookup'!$A$1:$C$99,2,0)</f>
        <v>3333 Mid St Div Public Affairs</v>
      </c>
      <c r="N1606" t="str">
        <f>VLOOKUP(I1606,'Cost Center VLookup'!$A$1:$C$89,3,0)</f>
        <v>Mark Martin</v>
      </c>
      <c r="O1606" t="str">
        <f>VLOOKUP(I1606,'Cost Center VLookup'!$A$1:$D$97,4,0)</f>
        <v>Administration</v>
      </c>
    </row>
    <row r="1607" spans="1:15" ht="15" hidden="1">
      <c r="A1607" s="18">
        <v>41548</v>
      </c>
      <c r="B1607">
        <v>201310</v>
      </c>
      <c r="C1607" s="9" t="s">
        <v>380</v>
      </c>
      <c r="D1607" s="7">
        <v>905572516</v>
      </c>
      <c r="E1607" t="s">
        <v>364</v>
      </c>
      <c r="F1607" s="26">
        <v>2000</v>
      </c>
      <c r="G1607" s="21">
        <v>30702</v>
      </c>
      <c r="H1607" s="7" t="str">
        <f>VLOOKUP(G1607,'Sub-Acct VLookup'!$A$1:$B$44,2,0)</f>
        <v>Education</v>
      </c>
      <c r="I1607" s="21">
        <v>3333</v>
      </c>
      <c r="J1607" s="19" t="s">
        <v>1035</v>
      </c>
      <c r="K1607" s="19"/>
      <c r="L1607" t="str">
        <f>VLOOKUP(J1607,'State V-Lookup'!$A$1:$B$19,2,0)</f>
        <v>VIRGINIA</v>
      </c>
      <c r="M1607" t="str">
        <f>VLOOKUP(I1607,'Cost Center VLookup'!$A$1:$C$99,2,0)</f>
        <v>3333 Mid St Div Public Affairs</v>
      </c>
      <c r="N1607" t="str">
        <f>VLOOKUP(I1607,'Cost Center VLookup'!$A$1:$C$89,3,0)</f>
        <v>Mark Martin</v>
      </c>
      <c r="O1607" t="str">
        <f>VLOOKUP(I1607,'Cost Center VLookup'!$A$1:$D$97,4,0)</f>
        <v>Administration</v>
      </c>
    </row>
    <row r="1608" spans="1:15" ht="15" hidden="1">
      <c r="A1608" s="18">
        <v>41549</v>
      </c>
      <c r="B1608">
        <v>201310</v>
      </c>
      <c r="C1608" s="9" t="s">
        <v>380</v>
      </c>
      <c r="D1608" s="7" t="s">
        <v>366</v>
      </c>
      <c r="E1608" t="s">
        <v>365</v>
      </c>
      <c r="F1608" s="26">
        <v>500</v>
      </c>
      <c r="G1608" s="21">
        <v>30736</v>
      </c>
      <c r="H1608" s="7" t="str">
        <f>VLOOKUP(G1608,'Sub-Acct VLookup'!$A$1:$B$44,2,0)</f>
        <v>Community Welfare</v>
      </c>
      <c r="I1608" s="21">
        <v>3333</v>
      </c>
      <c r="J1608" s="19" t="s">
        <v>1011</v>
      </c>
      <c r="K1608" s="19"/>
      <c r="L1608" t="str">
        <f>VLOOKUP(J1608,'State V-Lookup'!$A$1:$B$19,2,0)</f>
        <v>KENTUCKY</v>
      </c>
      <c r="M1608" t="str">
        <f>VLOOKUP(I1608,'Cost Center VLookup'!$A$1:$C$99,2,0)</f>
        <v>3333 Mid St Div Public Affairs</v>
      </c>
      <c r="N1608" t="str">
        <f>VLOOKUP(I1608,'Cost Center VLookup'!$A$1:$C$89,3,0)</f>
        <v>Mark Martin</v>
      </c>
      <c r="O1608" t="str">
        <f>VLOOKUP(I1608,'Cost Center VLookup'!$A$1:$D$97,4,0)</f>
        <v>Administration</v>
      </c>
    </row>
    <row r="1609" spans="1:15" ht="15" hidden="1">
      <c r="A1609" s="18">
        <v>41549</v>
      </c>
      <c r="B1609">
        <v>201310</v>
      </c>
      <c r="C1609" s="9" t="s">
        <v>380</v>
      </c>
      <c r="D1609" s="7">
        <v>102013</v>
      </c>
      <c r="E1609" t="s">
        <v>367</v>
      </c>
      <c r="F1609" s="26">
        <v>3500</v>
      </c>
      <c r="G1609" s="21">
        <v>30736</v>
      </c>
      <c r="H1609" s="7" t="str">
        <f>VLOOKUP(G1609,'Sub-Acct VLookup'!$A$1:$B$44,2,0)</f>
        <v>Community Welfare</v>
      </c>
      <c r="I1609" s="21">
        <v>3333</v>
      </c>
      <c r="J1609" s="19" t="s">
        <v>1011</v>
      </c>
      <c r="K1609" s="19"/>
      <c r="L1609" t="str">
        <f>VLOOKUP(J1609,'State V-Lookup'!$A$1:$B$19,2,0)</f>
        <v>KENTUCKY</v>
      </c>
      <c r="M1609" t="str">
        <f>VLOOKUP(I1609,'Cost Center VLookup'!$A$1:$C$99,2,0)</f>
        <v>3333 Mid St Div Public Affairs</v>
      </c>
      <c r="N1609" t="str">
        <f>VLOOKUP(I1609,'Cost Center VLookup'!$A$1:$C$89,3,0)</f>
        <v>Mark Martin</v>
      </c>
      <c r="O1609" t="str">
        <f>VLOOKUP(I1609,'Cost Center VLookup'!$A$1:$D$97,4,0)</f>
        <v>Administration</v>
      </c>
    </row>
    <row r="1610" spans="1:15" ht="15" hidden="1">
      <c r="A1610" s="18">
        <v>41549</v>
      </c>
      <c r="B1610">
        <v>201310</v>
      </c>
      <c r="C1610" s="9" t="s">
        <v>380</v>
      </c>
      <c r="D1610" s="7" t="s">
        <v>366</v>
      </c>
      <c r="E1610" t="s">
        <v>491</v>
      </c>
      <c r="F1610" s="26">
        <v>5000</v>
      </c>
      <c r="G1610" s="21">
        <v>30736</v>
      </c>
      <c r="H1610" s="7" t="str">
        <f>VLOOKUP(G1610,'Sub-Acct VLookup'!$A$1:$B$44,2,0)</f>
        <v>Community Welfare</v>
      </c>
      <c r="I1610" s="21">
        <v>3436</v>
      </c>
      <c r="J1610" s="19" t="s">
        <v>1026</v>
      </c>
      <c r="K1610" s="19"/>
      <c r="L1610" t="str">
        <f>VLOOKUP(J1610,'State V-Lookup'!$A$1:$B$19,2,0)</f>
        <v>TENNESSEE</v>
      </c>
      <c r="M1610" t="str">
        <f>VLOOKUP(I1610,'Cost Center VLookup'!$A$1:$C$99,2,0)</f>
        <v>3436 Mid St Div Johnson City Tri-Cities Operations</v>
      </c>
      <c r="N1610" t="str">
        <f>VLOOKUP(I1610,'Cost Center VLookup'!$A$1:$C$89,3,0)</f>
        <v>John Bradley</v>
      </c>
      <c r="O1610" t="str">
        <f>VLOOKUP(I1610,'Cost Center VLookup'!$A$1:$D$97,4,0)</f>
        <v>Bernie Anderson</v>
      </c>
    </row>
    <row r="1611" spans="1:15" ht="15" hidden="1">
      <c r="A1611" s="18">
        <v>41549</v>
      </c>
      <c r="B1611">
        <v>201310</v>
      </c>
      <c r="C1611" s="9" t="s">
        <v>380</v>
      </c>
      <c r="D1611" s="7" t="s">
        <v>366</v>
      </c>
      <c r="E1611" t="s">
        <v>699</v>
      </c>
      <c r="F1611" s="26">
        <v>1000</v>
      </c>
      <c r="G1611" s="21">
        <v>30736</v>
      </c>
      <c r="H1611" s="7" t="str">
        <f>VLOOKUP(G1611,'Sub-Acct VLookup'!$A$1:$B$44,2,0)</f>
        <v>Community Welfare</v>
      </c>
      <c r="I1611" s="21">
        <v>3333</v>
      </c>
      <c r="J1611" s="19" t="s">
        <v>1011</v>
      </c>
      <c r="K1611" s="19"/>
      <c r="L1611" t="str">
        <f>VLOOKUP(J1611,'State V-Lookup'!$A$1:$B$19,2,0)</f>
        <v>KENTUCKY</v>
      </c>
      <c r="M1611" t="str">
        <f>VLOOKUP(I1611,'Cost Center VLookup'!$A$1:$C$99,2,0)</f>
        <v>3333 Mid St Div Public Affairs</v>
      </c>
      <c r="N1611" t="str">
        <f>VLOOKUP(I1611,'Cost Center VLookup'!$A$1:$C$89,3,0)</f>
        <v>Mark Martin</v>
      </c>
      <c r="O1611" t="str">
        <f>VLOOKUP(I1611,'Cost Center VLookup'!$A$1:$D$97,4,0)</f>
        <v>Administration</v>
      </c>
    </row>
    <row r="1612" spans="1:15" ht="15" hidden="1">
      <c r="A1612" s="18">
        <v>41549</v>
      </c>
      <c r="B1612">
        <v>201310</v>
      </c>
      <c r="C1612" s="9" t="s">
        <v>380</v>
      </c>
      <c r="D1612" s="7" t="s">
        <v>366</v>
      </c>
      <c r="E1612" t="s">
        <v>368</v>
      </c>
      <c r="F1612" s="26">
        <v>500</v>
      </c>
      <c r="G1612" s="21">
        <v>30736</v>
      </c>
      <c r="H1612" s="7" t="str">
        <f>VLOOKUP(G1612,'Sub-Acct VLookup'!$A$1:$B$44,2,0)</f>
        <v>Community Welfare</v>
      </c>
      <c r="I1612" s="21">
        <v>3333</v>
      </c>
      <c r="J1612" s="19" t="s">
        <v>1011</v>
      </c>
      <c r="K1612" s="19"/>
      <c r="L1612" t="str">
        <f>VLOOKUP(J1612,'State V-Lookup'!$A$1:$B$19,2,0)</f>
        <v>KENTUCKY</v>
      </c>
      <c r="M1612" t="str">
        <f>VLOOKUP(I1612,'Cost Center VLookup'!$A$1:$C$99,2,0)</f>
        <v>3333 Mid St Div Public Affairs</v>
      </c>
      <c r="N1612" t="str">
        <f>VLOOKUP(I1612,'Cost Center VLookup'!$A$1:$C$89,3,0)</f>
        <v>Mark Martin</v>
      </c>
      <c r="O1612" t="str">
        <f>VLOOKUP(I1612,'Cost Center VLookup'!$A$1:$D$97,4,0)</f>
        <v>Administration</v>
      </c>
    </row>
    <row r="1613" spans="1:15" ht="15" hidden="1">
      <c r="A1613" s="18">
        <v>41555</v>
      </c>
      <c r="B1613">
        <v>201310</v>
      </c>
      <c r="C1613" s="9" t="s">
        <v>380</v>
      </c>
      <c r="D1613" s="7">
        <v>7</v>
      </c>
      <c r="E1613" t="s">
        <v>84</v>
      </c>
      <c r="F1613" s="26">
        <v>2500</v>
      </c>
      <c r="G1613" s="21">
        <v>30702</v>
      </c>
      <c r="H1613" s="7" t="str">
        <f>VLOOKUP(G1613,'Sub-Acct VLookup'!$A$1:$B$44,2,0)</f>
        <v>Education</v>
      </c>
      <c r="I1613" s="21">
        <v>3333</v>
      </c>
      <c r="J1613" s="19" t="s">
        <v>1011</v>
      </c>
      <c r="K1613" s="19"/>
      <c r="L1613" t="str">
        <f>VLOOKUP(J1613,'State V-Lookup'!$A$1:$B$19,2,0)</f>
        <v>KENTUCKY</v>
      </c>
      <c r="M1613" t="str">
        <f>VLOOKUP(I1613,'Cost Center VLookup'!$A$1:$C$99,2,0)</f>
        <v>3333 Mid St Div Public Affairs</v>
      </c>
      <c r="N1613" t="str">
        <f>VLOOKUP(I1613,'Cost Center VLookup'!$A$1:$C$89,3,0)</f>
        <v>Mark Martin</v>
      </c>
      <c r="O1613" t="str">
        <f>VLOOKUP(I1613,'Cost Center VLookup'!$A$1:$D$97,4,0)</f>
        <v>Administration</v>
      </c>
    </row>
    <row r="1614" spans="1:15" ht="15" hidden="1">
      <c r="A1614" s="18">
        <v>41556</v>
      </c>
      <c r="B1614">
        <v>201310</v>
      </c>
      <c r="C1614" s="9" t="s">
        <v>380</v>
      </c>
      <c r="D1614" s="7" t="s">
        <v>369</v>
      </c>
      <c r="E1614" t="s">
        <v>578</v>
      </c>
      <c r="F1614" s="26">
        <v>75</v>
      </c>
      <c r="G1614" s="21">
        <v>30736</v>
      </c>
      <c r="H1614" s="7" t="str">
        <f>VLOOKUP(G1614,'Sub-Acct VLookup'!$A$1:$B$44,2,0)</f>
        <v>Community Welfare</v>
      </c>
      <c r="I1614" s="21">
        <v>3333</v>
      </c>
      <c r="J1614" s="19" t="s">
        <v>1011</v>
      </c>
      <c r="K1614" s="19"/>
      <c r="L1614" t="str">
        <f>VLOOKUP(J1614,'State V-Lookup'!$A$1:$B$19,2,0)</f>
        <v>KENTUCKY</v>
      </c>
      <c r="M1614" t="str">
        <f>VLOOKUP(I1614,'Cost Center VLookup'!$A$1:$C$99,2,0)</f>
        <v>3333 Mid St Div Public Affairs</v>
      </c>
      <c r="N1614" t="str">
        <f>VLOOKUP(I1614,'Cost Center VLookup'!$A$1:$C$89,3,0)</f>
        <v>Mark Martin</v>
      </c>
      <c r="O1614" t="str">
        <f>VLOOKUP(I1614,'Cost Center VLookup'!$A$1:$D$97,4,0)</f>
        <v>Administration</v>
      </c>
    </row>
    <row r="1615" spans="1:15" ht="15" hidden="1">
      <c r="A1615" s="18">
        <v>41556</v>
      </c>
      <c r="B1615">
        <v>201310</v>
      </c>
      <c r="C1615" s="9" t="s">
        <v>380</v>
      </c>
      <c r="D1615" s="7" t="s">
        <v>370</v>
      </c>
      <c r="E1615" t="s">
        <v>484</v>
      </c>
      <c r="F1615" s="26">
        <v>450</v>
      </c>
      <c r="G1615" s="21">
        <v>30703</v>
      </c>
      <c r="H1615" s="7" t="str">
        <f>VLOOKUP(G1615,'Sub-Acct VLookup'!$A$1:$B$44,2,0)</f>
        <v>United Way Agencies</v>
      </c>
      <c r="I1615" s="21">
        <v>3333</v>
      </c>
      <c r="J1615" s="19" t="s">
        <v>1026</v>
      </c>
      <c r="K1615" s="19"/>
      <c r="L1615" t="str">
        <f>VLOOKUP(J1615,'State V-Lookup'!$A$1:$B$19,2,0)</f>
        <v>TENNESSEE</v>
      </c>
      <c r="M1615" t="str">
        <f>VLOOKUP(I1615,'Cost Center VLookup'!$A$1:$C$99,2,0)</f>
        <v>3333 Mid St Div Public Affairs</v>
      </c>
      <c r="N1615" t="str">
        <f>VLOOKUP(I1615,'Cost Center VLookup'!$A$1:$C$89,3,0)</f>
        <v>Mark Martin</v>
      </c>
      <c r="O1615" t="str">
        <f>VLOOKUP(I1615,'Cost Center VLookup'!$A$1:$D$97,4,0)</f>
        <v>Administration</v>
      </c>
    </row>
    <row r="1616" spans="1:15" ht="15" hidden="1">
      <c r="A1616" s="18">
        <v>41562</v>
      </c>
      <c r="B1616">
        <v>201310</v>
      </c>
      <c r="C1616" s="9" t="s">
        <v>380</v>
      </c>
      <c r="D1616" s="7" t="s">
        <v>371</v>
      </c>
      <c r="E1616" t="s">
        <v>615</v>
      </c>
      <c r="F1616" s="26">
        <v>7000</v>
      </c>
      <c r="G1616" s="21">
        <v>30706</v>
      </c>
      <c r="H1616" s="7" t="str">
        <f>VLOOKUP(G1616,'Sub-Acct VLookup'!$A$1:$B$44,2,0)</f>
        <v>Museums &amp; Arts</v>
      </c>
      <c r="I1616" s="21">
        <v>3333</v>
      </c>
      <c r="J1616" s="19" t="s">
        <v>1011</v>
      </c>
      <c r="K1616" s="19"/>
      <c r="L1616" t="str">
        <f>VLOOKUP(J1616,'State V-Lookup'!$A$1:$B$19,2,0)</f>
        <v>KENTUCKY</v>
      </c>
      <c r="M1616" t="str">
        <f>VLOOKUP(I1616,'Cost Center VLookup'!$A$1:$C$99,2,0)</f>
        <v>3333 Mid St Div Public Affairs</v>
      </c>
      <c r="N1616" t="str">
        <f>VLOOKUP(I1616,'Cost Center VLookup'!$A$1:$C$89,3,0)</f>
        <v>Mark Martin</v>
      </c>
      <c r="O1616" t="str">
        <f>VLOOKUP(I1616,'Cost Center VLookup'!$A$1:$D$97,4,0)</f>
        <v>Administration</v>
      </c>
    </row>
    <row r="1617" spans="1:15" ht="15" hidden="1">
      <c r="A1617" s="18">
        <v>41563</v>
      </c>
      <c r="B1617">
        <v>201310</v>
      </c>
      <c r="C1617" s="9" t="s">
        <v>380</v>
      </c>
      <c r="D1617" s="7" t="s">
        <v>372</v>
      </c>
      <c r="E1617" t="s">
        <v>486</v>
      </c>
      <c r="F1617" s="26">
        <v>65.03</v>
      </c>
      <c r="G1617" s="21">
        <v>30705</v>
      </c>
      <c r="H1617" s="7" t="str">
        <f>VLOOKUP(G1617,'Sub-Acct VLookup'!$A$1:$B$44,2,0)</f>
        <v>Health</v>
      </c>
      <c r="I1617" s="21">
        <v>2732</v>
      </c>
      <c r="J1617" s="19" t="s">
        <v>1011</v>
      </c>
      <c r="K1617" s="19"/>
      <c r="L1617" t="str">
        <f>VLOOKUP(J1617,'State V-Lookup'!$A$1:$B$19,2,0)</f>
        <v>KENTUCKY</v>
      </c>
      <c r="M1617" t="str">
        <f>VLOOKUP(I1617,'Cost Center VLookup'!$A$1:$C$99,2,0)</f>
        <v>2732 KY Div Bowling Green East Region Marketing</v>
      </c>
      <c r="N1617" t="str">
        <f>VLOOKUP(I1617,'Cost Center VLookup'!$A$1:$C$89,3,0)</f>
        <v>Bradley Benningfield</v>
      </c>
      <c r="O1617" t="str">
        <f>VLOOKUP(I1617,'Cost Center VLookup'!$A$1:$D$97,4,0)</f>
        <v>Marketing</v>
      </c>
    </row>
    <row r="1618" spans="1:15" ht="15" hidden="1">
      <c r="A1618" s="18">
        <v>41569</v>
      </c>
      <c r="B1618">
        <v>201310</v>
      </c>
      <c r="C1618" s="9" t="s">
        <v>380</v>
      </c>
      <c r="D1618" s="7">
        <v>201310221</v>
      </c>
      <c r="E1618" t="s">
        <v>373</v>
      </c>
      <c r="F1618" s="26">
        <v>100</v>
      </c>
      <c r="G1618" s="21">
        <v>30706</v>
      </c>
      <c r="H1618" s="7" t="str">
        <f>VLOOKUP(G1618,'Sub-Acct VLookup'!$A$1:$B$44,2,0)</f>
        <v>Museums &amp; Arts</v>
      </c>
      <c r="I1618" s="21">
        <v>3333</v>
      </c>
      <c r="J1618" s="19" t="s">
        <v>1011</v>
      </c>
      <c r="K1618" s="19"/>
      <c r="L1618" t="str">
        <f>VLOOKUP(J1618,'State V-Lookup'!$A$1:$B$19,2,0)</f>
        <v>KENTUCKY</v>
      </c>
      <c r="M1618" t="str">
        <f>VLOOKUP(I1618,'Cost Center VLookup'!$A$1:$C$99,2,0)</f>
        <v>3333 Mid St Div Public Affairs</v>
      </c>
      <c r="N1618" t="str">
        <f>VLOOKUP(I1618,'Cost Center VLookup'!$A$1:$C$89,3,0)</f>
        <v>Mark Martin</v>
      </c>
      <c r="O1618" t="str">
        <f>VLOOKUP(I1618,'Cost Center VLookup'!$A$1:$D$97,4,0)</f>
        <v>Administration</v>
      </c>
    </row>
    <row r="1619" spans="1:15" ht="15" hidden="1">
      <c r="A1619" s="18">
        <v>41572</v>
      </c>
      <c r="B1619">
        <v>201310</v>
      </c>
      <c r="C1619" s="9" t="s">
        <v>380</v>
      </c>
      <c r="D1619" s="7" t="s">
        <v>375</v>
      </c>
      <c r="E1619" t="s">
        <v>374</v>
      </c>
      <c r="F1619" s="26">
        <v>100</v>
      </c>
      <c r="G1619" s="21">
        <v>30702</v>
      </c>
      <c r="H1619" s="7" t="str">
        <f>VLOOKUP(G1619,'Sub-Acct VLookup'!$A$1:$B$44,2,0)</f>
        <v>Education</v>
      </c>
      <c r="I1619" s="21">
        <v>3333</v>
      </c>
      <c r="J1619" s="19" t="s">
        <v>1011</v>
      </c>
      <c r="K1619" s="19"/>
      <c r="L1619" t="str">
        <f>VLOOKUP(J1619,'State V-Lookup'!$A$1:$B$19,2,0)</f>
        <v>KENTUCKY</v>
      </c>
      <c r="M1619" t="str">
        <f>VLOOKUP(I1619,'Cost Center VLookup'!$A$1:$C$99,2,0)</f>
        <v>3333 Mid St Div Public Affairs</v>
      </c>
      <c r="N1619" t="str">
        <f>VLOOKUP(I1619,'Cost Center VLookup'!$A$1:$C$89,3,0)</f>
        <v>Mark Martin</v>
      </c>
      <c r="O1619" t="str">
        <f>VLOOKUP(I1619,'Cost Center VLookup'!$A$1:$D$97,4,0)</f>
        <v>Administration</v>
      </c>
    </row>
    <row r="1620" spans="1:15" ht="15" hidden="1">
      <c r="A1620" s="18">
        <v>41575</v>
      </c>
      <c r="B1620">
        <v>201310</v>
      </c>
      <c r="C1620" s="9" t="s">
        <v>380</v>
      </c>
      <c r="D1620" s="7" t="s">
        <v>376</v>
      </c>
      <c r="E1620" t="s">
        <v>470</v>
      </c>
      <c r="F1620" s="26">
        <v>1000</v>
      </c>
      <c r="G1620" s="21">
        <v>30736</v>
      </c>
      <c r="H1620" s="7" t="str">
        <f>VLOOKUP(G1620,'Sub-Acct VLookup'!$A$1:$B$44,2,0)</f>
        <v>Community Welfare</v>
      </c>
      <c r="I1620" s="21">
        <v>3333</v>
      </c>
      <c r="J1620" s="19" t="s">
        <v>1026</v>
      </c>
      <c r="K1620" s="19"/>
      <c r="L1620" t="str">
        <f>VLOOKUP(J1620,'State V-Lookup'!$A$1:$B$19,2,0)</f>
        <v>TENNESSEE</v>
      </c>
      <c r="M1620" t="str">
        <f>VLOOKUP(I1620,'Cost Center VLookup'!$A$1:$C$99,2,0)</f>
        <v>3333 Mid St Div Public Affairs</v>
      </c>
      <c r="N1620" t="str">
        <f>VLOOKUP(I1620,'Cost Center VLookup'!$A$1:$C$89,3,0)</f>
        <v>Mark Martin</v>
      </c>
      <c r="O1620" t="str">
        <f>VLOOKUP(I1620,'Cost Center VLookup'!$A$1:$D$97,4,0)</f>
        <v>Administration</v>
      </c>
    </row>
    <row r="1621" spans="1:15" ht="15" hidden="1">
      <c r="A1621" s="18">
        <v>41576</v>
      </c>
      <c r="B1621">
        <v>201310</v>
      </c>
      <c r="C1621" s="9" t="s">
        <v>380</v>
      </c>
      <c r="D1621" s="7" t="s">
        <v>377</v>
      </c>
      <c r="E1621" t="s">
        <v>470</v>
      </c>
      <c r="F1621" s="26">
        <v>350</v>
      </c>
      <c r="G1621" s="21">
        <v>30736</v>
      </c>
      <c r="H1621" s="7" t="str">
        <f>VLOOKUP(G1621,'Sub-Acct VLookup'!$A$1:$B$44,2,0)</f>
        <v>Community Welfare</v>
      </c>
      <c r="I1621" s="21">
        <v>3333</v>
      </c>
      <c r="J1621" s="19" t="s">
        <v>1011</v>
      </c>
      <c r="K1621" s="19"/>
      <c r="L1621" t="str">
        <f>VLOOKUP(J1621,'State V-Lookup'!$A$1:$B$19,2,0)</f>
        <v>KENTUCKY</v>
      </c>
      <c r="M1621" t="str">
        <f>VLOOKUP(I1621,'Cost Center VLookup'!$A$1:$C$99,2,0)</f>
        <v>3333 Mid St Div Public Affairs</v>
      </c>
      <c r="N1621" t="str">
        <f>VLOOKUP(I1621,'Cost Center VLookup'!$A$1:$C$89,3,0)</f>
        <v>Mark Martin</v>
      </c>
      <c r="O1621" t="str">
        <f>VLOOKUP(I1621,'Cost Center VLookup'!$A$1:$D$97,4,0)</f>
        <v>Administration</v>
      </c>
    </row>
    <row r="1622" spans="1:15" ht="15" hidden="1">
      <c r="A1622" s="18">
        <v>41576</v>
      </c>
      <c r="B1622">
        <v>201310</v>
      </c>
      <c r="C1622" s="9" t="s">
        <v>380</v>
      </c>
      <c r="D1622" s="7" t="s">
        <v>379</v>
      </c>
      <c r="E1622" t="s">
        <v>378</v>
      </c>
      <c r="F1622" s="26">
        <v>500</v>
      </c>
      <c r="G1622" s="21">
        <v>30710</v>
      </c>
      <c r="H1622" s="7" t="str">
        <f>VLOOKUP(G1622,'Sub-Acct VLookup'!$A$1:$B$44,2,0)</f>
        <v>Youth Clubs &amp; Centers</v>
      </c>
      <c r="I1622" s="21">
        <v>3333</v>
      </c>
      <c r="J1622" s="19" t="s">
        <v>1026</v>
      </c>
      <c r="K1622" s="19"/>
      <c r="L1622" t="str">
        <f>VLOOKUP(J1622,'State V-Lookup'!$A$1:$B$19,2,0)</f>
        <v>TENNESSEE</v>
      </c>
      <c r="M1622" t="str">
        <f>VLOOKUP(I1622,'Cost Center VLookup'!$A$1:$C$99,2,0)</f>
        <v>3333 Mid St Div Public Affairs</v>
      </c>
      <c r="N1622" t="str">
        <f>VLOOKUP(I1622,'Cost Center VLookup'!$A$1:$C$89,3,0)</f>
        <v>Mark Martin</v>
      </c>
      <c r="O1622" t="str">
        <f>VLOOKUP(I1622,'Cost Center VLookup'!$A$1:$D$97,4,0)</f>
        <v>Administration</v>
      </c>
    </row>
    <row r="1623" spans="1:15" ht="15" hidden="1">
      <c r="A1623" s="20">
        <v>41548</v>
      </c>
      <c r="B1623">
        <v>201311</v>
      </c>
      <c r="C1623" s="9" t="s">
        <v>380</v>
      </c>
      <c r="D1623" s="28">
        <v>41548</v>
      </c>
      <c r="E1623" s="21" t="s">
        <v>470</v>
      </c>
      <c r="F1623" s="26">
        <v>1000</v>
      </c>
      <c r="G1623" s="21">
        <v>30736</v>
      </c>
      <c r="H1623" s="7" t="str">
        <f>VLOOKUP(G1623,'Sub-Acct VLookup'!$A$1:$B$44,2,0)</f>
        <v>Community Welfare</v>
      </c>
      <c r="I1623" s="21">
        <v>3333</v>
      </c>
      <c r="J1623" s="19" t="s">
        <v>1011</v>
      </c>
      <c r="K1623" s="19"/>
      <c r="L1623" t="str">
        <f>VLOOKUP(J1623,'State V-Lookup'!$A$1:$B$19,2,0)</f>
        <v>KENTUCKY</v>
      </c>
      <c r="M1623" t="str">
        <f>VLOOKUP(I1623,'Cost Center VLookup'!$A$1:$C$99,2,0)</f>
        <v>3333 Mid St Div Public Affairs</v>
      </c>
      <c r="N1623" t="str">
        <f>VLOOKUP(I1623,'Cost Center VLookup'!$A$1:$C$89,3,0)</f>
        <v>Mark Martin</v>
      </c>
      <c r="O1623" t="str">
        <f>VLOOKUP(I1623,'Cost Center VLookup'!$A$1:$D$97,4,0)</f>
        <v>Administration</v>
      </c>
    </row>
    <row r="1624" spans="1:15" ht="15" hidden="1">
      <c r="A1624" s="20">
        <v>41578</v>
      </c>
      <c r="B1624">
        <v>201311</v>
      </c>
      <c r="C1624" s="9" t="s">
        <v>380</v>
      </c>
      <c r="D1624" s="29" t="s">
        <v>1156</v>
      </c>
      <c r="E1624" s="21" t="s">
        <v>90</v>
      </c>
      <c r="F1624" s="26">
        <v>1500</v>
      </c>
      <c r="G1624" s="21">
        <v>30702</v>
      </c>
      <c r="H1624" s="7" t="str">
        <f>VLOOKUP(G1624,'Sub-Acct VLookup'!$A$1:$B$44,2,0)</f>
        <v>Education</v>
      </c>
      <c r="I1624" s="21">
        <v>3333</v>
      </c>
      <c r="J1624" s="19" t="s">
        <v>1011</v>
      </c>
      <c r="K1624" s="19"/>
      <c r="L1624" t="str">
        <f>VLOOKUP(J1624,'State V-Lookup'!$A$1:$B$19,2,0)</f>
        <v>KENTUCKY</v>
      </c>
      <c r="M1624" t="str">
        <f>VLOOKUP(I1624,'Cost Center VLookup'!$A$1:$C$99,2,0)</f>
        <v>3333 Mid St Div Public Affairs</v>
      </c>
      <c r="N1624" t="str">
        <f>VLOOKUP(I1624,'Cost Center VLookup'!$A$1:$C$89,3,0)</f>
        <v>Mark Martin</v>
      </c>
      <c r="O1624" t="str">
        <f>VLOOKUP(I1624,'Cost Center VLookup'!$A$1:$D$97,4,0)</f>
        <v>Administration</v>
      </c>
    </row>
    <row r="1625" spans="1:15" ht="15" hidden="1">
      <c r="A1625" s="20">
        <v>41579</v>
      </c>
      <c r="B1625">
        <v>201311</v>
      </c>
      <c r="C1625" s="9" t="s">
        <v>380</v>
      </c>
      <c r="D1625" s="29">
        <v>58</v>
      </c>
      <c r="E1625" s="21" t="s">
        <v>784</v>
      </c>
      <c r="F1625" s="26">
        <v>1000</v>
      </c>
      <c r="G1625" s="21">
        <v>30736</v>
      </c>
      <c r="H1625" s="7" t="str">
        <f>VLOOKUP(G1625,'Sub-Acct VLookup'!$A$1:$B$44,2,0)</f>
        <v>Community Welfare</v>
      </c>
      <c r="I1625" s="21">
        <v>3333</v>
      </c>
      <c r="J1625" s="19" t="s">
        <v>1011</v>
      </c>
      <c r="K1625" s="19"/>
      <c r="L1625" t="str">
        <f>VLOOKUP(J1625,'State V-Lookup'!$A$1:$B$19,2,0)</f>
        <v>KENTUCKY</v>
      </c>
      <c r="M1625" t="str">
        <f>VLOOKUP(I1625,'Cost Center VLookup'!$A$1:$C$99,2,0)</f>
        <v>3333 Mid St Div Public Affairs</v>
      </c>
      <c r="N1625" t="str">
        <f>VLOOKUP(I1625,'Cost Center VLookup'!$A$1:$C$89,3,0)</f>
        <v>Mark Martin</v>
      </c>
      <c r="O1625" t="str">
        <f>VLOOKUP(I1625,'Cost Center VLookup'!$A$1:$D$97,4,0)</f>
        <v>Administration</v>
      </c>
    </row>
    <row r="1626" spans="1:15" ht="15" hidden="1">
      <c r="A1626" s="20">
        <v>41579</v>
      </c>
      <c r="B1626">
        <v>201311</v>
      </c>
      <c r="C1626" s="9" t="s">
        <v>380</v>
      </c>
      <c r="D1626" s="29" t="s">
        <v>1157</v>
      </c>
      <c r="E1626" s="21" t="s">
        <v>785</v>
      </c>
      <c r="F1626" s="26">
        <v>50</v>
      </c>
      <c r="G1626" s="21">
        <v>30702</v>
      </c>
      <c r="H1626" s="7" t="str">
        <f>VLOOKUP(G1626,'Sub-Acct VLookup'!$A$1:$B$44,2,0)</f>
        <v>Education</v>
      </c>
      <c r="I1626" s="21">
        <v>3333</v>
      </c>
      <c r="J1626" s="19" t="s">
        <v>1011</v>
      </c>
      <c r="K1626" s="19"/>
      <c r="L1626" t="str">
        <f>VLOOKUP(J1626,'State V-Lookup'!$A$1:$B$19,2,0)</f>
        <v>KENTUCKY</v>
      </c>
      <c r="M1626" t="str">
        <f>VLOOKUP(I1626,'Cost Center VLookup'!$A$1:$C$99,2,0)</f>
        <v>3333 Mid St Div Public Affairs</v>
      </c>
      <c r="N1626" t="str">
        <f>VLOOKUP(I1626,'Cost Center VLookup'!$A$1:$C$89,3,0)</f>
        <v>Mark Martin</v>
      </c>
      <c r="O1626" t="str">
        <f>VLOOKUP(I1626,'Cost Center VLookup'!$A$1:$D$97,4,0)</f>
        <v>Administration</v>
      </c>
    </row>
    <row r="1627" spans="1:15" ht="15" hidden="1">
      <c r="A1627" s="20">
        <v>41579</v>
      </c>
      <c r="B1627">
        <v>201311</v>
      </c>
      <c r="C1627" s="9" t="s">
        <v>380</v>
      </c>
      <c r="D1627" s="29" t="s">
        <v>1157</v>
      </c>
      <c r="E1627" s="21" t="s">
        <v>1199</v>
      </c>
      <c r="F1627" s="26">
        <v>100</v>
      </c>
      <c r="G1627" s="21">
        <v>30736</v>
      </c>
      <c r="H1627" s="7" t="str">
        <f>VLOOKUP(G1627,'Sub-Acct VLookup'!$A$1:$B$44,2,0)</f>
        <v>Community Welfare</v>
      </c>
      <c r="I1627" s="21">
        <v>3333</v>
      </c>
      <c r="J1627" s="19" t="s">
        <v>1011</v>
      </c>
      <c r="K1627" s="19"/>
      <c r="L1627" t="str">
        <f>VLOOKUP(J1627,'State V-Lookup'!$A$1:$B$19,2,0)</f>
        <v>KENTUCKY</v>
      </c>
      <c r="M1627" t="str">
        <f>VLOOKUP(I1627,'Cost Center VLookup'!$A$1:$C$99,2,0)</f>
        <v>3333 Mid St Div Public Affairs</v>
      </c>
      <c r="N1627" t="str">
        <f>VLOOKUP(I1627,'Cost Center VLookup'!$A$1:$C$89,3,0)</f>
        <v>Mark Martin</v>
      </c>
      <c r="O1627" t="str">
        <f>VLOOKUP(I1627,'Cost Center VLookup'!$A$1:$D$97,4,0)</f>
        <v>Administration</v>
      </c>
    </row>
    <row r="1628" spans="1:15" ht="15" hidden="1">
      <c r="A1628" s="20">
        <v>41579</v>
      </c>
      <c r="B1628">
        <v>201311</v>
      </c>
      <c r="C1628" s="9" t="s">
        <v>380</v>
      </c>
      <c r="D1628" s="29" t="s">
        <v>1157</v>
      </c>
      <c r="E1628" s="21" t="s">
        <v>746</v>
      </c>
      <c r="F1628" s="26">
        <v>50</v>
      </c>
      <c r="G1628" s="21">
        <v>30702</v>
      </c>
      <c r="H1628" s="7" t="str">
        <f>VLOOKUP(G1628,'Sub-Acct VLookup'!$A$1:$B$44,2,0)</f>
        <v>Education</v>
      </c>
      <c r="I1628" s="21">
        <v>3333</v>
      </c>
      <c r="J1628" s="19" t="s">
        <v>1011</v>
      </c>
      <c r="K1628" s="19"/>
      <c r="L1628" t="str">
        <f>VLOOKUP(J1628,'State V-Lookup'!$A$1:$B$19,2,0)</f>
        <v>KENTUCKY</v>
      </c>
      <c r="M1628" t="str">
        <f>VLOOKUP(I1628,'Cost Center VLookup'!$A$1:$C$99,2,0)</f>
        <v>3333 Mid St Div Public Affairs</v>
      </c>
      <c r="N1628" t="str">
        <f>VLOOKUP(I1628,'Cost Center VLookup'!$A$1:$C$89,3,0)</f>
        <v>Mark Martin</v>
      </c>
      <c r="O1628" t="str">
        <f>VLOOKUP(I1628,'Cost Center VLookup'!$A$1:$D$97,4,0)</f>
        <v>Administration</v>
      </c>
    </row>
    <row r="1629" spans="1:15" ht="15" hidden="1">
      <c r="A1629" s="20">
        <v>41590</v>
      </c>
      <c r="B1629">
        <v>201311</v>
      </c>
      <c r="C1629" s="9" t="s">
        <v>380</v>
      </c>
      <c r="D1629" s="29">
        <v>6892076</v>
      </c>
      <c r="E1629" s="21" t="s">
        <v>88</v>
      </c>
      <c r="F1629" s="26">
        <v>150</v>
      </c>
      <c r="G1629" s="21">
        <v>30736</v>
      </c>
      <c r="H1629" s="7" t="str">
        <f>VLOOKUP(G1629,'Sub-Acct VLookup'!$A$1:$B$44,2,0)</f>
        <v>Community Welfare</v>
      </c>
      <c r="I1629" s="21">
        <v>3333</v>
      </c>
      <c r="J1629" s="19" t="s">
        <v>1011</v>
      </c>
      <c r="K1629" s="19"/>
      <c r="L1629" t="str">
        <f>VLOOKUP(J1629,'State V-Lookup'!$A$1:$B$19,2,0)</f>
        <v>KENTUCKY</v>
      </c>
      <c r="M1629" t="str">
        <f>VLOOKUP(I1629,'Cost Center VLookup'!$A$1:$C$99,2,0)</f>
        <v>3333 Mid St Div Public Affairs</v>
      </c>
      <c r="N1629" t="str">
        <f>VLOOKUP(I1629,'Cost Center VLookup'!$A$1:$C$89,3,0)</f>
        <v>Mark Martin</v>
      </c>
      <c r="O1629" t="str">
        <f>VLOOKUP(I1629,'Cost Center VLookup'!$A$1:$D$97,4,0)</f>
        <v>Administration</v>
      </c>
    </row>
    <row r="1630" spans="1:15" ht="15" hidden="1">
      <c r="A1630" s="20">
        <v>41590</v>
      </c>
      <c r="B1630">
        <v>201311</v>
      </c>
      <c r="C1630" s="9" t="s">
        <v>380</v>
      </c>
      <c r="D1630" s="29" t="s">
        <v>1158</v>
      </c>
      <c r="E1630" s="21" t="s">
        <v>492</v>
      </c>
      <c r="F1630" s="26">
        <v>1000</v>
      </c>
      <c r="G1630" s="21">
        <v>30702</v>
      </c>
      <c r="H1630" s="7" t="str">
        <f>VLOOKUP(G1630,'Sub-Acct VLookup'!$A$1:$B$44,2,0)</f>
        <v>Education</v>
      </c>
      <c r="I1630" s="21">
        <v>3333</v>
      </c>
      <c r="J1630" s="19" t="s">
        <v>1011</v>
      </c>
      <c r="K1630" s="19"/>
      <c r="L1630" t="str">
        <f>VLOOKUP(J1630,'State V-Lookup'!$A$1:$B$19,2,0)</f>
        <v>KENTUCKY</v>
      </c>
      <c r="M1630" t="str">
        <f>VLOOKUP(I1630,'Cost Center VLookup'!$A$1:$C$99,2,0)</f>
        <v>3333 Mid St Div Public Affairs</v>
      </c>
      <c r="N1630" t="str">
        <f>VLOOKUP(I1630,'Cost Center VLookup'!$A$1:$C$89,3,0)</f>
        <v>Mark Martin</v>
      </c>
      <c r="O1630" t="str">
        <f>VLOOKUP(I1630,'Cost Center VLookup'!$A$1:$D$97,4,0)</f>
        <v>Administration</v>
      </c>
    </row>
    <row r="1631" spans="1:15" ht="15" hidden="1">
      <c r="A1631" s="20">
        <v>41590</v>
      </c>
      <c r="B1631">
        <v>201311</v>
      </c>
      <c r="C1631" s="9" t="s">
        <v>380</v>
      </c>
      <c r="D1631" s="29" t="s">
        <v>1159</v>
      </c>
      <c r="E1631" s="21" t="s">
        <v>567</v>
      </c>
      <c r="F1631" s="26">
        <v>2500</v>
      </c>
      <c r="G1631" s="21">
        <v>30736</v>
      </c>
      <c r="H1631" s="7" t="str">
        <f>VLOOKUP(G1631,'Sub-Acct VLookup'!$A$1:$B$44,2,0)</f>
        <v>Community Welfare</v>
      </c>
      <c r="I1631" s="21">
        <v>3333</v>
      </c>
      <c r="J1631" s="19" t="s">
        <v>1011</v>
      </c>
      <c r="K1631" s="19"/>
      <c r="L1631" t="str">
        <f>VLOOKUP(J1631,'State V-Lookup'!$A$1:$B$19,2,0)</f>
        <v>KENTUCKY</v>
      </c>
      <c r="M1631" t="str">
        <f>VLOOKUP(I1631,'Cost Center VLookup'!$A$1:$C$99,2,0)</f>
        <v>3333 Mid St Div Public Affairs</v>
      </c>
      <c r="N1631" t="str">
        <f>VLOOKUP(I1631,'Cost Center VLookup'!$A$1:$C$89,3,0)</f>
        <v>Mark Martin</v>
      </c>
      <c r="O1631" t="str">
        <f>VLOOKUP(I1631,'Cost Center VLookup'!$A$1:$D$97,4,0)</f>
        <v>Administration</v>
      </c>
    </row>
    <row r="1632" spans="1:15" ht="15" hidden="1">
      <c r="A1632" s="20">
        <v>41593</v>
      </c>
      <c r="B1632">
        <v>201311</v>
      </c>
      <c r="C1632" s="9" t="s">
        <v>380</v>
      </c>
      <c r="D1632" s="29" t="s">
        <v>948</v>
      </c>
      <c r="E1632" s="21" t="s">
        <v>486</v>
      </c>
      <c r="F1632" s="26">
        <v>84.23</v>
      </c>
      <c r="G1632" s="21">
        <v>30736</v>
      </c>
      <c r="H1632" s="7" t="str">
        <f>VLOOKUP(G1632,'Sub-Acct VLookup'!$A$1:$B$44,2,0)</f>
        <v>Community Welfare</v>
      </c>
      <c r="I1632" s="21">
        <v>3438</v>
      </c>
      <c r="J1632" s="19" t="s">
        <v>1035</v>
      </c>
      <c r="K1632" s="19"/>
      <c r="L1632" t="str">
        <f>VLOOKUP(J1632,'State V-Lookup'!$A$1:$B$19,2,0)</f>
        <v>VIRGINIA</v>
      </c>
      <c r="M1632" t="str">
        <f>VLOOKUP(I1632,'Cost Center VLookup'!$A$1:$C$99,2,0)</f>
        <v>3438 Mid St Div New River North Operations</v>
      </c>
      <c r="N1632" t="str">
        <f>VLOOKUP(I1632,'Cost Center VLookup'!$A$1:$C$89,3,0)</f>
        <v>Perry Patterson</v>
      </c>
      <c r="O1632" t="str">
        <f>VLOOKUP(I1632,'Cost Center VLookup'!$A$1:$D$97,4,0)</f>
        <v>Bernie Anderson</v>
      </c>
    </row>
    <row r="1633" spans="1:15" ht="15" hidden="1">
      <c r="A1633" s="20">
        <v>41599</v>
      </c>
      <c r="B1633">
        <v>201311</v>
      </c>
      <c r="C1633" s="9" t="s">
        <v>380</v>
      </c>
      <c r="D1633" s="29" t="s">
        <v>1161</v>
      </c>
      <c r="E1633" s="21" t="s">
        <v>1160</v>
      </c>
      <c r="F1633" s="26">
        <v>119422</v>
      </c>
      <c r="G1633" s="21">
        <v>30711</v>
      </c>
      <c r="H1633" s="7" t="str">
        <f>VLOOKUP(G1633,'Sub-Acct VLookup'!$A$1:$B$44,2,0)</f>
        <v>Heat Help Assistance Program</v>
      </c>
      <c r="I1633" s="21">
        <v>3333</v>
      </c>
      <c r="J1633" s="19" t="s">
        <v>1011</v>
      </c>
      <c r="K1633" s="19"/>
      <c r="L1633" t="str">
        <f>VLOOKUP(J1633,'State V-Lookup'!$A$1:$B$19,2,0)</f>
        <v>KENTUCKY</v>
      </c>
      <c r="M1633" t="str">
        <f>VLOOKUP(I1633,'Cost Center VLookup'!$A$1:$C$99,2,0)</f>
        <v>3333 Mid St Div Public Affairs</v>
      </c>
      <c r="N1633" t="str">
        <f>VLOOKUP(I1633,'Cost Center VLookup'!$A$1:$C$89,3,0)</f>
        <v>Mark Martin</v>
      </c>
      <c r="O1633" t="str">
        <f>VLOOKUP(I1633,'Cost Center VLookup'!$A$1:$D$97,4,0)</f>
        <v>Administration</v>
      </c>
    </row>
    <row r="1634" spans="1:15" ht="15" hidden="1">
      <c r="A1634" s="20">
        <v>41605</v>
      </c>
      <c r="B1634">
        <v>201311</v>
      </c>
      <c r="C1634" s="9" t="s">
        <v>380</v>
      </c>
      <c r="D1634" s="29" t="s">
        <v>1163</v>
      </c>
      <c r="E1634" s="21" t="s">
        <v>1162</v>
      </c>
      <c r="F1634" s="26">
        <v>500</v>
      </c>
      <c r="G1634" s="21">
        <v>30736</v>
      </c>
      <c r="H1634" s="7" t="str">
        <f>VLOOKUP(G1634,'Sub-Acct VLookup'!$A$1:$B$44,2,0)</f>
        <v>Community Welfare</v>
      </c>
      <c r="I1634" s="21">
        <v>3333</v>
      </c>
      <c r="J1634" s="19" t="s">
        <v>1011</v>
      </c>
      <c r="K1634" s="19"/>
      <c r="L1634" t="str">
        <f>VLOOKUP(J1634,'State V-Lookup'!$A$1:$B$19,2,0)</f>
        <v>KENTUCKY</v>
      </c>
      <c r="M1634" t="str">
        <f>VLOOKUP(I1634,'Cost Center VLookup'!$A$1:$C$99,2,0)</f>
        <v>3333 Mid St Div Public Affairs</v>
      </c>
      <c r="N1634" t="str">
        <f>VLOOKUP(I1634,'Cost Center VLookup'!$A$1:$C$89,3,0)</f>
        <v>Mark Martin</v>
      </c>
      <c r="O1634" t="str">
        <f>VLOOKUP(I1634,'Cost Center VLookup'!$A$1:$D$97,4,0)</f>
        <v>Administration</v>
      </c>
    </row>
    <row r="1635" spans="1:15" ht="15" hidden="1">
      <c r="B1635">
        <v>201311</v>
      </c>
      <c r="C1635" s="9" t="s">
        <v>380</v>
      </c>
      <c r="D1635" s="7"/>
      <c r="F1635" s="26">
        <v>188.77</v>
      </c>
      <c r="G1635" s="21">
        <v>30736</v>
      </c>
      <c r="H1635" s="7" t="str">
        <f>VLOOKUP(G1635,'Sub-Acct VLookup'!$A$1:$B$44,2,0)</f>
        <v>Community Welfare</v>
      </c>
      <c r="I1635" s="21">
        <v>3341</v>
      </c>
      <c r="J1635" s="19" t="s">
        <v>1026</v>
      </c>
      <c r="K1635" s="19"/>
      <c r="L1635" t="str">
        <f>VLOOKUP(J1635,'State V-Lookup'!$A$1:$B$19,2,0)</f>
        <v>TENNESSEE</v>
      </c>
      <c r="M1635" t="str">
        <f>VLOOKUP(I1635,'Cost Center VLookup'!$A$1:$C$99,2,0)</f>
        <v>3341 Mid St Div Columbia Operations</v>
      </c>
      <c r="N1635" t="str">
        <f>VLOOKUP(I1635,'Cost Center VLookup'!$A$1:$C$89,3,0)</f>
        <v>Kenny Hay / Steve Steiger</v>
      </c>
      <c r="O1635" t="str">
        <f>VLOOKUP(I1635,'Cost Center VLookup'!$A$1:$D$97,4,0)</f>
        <v>Brett Lowe</v>
      </c>
    </row>
    <row r="1636" spans="1:15" ht="15" hidden="1">
      <c r="A1636" s="20">
        <v>41589</v>
      </c>
      <c r="B1636">
        <v>201312</v>
      </c>
      <c r="C1636" s="9" t="s">
        <v>380</v>
      </c>
      <c r="D1636" s="29" t="s">
        <v>308</v>
      </c>
      <c r="E1636" s="21" t="s">
        <v>307</v>
      </c>
      <c r="F1636" s="26">
        <v>300</v>
      </c>
      <c r="G1636" s="21">
        <v>30705</v>
      </c>
      <c r="H1636" s="7" t="str">
        <f>VLOOKUP(G1636,'Sub-Acct VLookup'!$A$1:$B$44,2,0)</f>
        <v>Health</v>
      </c>
      <c r="I1636" s="21">
        <v>3333</v>
      </c>
      <c r="J1636" s="19" t="s">
        <v>1011</v>
      </c>
      <c r="K1636" s="19"/>
      <c r="L1636" t="str">
        <f>VLOOKUP(J1636,'State V-Lookup'!$A$1:$B$19,2,0)</f>
        <v>KENTUCKY</v>
      </c>
      <c r="M1636" t="str">
        <f>VLOOKUP(I1636,'Cost Center VLookup'!$A$1:$C$99,2,0)</f>
        <v>3333 Mid St Div Public Affairs</v>
      </c>
      <c r="N1636" t="str">
        <f>VLOOKUP(I1636,'Cost Center VLookup'!$A$1:$C$89,3,0)</f>
        <v>Mark Martin</v>
      </c>
      <c r="O1636" t="str">
        <f>VLOOKUP(I1636,'Cost Center VLookup'!$A$1:$D$97,4,0)</f>
        <v>Administration</v>
      </c>
    </row>
    <row r="1637" spans="1:15" ht="15" hidden="1">
      <c r="A1637" s="20">
        <v>41603</v>
      </c>
      <c r="B1637">
        <v>201312</v>
      </c>
      <c r="C1637" s="9" t="s">
        <v>380</v>
      </c>
      <c r="D1637" s="29" t="s">
        <v>310</v>
      </c>
      <c r="E1637" s="21" t="s">
        <v>309</v>
      </c>
      <c r="F1637" s="26">
        <v>500</v>
      </c>
      <c r="G1637" s="21">
        <v>30702</v>
      </c>
      <c r="H1637" s="7" t="str">
        <f>VLOOKUP(G1637,'Sub-Acct VLookup'!$A$1:$B$44,2,0)</f>
        <v>Education</v>
      </c>
      <c r="I1637" s="21">
        <v>3333</v>
      </c>
      <c r="J1637" s="19" t="s">
        <v>1035</v>
      </c>
      <c r="K1637" s="19"/>
      <c r="L1637" t="str">
        <f>VLOOKUP(J1637,'State V-Lookup'!$A$1:$B$19,2,0)</f>
        <v>VIRGINIA</v>
      </c>
      <c r="M1637" t="str">
        <f>VLOOKUP(I1637,'Cost Center VLookup'!$A$1:$C$99,2,0)</f>
        <v>3333 Mid St Div Public Affairs</v>
      </c>
      <c r="N1637" t="str">
        <f>VLOOKUP(I1637,'Cost Center VLookup'!$A$1:$C$89,3,0)</f>
        <v>Mark Martin</v>
      </c>
      <c r="O1637" t="str">
        <f>VLOOKUP(I1637,'Cost Center VLookup'!$A$1:$D$97,4,0)</f>
        <v>Administration</v>
      </c>
    </row>
    <row r="1638" spans="1:15" ht="15" hidden="1">
      <c r="A1638" s="20">
        <v>41605</v>
      </c>
      <c r="B1638">
        <v>201312</v>
      </c>
      <c r="C1638" s="9" t="s">
        <v>380</v>
      </c>
      <c r="D1638" s="29" t="s">
        <v>312</v>
      </c>
      <c r="E1638" s="21" t="s">
        <v>311</v>
      </c>
      <c r="F1638" s="26">
        <v>1000</v>
      </c>
      <c r="G1638" s="21">
        <v>30702</v>
      </c>
      <c r="H1638" s="7" t="str">
        <f>VLOOKUP(G1638,'Sub-Acct VLookup'!$A$1:$B$44,2,0)</f>
        <v>Education</v>
      </c>
      <c r="I1638" s="21">
        <v>3333</v>
      </c>
      <c r="J1638" s="19" t="s">
        <v>1035</v>
      </c>
      <c r="K1638" s="19"/>
      <c r="L1638" t="str">
        <f>VLOOKUP(J1638,'State V-Lookup'!$A$1:$B$19,2,0)</f>
        <v>VIRGINIA</v>
      </c>
      <c r="M1638" t="str">
        <f>VLOOKUP(I1638,'Cost Center VLookup'!$A$1:$C$99,2,0)</f>
        <v>3333 Mid St Div Public Affairs</v>
      </c>
      <c r="N1638" t="str">
        <f>VLOOKUP(I1638,'Cost Center VLookup'!$A$1:$C$89,3,0)</f>
        <v>Mark Martin</v>
      </c>
      <c r="O1638" t="str">
        <f>VLOOKUP(I1638,'Cost Center VLookup'!$A$1:$D$97,4,0)</f>
        <v>Administration</v>
      </c>
    </row>
    <row r="1639" spans="1:15" ht="15" hidden="1">
      <c r="A1639" s="20">
        <v>41605</v>
      </c>
      <c r="B1639">
        <v>201312</v>
      </c>
      <c r="C1639" s="9" t="s">
        <v>380</v>
      </c>
      <c r="D1639" s="29" t="s">
        <v>312</v>
      </c>
      <c r="E1639" s="21" t="s">
        <v>313</v>
      </c>
      <c r="F1639" s="26">
        <v>500</v>
      </c>
      <c r="G1639" s="21">
        <v>30702</v>
      </c>
      <c r="H1639" s="7" t="str">
        <f>VLOOKUP(G1639,'Sub-Acct VLookup'!$A$1:$B$44,2,0)</f>
        <v>Education</v>
      </c>
      <c r="I1639" s="21">
        <v>3333</v>
      </c>
      <c r="J1639" s="19" t="s">
        <v>1035</v>
      </c>
      <c r="K1639" s="19"/>
      <c r="L1639" t="str">
        <f>VLOOKUP(J1639,'State V-Lookup'!$A$1:$B$19,2,0)</f>
        <v>VIRGINIA</v>
      </c>
      <c r="M1639" t="str">
        <f>VLOOKUP(I1639,'Cost Center VLookup'!$A$1:$C$99,2,0)</f>
        <v>3333 Mid St Div Public Affairs</v>
      </c>
      <c r="N1639" t="str">
        <f>VLOOKUP(I1639,'Cost Center VLookup'!$A$1:$C$89,3,0)</f>
        <v>Mark Martin</v>
      </c>
      <c r="O1639" t="str">
        <f>VLOOKUP(I1639,'Cost Center VLookup'!$A$1:$D$97,4,0)</f>
        <v>Administration</v>
      </c>
    </row>
    <row r="1640" spans="1:15" ht="15" hidden="1">
      <c r="A1640" s="20">
        <v>41610</v>
      </c>
      <c r="B1640">
        <v>201312</v>
      </c>
      <c r="C1640" s="9" t="s">
        <v>380</v>
      </c>
      <c r="D1640" s="29" t="s">
        <v>315</v>
      </c>
      <c r="E1640" s="21" t="s">
        <v>314</v>
      </c>
      <c r="F1640" s="26">
        <v>200</v>
      </c>
      <c r="G1640" s="21">
        <v>30710</v>
      </c>
      <c r="H1640" s="7" t="str">
        <f>VLOOKUP(G1640,'Sub-Acct VLookup'!$A$1:$B$44,2,0)</f>
        <v>Youth Clubs &amp; Centers</v>
      </c>
      <c r="I1640" s="21">
        <v>3333</v>
      </c>
      <c r="J1640" s="19" t="s">
        <v>1011</v>
      </c>
      <c r="K1640" s="19"/>
      <c r="L1640" t="str">
        <f>VLOOKUP(J1640,'State V-Lookup'!$A$1:$B$19,2,0)</f>
        <v>KENTUCKY</v>
      </c>
      <c r="M1640" t="str">
        <f>VLOOKUP(I1640,'Cost Center VLookup'!$A$1:$C$99,2,0)</f>
        <v>3333 Mid St Div Public Affairs</v>
      </c>
      <c r="N1640" t="str">
        <f>VLOOKUP(I1640,'Cost Center VLookup'!$A$1:$C$89,3,0)</f>
        <v>Mark Martin</v>
      </c>
      <c r="O1640" t="str">
        <f>VLOOKUP(I1640,'Cost Center VLookup'!$A$1:$D$97,4,0)</f>
        <v>Administration</v>
      </c>
    </row>
    <row r="1641" spans="1:15" ht="15" hidden="1">
      <c r="A1641" s="20">
        <v>41610</v>
      </c>
      <c r="B1641">
        <v>201312</v>
      </c>
      <c r="C1641" s="9" t="s">
        <v>380</v>
      </c>
      <c r="D1641" s="29">
        <v>27282013</v>
      </c>
      <c r="E1641" s="21" t="s">
        <v>585</v>
      </c>
      <c r="F1641" s="26">
        <v>1000</v>
      </c>
      <c r="G1641" s="21">
        <v>30736</v>
      </c>
      <c r="H1641" s="7" t="str">
        <f>VLOOKUP(G1641,'Sub-Acct VLookup'!$A$1:$B$44,2,0)</f>
        <v>Community Welfare</v>
      </c>
      <c r="I1641" s="21">
        <v>3333</v>
      </c>
      <c r="J1641" s="19" t="s">
        <v>1026</v>
      </c>
      <c r="K1641" s="19"/>
      <c r="L1641" t="str">
        <f>VLOOKUP(J1641,'State V-Lookup'!$A$1:$B$19,2,0)</f>
        <v>TENNESSEE</v>
      </c>
      <c r="M1641" t="str">
        <f>VLOOKUP(I1641,'Cost Center VLookup'!$A$1:$C$99,2,0)</f>
        <v>3333 Mid St Div Public Affairs</v>
      </c>
      <c r="N1641" t="str">
        <f>VLOOKUP(I1641,'Cost Center VLookup'!$A$1:$C$89,3,0)</f>
        <v>Mark Martin</v>
      </c>
      <c r="O1641" t="str">
        <f>VLOOKUP(I1641,'Cost Center VLookup'!$A$1:$D$97,4,0)</f>
        <v>Administration</v>
      </c>
    </row>
    <row r="1642" spans="1:15" ht="15" hidden="1">
      <c r="A1642" s="20">
        <v>41612</v>
      </c>
      <c r="B1642">
        <v>201312</v>
      </c>
      <c r="C1642" s="9" t="s">
        <v>380</v>
      </c>
      <c r="D1642" s="29" t="s">
        <v>317</v>
      </c>
      <c r="E1642" s="21" t="s">
        <v>316</v>
      </c>
      <c r="F1642" s="26">
        <v>250</v>
      </c>
      <c r="G1642" s="21">
        <v>30736</v>
      </c>
      <c r="H1642" s="7" t="str">
        <f>VLOOKUP(G1642,'Sub-Acct VLookup'!$A$1:$B$44,2,0)</f>
        <v>Community Welfare</v>
      </c>
      <c r="I1642" s="21">
        <v>3333</v>
      </c>
      <c r="J1642" s="19" t="s">
        <v>1011</v>
      </c>
      <c r="K1642" s="19"/>
      <c r="L1642" t="str">
        <f>VLOOKUP(J1642,'State V-Lookup'!$A$1:$B$19,2,0)</f>
        <v>KENTUCKY</v>
      </c>
      <c r="M1642" t="str">
        <f>VLOOKUP(I1642,'Cost Center VLookup'!$A$1:$C$99,2,0)</f>
        <v>3333 Mid St Div Public Affairs</v>
      </c>
      <c r="N1642" t="str">
        <f>VLOOKUP(I1642,'Cost Center VLookup'!$A$1:$C$89,3,0)</f>
        <v>Mark Martin</v>
      </c>
      <c r="O1642" t="str">
        <f>VLOOKUP(I1642,'Cost Center VLookup'!$A$1:$D$97,4,0)</f>
        <v>Administration</v>
      </c>
    </row>
    <row r="1643" spans="1:15" ht="15" hidden="1">
      <c r="A1643" s="20">
        <v>41612</v>
      </c>
      <c r="B1643">
        <v>201312</v>
      </c>
      <c r="C1643" s="9" t="s">
        <v>380</v>
      </c>
      <c r="D1643" s="29" t="s">
        <v>317</v>
      </c>
      <c r="E1643" s="21" t="s">
        <v>853</v>
      </c>
      <c r="F1643" s="26">
        <v>500</v>
      </c>
      <c r="G1643" s="21">
        <v>30736</v>
      </c>
      <c r="H1643" s="7" t="str">
        <f>VLOOKUP(G1643,'Sub-Acct VLookup'!$A$1:$B$44,2,0)</f>
        <v>Community Welfare</v>
      </c>
      <c r="I1643" s="21">
        <v>3333</v>
      </c>
      <c r="J1643" s="19" t="s">
        <v>1011</v>
      </c>
      <c r="K1643" s="19"/>
      <c r="L1643" t="str">
        <f>VLOOKUP(J1643,'State V-Lookup'!$A$1:$B$19,2,0)</f>
        <v>KENTUCKY</v>
      </c>
      <c r="M1643" t="str">
        <f>VLOOKUP(I1643,'Cost Center VLookup'!$A$1:$C$99,2,0)</f>
        <v>3333 Mid St Div Public Affairs</v>
      </c>
      <c r="N1643" t="str">
        <f>VLOOKUP(I1643,'Cost Center VLookup'!$A$1:$C$89,3,0)</f>
        <v>Mark Martin</v>
      </c>
      <c r="O1643" t="str">
        <f>VLOOKUP(I1643,'Cost Center VLookup'!$A$1:$D$97,4,0)</f>
        <v>Administration</v>
      </c>
    </row>
    <row r="1644" spans="1:15" ht="15" hidden="1">
      <c r="A1644" s="20">
        <v>41612</v>
      </c>
      <c r="B1644">
        <v>201312</v>
      </c>
      <c r="C1644" s="9" t="s">
        <v>380</v>
      </c>
      <c r="D1644" s="29" t="s">
        <v>317</v>
      </c>
      <c r="E1644" s="21" t="s">
        <v>581</v>
      </c>
      <c r="F1644" s="26">
        <v>500</v>
      </c>
      <c r="G1644" s="21">
        <v>30736</v>
      </c>
      <c r="H1644" s="7" t="str">
        <f>VLOOKUP(G1644,'Sub-Acct VLookup'!$A$1:$B$44,2,0)</f>
        <v>Community Welfare</v>
      </c>
      <c r="I1644" s="21">
        <v>3333</v>
      </c>
      <c r="J1644" s="19" t="s">
        <v>1011</v>
      </c>
      <c r="K1644" s="19"/>
      <c r="L1644" t="str">
        <f>VLOOKUP(J1644,'State V-Lookup'!$A$1:$B$19,2,0)</f>
        <v>KENTUCKY</v>
      </c>
      <c r="M1644" t="str">
        <f>VLOOKUP(I1644,'Cost Center VLookup'!$A$1:$C$99,2,0)</f>
        <v>3333 Mid St Div Public Affairs</v>
      </c>
      <c r="N1644" t="str">
        <f>VLOOKUP(I1644,'Cost Center VLookup'!$A$1:$C$89,3,0)</f>
        <v>Mark Martin</v>
      </c>
      <c r="O1644" t="str">
        <f>VLOOKUP(I1644,'Cost Center VLookup'!$A$1:$D$97,4,0)</f>
        <v>Administration</v>
      </c>
    </row>
    <row r="1645" spans="1:15" ht="15" hidden="1">
      <c r="A1645" s="20">
        <v>41613</v>
      </c>
      <c r="B1645">
        <v>201312</v>
      </c>
      <c r="C1645" s="9" t="s">
        <v>380</v>
      </c>
      <c r="D1645" s="29" t="s">
        <v>318</v>
      </c>
      <c r="E1645" s="21" t="s">
        <v>713</v>
      </c>
      <c r="F1645" s="26">
        <v>2500</v>
      </c>
      <c r="G1645" s="21">
        <v>30710</v>
      </c>
      <c r="H1645" s="7" t="str">
        <f>VLOOKUP(G1645,'Sub-Acct VLookup'!$A$1:$B$44,2,0)</f>
        <v>Youth Clubs &amp; Centers</v>
      </c>
      <c r="I1645" s="21">
        <v>3333</v>
      </c>
      <c r="J1645" s="19" t="s">
        <v>1011</v>
      </c>
      <c r="K1645" s="19"/>
      <c r="L1645" t="str">
        <f>VLOOKUP(J1645,'State V-Lookup'!$A$1:$B$19,2,0)</f>
        <v>KENTUCKY</v>
      </c>
      <c r="M1645" t="str">
        <f>VLOOKUP(I1645,'Cost Center VLookup'!$A$1:$C$99,2,0)</f>
        <v>3333 Mid St Div Public Affairs</v>
      </c>
      <c r="N1645" t="str">
        <f>VLOOKUP(I1645,'Cost Center VLookup'!$A$1:$C$89,3,0)</f>
        <v>Mark Martin</v>
      </c>
      <c r="O1645" t="str">
        <f>VLOOKUP(I1645,'Cost Center VLookup'!$A$1:$D$97,4,0)</f>
        <v>Administration</v>
      </c>
    </row>
    <row r="1646" spans="1:15" ht="15" hidden="1">
      <c r="A1646" s="20">
        <v>41617</v>
      </c>
      <c r="B1646">
        <v>201312</v>
      </c>
      <c r="C1646" s="9" t="s">
        <v>380</v>
      </c>
      <c r="D1646" s="29" t="s">
        <v>319</v>
      </c>
      <c r="E1646" s="21" t="s">
        <v>476</v>
      </c>
      <c r="F1646" s="26">
        <v>1000</v>
      </c>
      <c r="G1646" s="21">
        <v>30736</v>
      </c>
      <c r="H1646" s="7" t="str">
        <f>VLOOKUP(G1646,'Sub-Acct VLookup'!$A$1:$B$44,2,0)</f>
        <v>Community Welfare</v>
      </c>
      <c r="I1646" s="21">
        <v>3333</v>
      </c>
      <c r="J1646" s="19" t="s">
        <v>1011</v>
      </c>
      <c r="K1646" s="19"/>
      <c r="L1646" t="str">
        <f>VLOOKUP(J1646,'State V-Lookup'!$A$1:$B$19,2,0)</f>
        <v>KENTUCKY</v>
      </c>
      <c r="M1646" t="str">
        <f>VLOOKUP(I1646,'Cost Center VLookup'!$A$1:$C$99,2,0)</f>
        <v>3333 Mid St Div Public Affairs</v>
      </c>
      <c r="N1646" t="str">
        <f>VLOOKUP(I1646,'Cost Center VLookup'!$A$1:$C$89,3,0)</f>
        <v>Mark Martin</v>
      </c>
      <c r="O1646" t="str">
        <f>VLOOKUP(I1646,'Cost Center VLookup'!$A$1:$D$97,4,0)</f>
        <v>Administration</v>
      </c>
    </row>
    <row r="1647" spans="1:15" ht="15" hidden="1">
      <c r="A1647" s="20">
        <v>41619</v>
      </c>
      <c r="B1647">
        <v>201312</v>
      </c>
      <c r="C1647" s="9" t="s">
        <v>380</v>
      </c>
      <c r="D1647" s="29" t="s">
        <v>320</v>
      </c>
      <c r="E1647" s="21" t="s">
        <v>656</v>
      </c>
      <c r="F1647" s="26">
        <v>500</v>
      </c>
      <c r="G1647" s="21">
        <v>30736</v>
      </c>
      <c r="H1647" s="7" t="str">
        <f>VLOOKUP(G1647,'Sub-Acct VLookup'!$A$1:$B$44,2,0)</f>
        <v>Community Welfare</v>
      </c>
      <c r="I1647" s="21">
        <v>3333</v>
      </c>
      <c r="J1647" s="19" t="s">
        <v>1011</v>
      </c>
      <c r="K1647" s="19"/>
      <c r="L1647" t="str">
        <f>VLOOKUP(J1647,'State V-Lookup'!$A$1:$B$19,2,0)</f>
        <v>KENTUCKY</v>
      </c>
      <c r="M1647" t="str">
        <f>VLOOKUP(I1647,'Cost Center VLookup'!$A$1:$C$99,2,0)</f>
        <v>3333 Mid St Div Public Affairs</v>
      </c>
      <c r="N1647" t="str">
        <f>VLOOKUP(I1647,'Cost Center VLookup'!$A$1:$C$89,3,0)</f>
        <v>Mark Martin</v>
      </c>
      <c r="O1647" t="str">
        <f>VLOOKUP(I1647,'Cost Center VLookup'!$A$1:$D$97,4,0)</f>
        <v>Administration</v>
      </c>
    </row>
    <row r="1648" spans="1:15" ht="15" hidden="1">
      <c r="A1648" s="20">
        <v>41619</v>
      </c>
      <c r="B1648">
        <v>201312</v>
      </c>
      <c r="C1648" s="9" t="s">
        <v>380</v>
      </c>
      <c r="D1648" s="29">
        <v>6454</v>
      </c>
      <c r="E1648" s="21" t="s">
        <v>584</v>
      </c>
      <c r="F1648" s="26">
        <v>500</v>
      </c>
      <c r="G1648" s="21">
        <v>30736</v>
      </c>
      <c r="H1648" s="7" t="str">
        <f>VLOOKUP(G1648,'Sub-Acct VLookup'!$A$1:$B$44,2,0)</f>
        <v>Community Welfare</v>
      </c>
      <c r="I1648" s="21">
        <v>3333</v>
      </c>
      <c r="J1648" s="19" t="s">
        <v>1011</v>
      </c>
      <c r="K1648" s="19"/>
      <c r="L1648" t="str">
        <f>VLOOKUP(J1648,'State V-Lookup'!$A$1:$B$19,2,0)</f>
        <v>KENTUCKY</v>
      </c>
      <c r="M1648" t="str">
        <f>VLOOKUP(I1648,'Cost Center VLookup'!$A$1:$C$99,2,0)</f>
        <v>3333 Mid St Div Public Affairs</v>
      </c>
      <c r="N1648" t="str">
        <f>VLOOKUP(I1648,'Cost Center VLookup'!$A$1:$C$89,3,0)</f>
        <v>Mark Martin</v>
      </c>
      <c r="O1648" t="str">
        <f>VLOOKUP(I1648,'Cost Center VLookup'!$A$1:$D$97,4,0)</f>
        <v>Administration</v>
      </c>
    </row>
    <row r="1649" spans="1:15" ht="15" hidden="1">
      <c r="A1649" s="20">
        <v>41619</v>
      </c>
      <c r="B1649">
        <v>201312</v>
      </c>
      <c r="C1649" s="9" t="s">
        <v>380</v>
      </c>
      <c r="D1649" s="29">
        <v>25511</v>
      </c>
      <c r="E1649" s="21" t="s">
        <v>470</v>
      </c>
      <c r="F1649" s="26">
        <v>1000</v>
      </c>
      <c r="G1649" s="21">
        <v>30736</v>
      </c>
      <c r="H1649" s="7" t="str">
        <f>VLOOKUP(G1649,'Sub-Acct VLookup'!$A$1:$B$44,2,0)</f>
        <v>Community Welfare</v>
      </c>
      <c r="I1649" s="21">
        <v>2631</v>
      </c>
      <c r="J1649" s="19" t="s">
        <v>1011</v>
      </c>
      <c r="K1649" s="19"/>
      <c r="L1649" t="str">
        <f>VLOOKUP(J1649,'State V-Lookup'!$A$1:$B$19,2,0)</f>
        <v>KENTUCKY</v>
      </c>
      <c r="M1649" t="str">
        <f>VLOOKUP(I1649,'Cost Center VLookup'!$A$1:$C$99,2,0)</f>
        <v>2631 KY Div Madisonville West Region Administration</v>
      </c>
      <c r="N1649" t="str">
        <f>VLOOKUP(I1649,'Cost Center VLookup'!$A$1:$C$89,3,0)</f>
        <v>Tim Owen</v>
      </c>
      <c r="O1649" t="str">
        <f>VLOOKUP(I1649,'Cost Center VLookup'!$A$1:$D$97,4,0)</f>
        <v>Administration</v>
      </c>
    </row>
    <row r="1650" spans="1:15" ht="15" hidden="1">
      <c r="A1650" s="20">
        <v>41619</v>
      </c>
      <c r="B1650">
        <v>201312</v>
      </c>
      <c r="C1650" s="9" t="s">
        <v>380</v>
      </c>
      <c r="D1650" s="29" t="s">
        <v>322</v>
      </c>
      <c r="E1650" s="21" t="s">
        <v>321</v>
      </c>
      <c r="F1650" s="26">
        <v>260</v>
      </c>
      <c r="G1650" s="21">
        <v>30736</v>
      </c>
      <c r="H1650" s="7" t="str">
        <f>VLOOKUP(G1650,'Sub-Acct VLookup'!$A$1:$B$44,2,0)</f>
        <v>Community Welfare</v>
      </c>
      <c r="I1650" s="21">
        <v>3333</v>
      </c>
      <c r="J1650" s="19" t="s">
        <v>1011</v>
      </c>
      <c r="K1650" s="19"/>
      <c r="L1650" t="str">
        <f>VLOOKUP(J1650,'State V-Lookup'!$A$1:$B$19,2,0)</f>
        <v>KENTUCKY</v>
      </c>
      <c r="M1650" t="str">
        <f>VLOOKUP(I1650,'Cost Center VLookup'!$A$1:$C$99,2,0)</f>
        <v>3333 Mid St Div Public Affairs</v>
      </c>
      <c r="N1650" t="str">
        <f>VLOOKUP(I1650,'Cost Center VLookup'!$A$1:$C$89,3,0)</f>
        <v>Mark Martin</v>
      </c>
      <c r="O1650" t="str">
        <f>VLOOKUP(I1650,'Cost Center VLookup'!$A$1:$D$97,4,0)</f>
        <v>Administration</v>
      </c>
    </row>
    <row r="1651" spans="1:15" ht="15" hidden="1">
      <c r="A1651" s="20">
        <v>41620</v>
      </c>
      <c r="B1651">
        <v>201312</v>
      </c>
      <c r="C1651" s="9" t="s">
        <v>380</v>
      </c>
      <c r="D1651" s="29" t="s">
        <v>323</v>
      </c>
      <c r="E1651" s="21" t="s">
        <v>744</v>
      </c>
      <c r="F1651" s="26">
        <v>1000</v>
      </c>
      <c r="G1651" s="21">
        <v>30736</v>
      </c>
      <c r="H1651" s="7" t="str">
        <f>VLOOKUP(G1651,'Sub-Acct VLookup'!$A$1:$B$44,2,0)</f>
        <v>Community Welfare</v>
      </c>
      <c r="I1651" s="21">
        <v>3333</v>
      </c>
      <c r="J1651" s="19" t="s">
        <v>1011</v>
      </c>
      <c r="K1651" s="19"/>
      <c r="L1651" t="str">
        <f>VLOOKUP(J1651,'State V-Lookup'!$A$1:$B$19,2,0)</f>
        <v>KENTUCKY</v>
      </c>
      <c r="M1651" t="str">
        <f>VLOOKUP(I1651,'Cost Center VLookup'!$A$1:$C$99,2,0)</f>
        <v>3333 Mid St Div Public Affairs</v>
      </c>
      <c r="N1651" t="str">
        <f>VLOOKUP(I1651,'Cost Center VLookup'!$A$1:$C$89,3,0)</f>
        <v>Mark Martin</v>
      </c>
      <c r="O1651" t="str">
        <f>VLOOKUP(I1651,'Cost Center VLookup'!$A$1:$D$97,4,0)</f>
        <v>Administration</v>
      </c>
    </row>
    <row r="1652" spans="1:15" ht="15" hidden="1">
      <c r="A1652" s="20">
        <v>41620</v>
      </c>
      <c r="B1652">
        <v>201312</v>
      </c>
      <c r="C1652" s="9" t="s">
        <v>380</v>
      </c>
      <c r="D1652" s="29" t="s">
        <v>323</v>
      </c>
      <c r="E1652" s="21" t="s">
        <v>691</v>
      </c>
      <c r="F1652" s="26">
        <v>500</v>
      </c>
      <c r="G1652" s="21">
        <v>30736</v>
      </c>
      <c r="H1652" s="7" t="str">
        <f>VLOOKUP(G1652,'Sub-Acct VLookup'!$A$1:$B$44,2,0)</f>
        <v>Community Welfare</v>
      </c>
      <c r="I1652" s="21">
        <v>3333</v>
      </c>
      <c r="J1652" s="19" t="s">
        <v>1011</v>
      </c>
      <c r="K1652" s="19"/>
      <c r="L1652" t="str">
        <f>VLOOKUP(J1652,'State V-Lookup'!$A$1:$B$19,2,0)</f>
        <v>KENTUCKY</v>
      </c>
      <c r="M1652" t="str">
        <f>VLOOKUP(I1652,'Cost Center VLookup'!$A$1:$C$99,2,0)</f>
        <v>3333 Mid St Div Public Affairs</v>
      </c>
      <c r="N1652" t="str">
        <f>VLOOKUP(I1652,'Cost Center VLookup'!$A$1:$C$89,3,0)</f>
        <v>Mark Martin</v>
      </c>
      <c r="O1652" t="str">
        <f>VLOOKUP(I1652,'Cost Center VLookup'!$A$1:$D$97,4,0)</f>
        <v>Administration</v>
      </c>
    </row>
    <row r="1653" spans="1:15" ht="15" hidden="1">
      <c r="A1653" s="20">
        <v>41624</v>
      </c>
      <c r="B1653">
        <v>201312</v>
      </c>
      <c r="C1653" s="9" t="s">
        <v>380</v>
      </c>
      <c r="D1653" s="29" t="s">
        <v>557</v>
      </c>
      <c r="E1653" s="21" t="s">
        <v>486</v>
      </c>
      <c r="F1653" s="26">
        <v>87.34</v>
      </c>
      <c r="G1653" s="21">
        <v>30736</v>
      </c>
      <c r="H1653" s="7" t="str">
        <f>VLOOKUP(G1653,'Sub-Acct VLookup'!$A$1:$B$44,2,0)</f>
        <v>Community Welfare</v>
      </c>
      <c r="I1653" s="21">
        <v>2736</v>
      </c>
      <c r="J1653" s="19" t="s">
        <v>1011</v>
      </c>
      <c r="K1653" s="19"/>
      <c r="L1653" t="str">
        <f>VLOOKUP(J1653,'State V-Lookup'!$A$1:$B$19,2,0)</f>
        <v>KENTUCKY</v>
      </c>
      <c r="M1653" t="str">
        <f>VLOOKUP(I1653,'Cost Center VLookup'!$A$1:$C$99,2,0)</f>
        <v>2736 KY Div Hopkinsville C&amp;M/Service</v>
      </c>
      <c r="N1653" t="str">
        <f>VLOOKUP(I1653,'Cost Center VLookup'!$A$1:$C$89,3,0)</f>
        <v>Ryan Tolbert</v>
      </c>
      <c r="O1653" t="str">
        <f>VLOOKUP(I1653,'Cost Center VLookup'!$A$1:$D$97,4,0)</f>
        <v>Mariam Tucker</v>
      </c>
    </row>
    <row r="1654" spans="1:15" ht="15" hidden="1">
      <c r="A1654" s="20">
        <v>41626</v>
      </c>
      <c r="B1654">
        <v>201312</v>
      </c>
      <c r="C1654" s="9" t="s">
        <v>380</v>
      </c>
      <c r="D1654" s="29" t="s">
        <v>324</v>
      </c>
      <c r="E1654" s="21" t="s">
        <v>581</v>
      </c>
      <c r="F1654" s="26">
        <v>400</v>
      </c>
      <c r="G1654" s="21">
        <v>30709</v>
      </c>
      <c r="H1654" s="7" t="str">
        <f>VLOOKUP(G1654,'Sub-Acct VLookup'!$A$1:$B$44,2,0)</f>
        <v>Salvation Army</v>
      </c>
      <c r="I1654" s="21">
        <v>3333</v>
      </c>
      <c r="J1654" s="19" t="s">
        <v>1035</v>
      </c>
      <c r="K1654" s="19"/>
      <c r="L1654" t="str">
        <f>VLOOKUP(J1654,'State V-Lookup'!$A$1:$B$19,2,0)</f>
        <v>VIRGINIA</v>
      </c>
      <c r="M1654" t="str">
        <f>VLOOKUP(I1654,'Cost Center VLookup'!$A$1:$C$99,2,0)</f>
        <v>3333 Mid St Div Public Affairs</v>
      </c>
      <c r="N1654" t="str">
        <f>VLOOKUP(I1654,'Cost Center VLookup'!$A$1:$C$89,3,0)</f>
        <v>Mark Martin</v>
      </c>
      <c r="O1654" t="str">
        <f>VLOOKUP(I1654,'Cost Center VLookup'!$A$1:$D$97,4,0)</f>
        <v>Administration</v>
      </c>
    </row>
    <row r="1655" spans="1:15" ht="15" hidden="1">
      <c r="A1655" s="20">
        <v>41626</v>
      </c>
      <c r="B1655">
        <v>201312</v>
      </c>
      <c r="C1655" s="9" t="s">
        <v>380</v>
      </c>
      <c r="D1655" s="29" t="s">
        <v>324</v>
      </c>
      <c r="E1655" s="21" t="s">
        <v>325</v>
      </c>
      <c r="F1655" s="26">
        <v>400</v>
      </c>
      <c r="G1655" s="21">
        <v>30736</v>
      </c>
      <c r="H1655" s="7" t="str">
        <f>VLOOKUP(G1655,'Sub-Acct VLookup'!$A$1:$B$44,2,0)</f>
        <v>Community Welfare</v>
      </c>
      <c r="I1655" s="21">
        <v>3333</v>
      </c>
      <c r="J1655" s="19" t="s">
        <v>1035</v>
      </c>
      <c r="K1655" s="19"/>
      <c r="L1655" t="str">
        <f>VLOOKUP(J1655,'State V-Lookup'!$A$1:$B$19,2,0)</f>
        <v>VIRGINIA</v>
      </c>
      <c r="M1655" t="str">
        <f>VLOOKUP(I1655,'Cost Center VLookup'!$A$1:$C$99,2,0)</f>
        <v>3333 Mid St Div Public Affairs</v>
      </c>
      <c r="N1655" t="str">
        <f>VLOOKUP(I1655,'Cost Center VLookup'!$A$1:$C$89,3,0)</f>
        <v>Mark Martin</v>
      </c>
      <c r="O1655" t="str">
        <f>VLOOKUP(I1655,'Cost Center VLookup'!$A$1:$D$97,4,0)</f>
        <v>Administration</v>
      </c>
    </row>
    <row r="1656" spans="1:15" ht="15" hidden="1">
      <c r="A1656" s="20">
        <v>41640</v>
      </c>
      <c r="B1656">
        <v>201401</v>
      </c>
      <c r="C1656" s="9" t="s">
        <v>380</v>
      </c>
      <c r="D1656" s="7" t="s">
        <v>1077</v>
      </c>
      <c r="E1656" t="s">
        <v>563</v>
      </c>
      <c r="F1656" s="27">
        <v>250</v>
      </c>
      <c r="G1656" s="21">
        <v>30736</v>
      </c>
      <c r="H1656" s="7" t="str">
        <f>VLOOKUP(G1656,'Sub-Acct VLookup'!$A$1:$B$44,2,0)</f>
        <v>Community Welfare</v>
      </c>
      <c r="I1656" s="21">
        <v>3333</v>
      </c>
      <c r="J1656" s="19" t="s">
        <v>1011</v>
      </c>
      <c r="K1656" s="19"/>
      <c r="L1656" t="str">
        <f>VLOOKUP(J1656,'State V-Lookup'!$A$1:$B$19,2,0)</f>
        <v>KENTUCKY</v>
      </c>
      <c r="M1656" t="str">
        <f>VLOOKUP(I1656,'Cost Center VLookup'!$A$1:$C$99,2,0)</f>
        <v>3333 Mid St Div Public Affairs</v>
      </c>
      <c r="N1656" t="str">
        <f>VLOOKUP(I1656,'Cost Center VLookup'!$A$1:$C$89,3,0)</f>
        <v>Mark Martin</v>
      </c>
      <c r="O1656" t="str">
        <f>VLOOKUP(I1656,'Cost Center VLookup'!$A$1:$D$97,4,0)</f>
        <v>Administration</v>
      </c>
    </row>
    <row r="1657" spans="1:15" ht="15" hidden="1">
      <c r="A1657" s="20">
        <v>41640</v>
      </c>
      <c r="B1657">
        <v>201401</v>
      </c>
      <c r="C1657" s="9" t="s">
        <v>380</v>
      </c>
      <c r="D1657" s="7" t="s">
        <v>1077</v>
      </c>
      <c r="E1657" t="s">
        <v>795</v>
      </c>
      <c r="F1657" s="27">
        <v>100</v>
      </c>
      <c r="G1657" s="21">
        <v>30702</v>
      </c>
      <c r="H1657" s="7" t="str">
        <f>VLOOKUP(G1657,'Sub-Acct VLookup'!$A$1:$B$44,2,0)</f>
        <v>Education</v>
      </c>
      <c r="I1657" s="21">
        <v>3333</v>
      </c>
      <c r="J1657" s="19" t="s">
        <v>1011</v>
      </c>
      <c r="K1657" s="19"/>
      <c r="L1657" t="str">
        <f>VLOOKUP(J1657,'State V-Lookup'!$A$1:$B$19,2,0)</f>
        <v>KENTUCKY</v>
      </c>
      <c r="M1657" t="str">
        <f>VLOOKUP(I1657,'Cost Center VLookup'!$A$1:$C$99,2,0)</f>
        <v>3333 Mid St Div Public Affairs</v>
      </c>
      <c r="N1657" t="str">
        <f>VLOOKUP(I1657,'Cost Center VLookup'!$A$1:$C$89,3,0)</f>
        <v>Mark Martin</v>
      </c>
      <c r="O1657" t="str">
        <f>VLOOKUP(I1657,'Cost Center VLookup'!$A$1:$D$97,4,0)</f>
        <v>Administration</v>
      </c>
    </row>
    <row r="1658" spans="1:15" ht="15" hidden="1">
      <c r="A1658" s="20">
        <v>41645</v>
      </c>
      <c r="B1658">
        <v>201401</v>
      </c>
      <c r="C1658" s="9" t="s">
        <v>380</v>
      </c>
      <c r="D1658" s="7" t="s">
        <v>1078</v>
      </c>
      <c r="E1658" t="s">
        <v>470</v>
      </c>
      <c r="F1658" s="27">
        <v>500</v>
      </c>
      <c r="G1658" s="21">
        <v>30736</v>
      </c>
      <c r="H1658" s="7" t="str">
        <f>VLOOKUP(G1658,'Sub-Acct VLookup'!$A$1:$B$44,2,0)</f>
        <v>Community Welfare</v>
      </c>
      <c r="I1658" s="21">
        <v>3333</v>
      </c>
      <c r="J1658" s="19" t="s">
        <v>1011</v>
      </c>
      <c r="K1658" s="19"/>
      <c r="L1658" t="str">
        <f>VLOOKUP(J1658,'State V-Lookup'!$A$1:$B$19,2,0)</f>
        <v>KENTUCKY</v>
      </c>
      <c r="M1658" t="str">
        <f>VLOOKUP(I1658,'Cost Center VLookup'!$A$1:$C$99,2,0)</f>
        <v>3333 Mid St Div Public Affairs</v>
      </c>
      <c r="N1658" t="str">
        <f>VLOOKUP(I1658,'Cost Center VLookup'!$A$1:$C$89,3,0)</f>
        <v>Mark Martin</v>
      </c>
      <c r="O1658" t="str">
        <f>VLOOKUP(I1658,'Cost Center VLookup'!$A$1:$D$97,4,0)</f>
        <v>Administration</v>
      </c>
    </row>
    <row r="1659" spans="1:15" ht="15" hidden="1">
      <c r="A1659" s="20">
        <v>41645</v>
      </c>
      <c r="B1659">
        <v>201401</v>
      </c>
      <c r="C1659" s="9" t="s">
        <v>380</v>
      </c>
      <c r="D1659" s="7">
        <v>525153</v>
      </c>
      <c r="E1659" t="s">
        <v>599</v>
      </c>
      <c r="F1659" s="27">
        <v>350</v>
      </c>
      <c r="G1659" s="21">
        <v>30736</v>
      </c>
      <c r="H1659" s="7" t="str">
        <f>VLOOKUP(G1659,'Sub-Acct VLookup'!$A$1:$B$44,2,0)</f>
        <v>Community Welfare</v>
      </c>
      <c r="I1659" s="21">
        <v>3333</v>
      </c>
      <c r="J1659" s="19" t="s">
        <v>1011</v>
      </c>
      <c r="K1659" s="19"/>
      <c r="L1659" t="str">
        <f>VLOOKUP(J1659,'State V-Lookup'!$A$1:$B$19,2,0)</f>
        <v>KENTUCKY</v>
      </c>
      <c r="M1659" t="str">
        <f>VLOOKUP(I1659,'Cost Center VLookup'!$A$1:$C$99,2,0)</f>
        <v>3333 Mid St Div Public Affairs</v>
      </c>
      <c r="N1659" t="str">
        <f>VLOOKUP(I1659,'Cost Center VLookup'!$A$1:$C$89,3,0)</f>
        <v>Mark Martin</v>
      </c>
      <c r="O1659" t="str">
        <f>VLOOKUP(I1659,'Cost Center VLookup'!$A$1:$D$97,4,0)</f>
        <v>Administration</v>
      </c>
    </row>
    <row r="1660" spans="1:15" ht="15" hidden="1">
      <c r="A1660" s="20">
        <v>41646</v>
      </c>
      <c r="B1660">
        <v>201401</v>
      </c>
      <c r="C1660" s="9" t="s">
        <v>380</v>
      </c>
      <c r="D1660" s="7" t="s">
        <v>1079</v>
      </c>
      <c r="E1660" t="s">
        <v>715</v>
      </c>
      <c r="F1660" s="27">
        <v>100</v>
      </c>
      <c r="G1660" s="21">
        <v>30736</v>
      </c>
      <c r="H1660" s="7" t="str">
        <f>VLOOKUP(G1660,'Sub-Acct VLookup'!$A$1:$B$44,2,0)</f>
        <v>Community Welfare</v>
      </c>
      <c r="I1660" s="21">
        <v>3304</v>
      </c>
      <c r="J1660" s="19" t="s">
        <v>1026</v>
      </c>
      <c r="K1660" s="19"/>
      <c r="L1660" t="str">
        <f>VLOOKUP(J1660,'State V-Lookup'!$A$1:$B$19,2,0)</f>
        <v>TENNESSEE</v>
      </c>
      <c r="M1660" t="str">
        <f>VLOOKUP(I1660,'Cost Center VLookup'!$A$1:$C$99,2,0)</f>
        <v>3304 Mid St Div Franklin Rates &amp; Regulatory Affairs</v>
      </c>
      <c r="N1660" t="str">
        <f>VLOOKUP(I1660,'Cost Center VLookup'!$A$1:$C$89,3,0)</f>
        <v>Brannon Taylor</v>
      </c>
      <c r="O1660" t="str">
        <f>VLOOKUP(I1660,'Cost Center VLookup'!$A$1:$D$97,4,0)</f>
        <v>Administration</v>
      </c>
    </row>
    <row r="1661" spans="1:15" ht="15" hidden="1">
      <c r="A1661" s="20">
        <v>41648</v>
      </c>
      <c r="B1661">
        <v>201401</v>
      </c>
      <c r="C1661" s="9" t="s">
        <v>380</v>
      </c>
      <c r="D1661" s="7" t="s">
        <v>1081</v>
      </c>
      <c r="E1661" t="s">
        <v>1080</v>
      </c>
      <c r="F1661" s="27">
        <v>500</v>
      </c>
      <c r="G1661" s="21">
        <v>30736</v>
      </c>
      <c r="H1661" s="7" t="str">
        <f>VLOOKUP(G1661,'Sub-Acct VLookup'!$A$1:$B$44,2,0)</f>
        <v>Community Welfare</v>
      </c>
      <c r="I1661" s="21">
        <v>3333</v>
      </c>
      <c r="J1661" s="19" t="s">
        <v>1011</v>
      </c>
      <c r="K1661" s="19"/>
      <c r="L1661" t="str">
        <f>VLOOKUP(J1661,'State V-Lookup'!$A$1:$B$19,2,0)</f>
        <v>KENTUCKY</v>
      </c>
      <c r="M1661" t="str">
        <f>VLOOKUP(I1661,'Cost Center VLookup'!$A$1:$C$99,2,0)</f>
        <v>3333 Mid St Div Public Affairs</v>
      </c>
      <c r="N1661" t="str">
        <f>VLOOKUP(I1661,'Cost Center VLookup'!$A$1:$C$89,3,0)</f>
        <v>Mark Martin</v>
      </c>
      <c r="O1661" t="str">
        <f>VLOOKUP(I1661,'Cost Center VLookup'!$A$1:$D$97,4,0)</f>
        <v>Administration</v>
      </c>
    </row>
    <row r="1662" spans="1:15" ht="15" hidden="1">
      <c r="A1662" s="20">
        <v>41652</v>
      </c>
      <c r="B1662">
        <v>201401</v>
      </c>
      <c r="C1662" s="9" t="s">
        <v>380</v>
      </c>
      <c r="D1662" s="7" t="s">
        <v>1082</v>
      </c>
      <c r="E1662" t="s">
        <v>598</v>
      </c>
      <c r="F1662" s="27">
        <v>500</v>
      </c>
      <c r="G1662" s="21">
        <v>30702</v>
      </c>
      <c r="H1662" s="7" t="str">
        <f>VLOOKUP(G1662,'Sub-Acct VLookup'!$A$1:$B$44,2,0)</f>
        <v>Education</v>
      </c>
      <c r="I1662" s="21">
        <v>3333</v>
      </c>
      <c r="J1662" s="19" t="s">
        <v>1011</v>
      </c>
      <c r="K1662" s="19"/>
      <c r="L1662" t="str">
        <f>VLOOKUP(J1662,'State V-Lookup'!$A$1:$B$19,2,0)</f>
        <v>KENTUCKY</v>
      </c>
      <c r="M1662" t="str">
        <f>VLOOKUP(I1662,'Cost Center VLookup'!$A$1:$C$99,2,0)</f>
        <v>3333 Mid St Div Public Affairs</v>
      </c>
      <c r="N1662" t="str">
        <f>VLOOKUP(I1662,'Cost Center VLookup'!$A$1:$C$89,3,0)</f>
        <v>Mark Martin</v>
      </c>
      <c r="O1662" t="str">
        <f>VLOOKUP(I1662,'Cost Center VLookup'!$A$1:$D$97,4,0)</f>
        <v>Administration</v>
      </c>
    </row>
    <row r="1663" spans="1:15" ht="15" hidden="1">
      <c r="A1663" s="20">
        <v>41655</v>
      </c>
      <c r="B1663">
        <v>201401</v>
      </c>
      <c r="C1663" s="9" t="s">
        <v>380</v>
      </c>
      <c r="D1663" s="7" t="s">
        <v>1083</v>
      </c>
      <c r="E1663" t="s">
        <v>486</v>
      </c>
      <c r="F1663" s="27">
        <v>-42.4</v>
      </c>
      <c r="G1663" s="21">
        <v>30736</v>
      </c>
      <c r="H1663" s="7" t="str">
        <f>VLOOKUP(G1663,'Sub-Acct VLookup'!$A$1:$B$44,2,0)</f>
        <v>Community Welfare</v>
      </c>
      <c r="I1663" s="21">
        <v>2736</v>
      </c>
      <c r="J1663" s="19" t="s">
        <v>1011</v>
      </c>
      <c r="K1663" s="19"/>
      <c r="L1663" t="str">
        <f>VLOOKUP(J1663,'State V-Lookup'!$A$1:$B$19,2,0)</f>
        <v>KENTUCKY</v>
      </c>
      <c r="M1663" t="str">
        <f>VLOOKUP(I1663,'Cost Center VLookup'!$A$1:$C$99,2,0)</f>
        <v>2736 KY Div Hopkinsville C&amp;M/Service</v>
      </c>
      <c r="N1663" t="str">
        <f>VLOOKUP(I1663,'Cost Center VLookup'!$A$1:$C$89,3,0)</f>
        <v>Ryan Tolbert</v>
      </c>
      <c r="O1663" t="str">
        <f>VLOOKUP(I1663,'Cost Center VLookup'!$A$1:$D$97,4,0)</f>
        <v>Mariam Tucker</v>
      </c>
    </row>
    <row r="1664" spans="1:15" ht="15" hidden="1">
      <c r="A1664" s="20">
        <v>41656</v>
      </c>
      <c r="B1664">
        <v>201401</v>
      </c>
      <c r="C1664" s="9" t="s">
        <v>380</v>
      </c>
      <c r="D1664" s="7" t="s">
        <v>1084</v>
      </c>
      <c r="E1664" t="s">
        <v>269</v>
      </c>
      <c r="F1664" s="27">
        <v>100</v>
      </c>
      <c r="G1664" s="21">
        <v>30702</v>
      </c>
      <c r="H1664" s="7" t="str">
        <f>VLOOKUP(G1664,'Sub-Acct VLookup'!$A$1:$B$44,2,0)</f>
        <v>Education</v>
      </c>
      <c r="I1664" s="21">
        <v>3333</v>
      </c>
      <c r="J1664" s="19" t="s">
        <v>1011</v>
      </c>
      <c r="K1664" s="19"/>
      <c r="L1664" t="str">
        <f>VLOOKUP(J1664,'State V-Lookup'!$A$1:$B$19,2,0)</f>
        <v>KENTUCKY</v>
      </c>
      <c r="M1664" t="str">
        <f>VLOOKUP(I1664,'Cost Center VLookup'!$A$1:$C$99,2,0)</f>
        <v>3333 Mid St Div Public Affairs</v>
      </c>
      <c r="N1664" t="str">
        <f>VLOOKUP(I1664,'Cost Center VLookup'!$A$1:$C$89,3,0)</f>
        <v>Mark Martin</v>
      </c>
      <c r="O1664" t="str">
        <f>VLOOKUP(I1664,'Cost Center VLookup'!$A$1:$D$97,4,0)</f>
        <v>Administration</v>
      </c>
    </row>
    <row r="1665" spans="1:15" ht="15" hidden="1">
      <c r="A1665" s="20">
        <v>41659</v>
      </c>
      <c r="B1665">
        <v>201401</v>
      </c>
      <c r="C1665" s="9" t="s">
        <v>380</v>
      </c>
      <c r="D1665" s="7" t="s">
        <v>1085</v>
      </c>
      <c r="E1665" t="s">
        <v>606</v>
      </c>
      <c r="F1665" s="27">
        <v>3000</v>
      </c>
      <c r="G1665" s="21">
        <v>30736</v>
      </c>
      <c r="H1665" s="7" t="str">
        <f>VLOOKUP(G1665,'Sub-Acct VLookup'!$A$1:$B$44,2,0)</f>
        <v>Community Welfare</v>
      </c>
      <c r="I1665" s="21">
        <v>3303</v>
      </c>
      <c r="J1665" s="19" t="s">
        <v>1026</v>
      </c>
      <c r="K1665" s="19"/>
      <c r="L1665" t="str">
        <f>VLOOKUP(J1665,'State V-Lookup'!$A$1:$B$19,2,0)</f>
        <v>TENNESSEE</v>
      </c>
      <c r="M1665" t="str">
        <f>VLOOKUP(I1665,'Cost Center VLookup'!$A$1:$C$99,2,0)</f>
        <v>3303 Mid St Div Franklin Human Resources</v>
      </c>
      <c r="N1665" t="str">
        <f>VLOOKUP(I1665,'Cost Center VLookup'!$A$1:$C$89,3,0)</f>
        <v>Julie Duff</v>
      </c>
      <c r="O1665" t="str">
        <f>VLOOKUP(I1665,'Cost Center VLookup'!$A$1:$D$97,4,0)</f>
        <v>Administration</v>
      </c>
    </row>
    <row r="1666" spans="1:15" ht="15" hidden="1">
      <c r="A1666" s="20">
        <v>41661</v>
      </c>
      <c r="B1666">
        <v>201401</v>
      </c>
      <c r="C1666" s="9" t="s">
        <v>380</v>
      </c>
      <c r="D1666" s="7" t="s">
        <v>1086</v>
      </c>
      <c r="E1666" t="s">
        <v>713</v>
      </c>
      <c r="F1666" s="27">
        <v>200</v>
      </c>
      <c r="G1666" s="21">
        <v>30710</v>
      </c>
      <c r="H1666" s="7" t="str">
        <f>VLOOKUP(G1666,'Sub-Acct VLookup'!$A$1:$B$44,2,0)</f>
        <v>Youth Clubs &amp; Centers</v>
      </c>
      <c r="I1666" s="21">
        <v>3333</v>
      </c>
      <c r="J1666" s="19" t="s">
        <v>1011</v>
      </c>
      <c r="K1666" s="19"/>
      <c r="L1666" t="str">
        <f>VLOOKUP(J1666,'State V-Lookup'!$A$1:$B$19,2,0)</f>
        <v>KENTUCKY</v>
      </c>
      <c r="M1666" t="str">
        <f>VLOOKUP(I1666,'Cost Center VLookup'!$A$1:$C$99,2,0)</f>
        <v>3333 Mid St Div Public Affairs</v>
      </c>
      <c r="N1666" t="str">
        <f>VLOOKUP(I1666,'Cost Center VLookup'!$A$1:$C$89,3,0)</f>
        <v>Mark Martin</v>
      </c>
      <c r="O1666" t="str">
        <f>VLOOKUP(I1666,'Cost Center VLookup'!$A$1:$D$97,4,0)</f>
        <v>Administration</v>
      </c>
    </row>
    <row r="1667" spans="1:15" ht="15" hidden="1">
      <c r="A1667" s="20">
        <v>41661</v>
      </c>
      <c r="B1667">
        <v>201401</v>
      </c>
      <c r="C1667" s="9" t="s">
        <v>380</v>
      </c>
      <c r="D1667" s="7" t="s">
        <v>1086</v>
      </c>
      <c r="E1667" t="s">
        <v>604</v>
      </c>
      <c r="F1667" s="27">
        <v>750</v>
      </c>
      <c r="G1667" s="21">
        <v>30736</v>
      </c>
      <c r="H1667" s="7" t="str">
        <f>VLOOKUP(G1667,'Sub-Acct VLookup'!$A$1:$B$44,2,0)</f>
        <v>Community Welfare</v>
      </c>
      <c r="I1667" s="21">
        <v>3333</v>
      </c>
      <c r="J1667" s="19" t="s">
        <v>1011</v>
      </c>
      <c r="K1667" s="19"/>
      <c r="L1667" t="str">
        <f>VLOOKUP(J1667,'State V-Lookup'!$A$1:$B$19,2,0)</f>
        <v>KENTUCKY</v>
      </c>
      <c r="M1667" t="str">
        <f>VLOOKUP(I1667,'Cost Center VLookup'!$A$1:$C$99,2,0)</f>
        <v>3333 Mid St Div Public Affairs</v>
      </c>
      <c r="N1667" t="str">
        <f>VLOOKUP(I1667,'Cost Center VLookup'!$A$1:$C$89,3,0)</f>
        <v>Mark Martin</v>
      </c>
      <c r="O1667" t="str">
        <f>VLOOKUP(I1667,'Cost Center VLookup'!$A$1:$D$97,4,0)</f>
        <v>Administration</v>
      </c>
    </row>
    <row r="1668" spans="1:15" ht="15" hidden="1">
      <c r="A1668" s="20">
        <v>41666</v>
      </c>
      <c r="B1668">
        <v>201401</v>
      </c>
      <c r="C1668" s="9" t="s">
        <v>380</v>
      </c>
      <c r="D1668" s="7" t="s">
        <v>1087</v>
      </c>
      <c r="E1668" t="s">
        <v>712</v>
      </c>
      <c r="F1668" s="27">
        <v>1000</v>
      </c>
      <c r="G1668" s="21">
        <v>30710</v>
      </c>
      <c r="H1668" s="7" t="str">
        <f>VLOOKUP(G1668,'Sub-Acct VLookup'!$A$1:$B$44,2,0)</f>
        <v>Youth Clubs &amp; Centers</v>
      </c>
      <c r="I1668" s="21">
        <v>3333</v>
      </c>
      <c r="J1668" s="19" t="s">
        <v>1011</v>
      </c>
      <c r="K1668" s="19"/>
      <c r="L1668" t="str">
        <f>VLOOKUP(J1668,'State V-Lookup'!$A$1:$B$19,2,0)</f>
        <v>KENTUCKY</v>
      </c>
      <c r="M1668" t="str">
        <f>VLOOKUP(I1668,'Cost Center VLookup'!$A$1:$C$99,2,0)</f>
        <v>3333 Mid St Div Public Affairs</v>
      </c>
      <c r="N1668" t="str">
        <f>VLOOKUP(I1668,'Cost Center VLookup'!$A$1:$C$89,3,0)</f>
        <v>Mark Martin</v>
      </c>
      <c r="O1668" t="str">
        <f>VLOOKUP(I1668,'Cost Center VLookup'!$A$1:$D$97,4,0)</f>
        <v>Administration</v>
      </c>
    </row>
    <row r="1669" spans="1:15" ht="15" hidden="1">
      <c r="A1669" s="20">
        <v>41667</v>
      </c>
      <c r="B1669">
        <v>201401</v>
      </c>
      <c r="C1669" s="9" t="s">
        <v>380</v>
      </c>
      <c r="D1669" s="7" t="s">
        <v>1089</v>
      </c>
      <c r="E1669" t="s">
        <v>1088</v>
      </c>
      <c r="F1669" s="27">
        <v>100</v>
      </c>
      <c r="G1669" s="21">
        <v>30736</v>
      </c>
      <c r="H1669" s="7" t="str">
        <f>VLOOKUP(G1669,'Sub-Acct VLookup'!$A$1:$B$44,2,0)</f>
        <v>Community Welfare</v>
      </c>
      <c r="I1669" s="21">
        <v>3333</v>
      </c>
      <c r="J1669" s="2" t="s">
        <v>1027</v>
      </c>
      <c r="K1669" s="2"/>
      <c r="L1669" t="str">
        <f>VLOOKUP(J1669,'State V-Lookup'!$A$1:$B$19,2,0)</f>
        <v>GENERAL OFFICE</v>
      </c>
      <c r="M1669" t="str">
        <f>VLOOKUP(I1669,'Cost Center VLookup'!$A$1:$C$99,2,0)</f>
        <v>3333 Mid St Div Public Affairs</v>
      </c>
      <c r="N1669" t="str">
        <f>VLOOKUP(I1669,'Cost Center VLookup'!$A$1:$C$89,3,0)</f>
        <v>Mark Martin</v>
      </c>
      <c r="O1669" t="str">
        <f>VLOOKUP(I1669,'Cost Center VLookup'!$A$1:$D$97,4,0)</f>
        <v>Administration</v>
      </c>
    </row>
    <row r="1670" spans="1:15" ht="15" hidden="1">
      <c r="A1670" s="20">
        <v>41667</v>
      </c>
      <c r="B1670">
        <v>201401</v>
      </c>
      <c r="C1670" s="9" t="s">
        <v>380</v>
      </c>
      <c r="D1670" s="7" t="s">
        <v>1089</v>
      </c>
      <c r="E1670" t="s">
        <v>1090</v>
      </c>
      <c r="F1670" s="27">
        <v>100</v>
      </c>
      <c r="G1670" s="21">
        <v>30736</v>
      </c>
      <c r="H1670" s="7" t="str">
        <f>VLOOKUP(G1670,'Sub-Acct VLookup'!$A$1:$B$44,2,0)</f>
        <v>Community Welfare</v>
      </c>
      <c r="I1670" s="21">
        <v>3333</v>
      </c>
      <c r="J1670" s="19" t="s">
        <v>1011</v>
      </c>
      <c r="K1670" s="19"/>
      <c r="L1670" t="str">
        <f>VLOOKUP(J1670,'State V-Lookup'!$A$1:$B$19,2,0)</f>
        <v>KENTUCKY</v>
      </c>
      <c r="M1670" t="str">
        <f>VLOOKUP(I1670,'Cost Center VLookup'!$A$1:$C$99,2,0)</f>
        <v>3333 Mid St Div Public Affairs</v>
      </c>
      <c r="N1670" t="str">
        <f>VLOOKUP(I1670,'Cost Center VLookup'!$A$1:$C$89,3,0)</f>
        <v>Mark Martin</v>
      </c>
      <c r="O1670" t="str">
        <f>VLOOKUP(I1670,'Cost Center VLookup'!$A$1:$D$97,4,0)</f>
        <v>Administration</v>
      </c>
    </row>
    <row r="1671" spans="1:15" ht="15" hidden="1">
      <c r="A1671" s="20">
        <v>41668</v>
      </c>
      <c r="B1671">
        <v>201401</v>
      </c>
      <c r="C1671" s="9" t="s">
        <v>380</v>
      </c>
      <c r="D1671" s="7" t="s">
        <v>1091</v>
      </c>
      <c r="E1671" t="s">
        <v>585</v>
      </c>
      <c r="F1671" s="27">
        <v>30</v>
      </c>
      <c r="G1671" s="21">
        <v>30736</v>
      </c>
      <c r="H1671" s="7" t="str">
        <f>VLOOKUP(G1671,'Sub-Acct VLookup'!$A$1:$B$44,2,0)</f>
        <v>Community Welfare</v>
      </c>
      <c r="I1671" s="21">
        <v>3341</v>
      </c>
      <c r="J1671" s="19" t="s">
        <v>1026</v>
      </c>
      <c r="K1671" s="19"/>
      <c r="L1671" t="str">
        <f>VLOOKUP(J1671,'State V-Lookup'!$A$1:$B$19,2,0)</f>
        <v>TENNESSEE</v>
      </c>
      <c r="M1671" t="str">
        <f>VLOOKUP(I1671,'Cost Center VLookup'!$A$1:$C$99,2,0)</f>
        <v>3341 Mid St Div Columbia Operations</v>
      </c>
      <c r="N1671" t="str">
        <f>VLOOKUP(I1671,'Cost Center VLookup'!$A$1:$C$89,3,0)</f>
        <v>Kenny Hay / Steve Steiger</v>
      </c>
      <c r="O1671" t="str">
        <f>VLOOKUP(I1671,'Cost Center VLookup'!$A$1:$D$97,4,0)</f>
        <v>Brett Lowe</v>
      </c>
    </row>
    <row r="1672" spans="1:15" ht="15" hidden="1">
      <c r="A1672" s="20">
        <v>41670</v>
      </c>
      <c r="B1672">
        <v>201401</v>
      </c>
      <c r="C1672" s="9" t="s">
        <v>380</v>
      </c>
      <c r="D1672" s="7" t="s">
        <v>1092</v>
      </c>
      <c r="E1672" t="s">
        <v>584</v>
      </c>
      <c r="F1672" s="27">
        <v>150</v>
      </c>
      <c r="G1672" s="21">
        <v>30710</v>
      </c>
      <c r="H1672" s="7" t="str">
        <f>VLOOKUP(G1672,'Sub-Acct VLookup'!$A$1:$B$44,2,0)</f>
        <v>Youth Clubs &amp; Centers</v>
      </c>
      <c r="I1672" s="21">
        <v>3333</v>
      </c>
      <c r="J1672" s="19" t="s">
        <v>1011</v>
      </c>
      <c r="K1672" s="19"/>
      <c r="L1672" t="str">
        <f>VLOOKUP(J1672,'State V-Lookup'!$A$1:$B$19,2,0)</f>
        <v>KENTUCKY</v>
      </c>
      <c r="M1672" t="str">
        <f>VLOOKUP(I1672,'Cost Center VLookup'!$A$1:$C$99,2,0)</f>
        <v>3333 Mid St Div Public Affairs</v>
      </c>
      <c r="N1672" t="str">
        <f>VLOOKUP(I1672,'Cost Center VLookup'!$A$1:$C$89,3,0)</f>
        <v>Mark Martin</v>
      </c>
      <c r="O1672" t="str">
        <f>VLOOKUP(I1672,'Cost Center VLookup'!$A$1:$D$97,4,0)</f>
        <v>Administration</v>
      </c>
    </row>
    <row r="1673" spans="1:15" ht="15" hidden="1">
      <c r="A1673" s="20">
        <v>41670</v>
      </c>
      <c r="B1673">
        <v>201401</v>
      </c>
      <c r="C1673" s="9" t="s">
        <v>380</v>
      </c>
      <c r="D1673" s="7" t="s">
        <v>1092</v>
      </c>
      <c r="E1673" t="s">
        <v>703</v>
      </c>
      <c r="F1673" s="27">
        <v>100</v>
      </c>
      <c r="G1673" s="21">
        <v>30736</v>
      </c>
      <c r="H1673" s="7" t="str">
        <f>VLOOKUP(G1673,'Sub-Acct VLookup'!$A$1:$B$44,2,0)</f>
        <v>Community Welfare</v>
      </c>
      <c r="I1673" s="21">
        <v>3333</v>
      </c>
      <c r="J1673" s="19" t="s">
        <v>1011</v>
      </c>
      <c r="K1673" s="19"/>
      <c r="L1673" t="str">
        <f>VLOOKUP(J1673,'State V-Lookup'!$A$1:$B$19,2,0)</f>
        <v>KENTUCKY</v>
      </c>
      <c r="M1673" t="str">
        <f>VLOOKUP(I1673,'Cost Center VLookup'!$A$1:$C$99,2,0)</f>
        <v>3333 Mid St Div Public Affairs</v>
      </c>
      <c r="N1673" t="str">
        <f>VLOOKUP(I1673,'Cost Center VLookup'!$A$1:$C$89,3,0)</f>
        <v>Mark Martin</v>
      </c>
      <c r="O1673" t="str">
        <f>VLOOKUP(I1673,'Cost Center VLookup'!$A$1:$D$97,4,0)</f>
        <v>Administration</v>
      </c>
    </row>
    <row r="1674" spans="1:15" ht="15" hidden="1">
      <c r="A1674" s="20">
        <v>41576</v>
      </c>
      <c r="B1674">
        <v>201401</v>
      </c>
      <c r="C1674" s="9" t="s">
        <v>380</v>
      </c>
      <c r="D1674" s="7" t="s">
        <v>377</v>
      </c>
      <c r="E1674" t="s">
        <v>470</v>
      </c>
      <c r="F1674" s="27">
        <v>-350</v>
      </c>
      <c r="G1674" s="21">
        <v>30736</v>
      </c>
      <c r="H1674" s="7" t="str">
        <f>VLOOKUP(G1674,'Sub-Acct VLookup'!$A$1:$B$44,2,0)</f>
        <v>Community Welfare</v>
      </c>
      <c r="I1674" s="21">
        <v>3333</v>
      </c>
      <c r="J1674" s="19" t="s">
        <v>1011</v>
      </c>
      <c r="K1674" s="19"/>
      <c r="L1674" t="str">
        <f>VLOOKUP(J1674,'State V-Lookup'!$A$1:$B$19,2,0)</f>
        <v>KENTUCKY</v>
      </c>
      <c r="M1674" t="str">
        <f>VLOOKUP(I1674,'Cost Center VLookup'!$A$1:$C$99,2,0)</f>
        <v>3333 Mid St Div Public Affairs</v>
      </c>
      <c r="N1674" t="str">
        <f>VLOOKUP(I1674,'Cost Center VLookup'!$A$1:$C$89,3,0)</f>
        <v>Mark Martin</v>
      </c>
      <c r="O1674" t="str">
        <f>VLOOKUP(I1674,'Cost Center VLookup'!$A$1:$D$97,4,0)</f>
        <v>Administration</v>
      </c>
    </row>
    <row r="1675" spans="1:15" ht="15" hidden="1">
      <c r="A1675" s="20">
        <v>41579</v>
      </c>
      <c r="B1675">
        <v>201401</v>
      </c>
      <c r="C1675" s="9" t="s">
        <v>380</v>
      </c>
      <c r="D1675" s="7" t="s">
        <v>1157</v>
      </c>
      <c r="E1675" t="s">
        <v>1199</v>
      </c>
      <c r="F1675" s="27">
        <v>-100</v>
      </c>
      <c r="G1675" s="21">
        <v>30736</v>
      </c>
      <c r="H1675" s="7" t="str">
        <f>VLOOKUP(G1675,'Sub-Acct VLookup'!$A$1:$B$44,2,0)</f>
        <v>Community Welfare</v>
      </c>
      <c r="I1675" s="21">
        <v>3333</v>
      </c>
      <c r="J1675" s="19" t="s">
        <v>1011</v>
      </c>
      <c r="K1675" s="19"/>
      <c r="L1675" t="str">
        <f>VLOOKUP(J1675,'State V-Lookup'!$A$1:$B$19,2,0)</f>
        <v>KENTUCKY</v>
      </c>
      <c r="M1675" t="str">
        <f>VLOOKUP(I1675,'Cost Center VLookup'!$A$1:$C$99,2,0)</f>
        <v>3333 Mid St Div Public Affairs</v>
      </c>
      <c r="N1675" t="str">
        <f>VLOOKUP(I1675,'Cost Center VLookup'!$A$1:$C$89,3,0)</f>
        <v>Mark Martin</v>
      </c>
      <c r="O1675" t="str">
        <f>VLOOKUP(I1675,'Cost Center VLookup'!$A$1:$D$97,4,0)</f>
        <v>Administration</v>
      </c>
    </row>
    <row r="1676" spans="1:15" ht="15" hidden="1">
      <c r="A1676" s="20">
        <v>41582</v>
      </c>
      <c r="B1676">
        <v>201401</v>
      </c>
      <c r="C1676" s="9" t="s">
        <v>380</v>
      </c>
      <c r="D1676" s="7">
        <v>87808</v>
      </c>
      <c r="E1676" t="s">
        <v>470</v>
      </c>
      <c r="F1676" s="27">
        <v>1000</v>
      </c>
      <c r="G1676" s="21">
        <v>30736</v>
      </c>
      <c r="H1676" s="7" t="str">
        <f>VLOOKUP(G1676,'Sub-Acct VLookup'!$A$1:$B$44,2,0)</f>
        <v>Community Welfare</v>
      </c>
      <c r="I1676" s="21">
        <v>2604</v>
      </c>
      <c r="J1676" s="2" t="s">
        <v>1027</v>
      </c>
      <c r="K1676" s="2"/>
      <c r="L1676" t="str">
        <f>VLOOKUP(J1676,'State V-Lookup'!$A$1:$B$19,2,0)</f>
        <v>GENERAL OFFICE</v>
      </c>
      <c r="M1676" t="str">
        <f>VLOOKUP(I1676,'Cost Center VLookup'!$A$1:$C$99,2,0)</f>
        <v>2604 KY Div Owensboro Regulatory Affairs</v>
      </c>
      <c r="N1676" t="str">
        <f>VLOOKUP(I1676,'Cost Center VLookup'!$A$1:$C$89,3,0)</f>
        <v>Brannon Taylor</v>
      </c>
      <c r="O1676" t="str">
        <f>VLOOKUP(I1676,'Cost Center VLookup'!$A$1:$D$97,4,0)</f>
        <v>Administration</v>
      </c>
    </row>
    <row r="1677" spans="1:15" ht="15" hidden="1">
      <c r="A1677" s="20">
        <v>41582</v>
      </c>
      <c r="B1677">
        <v>201401</v>
      </c>
      <c r="C1677" s="9" t="s">
        <v>380</v>
      </c>
      <c r="D1677" s="7">
        <v>87808</v>
      </c>
      <c r="E1677" t="s">
        <v>470</v>
      </c>
      <c r="F1677" s="27">
        <v>1000</v>
      </c>
      <c r="G1677" s="21">
        <v>30736</v>
      </c>
      <c r="H1677" s="7" t="str">
        <f>VLOOKUP(G1677,'Sub-Acct VLookup'!$A$1:$B$44,2,0)</f>
        <v>Community Welfare</v>
      </c>
      <c r="I1677" s="21">
        <v>2703</v>
      </c>
      <c r="J1677" s="2" t="s">
        <v>1027</v>
      </c>
      <c r="K1677" s="2"/>
      <c r="L1677" t="str">
        <f>VLOOKUP(J1677,'State V-Lookup'!$A$1:$B$19,2,0)</f>
        <v>GENERAL OFFICE</v>
      </c>
      <c r="M1677" t="str">
        <f>VLOOKUP(I1677,'Cost Center VLookup'!$A$1:$C$99,2,0)</f>
        <v>2703 KY Div Governmental Affairs</v>
      </c>
      <c r="N1677" t="str">
        <f>VLOOKUP(I1677,'Cost Center VLookup'!$A$1:$C$89,3,0)</f>
        <v>Vacant</v>
      </c>
      <c r="O1677" t="str">
        <f>VLOOKUP(I1677,'Cost Center VLookup'!$A$1:$D$97,4,0)</f>
        <v>Administration</v>
      </c>
    </row>
    <row r="1678" spans="1:15" ht="15" hidden="1">
      <c r="A1678" s="20">
        <v>41582</v>
      </c>
      <c r="B1678">
        <v>201401</v>
      </c>
      <c r="C1678" s="9" t="s">
        <v>380</v>
      </c>
      <c r="D1678" s="7">
        <v>87808</v>
      </c>
      <c r="E1678" t="s">
        <v>470</v>
      </c>
      <c r="F1678" s="27">
        <v>1000</v>
      </c>
      <c r="G1678" s="21">
        <v>30736</v>
      </c>
      <c r="H1678" s="7" t="str">
        <f>VLOOKUP(G1678,'Sub-Acct VLookup'!$A$1:$B$44,2,0)</f>
        <v>Community Welfare</v>
      </c>
      <c r="I1678" s="21">
        <v>3308</v>
      </c>
      <c r="J1678" s="2" t="s">
        <v>1027</v>
      </c>
      <c r="K1678" s="2"/>
      <c r="L1678" t="str">
        <f>VLOOKUP(J1678,'State V-Lookup'!$A$1:$B$19,2,0)</f>
        <v>GENERAL OFFICE</v>
      </c>
      <c r="M1678" t="str">
        <f>VLOOKUP(I1678,'Cost Center VLookup'!$A$1:$C$99,2,0)</f>
        <v>3308 Mid St Div Franklin Marketing</v>
      </c>
      <c r="N1678" t="str">
        <f>VLOOKUP(I1678,'Cost Center VLookup'!$A$1:$C$89,3,0)</f>
        <v>Danny Bertotti</v>
      </c>
      <c r="O1678" t="str">
        <f>VLOOKUP(I1678,'Cost Center VLookup'!$A$1:$D$97,4,0)</f>
        <v>Marketing</v>
      </c>
    </row>
    <row r="1679" spans="1:15" ht="15" hidden="1">
      <c r="A1679" s="20">
        <v>41610</v>
      </c>
      <c r="B1679">
        <v>201401</v>
      </c>
      <c r="C1679" s="9" t="s">
        <v>380</v>
      </c>
      <c r="D1679" s="7">
        <v>27282013</v>
      </c>
      <c r="E1679" t="s">
        <v>1093</v>
      </c>
      <c r="F1679" s="27">
        <v>1000</v>
      </c>
      <c r="G1679" s="21">
        <v>30736</v>
      </c>
      <c r="H1679" s="7" t="str">
        <f>VLOOKUP(G1679,'Sub-Acct VLookup'!$A$1:$B$44,2,0)</f>
        <v>Community Welfare</v>
      </c>
      <c r="I1679" s="21">
        <v>3333</v>
      </c>
      <c r="J1679" s="19" t="s">
        <v>1026</v>
      </c>
      <c r="K1679" s="19"/>
      <c r="L1679" t="str">
        <f>VLOOKUP(J1679,'State V-Lookup'!$A$1:$B$19,2,0)</f>
        <v>TENNESSEE</v>
      </c>
      <c r="M1679" t="str">
        <f>VLOOKUP(I1679,'Cost Center VLookup'!$A$1:$C$99,2,0)</f>
        <v>3333 Mid St Div Public Affairs</v>
      </c>
      <c r="N1679" t="str">
        <f>VLOOKUP(I1679,'Cost Center VLookup'!$A$1:$C$89,3,0)</f>
        <v>Mark Martin</v>
      </c>
      <c r="O1679" t="str">
        <f>VLOOKUP(I1679,'Cost Center VLookup'!$A$1:$D$97,4,0)</f>
        <v>Administration</v>
      </c>
    </row>
    <row r="1680" spans="1:15" ht="15" hidden="1">
      <c r="A1680" s="20">
        <v>41638</v>
      </c>
      <c r="B1680">
        <v>201401</v>
      </c>
      <c r="C1680" s="9" t="s">
        <v>380</v>
      </c>
      <c r="D1680" s="7" t="s">
        <v>1094</v>
      </c>
      <c r="E1680" t="s">
        <v>581</v>
      </c>
      <c r="F1680" s="27">
        <v>500</v>
      </c>
      <c r="G1680" s="21">
        <v>30703</v>
      </c>
      <c r="H1680" s="7" t="str">
        <f>VLOOKUP(G1680,'Sub-Acct VLookup'!$A$1:$B$44,2,0)</f>
        <v>United Way Agencies</v>
      </c>
      <c r="I1680" s="21">
        <v>3333</v>
      </c>
      <c r="J1680" s="19" t="s">
        <v>1026</v>
      </c>
      <c r="K1680" s="19"/>
      <c r="L1680" t="str">
        <f>VLOOKUP(J1680,'State V-Lookup'!$A$1:$B$19,2,0)</f>
        <v>TENNESSEE</v>
      </c>
      <c r="M1680" t="str">
        <f>VLOOKUP(I1680,'Cost Center VLookup'!$A$1:$C$99,2,0)</f>
        <v>3333 Mid St Div Public Affairs</v>
      </c>
      <c r="N1680" t="str">
        <f>VLOOKUP(I1680,'Cost Center VLookup'!$A$1:$C$89,3,0)</f>
        <v>Mark Martin</v>
      </c>
      <c r="O1680" t="str">
        <f>VLOOKUP(I1680,'Cost Center VLookup'!$A$1:$D$97,4,0)</f>
        <v>Administration</v>
      </c>
    </row>
    <row r="1681" spans="1:15" ht="15" hidden="1">
      <c r="A1681" s="18">
        <v>41657</v>
      </c>
      <c r="B1681">
        <v>201402</v>
      </c>
      <c r="C1681" s="9" t="s">
        <v>380</v>
      </c>
      <c r="D1681" s="7">
        <v>1032014</v>
      </c>
      <c r="E1681" t="s">
        <v>470</v>
      </c>
      <c r="F1681" s="27">
        <v>75</v>
      </c>
      <c r="G1681">
        <v>30736</v>
      </c>
      <c r="H1681" s="7" t="str">
        <f>VLOOKUP(G1681,'Sub-Acct VLookup'!$A$1:$B$44,2,0)</f>
        <v>Community Welfare</v>
      </c>
      <c r="I1681">
        <v>3344</v>
      </c>
      <c r="J1681" s="19" t="s">
        <v>1026</v>
      </c>
      <c r="K1681" s="19"/>
      <c r="L1681" t="str">
        <f>VLOOKUP(J1681,'State V-Lookup'!$A$1:$B$19,2,0)</f>
        <v>TENNESSEE</v>
      </c>
      <c r="M1681" t="str">
        <f>VLOOKUP(I1681,'Cost Center VLookup'!$A$1:$C$99,2,0)</f>
        <v>3344 Mid St Div Shelbyville Operations</v>
      </c>
      <c r="N1681" t="str">
        <f>VLOOKUP(I1681,'Cost Center VLookup'!$A$1:$C$89,3,0)</f>
        <v>James Robbins / Jason Griffin</v>
      </c>
      <c r="O1681" t="str">
        <f>VLOOKUP(I1681,'Cost Center VLookup'!$A$1:$D$97,4,0)</f>
        <v>Brett Lowe</v>
      </c>
    </row>
    <row r="1682" spans="1:15" ht="15" hidden="1">
      <c r="A1682" s="18">
        <v>41666</v>
      </c>
      <c r="B1682">
        <v>201402</v>
      </c>
      <c r="C1682" s="9" t="s">
        <v>380</v>
      </c>
      <c r="D1682" s="7">
        <v>1901</v>
      </c>
      <c r="E1682" t="s">
        <v>470</v>
      </c>
      <c r="F1682" s="27">
        <v>350</v>
      </c>
      <c r="G1682">
        <v>30736</v>
      </c>
      <c r="H1682" s="7" t="str">
        <f>VLOOKUP(G1682,'Sub-Acct VLookup'!$A$1:$B$44,2,0)</f>
        <v>Community Welfare</v>
      </c>
      <c r="I1682">
        <v>3333</v>
      </c>
      <c r="J1682" s="19" t="s">
        <v>1011</v>
      </c>
      <c r="K1682" s="19"/>
      <c r="L1682" t="str">
        <f>VLOOKUP(J1682,'State V-Lookup'!$A$1:$B$19,2,0)</f>
        <v>KENTUCKY</v>
      </c>
      <c r="M1682" t="str">
        <f>VLOOKUP(I1682,'Cost Center VLookup'!$A$1:$C$99,2,0)</f>
        <v>3333 Mid St Div Public Affairs</v>
      </c>
      <c r="N1682" t="str">
        <f>VLOOKUP(I1682,'Cost Center VLookup'!$A$1:$C$89,3,0)</f>
        <v>Mark Martin</v>
      </c>
      <c r="O1682" t="str">
        <f>VLOOKUP(I1682,'Cost Center VLookup'!$A$1:$D$97,4,0)</f>
        <v>Administration</v>
      </c>
    </row>
    <row r="1683" spans="1:15" hidden="1">
      <c r="A1683" s="18">
        <v>41669</v>
      </c>
      <c r="B1683">
        <v>201402</v>
      </c>
      <c r="C1683" s="9" t="s">
        <v>380</v>
      </c>
      <c r="D1683" s="7" t="s">
        <v>617</v>
      </c>
      <c r="E1683" t="s">
        <v>780</v>
      </c>
      <c r="F1683" s="27">
        <v>1250</v>
      </c>
      <c r="G1683">
        <v>30705</v>
      </c>
      <c r="H1683" s="7" t="str">
        <f>VLOOKUP(G1683,'Sub-Acct VLookup'!$A$1:$B$44,2,0)</f>
        <v>Health</v>
      </c>
      <c r="I1683">
        <v>3333</v>
      </c>
      <c r="J1683" s="2" t="s">
        <v>1035</v>
      </c>
      <c r="K1683" s="2"/>
      <c r="L1683" t="str">
        <f>VLOOKUP(J1683,'State V-Lookup'!$A$1:$B$19,2,0)</f>
        <v>VIRGINIA</v>
      </c>
      <c r="M1683" t="str">
        <f>VLOOKUP(I1683,'Cost Center VLookup'!$A$1:$C$99,2,0)</f>
        <v>3333 Mid St Div Public Affairs</v>
      </c>
      <c r="N1683" t="str">
        <f>VLOOKUP(I1683,'Cost Center VLookup'!$A$1:$C$89,3,0)</f>
        <v>Mark Martin</v>
      </c>
      <c r="O1683" t="str">
        <f>VLOOKUP(I1683,'Cost Center VLookup'!$A$1:$D$97,4,0)</f>
        <v>Administration</v>
      </c>
    </row>
    <row r="1684" spans="1:15" ht="15" hidden="1">
      <c r="A1684" s="18">
        <v>41671</v>
      </c>
      <c r="B1684">
        <v>201402</v>
      </c>
      <c r="C1684" s="9" t="s">
        <v>380</v>
      </c>
      <c r="D1684" s="7" t="s">
        <v>618</v>
      </c>
      <c r="E1684" t="s">
        <v>709</v>
      </c>
      <c r="F1684" s="27">
        <v>100</v>
      </c>
      <c r="G1684">
        <v>30710</v>
      </c>
      <c r="H1684" s="7" t="str">
        <f>VLOOKUP(G1684,'Sub-Acct VLookup'!$A$1:$B$44,2,0)</f>
        <v>Youth Clubs &amp; Centers</v>
      </c>
      <c r="I1684">
        <v>3333</v>
      </c>
      <c r="J1684" s="19" t="s">
        <v>1011</v>
      </c>
      <c r="K1684" s="19"/>
      <c r="L1684" t="str">
        <f>VLOOKUP(J1684,'State V-Lookup'!$A$1:$B$19,2,0)</f>
        <v>KENTUCKY</v>
      </c>
      <c r="M1684" t="str">
        <f>VLOOKUP(I1684,'Cost Center VLookup'!$A$1:$C$99,2,0)</f>
        <v>3333 Mid St Div Public Affairs</v>
      </c>
      <c r="N1684" t="str">
        <f>VLOOKUP(I1684,'Cost Center VLookup'!$A$1:$C$89,3,0)</f>
        <v>Mark Martin</v>
      </c>
      <c r="O1684" t="str">
        <f>VLOOKUP(I1684,'Cost Center VLookup'!$A$1:$D$97,4,0)</f>
        <v>Administration</v>
      </c>
    </row>
    <row r="1685" spans="1:15" hidden="1">
      <c r="A1685" s="18">
        <v>41674</v>
      </c>
      <c r="B1685">
        <v>201402</v>
      </c>
      <c r="C1685" s="9" t="s">
        <v>380</v>
      </c>
      <c r="D1685" s="7" t="s">
        <v>620</v>
      </c>
      <c r="E1685" t="s">
        <v>619</v>
      </c>
      <c r="F1685" s="27">
        <v>1200</v>
      </c>
      <c r="G1685">
        <v>30736</v>
      </c>
      <c r="H1685" s="7" t="str">
        <f>VLOOKUP(G1685,'Sub-Acct VLookup'!$A$1:$B$44,2,0)</f>
        <v>Community Welfare</v>
      </c>
      <c r="I1685">
        <v>3333</v>
      </c>
      <c r="J1685" s="2" t="s">
        <v>1035</v>
      </c>
      <c r="K1685" s="2"/>
      <c r="L1685" t="str">
        <f>VLOOKUP(J1685,'State V-Lookup'!$A$1:$B$19,2,0)</f>
        <v>VIRGINIA</v>
      </c>
      <c r="M1685" t="str">
        <f>VLOOKUP(I1685,'Cost Center VLookup'!$A$1:$C$99,2,0)</f>
        <v>3333 Mid St Div Public Affairs</v>
      </c>
      <c r="N1685" t="str">
        <f>VLOOKUP(I1685,'Cost Center VLookup'!$A$1:$C$89,3,0)</f>
        <v>Mark Martin</v>
      </c>
      <c r="O1685" t="str">
        <f>VLOOKUP(I1685,'Cost Center VLookup'!$A$1:$D$97,4,0)</f>
        <v>Administration</v>
      </c>
    </row>
    <row r="1686" spans="1:15" ht="15" hidden="1">
      <c r="A1686" s="18">
        <v>41674</v>
      </c>
      <c r="B1686">
        <v>201402</v>
      </c>
      <c r="C1686" s="9" t="s">
        <v>380</v>
      </c>
      <c r="D1686" s="7" t="s">
        <v>620</v>
      </c>
      <c r="E1686" t="s">
        <v>605</v>
      </c>
      <c r="F1686" s="27">
        <v>200</v>
      </c>
      <c r="G1686">
        <v>30736</v>
      </c>
      <c r="H1686" s="7" t="str">
        <f>VLOOKUP(G1686,'Sub-Acct VLookup'!$A$1:$B$44,2,0)</f>
        <v>Community Welfare</v>
      </c>
      <c r="I1686">
        <v>3333</v>
      </c>
      <c r="J1686" s="19" t="s">
        <v>1011</v>
      </c>
      <c r="K1686" s="19"/>
      <c r="L1686" t="str">
        <f>VLOOKUP(J1686,'State V-Lookup'!$A$1:$B$19,2,0)</f>
        <v>KENTUCKY</v>
      </c>
      <c r="M1686" t="str">
        <f>VLOOKUP(I1686,'Cost Center VLookup'!$A$1:$C$99,2,0)</f>
        <v>3333 Mid St Div Public Affairs</v>
      </c>
      <c r="N1686" t="str">
        <f>VLOOKUP(I1686,'Cost Center VLookup'!$A$1:$C$89,3,0)</f>
        <v>Mark Martin</v>
      </c>
      <c r="O1686" t="str">
        <f>VLOOKUP(I1686,'Cost Center VLookup'!$A$1:$D$97,4,0)</f>
        <v>Administration</v>
      </c>
    </row>
    <row r="1687" spans="1:15" ht="15" hidden="1">
      <c r="A1687" s="18">
        <v>41675</v>
      </c>
      <c r="B1687">
        <v>201402</v>
      </c>
      <c r="C1687" s="9" t="s">
        <v>380</v>
      </c>
      <c r="D1687" s="7" t="s">
        <v>621</v>
      </c>
      <c r="E1687" t="s">
        <v>473</v>
      </c>
      <c r="F1687" s="27">
        <v>399</v>
      </c>
      <c r="G1687">
        <v>30710</v>
      </c>
      <c r="H1687" s="7" t="str">
        <f>VLOOKUP(G1687,'Sub-Acct VLookup'!$A$1:$B$44,2,0)</f>
        <v>Youth Clubs &amp; Centers</v>
      </c>
      <c r="I1687">
        <v>3333</v>
      </c>
      <c r="J1687" s="19" t="s">
        <v>1026</v>
      </c>
      <c r="K1687" s="19"/>
      <c r="L1687" t="str">
        <f>VLOOKUP(J1687,'State V-Lookup'!$A$1:$B$19,2,0)</f>
        <v>TENNESSEE</v>
      </c>
      <c r="M1687" t="str">
        <f>VLOOKUP(I1687,'Cost Center VLookup'!$A$1:$C$99,2,0)</f>
        <v>3333 Mid St Div Public Affairs</v>
      </c>
      <c r="N1687" t="str">
        <f>VLOOKUP(I1687,'Cost Center VLookup'!$A$1:$C$89,3,0)</f>
        <v>Mark Martin</v>
      </c>
      <c r="O1687" t="str">
        <f>VLOOKUP(I1687,'Cost Center VLookup'!$A$1:$D$97,4,0)</f>
        <v>Administration</v>
      </c>
    </row>
    <row r="1688" spans="1:15" ht="15" hidden="1">
      <c r="A1688" s="18">
        <v>41675</v>
      </c>
      <c r="B1688">
        <v>201402</v>
      </c>
      <c r="C1688" s="9" t="s">
        <v>380</v>
      </c>
      <c r="D1688" s="7" t="s">
        <v>623</v>
      </c>
      <c r="E1688" t="s">
        <v>622</v>
      </c>
      <c r="F1688" s="27">
        <v>1500</v>
      </c>
      <c r="G1688">
        <v>30702</v>
      </c>
      <c r="H1688" s="7" t="str">
        <f>VLOOKUP(G1688,'Sub-Acct VLookup'!$A$1:$B$44,2,0)</f>
        <v>Education</v>
      </c>
      <c r="I1688">
        <v>3333</v>
      </c>
      <c r="J1688" s="19" t="s">
        <v>1011</v>
      </c>
      <c r="K1688" s="19"/>
      <c r="L1688" t="str">
        <f>VLOOKUP(J1688,'State V-Lookup'!$A$1:$B$19,2,0)</f>
        <v>KENTUCKY</v>
      </c>
      <c r="M1688" t="str">
        <f>VLOOKUP(I1688,'Cost Center VLookup'!$A$1:$C$99,2,0)</f>
        <v>3333 Mid St Div Public Affairs</v>
      </c>
      <c r="N1688" t="str">
        <f>VLOOKUP(I1688,'Cost Center VLookup'!$A$1:$C$89,3,0)</f>
        <v>Mark Martin</v>
      </c>
      <c r="O1688" t="str">
        <f>VLOOKUP(I1688,'Cost Center VLookup'!$A$1:$D$97,4,0)</f>
        <v>Administration</v>
      </c>
    </row>
    <row r="1689" spans="1:15" ht="15" hidden="1">
      <c r="A1689" s="18">
        <v>41675</v>
      </c>
      <c r="B1689">
        <v>201402</v>
      </c>
      <c r="C1689" s="9" t="s">
        <v>380</v>
      </c>
      <c r="D1689" s="7" t="s">
        <v>624</v>
      </c>
      <c r="E1689" t="s">
        <v>854</v>
      </c>
      <c r="F1689" s="27">
        <v>50</v>
      </c>
      <c r="G1689">
        <v>30736</v>
      </c>
      <c r="H1689" s="7" t="str">
        <f>VLOOKUP(G1689,'Sub-Acct VLookup'!$A$1:$B$44,2,0)</f>
        <v>Community Welfare</v>
      </c>
      <c r="I1689">
        <v>2734</v>
      </c>
      <c r="J1689" s="19" t="s">
        <v>1011</v>
      </c>
      <c r="K1689" s="19"/>
      <c r="L1689" t="str">
        <f>VLOOKUP(J1689,'State V-Lookup'!$A$1:$B$19,2,0)</f>
        <v>KENTUCKY</v>
      </c>
      <c r="M1689" t="str">
        <f>VLOOKUP(I1689,'Cost Center VLookup'!$A$1:$C$99,2,0)</f>
        <v>2734 KY Div Bowling Green C&amp;M/Service</v>
      </c>
      <c r="N1689" t="str">
        <f>VLOOKUP(I1689,'Cost Center VLookup'!$A$1:$C$89,3,0)</f>
        <v>Don Bonner / Kolby Beals</v>
      </c>
      <c r="O1689" t="str">
        <f>VLOOKUP(I1689,'Cost Center VLookup'!$A$1:$D$97,4,0)</f>
        <v>Mike Close</v>
      </c>
    </row>
    <row r="1690" spans="1:15" ht="15" hidden="1">
      <c r="A1690" s="18">
        <v>41677</v>
      </c>
      <c r="B1690">
        <v>201402</v>
      </c>
      <c r="C1690" s="9" t="s">
        <v>380</v>
      </c>
      <c r="D1690" s="7" t="s">
        <v>626</v>
      </c>
      <c r="E1690" t="s">
        <v>625</v>
      </c>
      <c r="F1690" s="27">
        <v>250</v>
      </c>
      <c r="G1690">
        <v>30710</v>
      </c>
      <c r="H1690" s="7" t="str">
        <f>VLOOKUP(G1690,'Sub-Acct VLookup'!$A$1:$B$44,2,0)</f>
        <v>Youth Clubs &amp; Centers</v>
      </c>
      <c r="I1690">
        <v>3333</v>
      </c>
      <c r="J1690" s="19" t="s">
        <v>1026</v>
      </c>
      <c r="K1690" s="19"/>
      <c r="L1690" t="str">
        <f>VLOOKUP(J1690,'State V-Lookup'!$A$1:$B$19,2,0)</f>
        <v>TENNESSEE</v>
      </c>
      <c r="M1690" t="str">
        <f>VLOOKUP(I1690,'Cost Center VLookup'!$A$1:$C$99,2,0)</f>
        <v>3333 Mid St Div Public Affairs</v>
      </c>
      <c r="N1690" t="str">
        <f>VLOOKUP(I1690,'Cost Center VLookup'!$A$1:$C$89,3,0)</f>
        <v>Mark Martin</v>
      </c>
      <c r="O1690" t="str">
        <f>VLOOKUP(I1690,'Cost Center VLookup'!$A$1:$D$97,4,0)</f>
        <v>Administration</v>
      </c>
    </row>
    <row r="1691" spans="1:15" ht="15" hidden="1">
      <c r="A1691" s="18">
        <v>41678</v>
      </c>
      <c r="B1691">
        <v>201402</v>
      </c>
      <c r="C1691" s="9" t="s">
        <v>380</v>
      </c>
      <c r="D1691" s="7">
        <v>11797</v>
      </c>
      <c r="E1691" t="s">
        <v>470</v>
      </c>
      <c r="F1691" s="27">
        <v>300</v>
      </c>
      <c r="G1691">
        <v>30736</v>
      </c>
      <c r="H1691" s="7" t="str">
        <f>VLOOKUP(G1691,'Sub-Acct VLookup'!$A$1:$B$44,2,0)</f>
        <v>Community Welfare</v>
      </c>
      <c r="I1691">
        <v>3344</v>
      </c>
      <c r="J1691" s="19" t="s">
        <v>1026</v>
      </c>
      <c r="K1691" s="19"/>
      <c r="L1691" t="str">
        <f>VLOOKUP(J1691,'State V-Lookup'!$A$1:$B$19,2,0)</f>
        <v>TENNESSEE</v>
      </c>
      <c r="M1691" t="str">
        <f>VLOOKUP(I1691,'Cost Center VLookup'!$A$1:$C$99,2,0)</f>
        <v>3344 Mid St Div Shelbyville Operations</v>
      </c>
      <c r="N1691" t="str">
        <f>VLOOKUP(I1691,'Cost Center VLookup'!$A$1:$C$89,3,0)</f>
        <v>James Robbins / Jason Griffin</v>
      </c>
      <c r="O1691" t="str">
        <f>VLOOKUP(I1691,'Cost Center VLookup'!$A$1:$D$97,4,0)</f>
        <v>Brett Lowe</v>
      </c>
    </row>
    <row r="1692" spans="1:15" ht="15" hidden="1">
      <c r="A1692" s="18">
        <v>41680</v>
      </c>
      <c r="B1692">
        <v>201402</v>
      </c>
      <c r="C1692" s="9" t="s">
        <v>380</v>
      </c>
      <c r="D1692" s="7" t="s">
        <v>627</v>
      </c>
      <c r="E1692" t="s">
        <v>781</v>
      </c>
      <c r="F1692" s="27">
        <v>250</v>
      </c>
      <c r="G1692">
        <v>30710</v>
      </c>
      <c r="H1692" s="7" t="str">
        <f>VLOOKUP(G1692,'Sub-Acct VLookup'!$A$1:$B$44,2,0)</f>
        <v>Youth Clubs &amp; Centers</v>
      </c>
      <c r="I1692">
        <v>3333</v>
      </c>
      <c r="J1692" s="19" t="s">
        <v>1011</v>
      </c>
      <c r="K1692" s="19"/>
      <c r="L1692" t="str">
        <f>VLOOKUP(J1692,'State V-Lookup'!$A$1:$B$19,2,0)</f>
        <v>KENTUCKY</v>
      </c>
      <c r="M1692" t="str">
        <f>VLOOKUP(I1692,'Cost Center VLookup'!$A$1:$C$99,2,0)</f>
        <v>3333 Mid St Div Public Affairs</v>
      </c>
      <c r="N1692" t="str">
        <f>VLOOKUP(I1692,'Cost Center VLookup'!$A$1:$C$89,3,0)</f>
        <v>Mark Martin</v>
      </c>
      <c r="O1692" t="str">
        <f>VLOOKUP(I1692,'Cost Center VLookup'!$A$1:$D$97,4,0)</f>
        <v>Administration</v>
      </c>
    </row>
    <row r="1693" spans="1:15" ht="15" hidden="1">
      <c r="A1693" s="18">
        <v>41680</v>
      </c>
      <c r="B1693">
        <v>201402</v>
      </c>
      <c r="C1693" s="9" t="s">
        <v>380</v>
      </c>
      <c r="D1693" s="7" t="s">
        <v>627</v>
      </c>
      <c r="E1693" t="s">
        <v>628</v>
      </c>
      <c r="F1693" s="27">
        <v>200</v>
      </c>
      <c r="G1693">
        <v>30710</v>
      </c>
      <c r="H1693" s="7" t="str">
        <f>VLOOKUP(G1693,'Sub-Acct VLookup'!$A$1:$B$44,2,0)</f>
        <v>Youth Clubs &amp; Centers</v>
      </c>
      <c r="I1693">
        <v>3333</v>
      </c>
      <c r="J1693" s="19" t="s">
        <v>1011</v>
      </c>
      <c r="K1693" s="19"/>
      <c r="L1693" t="str">
        <f>VLOOKUP(J1693,'State V-Lookup'!$A$1:$B$19,2,0)</f>
        <v>KENTUCKY</v>
      </c>
      <c r="M1693" t="str">
        <f>VLOOKUP(I1693,'Cost Center VLookup'!$A$1:$C$99,2,0)</f>
        <v>3333 Mid St Div Public Affairs</v>
      </c>
      <c r="N1693" t="str">
        <f>VLOOKUP(I1693,'Cost Center VLookup'!$A$1:$C$89,3,0)</f>
        <v>Mark Martin</v>
      </c>
      <c r="O1693" t="str">
        <f>VLOOKUP(I1693,'Cost Center VLookup'!$A$1:$D$97,4,0)</f>
        <v>Administration</v>
      </c>
    </row>
    <row r="1694" spans="1:15" ht="15" hidden="1">
      <c r="A1694" s="18">
        <v>41680</v>
      </c>
      <c r="B1694">
        <v>201402</v>
      </c>
      <c r="C1694" s="9" t="s">
        <v>380</v>
      </c>
      <c r="D1694" s="7" t="s">
        <v>627</v>
      </c>
      <c r="E1694" t="s">
        <v>1273</v>
      </c>
      <c r="F1694" s="27">
        <v>175</v>
      </c>
      <c r="G1694">
        <v>30710</v>
      </c>
      <c r="H1694" s="7" t="str">
        <f>VLOOKUP(G1694,'Sub-Acct VLookup'!$A$1:$B$44,2,0)</f>
        <v>Youth Clubs &amp; Centers</v>
      </c>
      <c r="I1694">
        <v>3333</v>
      </c>
      <c r="J1694" s="19" t="s">
        <v>1011</v>
      </c>
      <c r="K1694" s="19"/>
      <c r="L1694" t="str">
        <f>VLOOKUP(J1694,'State V-Lookup'!$A$1:$B$19,2,0)</f>
        <v>KENTUCKY</v>
      </c>
      <c r="M1694" t="str">
        <f>VLOOKUP(I1694,'Cost Center VLookup'!$A$1:$C$99,2,0)</f>
        <v>3333 Mid St Div Public Affairs</v>
      </c>
      <c r="N1694" t="str">
        <f>VLOOKUP(I1694,'Cost Center VLookup'!$A$1:$C$89,3,0)</f>
        <v>Mark Martin</v>
      </c>
      <c r="O1694" t="str">
        <f>VLOOKUP(I1694,'Cost Center VLookup'!$A$1:$D$97,4,0)</f>
        <v>Administration</v>
      </c>
    </row>
    <row r="1695" spans="1:15" ht="15" hidden="1">
      <c r="A1695" s="18">
        <v>41681</v>
      </c>
      <c r="B1695">
        <v>201402</v>
      </c>
      <c r="C1695" s="9" t="s">
        <v>380</v>
      </c>
      <c r="D1695" s="7" t="s">
        <v>630</v>
      </c>
      <c r="E1695" t="s">
        <v>629</v>
      </c>
      <c r="F1695" s="27">
        <v>100</v>
      </c>
      <c r="G1695">
        <v>30703</v>
      </c>
      <c r="H1695" s="7" t="str">
        <f>VLOOKUP(G1695,'Sub-Acct VLookup'!$A$1:$B$44,2,0)</f>
        <v>United Way Agencies</v>
      </c>
      <c r="I1695">
        <v>3333</v>
      </c>
      <c r="J1695" s="19" t="s">
        <v>1026</v>
      </c>
      <c r="K1695" s="19"/>
      <c r="L1695" t="str">
        <f>VLOOKUP(J1695,'State V-Lookup'!$A$1:$B$19,2,0)</f>
        <v>TENNESSEE</v>
      </c>
      <c r="M1695" t="str">
        <f>VLOOKUP(I1695,'Cost Center VLookup'!$A$1:$C$99,2,0)</f>
        <v>3333 Mid St Div Public Affairs</v>
      </c>
      <c r="N1695" t="str">
        <f>VLOOKUP(I1695,'Cost Center VLookup'!$A$1:$C$89,3,0)</f>
        <v>Mark Martin</v>
      </c>
      <c r="O1695" t="str">
        <f>VLOOKUP(I1695,'Cost Center VLookup'!$A$1:$D$97,4,0)</f>
        <v>Administration</v>
      </c>
    </row>
    <row r="1696" spans="1:15" ht="15" hidden="1">
      <c r="A1696" s="18">
        <v>41684</v>
      </c>
      <c r="B1696">
        <v>201402</v>
      </c>
      <c r="C1696" s="9" t="s">
        <v>380</v>
      </c>
      <c r="D1696" s="7" t="s">
        <v>632</v>
      </c>
      <c r="E1696" t="s">
        <v>631</v>
      </c>
      <c r="F1696" s="27">
        <v>309.18</v>
      </c>
      <c r="G1696">
        <v>30736</v>
      </c>
      <c r="H1696" s="7" t="str">
        <f>VLOOKUP(G1696,'Sub-Acct VLookup'!$A$1:$B$44,2,0)</f>
        <v>Community Welfare</v>
      </c>
      <c r="I1696">
        <v>3333</v>
      </c>
      <c r="J1696" s="19" t="s">
        <v>1026</v>
      </c>
      <c r="K1696" s="19"/>
      <c r="L1696" t="str">
        <f>VLOOKUP(J1696,'State V-Lookup'!$A$1:$B$19,2,0)</f>
        <v>TENNESSEE</v>
      </c>
      <c r="M1696" t="str">
        <f>VLOOKUP(I1696,'Cost Center VLookup'!$A$1:$C$99,2,0)</f>
        <v>3333 Mid St Div Public Affairs</v>
      </c>
      <c r="N1696" t="str">
        <f>VLOOKUP(I1696,'Cost Center VLookup'!$A$1:$C$89,3,0)</f>
        <v>Mark Martin</v>
      </c>
      <c r="O1696" t="str">
        <f>VLOOKUP(I1696,'Cost Center VLookup'!$A$1:$D$97,4,0)</f>
        <v>Administration</v>
      </c>
    </row>
    <row r="1697" spans="1:15" ht="15" hidden="1">
      <c r="A1697" s="18">
        <v>41688</v>
      </c>
      <c r="B1697">
        <v>201402</v>
      </c>
      <c r="C1697" s="9" t="s">
        <v>380</v>
      </c>
      <c r="D1697" s="7" t="s">
        <v>634</v>
      </c>
      <c r="E1697" t="s">
        <v>633</v>
      </c>
      <c r="F1697" s="27">
        <v>1000</v>
      </c>
      <c r="G1697">
        <v>30736</v>
      </c>
      <c r="H1697" s="7" t="str">
        <f>VLOOKUP(G1697,'Sub-Acct VLookup'!$A$1:$B$44,2,0)</f>
        <v>Community Welfare</v>
      </c>
      <c r="I1697">
        <v>3333</v>
      </c>
      <c r="J1697" s="19" t="s">
        <v>1026</v>
      </c>
      <c r="K1697" s="19"/>
      <c r="L1697" t="str">
        <f>VLOOKUP(J1697,'State V-Lookup'!$A$1:$B$19,2,0)</f>
        <v>TENNESSEE</v>
      </c>
      <c r="M1697" t="str">
        <f>VLOOKUP(I1697,'Cost Center VLookup'!$A$1:$C$99,2,0)</f>
        <v>3333 Mid St Div Public Affairs</v>
      </c>
      <c r="N1697" t="str">
        <f>VLOOKUP(I1697,'Cost Center VLookup'!$A$1:$C$89,3,0)</f>
        <v>Mark Martin</v>
      </c>
      <c r="O1697" t="str">
        <f>VLOOKUP(I1697,'Cost Center VLookup'!$A$1:$D$97,4,0)</f>
        <v>Administration</v>
      </c>
    </row>
    <row r="1698" spans="1:15" ht="15" hidden="1">
      <c r="A1698" s="18">
        <v>41689</v>
      </c>
      <c r="B1698">
        <v>201402</v>
      </c>
      <c r="C1698" s="9" t="s">
        <v>380</v>
      </c>
      <c r="D1698" s="7" t="s">
        <v>635</v>
      </c>
      <c r="E1698" t="s">
        <v>653</v>
      </c>
      <c r="F1698" s="27">
        <v>200</v>
      </c>
      <c r="G1698">
        <v>30702</v>
      </c>
      <c r="H1698" s="7" t="str">
        <f>VLOOKUP(G1698,'Sub-Acct VLookup'!$A$1:$B$44,2,0)</f>
        <v>Education</v>
      </c>
      <c r="I1698">
        <v>3307</v>
      </c>
      <c r="J1698" s="19" t="s">
        <v>1026</v>
      </c>
      <c r="K1698" s="19"/>
      <c r="L1698" t="str">
        <f>VLOOKUP(J1698,'State V-Lookup'!$A$1:$B$19,2,0)</f>
        <v>TENNESSEE</v>
      </c>
      <c r="M1698" t="str">
        <f>VLOOKUP(I1698,'Cost Center VLookup'!$A$1:$C$99,2,0)</f>
        <v>3307 Mid St Div Franklin Finance</v>
      </c>
      <c r="N1698" t="str">
        <f>VLOOKUP(I1698,'Cost Center VLookup'!$A$1:$C$89,3,0)</f>
        <v>Marcie Wessinger</v>
      </c>
      <c r="O1698" t="str">
        <f>VLOOKUP(I1698,'Cost Center VLookup'!$A$1:$D$97,4,0)</f>
        <v>Administration</v>
      </c>
    </row>
    <row r="1699" spans="1:15" ht="15" hidden="1">
      <c r="A1699" s="18">
        <v>41690</v>
      </c>
      <c r="B1699">
        <v>201402</v>
      </c>
      <c r="C1699" s="9" t="s">
        <v>380</v>
      </c>
      <c r="D1699" s="7" t="s">
        <v>636</v>
      </c>
      <c r="E1699" t="s">
        <v>498</v>
      </c>
      <c r="F1699" s="27">
        <v>8000</v>
      </c>
      <c r="G1699">
        <v>30736</v>
      </c>
      <c r="H1699" s="7" t="str">
        <f>VLOOKUP(G1699,'Sub-Acct VLookup'!$A$1:$B$44,2,0)</f>
        <v>Community Welfare</v>
      </c>
      <c r="I1699">
        <v>3333</v>
      </c>
      <c r="J1699" s="19" t="s">
        <v>1026</v>
      </c>
      <c r="K1699" s="19"/>
      <c r="L1699" t="str">
        <f>VLOOKUP(J1699,'State V-Lookup'!$A$1:$B$19,2,0)</f>
        <v>TENNESSEE</v>
      </c>
      <c r="M1699" t="str">
        <f>VLOOKUP(I1699,'Cost Center VLookup'!$A$1:$C$99,2,0)</f>
        <v>3333 Mid St Div Public Affairs</v>
      </c>
      <c r="N1699" t="str">
        <f>VLOOKUP(I1699,'Cost Center VLookup'!$A$1:$C$89,3,0)</f>
        <v>Mark Martin</v>
      </c>
      <c r="O1699" t="str">
        <f>VLOOKUP(I1699,'Cost Center VLookup'!$A$1:$D$97,4,0)</f>
        <v>Administration</v>
      </c>
    </row>
    <row r="1700" spans="1:15" ht="15" hidden="1">
      <c r="A1700" s="18">
        <v>41694</v>
      </c>
      <c r="B1700">
        <v>201402</v>
      </c>
      <c r="C1700" s="9" t="s">
        <v>380</v>
      </c>
      <c r="D1700" s="7" t="s">
        <v>637</v>
      </c>
      <c r="E1700" t="s">
        <v>976</v>
      </c>
      <c r="F1700" s="27">
        <v>1000</v>
      </c>
      <c r="G1700">
        <v>30736</v>
      </c>
      <c r="H1700" s="7" t="str">
        <f>VLOOKUP(G1700,'Sub-Acct VLookup'!$A$1:$B$44,2,0)</f>
        <v>Community Welfare</v>
      </c>
      <c r="I1700">
        <v>3341</v>
      </c>
      <c r="J1700" s="19" t="s">
        <v>1026</v>
      </c>
      <c r="K1700" s="19"/>
      <c r="L1700" t="str">
        <f>VLOOKUP(J1700,'State V-Lookup'!$A$1:$B$19,2,0)</f>
        <v>TENNESSEE</v>
      </c>
      <c r="M1700" t="str">
        <f>VLOOKUP(I1700,'Cost Center VLookup'!$A$1:$C$99,2,0)</f>
        <v>3341 Mid St Div Columbia Operations</v>
      </c>
      <c r="N1700" t="str">
        <f>VLOOKUP(I1700,'Cost Center VLookup'!$A$1:$C$89,3,0)</f>
        <v>Kenny Hay / Steve Steiger</v>
      </c>
      <c r="O1700" t="str">
        <f>VLOOKUP(I1700,'Cost Center VLookup'!$A$1:$D$97,4,0)</f>
        <v>Brett Lowe</v>
      </c>
    </row>
    <row r="1701" spans="1:15" ht="15" hidden="1">
      <c r="A1701" s="18">
        <v>41694</v>
      </c>
      <c r="B1701">
        <v>201402</v>
      </c>
      <c r="C1701" s="9" t="s">
        <v>380</v>
      </c>
      <c r="D1701" s="7">
        <v>952</v>
      </c>
      <c r="E1701" t="s">
        <v>51</v>
      </c>
      <c r="F1701" s="27">
        <v>500</v>
      </c>
      <c r="G1701">
        <v>30736</v>
      </c>
      <c r="H1701" s="7" t="str">
        <f>VLOOKUP(G1701,'Sub-Acct VLookup'!$A$1:$B$44,2,0)</f>
        <v>Community Welfare</v>
      </c>
      <c r="I1701">
        <v>3333</v>
      </c>
      <c r="J1701" s="19" t="s">
        <v>1011</v>
      </c>
      <c r="K1701" s="19"/>
      <c r="L1701" t="str">
        <f>VLOOKUP(J1701,'State V-Lookup'!$A$1:$B$19,2,0)</f>
        <v>KENTUCKY</v>
      </c>
      <c r="M1701" t="str">
        <f>VLOOKUP(I1701,'Cost Center VLookup'!$A$1:$C$99,2,0)</f>
        <v>3333 Mid St Div Public Affairs</v>
      </c>
      <c r="N1701" t="str">
        <f>VLOOKUP(I1701,'Cost Center VLookup'!$A$1:$C$89,3,0)</f>
        <v>Mark Martin</v>
      </c>
      <c r="O1701" t="str">
        <f>VLOOKUP(I1701,'Cost Center VLookup'!$A$1:$D$97,4,0)</f>
        <v>Administration</v>
      </c>
    </row>
    <row r="1702" spans="1:15" ht="15" hidden="1">
      <c r="A1702" s="18">
        <v>41694</v>
      </c>
      <c r="B1702">
        <v>201402</v>
      </c>
      <c r="C1702" s="9" t="s">
        <v>380</v>
      </c>
      <c r="D1702" s="7" t="s">
        <v>638</v>
      </c>
      <c r="E1702" t="s">
        <v>858</v>
      </c>
      <c r="F1702" s="27">
        <v>500</v>
      </c>
      <c r="G1702">
        <v>30702</v>
      </c>
      <c r="H1702" s="7" t="str">
        <f>VLOOKUP(G1702,'Sub-Acct VLookup'!$A$1:$B$44,2,0)</f>
        <v>Education</v>
      </c>
      <c r="I1702">
        <v>3333</v>
      </c>
      <c r="J1702" s="19" t="s">
        <v>1011</v>
      </c>
      <c r="K1702" s="19"/>
      <c r="L1702" t="str">
        <f>VLOOKUP(J1702,'State V-Lookup'!$A$1:$B$19,2,0)</f>
        <v>KENTUCKY</v>
      </c>
      <c r="M1702" t="str">
        <f>VLOOKUP(I1702,'Cost Center VLookup'!$A$1:$C$99,2,0)</f>
        <v>3333 Mid St Div Public Affairs</v>
      </c>
      <c r="N1702" t="str">
        <f>VLOOKUP(I1702,'Cost Center VLookup'!$A$1:$C$89,3,0)</f>
        <v>Mark Martin</v>
      </c>
      <c r="O1702" t="str">
        <f>VLOOKUP(I1702,'Cost Center VLookup'!$A$1:$D$97,4,0)</f>
        <v>Administration</v>
      </c>
    </row>
    <row r="1703" spans="1:15" ht="15" hidden="1">
      <c r="A1703" s="18">
        <v>41696</v>
      </c>
      <c r="B1703">
        <v>201402</v>
      </c>
      <c r="C1703" s="9" t="s">
        <v>380</v>
      </c>
      <c r="D1703" s="7" t="s">
        <v>639</v>
      </c>
      <c r="E1703" t="s">
        <v>584</v>
      </c>
      <c r="F1703" s="27">
        <v>300</v>
      </c>
      <c r="G1703">
        <v>30710</v>
      </c>
      <c r="H1703" s="7" t="str">
        <f>VLOOKUP(G1703,'Sub-Acct VLookup'!$A$1:$B$44,2,0)</f>
        <v>Youth Clubs &amp; Centers</v>
      </c>
      <c r="I1703">
        <v>3333</v>
      </c>
      <c r="J1703" s="19" t="s">
        <v>1011</v>
      </c>
      <c r="K1703" s="19"/>
      <c r="L1703" t="str">
        <f>VLOOKUP(J1703,'State V-Lookup'!$A$1:$B$19,2,0)</f>
        <v>KENTUCKY</v>
      </c>
      <c r="M1703" t="str">
        <f>VLOOKUP(I1703,'Cost Center VLookup'!$A$1:$C$99,2,0)</f>
        <v>3333 Mid St Div Public Affairs</v>
      </c>
      <c r="N1703" t="str">
        <f>VLOOKUP(I1703,'Cost Center VLookup'!$A$1:$C$89,3,0)</f>
        <v>Mark Martin</v>
      </c>
      <c r="O1703" t="str">
        <f>VLOOKUP(I1703,'Cost Center VLookup'!$A$1:$D$97,4,0)</f>
        <v>Administration</v>
      </c>
    </row>
    <row r="1704" spans="1:15" ht="15" hidden="1">
      <c r="A1704" s="18">
        <v>41610</v>
      </c>
      <c r="B1704">
        <v>201402</v>
      </c>
      <c r="C1704" s="9" t="s">
        <v>380</v>
      </c>
      <c r="D1704" s="7">
        <v>27282013</v>
      </c>
      <c r="E1704" t="s">
        <v>1093</v>
      </c>
      <c r="F1704" s="27">
        <v>-1000</v>
      </c>
      <c r="G1704">
        <v>30736</v>
      </c>
      <c r="H1704" s="7" t="str">
        <f>VLOOKUP(G1704,'Sub-Acct VLookup'!$A$1:$B$44,2,0)</f>
        <v>Community Welfare</v>
      </c>
      <c r="I1704">
        <v>3333</v>
      </c>
      <c r="J1704" s="19" t="s">
        <v>1026</v>
      </c>
      <c r="K1704" s="19"/>
      <c r="L1704" t="str">
        <f>VLOOKUP(J1704,'State V-Lookup'!$A$1:$B$19,2,0)</f>
        <v>TENNESSEE</v>
      </c>
      <c r="M1704" t="str">
        <f>VLOOKUP(I1704,'Cost Center VLookup'!$A$1:$C$99,2,0)</f>
        <v>3333 Mid St Div Public Affairs</v>
      </c>
      <c r="N1704" t="str">
        <f>VLOOKUP(I1704,'Cost Center VLookup'!$A$1:$C$89,3,0)</f>
        <v>Mark Martin</v>
      </c>
      <c r="O1704" t="str">
        <f>VLOOKUP(I1704,'Cost Center VLookup'!$A$1:$D$97,4,0)</f>
        <v>Administration</v>
      </c>
    </row>
    <row r="1705" spans="1:15" ht="15" hidden="1">
      <c r="A1705" s="18">
        <v>41696</v>
      </c>
      <c r="B1705">
        <v>201403</v>
      </c>
      <c r="C1705" s="9" t="s">
        <v>380</v>
      </c>
      <c r="D1705" s="7" t="s">
        <v>639</v>
      </c>
      <c r="E1705" t="s">
        <v>828</v>
      </c>
      <c r="F1705" s="27">
        <v>100</v>
      </c>
      <c r="G1705">
        <v>30702</v>
      </c>
      <c r="H1705" s="7" t="str">
        <f>VLOOKUP(G1705,'Sub-Acct VLookup'!$A$1:$B$44,2,0)</f>
        <v>Education</v>
      </c>
      <c r="I1705">
        <v>3333</v>
      </c>
      <c r="J1705" s="19" t="s">
        <v>1011</v>
      </c>
      <c r="K1705" s="19"/>
      <c r="L1705" t="str">
        <f>VLOOKUP(J1705,'State V-Lookup'!$A$1:$B$19,2,0)</f>
        <v>KENTUCKY</v>
      </c>
      <c r="M1705" t="str">
        <f>VLOOKUP(I1705,'Cost Center VLookup'!$A$1:$C$99,2,0)</f>
        <v>3333 Mid St Div Public Affairs</v>
      </c>
      <c r="N1705" t="str">
        <f>VLOOKUP(I1705,'Cost Center VLookup'!$A$1:$C$89,3,0)</f>
        <v>Mark Martin</v>
      </c>
      <c r="O1705" t="str">
        <f>VLOOKUP(I1705,'Cost Center VLookup'!$A$1:$D$97,4,0)</f>
        <v>Administration</v>
      </c>
    </row>
    <row r="1706" spans="1:15" ht="15" hidden="1">
      <c r="A1706" s="18">
        <v>41699</v>
      </c>
      <c r="B1706">
        <v>201403</v>
      </c>
      <c r="C1706" s="9" t="s">
        <v>380</v>
      </c>
      <c r="D1706" s="7" t="s">
        <v>978</v>
      </c>
      <c r="E1706" t="s">
        <v>1058</v>
      </c>
      <c r="F1706" s="27">
        <v>100</v>
      </c>
      <c r="G1706">
        <v>30736</v>
      </c>
      <c r="H1706" s="7" t="str">
        <f>VLOOKUP(G1706,'Sub-Acct VLookup'!$A$1:$B$44,2,0)</f>
        <v>Community Welfare</v>
      </c>
      <c r="I1706">
        <v>3333</v>
      </c>
      <c r="J1706" s="19" t="s">
        <v>1011</v>
      </c>
      <c r="K1706" s="19"/>
      <c r="L1706" t="str">
        <f>VLOOKUP(J1706,'State V-Lookup'!$A$1:$B$19,2,0)</f>
        <v>KENTUCKY</v>
      </c>
      <c r="M1706" t="str">
        <f>VLOOKUP(I1706,'Cost Center VLookup'!$A$1:$C$99,2,0)</f>
        <v>3333 Mid St Div Public Affairs</v>
      </c>
      <c r="N1706" t="str">
        <f>VLOOKUP(I1706,'Cost Center VLookup'!$A$1:$C$89,3,0)</f>
        <v>Mark Martin</v>
      </c>
      <c r="O1706" t="str">
        <f>VLOOKUP(I1706,'Cost Center VLookup'!$A$1:$D$97,4,0)</f>
        <v>Administration</v>
      </c>
    </row>
    <row r="1707" spans="1:15" ht="15" hidden="1">
      <c r="A1707" s="18">
        <v>41699</v>
      </c>
      <c r="B1707">
        <v>201403</v>
      </c>
      <c r="C1707" s="9" t="s">
        <v>380</v>
      </c>
      <c r="D1707" s="7" t="s">
        <v>978</v>
      </c>
      <c r="E1707" t="s">
        <v>711</v>
      </c>
      <c r="F1707" s="27">
        <v>100</v>
      </c>
      <c r="G1707">
        <v>30702</v>
      </c>
      <c r="H1707" s="7" t="str">
        <f>VLOOKUP(G1707,'Sub-Acct VLookup'!$A$1:$B$44,2,0)</f>
        <v>Education</v>
      </c>
      <c r="I1707">
        <v>3333</v>
      </c>
      <c r="J1707" s="19" t="s">
        <v>1011</v>
      </c>
      <c r="K1707" s="19"/>
      <c r="L1707" t="str">
        <f>VLOOKUP(J1707,'State V-Lookup'!$A$1:$B$19,2,0)</f>
        <v>KENTUCKY</v>
      </c>
      <c r="M1707" t="str">
        <f>VLOOKUP(I1707,'Cost Center VLookup'!$A$1:$C$99,2,0)</f>
        <v>3333 Mid St Div Public Affairs</v>
      </c>
      <c r="N1707" t="str">
        <f>VLOOKUP(I1707,'Cost Center VLookup'!$A$1:$C$89,3,0)</f>
        <v>Mark Martin</v>
      </c>
      <c r="O1707" t="str">
        <f>VLOOKUP(I1707,'Cost Center VLookup'!$A$1:$D$97,4,0)</f>
        <v>Administration</v>
      </c>
    </row>
    <row r="1708" spans="1:15" ht="15" hidden="1">
      <c r="A1708" s="18">
        <v>41699</v>
      </c>
      <c r="B1708">
        <v>201403</v>
      </c>
      <c r="C1708" s="9" t="s">
        <v>380</v>
      </c>
      <c r="D1708" s="7" t="s">
        <v>978</v>
      </c>
      <c r="E1708" t="s">
        <v>979</v>
      </c>
      <c r="F1708" s="27">
        <v>100</v>
      </c>
      <c r="G1708">
        <v>30702</v>
      </c>
      <c r="H1708" s="7" t="str">
        <f>VLOOKUP(G1708,'Sub-Acct VLookup'!$A$1:$B$44,2,0)</f>
        <v>Education</v>
      </c>
      <c r="I1708">
        <v>3333</v>
      </c>
      <c r="J1708" s="19" t="s">
        <v>1011</v>
      </c>
      <c r="K1708" s="19"/>
      <c r="L1708" t="str">
        <f>VLOOKUP(J1708,'State V-Lookup'!$A$1:$B$19,2,0)</f>
        <v>KENTUCKY</v>
      </c>
      <c r="M1708" t="str">
        <f>VLOOKUP(I1708,'Cost Center VLookup'!$A$1:$C$99,2,0)</f>
        <v>3333 Mid St Div Public Affairs</v>
      </c>
      <c r="N1708" t="str">
        <f>VLOOKUP(I1708,'Cost Center VLookup'!$A$1:$C$89,3,0)</f>
        <v>Mark Martin</v>
      </c>
      <c r="O1708" t="str">
        <f>VLOOKUP(I1708,'Cost Center VLookup'!$A$1:$D$97,4,0)</f>
        <v>Administration</v>
      </c>
    </row>
    <row r="1709" spans="1:15" ht="15" hidden="1">
      <c r="A1709" s="18">
        <v>41702</v>
      </c>
      <c r="B1709">
        <v>201403</v>
      </c>
      <c r="C1709" s="9" t="s">
        <v>380</v>
      </c>
      <c r="D1709" s="7" t="s">
        <v>981</v>
      </c>
      <c r="E1709" t="s">
        <v>980</v>
      </c>
      <c r="F1709" s="27">
        <v>300</v>
      </c>
      <c r="G1709">
        <v>30736</v>
      </c>
      <c r="H1709" s="7" t="str">
        <f>VLOOKUP(G1709,'Sub-Acct VLookup'!$A$1:$B$44,2,0)</f>
        <v>Community Welfare</v>
      </c>
      <c r="I1709">
        <v>3333</v>
      </c>
      <c r="J1709" s="19" t="s">
        <v>1011</v>
      </c>
      <c r="K1709" s="19"/>
      <c r="L1709" t="str">
        <f>VLOOKUP(J1709,'State V-Lookup'!$A$1:$B$19,2,0)</f>
        <v>KENTUCKY</v>
      </c>
      <c r="M1709" t="str">
        <f>VLOOKUP(I1709,'Cost Center VLookup'!$A$1:$C$99,2,0)</f>
        <v>3333 Mid St Div Public Affairs</v>
      </c>
      <c r="N1709" t="str">
        <f>VLOOKUP(I1709,'Cost Center VLookup'!$A$1:$C$89,3,0)</f>
        <v>Mark Martin</v>
      </c>
      <c r="O1709" t="str">
        <f>VLOOKUP(I1709,'Cost Center VLookup'!$A$1:$D$97,4,0)</f>
        <v>Administration</v>
      </c>
    </row>
    <row r="1710" spans="1:15" ht="15" hidden="1">
      <c r="A1710" s="18">
        <v>41704</v>
      </c>
      <c r="B1710">
        <v>201403</v>
      </c>
      <c r="C1710" s="9" t="s">
        <v>380</v>
      </c>
      <c r="D1710" s="7" t="s">
        <v>982</v>
      </c>
      <c r="E1710" t="s">
        <v>715</v>
      </c>
      <c r="F1710" s="27">
        <v>400</v>
      </c>
      <c r="G1710">
        <v>30736</v>
      </c>
      <c r="H1710" s="7" t="str">
        <f>VLOOKUP(G1710,'Sub-Acct VLookup'!$A$1:$B$44,2,0)</f>
        <v>Community Welfare</v>
      </c>
      <c r="I1710">
        <v>3333</v>
      </c>
      <c r="J1710" s="19" t="s">
        <v>1011</v>
      </c>
      <c r="K1710" s="19"/>
      <c r="L1710" t="str">
        <f>VLOOKUP(J1710,'State V-Lookup'!$A$1:$B$19,2,0)</f>
        <v>KENTUCKY</v>
      </c>
      <c r="M1710" t="str">
        <f>VLOOKUP(I1710,'Cost Center VLookup'!$A$1:$C$99,2,0)</f>
        <v>3333 Mid St Div Public Affairs</v>
      </c>
      <c r="N1710" t="str">
        <f>VLOOKUP(I1710,'Cost Center VLookup'!$A$1:$C$89,3,0)</f>
        <v>Mark Martin</v>
      </c>
      <c r="O1710" t="str">
        <f>VLOOKUP(I1710,'Cost Center VLookup'!$A$1:$D$97,4,0)</f>
        <v>Administration</v>
      </c>
    </row>
    <row r="1711" spans="1:15" ht="15" hidden="1">
      <c r="A1711" s="18">
        <v>41705</v>
      </c>
      <c r="B1711">
        <v>201403</v>
      </c>
      <c r="C1711" s="9" t="s">
        <v>380</v>
      </c>
      <c r="D1711" s="7">
        <v>12</v>
      </c>
      <c r="E1711" t="s">
        <v>983</v>
      </c>
      <c r="F1711" s="27">
        <v>50</v>
      </c>
      <c r="G1711">
        <v>30710</v>
      </c>
      <c r="H1711" s="7" t="str">
        <f>VLOOKUP(G1711,'Sub-Acct VLookup'!$A$1:$B$44,2,0)</f>
        <v>Youth Clubs &amp; Centers</v>
      </c>
      <c r="I1711">
        <v>3333</v>
      </c>
      <c r="J1711" s="19" t="s">
        <v>1011</v>
      </c>
      <c r="K1711" s="19"/>
      <c r="L1711" t="str">
        <f>VLOOKUP(J1711,'State V-Lookup'!$A$1:$B$19,2,0)</f>
        <v>KENTUCKY</v>
      </c>
      <c r="M1711" t="str">
        <f>VLOOKUP(I1711,'Cost Center VLookup'!$A$1:$C$99,2,0)</f>
        <v>3333 Mid St Div Public Affairs</v>
      </c>
      <c r="N1711" t="str">
        <f>VLOOKUP(I1711,'Cost Center VLookup'!$A$1:$C$89,3,0)</f>
        <v>Mark Martin</v>
      </c>
      <c r="O1711" t="str">
        <f>VLOOKUP(I1711,'Cost Center VLookup'!$A$1:$D$97,4,0)</f>
        <v>Administration</v>
      </c>
    </row>
    <row r="1712" spans="1:15" ht="15" hidden="1">
      <c r="A1712" s="18">
        <v>41708</v>
      </c>
      <c r="B1712">
        <v>201403</v>
      </c>
      <c r="C1712" s="9" t="s">
        <v>380</v>
      </c>
      <c r="D1712" s="7" t="s">
        <v>984</v>
      </c>
      <c r="E1712" t="s">
        <v>470</v>
      </c>
      <c r="F1712" s="27">
        <v>500</v>
      </c>
      <c r="G1712">
        <v>30736</v>
      </c>
      <c r="H1712" s="7" t="str">
        <f>VLOOKUP(G1712,'Sub-Acct VLookup'!$A$1:$B$44,2,0)</f>
        <v>Community Welfare</v>
      </c>
      <c r="I1712">
        <v>3333</v>
      </c>
      <c r="J1712" s="19" t="s">
        <v>1011</v>
      </c>
      <c r="K1712" s="19"/>
      <c r="L1712" t="str">
        <f>VLOOKUP(J1712,'State V-Lookup'!$A$1:$B$19,2,0)</f>
        <v>KENTUCKY</v>
      </c>
      <c r="M1712" t="str">
        <f>VLOOKUP(I1712,'Cost Center VLookup'!$A$1:$C$99,2,0)</f>
        <v>3333 Mid St Div Public Affairs</v>
      </c>
      <c r="N1712" t="str">
        <f>VLOOKUP(I1712,'Cost Center VLookup'!$A$1:$C$89,3,0)</f>
        <v>Mark Martin</v>
      </c>
      <c r="O1712" t="str">
        <f>VLOOKUP(I1712,'Cost Center VLookup'!$A$1:$D$97,4,0)</f>
        <v>Administration</v>
      </c>
    </row>
    <row r="1713" spans="1:15" ht="15" hidden="1">
      <c r="A1713" s="18">
        <v>41711</v>
      </c>
      <c r="B1713">
        <v>201403</v>
      </c>
      <c r="C1713" s="9" t="s">
        <v>380</v>
      </c>
      <c r="D1713" s="7" t="s">
        <v>985</v>
      </c>
      <c r="E1713" t="s">
        <v>803</v>
      </c>
      <c r="F1713" s="27">
        <v>300</v>
      </c>
      <c r="G1713">
        <v>30736</v>
      </c>
      <c r="H1713" s="7" t="str">
        <f>VLOOKUP(G1713,'Sub-Acct VLookup'!$A$1:$B$44,2,0)</f>
        <v>Community Welfare</v>
      </c>
      <c r="I1713">
        <v>3333</v>
      </c>
      <c r="J1713" s="19" t="s">
        <v>1011</v>
      </c>
      <c r="K1713" s="19"/>
      <c r="L1713" t="str">
        <f>VLOOKUP(J1713,'State V-Lookup'!$A$1:$B$19,2,0)</f>
        <v>KENTUCKY</v>
      </c>
      <c r="M1713" t="str">
        <f>VLOOKUP(I1713,'Cost Center VLookup'!$A$1:$C$99,2,0)</f>
        <v>3333 Mid St Div Public Affairs</v>
      </c>
      <c r="N1713" t="str">
        <f>VLOOKUP(I1713,'Cost Center VLookup'!$A$1:$C$89,3,0)</f>
        <v>Mark Martin</v>
      </c>
      <c r="O1713" t="str">
        <f>VLOOKUP(I1713,'Cost Center VLookup'!$A$1:$D$97,4,0)</f>
        <v>Administration</v>
      </c>
    </row>
    <row r="1714" spans="1:15" ht="15" hidden="1">
      <c r="A1714" s="18">
        <v>41711</v>
      </c>
      <c r="B1714">
        <v>201403</v>
      </c>
      <c r="C1714" s="9" t="s">
        <v>380</v>
      </c>
      <c r="D1714" s="7">
        <v>32414</v>
      </c>
      <c r="E1714" t="s">
        <v>986</v>
      </c>
      <c r="F1714" s="27">
        <v>100</v>
      </c>
      <c r="G1714">
        <v>30705</v>
      </c>
      <c r="H1714" s="7" t="str">
        <f>VLOOKUP(G1714,'Sub-Acct VLookup'!$A$1:$B$44,2,0)</f>
        <v>Health</v>
      </c>
      <c r="I1714">
        <v>2739</v>
      </c>
      <c r="J1714" s="19" t="s">
        <v>1011</v>
      </c>
      <c r="K1714" s="19"/>
      <c r="L1714" t="str">
        <f>VLOOKUP(J1714,'State V-Lookup'!$A$1:$B$19,2,0)</f>
        <v>KENTUCKY</v>
      </c>
      <c r="M1714" t="str">
        <f>VLOOKUP(I1714,'Cost Center VLookup'!$A$1:$C$99,2,0)</f>
        <v>2739 KY Div Shelbyville C&amp;M/Service</v>
      </c>
      <c r="N1714" t="str">
        <f>VLOOKUP(I1714,'Cost Center VLookup'!$A$1:$C$89,3,0)</f>
        <v>Jake Basham</v>
      </c>
      <c r="O1714" t="str">
        <f>VLOOKUP(I1714,'Cost Center VLookup'!$A$1:$D$97,4,0)</f>
        <v>Mike Close</v>
      </c>
    </row>
    <row r="1715" spans="1:15" hidden="1">
      <c r="A1715" s="18">
        <v>41712</v>
      </c>
      <c r="B1715">
        <v>201403</v>
      </c>
      <c r="C1715" s="9" t="s">
        <v>380</v>
      </c>
      <c r="D1715" s="7" t="s">
        <v>988</v>
      </c>
      <c r="E1715" t="s">
        <v>987</v>
      </c>
      <c r="F1715" s="27">
        <v>100</v>
      </c>
      <c r="G1715">
        <v>30736</v>
      </c>
      <c r="H1715" s="7" t="str">
        <f>VLOOKUP(G1715,'Sub-Acct VLookup'!$A$1:$B$44,2,0)</f>
        <v>Community Welfare</v>
      </c>
      <c r="I1715">
        <v>3333</v>
      </c>
      <c r="J1715" s="2" t="s">
        <v>1026</v>
      </c>
      <c r="K1715" s="2"/>
      <c r="L1715" t="str">
        <f>VLOOKUP(J1715,'State V-Lookup'!$A$1:$B$19,2,0)</f>
        <v>TENNESSEE</v>
      </c>
      <c r="M1715" t="str">
        <f>VLOOKUP(I1715,'Cost Center VLookup'!$A$1:$C$99,2,0)</f>
        <v>3333 Mid St Div Public Affairs</v>
      </c>
      <c r="N1715" t="str">
        <f>VLOOKUP(I1715,'Cost Center VLookup'!$A$1:$C$89,3,0)</f>
        <v>Mark Martin</v>
      </c>
      <c r="O1715" t="str">
        <f>VLOOKUP(I1715,'Cost Center VLookup'!$A$1:$D$97,4,0)</f>
        <v>Administration</v>
      </c>
    </row>
    <row r="1716" spans="1:15" ht="15" hidden="1">
      <c r="A1716" s="18">
        <v>41712</v>
      </c>
      <c r="B1716">
        <v>201403</v>
      </c>
      <c r="C1716" s="9" t="s">
        <v>380</v>
      </c>
      <c r="D1716" s="7" t="s">
        <v>989</v>
      </c>
      <c r="E1716" t="s">
        <v>701</v>
      </c>
      <c r="F1716" s="27">
        <v>1000</v>
      </c>
      <c r="G1716">
        <v>30736</v>
      </c>
      <c r="H1716" s="7" t="str">
        <f>VLOOKUP(G1716,'Sub-Acct VLookup'!$A$1:$B$44,2,0)</f>
        <v>Community Welfare</v>
      </c>
      <c r="I1716">
        <v>3333</v>
      </c>
      <c r="J1716" s="19" t="s">
        <v>1011</v>
      </c>
      <c r="K1716" s="19"/>
      <c r="L1716" t="str">
        <f>VLOOKUP(J1716,'State V-Lookup'!$A$1:$B$19,2,0)</f>
        <v>KENTUCKY</v>
      </c>
      <c r="M1716" t="str">
        <f>VLOOKUP(I1716,'Cost Center VLookup'!$A$1:$C$99,2,0)</f>
        <v>3333 Mid St Div Public Affairs</v>
      </c>
      <c r="N1716" t="str">
        <f>VLOOKUP(I1716,'Cost Center VLookup'!$A$1:$C$89,3,0)</f>
        <v>Mark Martin</v>
      </c>
      <c r="O1716" t="str">
        <f>VLOOKUP(I1716,'Cost Center VLookup'!$A$1:$D$97,4,0)</f>
        <v>Administration</v>
      </c>
    </row>
    <row r="1717" spans="1:15" hidden="1">
      <c r="A1717" s="18">
        <v>41713</v>
      </c>
      <c r="B1717">
        <v>201403</v>
      </c>
      <c r="C1717" s="9" t="s">
        <v>380</v>
      </c>
      <c r="D1717" s="7">
        <v>27282014</v>
      </c>
      <c r="E1717" t="s">
        <v>1093</v>
      </c>
      <c r="F1717" s="27">
        <v>2000</v>
      </c>
      <c r="G1717">
        <v>30736</v>
      </c>
      <c r="H1717" s="7" t="str">
        <f>VLOOKUP(G1717,'Sub-Acct VLookup'!$A$1:$B$44,2,0)</f>
        <v>Community Welfare</v>
      </c>
      <c r="I1717">
        <v>3333</v>
      </c>
      <c r="J1717" s="2" t="s">
        <v>1026</v>
      </c>
      <c r="K1717" s="2"/>
      <c r="L1717" t="str">
        <f>VLOOKUP(J1717,'State V-Lookup'!$A$1:$B$19,2,0)</f>
        <v>TENNESSEE</v>
      </c>
      <c r="M1717" t="str">
        <f>VLOOKUP(I1717,'Cost Center VLookup'!$A$1:$C$99,2,0)</f>
        <v>3333 Mid St Div Public Affairs</v>
      </c>
      <c r="N1717" t="str">
        <f>VLOOKUP(I1717,'Cost Center VLookup'!$A$1:$C$89,3,0)</f>
        <v>Mark Martin</v>
      </c>
      <c r="O1717" t="str">
        <f>VLOOKUP(I1717,'Cost Center VLookup'!$A$1:$D$97,4,0)</f>
        <v>Administration</v>
      </c>
    </row>
    <row r="1718" spans="1:15" ht="15" hidden="1">
      <c r="A1718" s="18">
        <v>41715</v>
      </c>
      <c r="B1718">
        <v>201403</v>
      </c>
      <c r="C1718" s="9" t="s">
        <v>380</v>
      </c>
      <c r="D1718" s="7" t="s">
        <v>990</v>
      </c>
      <c r="E1718" t="s">
        <v>783</v>
      </c>
      <c r="F1718" s="27">
        <v>3000</v>
      </c>
      <c r="G1718">
        <v>30736</v>
      </c>
      <c r="H1718" s="7" t="str">
        <f>VLOOKUP(G1718,'Sub-Acct VLookup'!$A$1:$B$44,2,0)</f>
        <v>Community Welfare</v>
      </c>
      <c r="I1718">
        <v>3333</v>
      </c>
      <c r="J1718" s="19" t="s">
        <v>1011</v>
      </c>
      <c r="K1718" s="19"/>
      <c r="L1718" t="str">
        <f>VLOOKUP(J1718,'State V-Lookup'!$A$1:$B$19,2,0)</f>
        <v>KENTUCKY</v>
      </c>
      <c r="M1718" t="str">
        <f>VLOOKUP(I1718,'Cost Center VLookup'!$A$1:$C$99,2,0)</f>
        <v>3333 Mid St Div Public Affairs</v>
      </c>
      <c r="N1718" t="str">
        <f>VLOOKUP(I1718,'Cost Center VLookup'!$A$1:$C$89,3,0)</f>
        <v>Mark Martin</v>
      </c>
      <c r="O1718" t="str">
        <f>VLOOKUP(I1718,'Cost Center VLookup'!$A$1:$D$97,4,0)</f>
        <v>Administration</v>
      </c>
    </row>
    <row r="1719" spans="1:15" ht="15" hidden="1">
      <c r="A1719" s="18">
        <v>41715</v>
      </c>
      <c r="B1719">
        <v>201403</v>
      </c>
      <c r="C1719" s="9" t="s">
        <v>380</v>
      </c>
      <c r="D1719" s="7" t="s">
        <v>991</v>
      </c>
      <c r="E1719" t="s">
        <v>864</v>
      </c>
      <c r="F1719" s="27">
        <v>1250</v>
      </c>
      <c r="G1719">
        <v>30736</v>
      </c>
      <c r="H1719" s="7" t="str">
        <f>VLOOKUP(G1719,'Sub-Acct VLookup'!$A$1:$B$44,2,0)</f>
        <v>Community Welfare</v>
      </c>
      <c r="I1719">
        <v>3333</v>
      </c>
      <c r="J1719" s="19" t="s">
        <v>1011</v>
      </c>
      <c r="K1719" s="19"/>
      <c r="L1719" t="str">
        <f>VLOOKUP(J1719,'State V-Lookup'!$A$1:$B$19,2,0)</f>
        <v>KENTUCKY</v>
      </c>
      <c r="M1719" t="str">
        <f>VLOOKUP(I1719,'Cost Center VLookup'!$A$1:$C$99,2,0)</f>
        <v>3333 Mid St Div Public Affairs</v>
      </c>
      <c r="N1719" t="str">
        <f>VLOOKUP(I1719,'Cost Center VLookup'!$A$1:$C$89,3,0)</f>
        <v>Mark Martin</v>
      </c>
      <c r="O1719" t="str">
        <f>VLOOKUP(I1719,'Cost Center VLookup'!$A$1:$D$97,4,0)</f>
        <v>Administration</v>
      </c>
    </row>
    <row r="1720" spans="1:15" ht="15" hidden="1">
      <c r="A1720" s="18">
        <v>41718</v>
      </c>
      <c r="B1720">
        <v>201403</v>
      </c>
      <c r="C1720" s="9" t="s">
        <v>380</v>
      </c>
      <c r="D1720" s="7" t="s">
        <v>993</v>
      </c>
      <c r="E1720" t="s">
        <v>992</v>
      </c>
      <c r="F1720" s="27">
        <v>300</v>
      </c>
      <c r="G1720">
        <v>30736</v>
      </c>
      <c r="H1720" s="7" t="str">
        <f>VLOOKUP(G1720,'Sub-Acct VLookup'!$A$1:$B$44,2,0)</f>
        <v>Community Welfare</v>
      </c>
      <c r="I1720">
        <v>3333</v>
      </c>
      <c r="J1720" s="19" t="s">
        <v>1011</v>
      </c>
      <c r="K1720" s="19"/>
      <c r="L1720" t="str">
        <f>VLOOKUP(J1720,'State V-Lookup'!$A$1:$B$19,2,0)</f>
        <v>KENTUCKY</v>
      </c>
      <c r="M1720" t="str">
        <f>VLOOKUP(I1720,'Cost Center VLookup'!$A$1:$C$99,2,0)</f>
        <v>3333 Mid St Div Public Affairs</v>
      </c>
      <c r="N1720" t="str">
        <f>VLOOKUP(I1720,'Cost Center VLookup'!$A$1:$C$89,3,0)</f>
        <v>Mark Martin</v>
      </c>
      <c r="O1720" t="str">
        <f>VLOOKUP(I1720,'Cost Center VLookup'!$A$1:$D$97,4,0)</f>
        <v>Administration</v>
      </c>
    </row>
    <row r="1721" spans="1:15" ht="15" hidden="1">
      <c r="A1721" s="18">
        <v>41718</v>
      </c>
      <c r="B1721">
        <v>201403</v>
      </c>
      <c r="C1721" s="9" t="s">
        <v>380</v>
      </c>
      <c r="D1721" s="7" t="s">
        <v>994</v>
      </c>
      <c r="E1721" t="s">
        <v>704</v>
      </c>
      <c r="F1721" s="27">
        <v>0</v>
      </c>
      <c r="G1721">
        <v>30702</v>
      </c>
      <c r="H1721" s="7" t="str">
        <f>VLOOKUP(G1721,'Sub-Acct VLookup'!$A$1:$B$44,2,0)</f>
        <v>Education</v>
      </c>
      <c r="I1721">
        <v>3333</v>
      </c>
      <c r="J1721" s="19" t="s">
        <v>1011</v>
      </c>
      <c r="K1721" s="19"/>
      <c r="L1721" t="str">
        <f>VLOOKUP(J1721,'State V-Lookup'!$A$1:$B$19,2,0)</f>
        <v>KENTUCKY</v>
      </c>
      <c r="M1721" t="str">
        <f>VLOOKUP(I1721,'Cost Center VLookup'!$A$1:$C$99,2,0)</f>
        <v>3333 Mid St Div Public Affairs</v>
      </c>
      <c r="N1721" t="str">
        <f>VLOOKUP(I1721,'Cost Center VLookup'!$A$1:$C$89,3,0)</f>
        <v>Mark Martin</v>
      </c>
      <c r="O1721" t="str">
        <f>VLOOKUP(I1721,'Cost Center VLookup'!$A$1:$D$97,4,0)</f>
        <v>Administration</v>
      </c>
    </row>
    <row r="1722" spans="1:15" ht="15" hidden="1">
      <c r="A1722" s="18">
        <v>41722</v>
      </c>
      <c r="B1722">
        <v>201403</v>
      </c>
      <c r="C1722" s="9" t="s">
        <v>380</v>
      </c>
      <c r="D1722" s="7" t="s">
        <v>995</v>
      </c>
      <c r="E1722" t="s">
        <v>909</v>
      </c>
      <c r="F1722" s="27">
        <v>500</v>
      </c>
      <c r="G1722">
        <v>30736</v>
      </c>
      <c r="H1722" s="7" t="str">
        <f>VLOOKUP(G1722,'Sub-Acct VLookup'!$A$1:$B$44,2,0)</f>
        <v>Community Welfare</v>
      </c>
      <c r="I1722">
        <v>3333</v>
      </c>
      <c r="J1722" s="19" t="s">
        <v>1011</v>
      </c>
      <c r="K1722" s="19"/>
      <c r="L1722" t="str">
        <f>VLOOKUP(J1722,'State V-Lookup'!$A$1:$B$19,2,0)</f>
        <v>KENTUCKY</v>
      </c>
      <c r="M1722" t="str">
        <f>VLOOKUP(I1722,'Cost Center VLookup'!$A$1:$C$99,2,0)</f>
        <v>3333 Mid St Div Public Affairs</v>
      </c>
      <c r="N1722" t="str">
        <f>VLOOKUP(I1722,'Cost Center VLookup'!$A$1:$C$89,3,0)</f>
        <v>Mark Martin</v>
      </c>
      <c r="O1722" t="str">
        <f>VLOOKUP(I1722,'Cost Center VLookup'!$A$1:$D$97,4,0)</f>
        <v>Administration</v>
      </c>
    </row>
    <row r="1723" spans="1:15" ht="15" hidden="1">
      <c r="A1723" s="18">
        <v>41722</v>
      </c>
      <c r="B1723">
        <v>201403</v>
      </c>
      <c r="C1723" s="9" t="s">
        <v>380</v>
      </c>
      <c r="D1723" s="7" t="s">
        <v>995</v>
      </c>
      <c r="E1723" t="s">
        <v>804</v>
      </c>
      <c r="F1723" s="27">
        <v>300</v>
      </c>
      <c r="G1723">
        <v>30736</v>
      </c>
      <c r="H1723" s="7" t="str">
        <f>VLOOKUP(G1723,'Sub-Acct VLookup'!$A$1:$B$44,2,0)</f>
        <v>Community Welfare</v>
      </c>
      <c r="I1723">
        <v>3333</v>
      </c>
      <c r="J1723" s="19" t="s">
        <v>1011</v>
      </c>
      <c r="K1723" s="19"/>
      <c r="L1723" t="str">
        <f>VLOOKUP(J1723,'State V-Lookup'!$A$1:$B$19,2,0)</f>
        <v>KENTUCKY</v>
      </c>
      <c r="M1723" t="str">
        <f>VLOOKUP(I1723,'Cost Center VLookup'!$A$1:$C$99,2,0)</f>
        <v>3333 Mid St Div Public Affairs</v>
      </c>
      <c r="N1723" t="str">
        <f>VLOOKUP(I1723,'Cost Center VLookup'!$A$1:$C$89,3,0)</f>
        <v>Mark Martin</v>
      </c>
      <c r="O1723" t="str">
        <f>VLOOKUP(I1723,'Cost Center VLookup'!$A$1:$D$97,4,0)</f>
        <v>Administration</v>
      </c>
    </row>
    <row r="1724" spans="1:15" hidden="1">
      <c r="A1724" s="18">
        <v>41724</v>
      </c>
      <c r="B1724">
        <v>201403</v>
      </c>
      <c r="C1724" s="9" t="s">
        <v>380</v>
      </c>
      <c r="D1724" s="7" t="s">
        <v>996</v>
      </c>
      <c r="E1724" t="s">
        <v>881</v>
      </c>
      <c r="F1724" s="27">
        <v>250</v>
      </c>
      <c r="G1724">
        <v>30736</v>
      </c>
      <c r="H1724" s="7" t="str">
        <f>VLOOKUP(G1724,'Sub-Acct VLookup'!$A$1:$B$44,2,0)</f>
        <v>Community Welfare</v>
      </c>
      <c r="I1724">
        <v>3341</v>
      </c>
      <c r="J1724" s="2" t="s">
        <v>1026</v>
      </c>
      <c r="K1724" s="2"/>
      <c r="L1724" t="str">
        <f>VLOOKUP(J1724,'State V-Lookup'!$A$1:$B$19,2,0)</f>
        <v>TENNESSEE</v>
      </c>
      <c r="M1724" t="str">
        <f>VLOOKUP(I1724,'Cost Center VLookup'!$A$1:$C$99,2,0)</f>
        <v>3341 Mid St Div Columbia Operations</v>
      </c>
      <c r="N1724" t="str">
        <f>VLOOKUP(I1724,'Cost Center VLookup'!$A$1:$C$89,3,0)</f>
        <v>Kenny Hay / Steve Steiger</v>
      </c>
      <c r="O1724" t="str">
        <f>VLOOKUP(I1724,'Cost Center VLookup'!$A$1:$D$97,4,0)</f>
        <v>Brett Lowe</v>
      </c>
    </row>
    <row r="1725" spans="1:15" ht="15" hidden="1">
      <c r="A1725" s="18">
        <v>41729</v>
      </c>
      <c r="B1725">
        <v>201403</v>
      </c>
      <c r="C1725" s="9" t="s">
        <v>380</v>
      </c>
      <c r="D1725" s="7" t="s">
        <v>997</v>
      </c>
      <c r="E1725" t="s">
        <v>712</v>
      </c>
      <c r="F1725" s="27">
        <v>1000</v>
      </c>
      <c r="G1725">
        <v>30710</v>
      </c>
      <c r="H1725" s="7" t="str">
        <f>VLOOKUP(G1725,'Sub-Acct VLookup'!$A$1:$B$44,2,0)</f>
        <v>Youth Clubs &amp; Centers</v>
      </c>
      <c r="I1725">
        <v>3333</v>
      </c>
      <c r="J1725" s="19" t="s">
        <v>1011</v>
      </c>
      <c r="K1725" s="19"/>
      <c r="L1725" t="str">
        <f>VLOOKUP(J1725,'State V-Lookup'!$A$1:$B$19,2,0)</f>
        <v>KENTUCKY</v>
      </c>
      <c r="M1725" t="str">
        <f>VLOOKUP(I1725,'Cost Center VLookup'!$A$1:$C$99,2,0)</f>
        <v>3333 Mid St Div Public Affairs</v>
      </c>
      <c r="N1725" t="str">
        <f>VLOOKUP(I1725,'Cost Center VLookup'!$A$1:$C$89,3,0)</f>
        <v>Mark Martin</v>
      </c>
      <c r="O1725" t="str">
        <f>VLOOKUP(I1725,'Cost Center VLookup'!$A$1:$D$97,4,0)</f>
        <v>Administration</v>
      </c>
    </row>
    <row r="1726" spans="1:15" ht="15" hidden="1">
      <c r="A1726" s="18">
        <v>41729</v>
      </c>
      <c r="B1726">
        <v>201403</v>
      </c>
      <c r="C1726" s="9" t="s">
        <v>380</v>
      </c>
      <c r="D1726" s="7">
        <v>20142</v>
      </c>
      <c r="E1726" t="s">
        <v>655</v>
      </c>
      <c r="F1726" s="27">
        <v>300</v>
      </c>
      <c r="G1726">
        <v>30736</v>
      </c>
      <c r="H1726" s="7" t="str">
        <f>VLOOKUP(G1726,'Sub-Acct VLookup'!$A$1:$B$44,2,0)</f>
        <v>Community Welfare</v>
      </c>
      <c r="I1726">
        <v>3333</v>
      </c>
      <c r="J1726" s="19" t="s">
        <v>1011</v>
      </c>
      <c r="K1726" s="19"/>
      <c r="L1726" t="str">
        <f>VLOOKUP(J1726,'State V-Lookup'!$A$1:$B$19,2,0)</f>
        <v>KENTUCKY</v>
      </c>
      <c r="M1726" t="str">
        <f>VLOOKUP(I1726,'Cost Center VLookup'!$A$1:$C$99,2,0)</f>
        <v>3333 Mid St Div Public Affairs</v>
      </c>
      <c r="N1726" t="str">
        <f>VLOOKUP(I1726,'Cost Center VLookup'!$A$1:$C$89,3,0)</f>
        <v>Mark Martin</v>
      </c>
      <c r="O1726" t="str">
        <f>VLOOKUP(I1726,'Cost Center VLookup'!$A$1:$D$97,4,0)</f>
        <v>Administration</v>
      </c>
    </row>
    <row r="1727" spans="1:15" ht="15" hidden="1">
      <c r="A1727" s="18">
        <v>41729</v>
      </c>
      <c r="B1727">
        <v>201403</v>
      </c>
      <c r="C1727" s="9" t="s">
        <v>380</v>
      </c>
      <c r="D1727" s="7" t="s">
        <v>997</v>
      </c>
      <c r="E1727" t="s">
        <v>998</v>
      </c>
      <c r="F1727" s="27">
        <v>50</v>
      </c>
      <c r="G1727">
        <v>30702</v>
      </c>
      <c r="H1727" s="7" t="str">
        <f>VLOOKUP(G1727,'Sub-Acct VLookup'!$A$1:$B$44,2,0)</f>
        <v>Education</v>
      </c>
      <c r="I1727">
        <v>3333</v>
      </c>
      <c r="J1727" s="19" t="s">
        <v>1011</v>
      </c>
      <c r="K1727" s="19"/>
      <c r="L1727" t="str">
        <f>VLOOKUP(J1727,'State V-Lookup'!$A$1:$B$19,2,0)</f>
        <v>KENTUCKY</v>
      </c>
      <c r="M1727" t="str">
        <f>VLOOKUP(I1727,'Cost Center VLookup'!$A$1:$C$99,2,0)</f>
        <v>3333 Mid St Div Public Affairs</v>
      </c>
      <c r="N1727" t="str">
        <f>VLOOKUP(I1727,'Cost Center VLookup'!$A$1:$C$89,3,0)</f>
        <v>Mark Martin</v>
      </c>
      <c r="O1727" t="str">
        <f>VLOOKUP(I1727,'Cost Center VLookup'!$A$1:$D$97,4,0)</f>
        <v>Administration</v>
      </c>
    </row>
    <row r="1728" spans="1:15" ht="15" hidden="1">
      <c r="A1728" s="18">
        <v>41729</v>
      </c>
      <c r="B1728">
        <v>201403</v>
      </c>
      <c r="C1728" s="9" t="s">
        <v>380</v>
      </c>
      <c r="D1728" s="7" t="s">
        <v>997</v>
      </c>
      <c r="E1728" t="s">
        <v>701</v>
      </c>
      <c r="F1728" s="27">
        <v>100</v>
      </c>
      <c r="G1728">
        <v>30702</v>
      </c>
      <c r="H1728" s="7" t="str">
        <f>VLOOKUP(G1728,'Sub-Acct VLookup'!$A$1:$B$44,2,0)</f>
        <v>Education</v>
      </c>
      <c r="I1728">
        <v>3333</v>
      </c>
      <c r="J1728" s="19" t="s">
        <v>1011</v>
      </c>
      <c r="K1728" s="19"/>
      <c r="L1728" t="str">
        <f>VLOOKUP(J1728,'State V-Lookup'!$A$1:$B$19,2,0)</f>
        <v>KENTUCKY</v>
      </c>
      <c r="M1728" t="str">
        <f>VLOOKUP(I1728,'Cost Center VLookup'!$A$1:$C$99,2,0)</f>
        <v>3333 Mid St Div Public Affairs</v>
      </c>
      <c r="N1728" t="str">
        <f>VLOOKUP(I1728,'Cost Center VLookup'!$A$1:$C$89,3,0)</f>
        <v>Mark Martin</v>
      </c>
      <c r="O1728" t="str">
        <f>VLOOKUP(I1728,'Cost Center VLookup'!$A$1:$D$97,4,0)</f>
        <v>Administration</v>
      </c>
    </row>
    <row r="1729" spans="1:15" hidden="1">
      <c r="A1729" s="18">
        <v>41731</v>
      </c>
      <c r="B1729">
        <v>201404</v>
      </c>
      <c r="C1729" s="9" t="s">
        <v>380</v>
      </c>
      <c r="D1729" s="7" t="s">
        <v>1379</v>
      </c>
      <c r="E1729" t="s">
        <v>209</v>
      </c>
      <c r="F1729" s="27">
        <v>150</v>
      </c>
      <c r="G1729">
        <v>30736</v>
      </c>
      <c r="H1729" s="7" t="str">
        <f>VLOOKUP(G1729,'Sub-Acct VLookup'!$A$1:$B$44,2,0)</f>
        <v>Community Welfare</v>
      </c>
      <c r="I1729">
        <v>3338</v>
      </c>
      <c r="J1729" s="2" t="s">
        <v>1026</v>
      </c>
      <c r="K1729" s="2"/>
      <c r="L1729" t="str">
        <f>VLOOKUP(J1729,'State V-Lookup'!$A$1:$B$19,2,0)</f>
        <v>TENNESSEE</v>
      </c>
      <c r="M1729" t="str">
        <f>VLOOKUP(I1729,'Cost Center VLookup'!$A$1:$C$99,2,0)</f>
        <v>3338 Mid St Div ILWTN Union City Operations</v>
      </c>
      <c r="N1729" t="str">
        <f>VLOOKUP(I1729,'Cost Center VLookup'!$A$1:$C$89,3,0)</f>
        <v>Pat Mattingly / Sean Jones</v>
      </c>
      <c r="O1729" t="str">
        <f>VLOOKUP(I1729,'Cost Center VLookup'!$A$1:$D$97,4,0)</f>
        <v>Ryan Tolbert</v>
      </c>
    </row>
    <row r="1730" spans="1:15" hidden="1">
      <c r="A1730" s="18">
        <v>41736</v>
      </c>
      <c r="B1730">
        <v>201404</v>
      </c>
      <c r="C1730" s="9" t="s">
        <v>380</v>
      </c>
      <c r="D1730" s="7" t="s">
        <v>1380</v>
      </c>
      <c r="E1730" t="s">
        <v>470</v>
      </c>
      <c r="F1730" s="27">
        <v>340</v>
      </c>
      <c r="G1730">
        <v>30736</v>
      </c>
      <c r="H1730" s="7" t="str">
        <f>VLOOKUP(G1730,'Sub-Acct VLookup'!$A$1:$B$44,2,0)</f>
        <v>Community Welfare</v>
      </c>
      <c r="I1730">
        <v>3338</v>
      </c>
      <c r="J1730" s="2" t="s">
        <v>1026</v>
      </c>
      <c r="K1730" s="2"/>
      <c r="L1730" t="str">
        <f>VLOOKUP(J1730,'State V-Lookup'!$A$1:$B$19,2,0)</f>
        <v>TENNESSEE</v>
      </c>
      <c r="M1730" t="str">
        <f>VLOOKUP(I1730,'Cost Center VLookup'!$A$1:$C$99,2,0)</f>
        <v>3338 Mid St Div ILWTN Union City Operations</v>
      </c>
      <c r="N1730" t="str">
        <f>VLOOKUP(I1730,'Cost Center VLookup'!$A$1:$C$89,3,0)</f>
        <v>Pat Mattingly / Sean Jones</v>
      </c>
      <c r="O1730" t="str">
        <f>VLOOKUP(I1730,'Cost Center VLookup'!$A$1:$D$97,4,0)</f>
        <v>Ryan Tolbert</v>
      </c>
    </row>
    <row r="1731" spans="1:15" hidden="1">
      <c r="A1731" s="18">
        <v>41738</v>
      </c>
      <c r="B1731">
        <v>201404</v>
      </c>
      <c r="C1731" s="9" t="s">
        <v>380</v>
      </c>
      <c r="D1731" s="7" t="s">
        <v>1382</v>
      </c>
      <c r="E1731" t="s">
        <v>1381</v>
      </c>
      <c r="F1731" s="27">
        <v>500</v>
      </c>
      <c r="G1731">
        <v>30736</v>
      </c>
      <c r="H1731" s="7" t="str">
        <f>VLOOKUP(G1731,'Sub-Acct VLookup'!$A$1:$B$44,2,0)</f>
        <v>Community Welfare</v>
      </c>
      <c r="I1731">
        <v>3333</v>
      </c>
      <c r="J1731" s="2" t="s">
        <v>1035</v>
      </c>
      <c r="K1731" s="2"/>
      <c r="L1731" t="str">
        <f>VLOOKUP(J1731,'State V-Lookup'!$A$1:$B$19,2,0)</f>
        <v>VIRGINIA</v>
      </c>
      <c r="M1731" t="str">
        <f>VLOOKUP(I1731,'Cost Center VLookup'!$A$1:$C$99,2,0)</f>
        <v>3333 Mid St Div Public Affairs</v>
      </c>
      <c r="N1731" t="str">
        <f>VLOOKUP(I1731,'Cost Center VLookup'!$A$1:$C$89,3,0)</f>
        <v>Mark Martin</v>
      </c>
      <c r="O1731" t="str">
        <f>VLOOKUP(I1731,'Cost Center VLookup'!$A$1:$D$97,4,0)</f>
        <v>Administration</v>
      </c>
    </row>
    <row r="1732" spans="1:15" hidden="1">
      <c r="A1732" s="18">
        <v>41739</v>
      </c>
      <c r="B1732">
        <v>201404</v>
      </c>
      <c r="C1732" s="9" t="s">
        <v>380</v>
      </c>
      <c r="D1732" s="7" t="s">
        <v>1383</v>
      </c>
      <c r="E1732" t="s">
        <v>857</v>
      </c>
      <c r="F1732" s="27">
        <v>3000</v>
      </c>
      <c r="G1732">
        <v>30736</v>
      </c>
      <c r="H1732" s="7" t="str">
        <f>VLOOKUP(G1732,'Sub-Acct VLookup'!$A$1:$B$44,2,0)</f>
        <v>Community Welfare</v>
      </c>
      <c r="I1732">
        <v>3301</v>
      </c>
      <c r="J1732" s="2" t="s">
        <v>1026</v>
      </c>
      <c r="K1732" s="2"/>
      <c r="L1732" t="str">
        <f>VLOOKUP(J1732,'State V-Lookup'!$A$1:$B$19,2,0)</f>
        <v>TENNESSEE</v>
      </c>
      <c r="M1732" t="str">
        <f>VLOOKUP(I1732,'Cost Center VLookup'!$A$1:$C$99,2,0)</f>
        <v>3301 Mid St Div Franklin Administration</v>
      </c>
      <c r="N1732" t="str">
        <f>VLOOKUP(I1732,'Cost Center VLookup'!$A$1:$C$89,3,0)</f>
        <v>Kevin Dobbs</v>
      </c>
      <c r="O1732" t="str">
        <f>VLOOKUP(I1732,'Cost Center VLookup'!$A$1:$D$97,4,0)</f>
        <v>Administration</v>
      </c>
    </row>
    <row r="1733" spans="1:15" hidden="1">
      <c r="A1733" s="18">
        <v>41739</v>
      </c>
      <c r="B1733">
        <v>201404</v>
      </c>
      <c r="C1733" s="9" t="s">
        <v>380</v>
      </c>
      <c r="D1733" s="7" t="s">
        <v>1384</v>
      </c>
      <c r="E1733" t="s">
        <v>651</v>
      </c>
      <c r="F1733" s="27">
        <v>1800</v>
      </c>
      <c r="G1733">
        <v>30705</v>
      </c>
      <c r="H1733" s="7" t="str">
        <f>VLOOKUP(G1733,'Sub-Acct VLookup'!$A$1:$B$44,2,0)</f>
        <v>Health</v>
      </c>
      <c r="I1733">
        <v>3333</v>
      </c>
      <c r="J1733" s="2" t="s">
        <v>1026</v>
      </c>
      <c r="K1733" s="2"/>
      <c r="L1733" t="str">
        <f>VLOOKUP(J1733,'State V-Lookup'!$A$1:$B$19,2,0)</f>
        <v>TENNESSEE</v>
      </c>
      <c r="M1733" t="str">
        <f>VLOOKUP(I1733,'Cost Center VLookup'!$A$1:$C$99,2,0)</f>
        <v>3333 Mid St Div Public Affairs</v>
      </c>
      <c r="N1733" t="str">
        <f>VLOOKUP(I1733,'Cost Center VLookup'!$A$1:$C$89,3,0)</f>
        <v>Mark Martin</v>
      </c>
      <c r="O1733" t="str">
        <f>VLOOKUP(I1733,'Cost Center VLookup'!$A$1:$D$97,4,0)</f>
        <v>Administration</v>
      </c>
    </row>
    <row r="1734" spans="1:15" hidden="1">
      <c r="A1734" s="18">
        <v>41743</v>
      </c>
      <c r="B1734">
        <v>201404</v>
      </c>
      <c r="C1734" s="9" t="s">
        <v>380</v>
      </c>
      <c r="D1734" s="7" t="s">
        <v>1385</v>
      </c>
      <c r="E1734" t="s">
        <v>1056</v>
      </c>
      <c r="F1734" s="27">
        <v>1000</v>
      </c>
      <c r="G1734">
        <v>30736</v>
      </c>
      <c r="H1734" s="7" t="str">
        <f>VLOOKUP(G1734,'Sub-Acct VLookup'!$A$1:$B$44,2,0)</f>
        <v>Community Welfare</v>
      </c>
      <c r="I1734">
        <v>3338</v>
      </c>
      <c r="J1734" s="2" t="s">
        <v>1026</v>
      </c>
      <c r="K1734" s="2"/>
      <c r="L1734" t="str">
        <f>VLOOKUP(J1734,'State V-Lookup'!$A$1:$B$19,2,0)</f>
        <v>TENNESSEE</v>
      </c>
      <c r="M1734" t="str">
        <f>VLOOKUP(I1734,'Cost Center VLookup'!$A$1:$C$99,2,0)</f>
        <v>3338 Mid St Div ILWTN Union City Operations</v>
      </c>
      <c r="N1734" t="str">
        <f>VLOOKUP(I1734,'Cost Center VLookup'!$A$1:$C$89,3,0)</f>
        <v>Pat Mattingly / Sean Jones</v>
      </c>
      <c r="O1734" t="str">
        <f>VLOOKUP(I1734,'Cost Center VLookup'!$A$1:$D$97,4,0)</f>
        <v>Ryan Tolbert</v>
      </c>
    </row>
    <row r="1735" spans="1:15" hidden="1">
      <c r="A1735" s="18">
        <v>41743</v>
      </c>
      <c r="B1735">
        <v>201404</v>
      </c>
      <c r="C1735" s="9" t="s">
        <v>380</v>
      </c>
      <c r="D1735" s="7">
        <v>10041414</v>
      </c>
      <c r="E1735" t="s">
        <v>1064</v>
      </c>
      <c r="F1735" s="27">
        <v>450</v>
      </c>
      <c r="G1735">
        <v>30702</v>
      </c>
      <c r="H1735" s="7" t="str">
        <f>VLOOKUP(G1735,'Sub-Acct VLookup'!$A$1:$B$44,2,0)</f>
        <v>Education</v>
      </c>
      <c r="I1735">
        <v>2618</v>
      </c>
      <c r="J1735" s="2" t="s">
        <v>1026</v>
      </c>
      <c r="K1735" s="2"/>
      <c r="L1735" t="str">
        <f>VLOOKUP(J1735,'State V-Lookup'!$A$1:$B$19,2,0)</f>
        <v>TENNESSEE</v>
      </c>
      <c r="M1735" t="str">
        <f>VLOOKUP(I1735,'Cost Center VLookup'!$A$1:$C$99,2,0)</f>
        <v>2618 KY Div Safety Tech Services</v>
      </c>
      <c r="N1735" t="str">
        <f>VLOOKUP(I1735,'Cost Center VLookup'!$A$1:$C$89,3,0)</f>
        <v>Travis Greenwood</v>
      </c>
      <c r="O1735" t="str">
        <f>VLOOKUP(I1735,'Cost Center VLookup'!$A$1:$D$97,4,0)</f>
        <v>Tech Services</v>
      </c>
    </row>
    <row r="1736" spans="1:15" hidden="1">
      <c r="A1736" s="18">
        <v>41744</v>
      </c>
      <c r="B1736">
        <v>201404</v>
      </c>
      <c r="C1736" s="9" t="s">
        <v>380</v>
      </c>
      <c r="D1736" s="7" t="s">
        <v>1386</v>
      </c>
      <c r="E1736" t="s">
        <v>780</v>
      </c>
      <c r="F1736" s="27">
        <v>200</v>
      </c>
      <c r="G1736">
        <v>30713</v>
      </c>
      <c r="H1736" s="7" t="str">
        <f>VLOOKUP(G1736,'Sub-Acct VLookup'!$A$1:$B$44,2,0)</f>
        <v>American Red Cross</v>
      </c>
      <c r="I1736">
        <v>2739</v>
      </c>
      <c r="J1736" s="2" t="s">
        <v>1011</v>
      </c>
      <c r="K1736" s="2"/>
      <c r="L1736" t="str">
        <f>VLOOKUP(J1736,'State V-Lookup'!$A$1:$B$19,2,0)</f>
        <v>KENTUCKY</v>
      </c>
      <c r="M1736" t="str">
        <f>VLOOKUP(I1736,'Cost Center VLookup'!$A$1:$C$99,2,0)</f>
        <v>2739 KY Div Shelbyville C&amp;M/Service</v>
      </c>
      <c r="N1736" t="str">
        <f>VLOOKUP(I1736,'Cost Center VLookup'!$A$1:$C$89,3,0)</f>
        <v>Jake Basham</v>
      </c>
      <c r="O1736" t="str">
        <f>VLOOKUP(I1736,'Cost Center VLookup'!$A$1:$D$97,4,0)</f>
        <v>Mike Close</v>
      </c>
    </row>
    <row r="1737" spans="1:15" hidden="1">
      <c r="A1737" s="18">
        <v>41744</v>
      </c>
      <c r="B1737">
        <v>201404</v>
      </c>
      <c r="C1737" s="9" t="s">
        <v>380</v>
      </c>
      <c r="D1737" s="7" t="s">
        <v>1387</v>
      </c>
      <c r="E1737" t="s">
        <v>780</v>
      </c>
      <c r="F1737" s="27">
        <v>0</v>
      </c>
      <c r="G1737">
        <v>30713</v>
      </c>
      <c r="H1737" s="7" t="str">
        <f>VLOOKUP(G1737,'Sub-Acct VLookup'!$A$1:$B$44,2,0)</f>
        <v>American Red Cross</v>
      </c>
      <c r="I1737">
        <v>2739</v>
      </c>
      <c r="J1737" s="2" t="s">
        <v>1011</v>
      </c>
      <c r="K1737" s="2"/>
      <c r="L1737" t="str">
        <f>VLOOKUP(J1737,'State V-Lookup'!$A$1:$B$19,2,0)</f>
        <v>KENTUCKY</v>
      </c>
      <c r="M1737" t="str">
        <f>VLOOKUP(I1737,'Cost Center VLookup'!$A$1:$C$99,2,0)</f>
        <v>2739 KY Div Shelbyville C&amp;M/Service</v>
      </c>
      <c r="N1737" t="str">
        <f>VLOOKUP(I1737,'Cost Center VLookup'!$A$1:$C$89,3,0)</f>
        <v>Jake Basham</v>
      </c>
      <c r="O1737" t="str">
        <f>VLOOKUP(I1737,'Cost Center VLookup'!$A$1:$D$97,4,0)</f>
        <v>Mike Close</v>
      </c>
    </row>
    <row r="1738" spans="1:15" hidden="1">
      <c r="A1738" s="18">
        <v>41744</v>
      </c>
      <c r="B1738">
        <v>201404</v>
      </c>
      <c r="C1738" s="9" t="s">
        <v>380</v>
      </c>
      <c r="D1738" s="7">
        <v>1171083832</v>
      </c>
      <c r="E1738" t="s">
        <v>715</v>
      </c>
      <c r="F1738" s="27">
        <v>250</v>
      </c>
      <c r="G1738">
        <v>30736</v>
      </c>
      <c r="H1738" s="7" t="str">
        <f>VLOOKUP(G1738,'Sub-Acct VLookup'!$A$1:$B$44,2,0)</f>
        <v>Community Welfare</v>
      </c>
      <c r="I1738">
        <v>3333</v>
      </c>
      <c r="J1738" s="2" t="s">
        <v>1011</v>
      </c>
      <c r="K1738" s="2"/>
      <c r="L1738" t="str">
        <f>VLOOKUP(J1738,'State V-Lookup'!$A$1:$B$19,2,0)</f>
        <v>KENTUCKY</v>
      </c>
      <c r="M1738" t="str">
        <f>VLOOKUP(I1738,'Cost Center VLookup'!$A$1:$C$99,2,0)</f>
        <v>3333 Mid St Div Public Affairs</v>
      </c>
      <c r="N1738" t="str">
        <f>VLOOKUP(I1738,'Cost Center VLookup'!$A$1:$C$89,3,0)</f>
        <v>Mark Martin</v>
      </c>
      <c r="O1738" t="str">
        <f>VLOOKUP(I1738,'Cost Center VLookup'!$A$1:$D$97,4,0)</f>
        <v>Administration</v>
      </c>
    </row>
    <row r="1739" spans="1:15" hidden="1">
      <c r="A1739" s="18">
        <v>41750</v>
      </c>
      <c r="B1739">
        <v>201404</v>
      </c>
      <c r="C1739" s="9" t="s">
        <v>380</v>
      </c>
      <c r="D1739" s="7" t="s">
        <v>1388</v>
      </c>
      <c r="E1739" t="s">
        <v>780</v>
      </c>
      <c r="F1739" s="27">
        <v>1000</v>
      </c>
      <c r="G1739">
        <v>30736</v>
      </c>
      <c r="H1739" s="7" t="str">
        <f>VLOOKUP(G1739,'Sub-Acct VLookup'!$A$1:$B$44,2,0)</f>
        <v>Community Welfare</v>
      </c>
      <c r="I1739">
        <v>3333</v>
      </c>
      <c r="J1739" s="2" t="s">
        <v>1011</v>
      </c>
      <c r="K1739" s="2"/>
      <c r="L1739" t="str">
        <f>VLOOKUP(J1739,'State V-Lookup'!$A$1:$B$19,2,0)</f>
        <v>KENTUCKY</v>
      </c>
      <c r="M1739" t="str">
        <f>VLOOKUP(I1739,'Cost Center VLookup'!$A$1:$C$99,2,0)</f>
        <v>3333 Mid St Div Public Affairs</v>
      </c>
      <c r="N1739" t="str">
        <f>VLOOKUP(I1739,'Cost Center VLookup'!$A$1:$C$89,3,0)</f>
        <v>Mark Martin</v>
      </c>
      <c r="O1739" t="str">
        <f>VLOOKUP(I1739,'Cost Center VLookup'!$A$1:$D$97,4,0)</f>
        <v>Administration</v>
      </c>
    </row>
    <row r="1740" spans="1:15" hidden="1">
      <c r="A1740" s="18">
        <v>41750</v>
      </c>
      <c r="B1740">
        <v>201404</v>
      </c>
      <c r="C1740" s="9" t="s">
        <v>380</v>
      </c>
      <c r="D1740" s="7" t="s">
        <v>1388</v>
      </c>
      <c r="E1740" t="s">
        <v>868</v>
      </c>
      <c r="F1740" s="27">
        <v>500</v>
      </c>
      <c r="G1740">
        <v>30736</v>
      </c>
      <c r="H1740" s="7" t="str">
        <f>VLOOKUP(G1740,'Sub-Acct VLookup'!$A$1:$B$44,2,0)</f>
        <v>Community Welfare</v>
      </c>
      <c r="I1740">
        <v>3333</v>
      </c>
      <c r="J1740" s="2" t="s">
        <v>1011</v>
      </c>
      <c r="K1740" s="2"/>
      <c r="L1740" t="str">
        <f>VLOOKUP(J1740,'State V-Lookup'!$A$1:$B$19,2,0)</f>
        <v>KENTUCKY</v>
      </c>
      <c r="M1740" t="str">
        <f>VLOOKUP(I1740,'Cost Center VLookup'!$A$1:$C$99,2,0)</f>
        <v>3333 Mid St Div Public Affairs</v>
      </c>
      <c r="N1740" t="str">
        <f>VLOOKUP(I1740,'Cost Center VLookup'!$A$1:$C$89,3,0)</f>
        <v>Mark Martin</v>
      </c>
      <c r="O1740" t="str">
        <f>VLOOKUP(I1740,'Cost Center VLookup'!$A$1:$D$97,4,0)</f>
        <v>Administration</v>
      </c>
    </row>
    <row r="1741" spans="1:15" hidden="1">
      <c r="A1741" s="18">
        <v>41750</v>
      </c>
      <c r="B1741">
        <v>201404</v>
      </c>
      <c r="C1741" s="9" t="s">
        <v>380</v>
      </c>
      <c r="D1741" s="7" t="s">
        <v>1388</v>
      </c>
      <c r="E1741" t="s">
        <v>700</v>
      </c>
      <c r="F1741" s="27">
        <v>1000</v>
      </c>
      <c r="G1741">
        <v>30702</v>
      </c>
      <c r="H1741" s="7" t="str">
        <f>VLOOKUP(G1741,'Sub-Acct VLookup'!$A$1:$B$44,2,0)</f>
        <v>Education</v>
      </c>
      <c r="I1741">
        <v>3333</v>
      </c>
      <c r="J1741" s="2" t="s">
        <v>1011</v>
      </c>
      <c r="K1741" s="2"/>
      <c r="L1741" t="str">
        <f>VLOOKUP(J1741,'State V-Lookup'!$A$1:$B$19,2,0)</f>
        <v>KENTUCKY</v>
      </c>
      <c r="M1741" t="str">
        <f>VLOOKUP(I1741,'Cost Center VLookup'!$A$1:$C$99,2,0)</f>
        <v>3333 Mid St Div Public Affairs</v>
      </c>
      <c r="N1741" t="str">
        <f>VLOOKUP(I1741,'Cost Center VLookup'!$A$1:$C$89,3,0)</f>
        <v>Mark Martin</v>
      </c>
      <c r="O1741" t="str">
        <f>VLOOKUP(I1741,'Cost Center VLookup'!$A$1:$D$97,4,0)</f>
        <v>Administration</v>
      </c>
    </row>
    <row r="1742" spans="1:15" hidden="1">
      <c r="A1742" s="18">
        <v>41752</v>
      </c>
      <c r="B1742">
        <v>201404</v>
      </c>
      <c r="C1742" s="9" t="s">
        <v>380</v>
      </c>
      <c r="D1742" s="7" t="s">
        <v>1389</v>
      </c>
      <c r="E1742" t="s">
        <v>865</v>
      </c>
      <c r="F1742" s="27">
        <v>1000</v>
      </c>
      <c r="G1742">
        <v>30736</v>
      </c>
      <c r="H1742" s="7" t="str">
        <f>VLOOKUP(G1742,'Sub-Acct VLookup'!$A$1:$B$44,2,0)</f>
        <v>Community Welfare</v>
      </c>
      <c r="I1742">
        <v>3333</v>
      </c>
      <c r="J1742" s="2" t="s">
        <v>1011</v>
      </c>
      <c r="K1742" s="2"/>
      <c r="L1742" t="str">
        <f>VLOOKUP(J1742,'State V-Lookup'!$A$1:$B$19,2,0)</f>
        <v>KENTUCKY</v>
      </c>
      <c r="M1742" t="str">
        <f>VLOOKUP(I1742,'Cost Center VLookup'!$A$1:$C$99,2,0)</f>
        <v>3333 Mid St Div Public Affairs</v>
      </c>
      <c r="N1742" t="str">
        <f>VLOOKUP(I1742,'Cost Center VLookup'!$A$1:$C$89,3,0)</f>
        <v>Mark Martin</v>
      </c>
      <c r="O1742" t="str">
        <f>VLOOKUP(I1742,'Cost Center VLookup'!$A$1:$D$97,4,0)</f>
        <v>Administration</v>
      </c>
    </row>
    <row r="1743" spans="1:15" hidden="1">
      <c r="A1743" s="18">
        <v>41753</v>
      </c>
      <c r="B1743">
        <v>201404</v>
      </c>
      <c r="C1743" s="9" t="s">
        <v>380</v>
      </c>
      <c r="D1743" s="7" t="s">
        <v>1390</v>
      </c>
      <c r="E1743" t="s">
        <v>1051</v>
      </c>
      <c r="F1743" s="27">
        <v>200</v>
      </c>
      <c r="G1743">
        <v>30736</v>
      </c>
      <c r="H1743" s="7" t="str">
        <f>VLOOKUP(G1743,'Sub-Acct VLookup'!$A$1:$B$44,2,0)</f>
        <v>Community Welfare</v>
      </c>
      <c r="I1743">
        <v>3333</v>
      </c>
      <c r="J1743" s="2" t="s">
        <v>1011</v>
      </c>
      <c r="K1743" s="2"/>
      <c r="L1743" t="str">
        <f>VLOOKUP(J1743,'State V-Lookup'!$A$1:$B$19,2,0)</f>
        <v>KENTUCKY</v>
      </c>
      <c r="M1743" t="str">
        <f>VLOOKUP(I1743,'Cost Center VLookup'!$A$1:$C$99,2,0)</f>
        <v>3333 Mid St Div Public Affairs</v>
      </c>
      <c r="N1743" t="str">
        <f>VLOOKUP(I1743,'Cost Center VLookup'!$A$1:$C$89,3,0)</f>
        <v>Mark Martin</v>
      </c>
      <c r="O1743" t="str">
        <f>VLOOKUP(I1743,'Cost Center VLookup'!$A$1:$D$97,4,0)</f>
        <v>Administration</v>
      </c>
    </row>
    <row r="1744" spans="1:15" hidden="1">
      <c r="A1744" s="18">
        <v>41754</v>
      </c>
      <c r="B1744">
        <v>201404</v>
      </c>
      <c r="C1744" s="9" t="s">
        <v>380</v>
      </c>
      <c r="D1744" s="7" t="s">
        <v>1392</v>
      </c>
      <c r="E1744" t="s">
        <v>1391</v>
      </c>
      <c r="F1744" s="27">
        <v>250</v>
      </c>
      <c r="G1744">
        <v>30736</v>
      </c>
      <c r="H1744" s="7" t="str">
        <f>VLOOKUP(G1744,'Sub-Acct VLookup'!$A$1:$B$44,2,0)</f>
        <v>Community Welfare</v>
      </c>
      <c r="I1744">
        <v>3333</v>
      </c>
      <c r="J1744" s="2" t="s">
        <v>1026</v>
      </c>
      <c r="K1744" s="2"/>
      <c r="L1744" t="str">
        <f>VLOOKUP(J1744,'State V-Lookup'!$A$1:$B$19,2,0)</f>
        <v>TENNESSEE</v>
      </c>
      <c r="M1744" t="str">
        <f>VLOOKUP(I1744,'Cost Center VLookup'!$A$1:$C$99,2,0)</f>
        <v>3333 Mid St Div Public Affairs</v>
      </c>
      <c r="N1744" t="str">
        <f>VLOOKUP(I1744,'Cost Center VLookup'!$A$1:$C$89,3,0)</f>
        <v>Mark Martin</v>
      </c>
      <c r="O1744" t="str">
        <f>VLOOKUP(I1744,'Cost Center VLookup'!$A$1:$D$97,4,0)</f>
        <v>Administration</v>
      </c>
    </row>
    <row r="1745" spans="1:15" hidden="1">
      <c r="A1745" s="18">
        <v>41754</v>
      </c>
      <c r="B1745">
        <v>201404</v>
      </c>
      <c r="C1745" s="9" t="s">
        <v>380</v>
      </c>
      <c r="D1745" s="7">
        <v>201409</v>
      </c>
      <c r="E1745" t="s">
        <v>598</v>
      </c>
      <c r="F1745" s="27">
        <v>500</v>
      </c>
      <c r="G1745">
        <v>30705</v>
      </c>
      <c r="H1745" s="7" t="str">
        <f>VLOOKUP(G1745,'Sub-Acct VLookup'!$A$1:$B$44,2,0)</f>
        <v>Health</v>
      </c>
      <c r="I1745">
        <v>3333</v>
      </c>
      <c r="J1745" s="2" t="s">
        <v>1026</v>
      </c>
      <c r="K1745" s="2"/>
      <c r="L1745" t="str">
        <f>VLOOKUP(J1745,'State V-Lookup'!$A$1:$B$19,2,0)</f>
        <v>TENNESSEE</v>
      </c>
      <c r="M1745" t="str">
        <f>VLOOKUP(I1745,'Cost Center VLookup'!$A$1:$C$99,2,0)</f>
        <v>3333 Mid St Div Public Affairs</v>
      </c>
      <c r="N1745" t="str">
        <f>VLOOKUP(I1745,'Cost Center VLookup'!$A$1:$C$89,3,0)</f>
        <v>Mark Martin</v>
      </c>
      <c r="O1745" t="str">
        <f>VLOOKUP(I1745,'Cost Center VLookup'!$A$1:$D$97,4,0)</f>
        <v>Administration</v>
      </c>
    </row>
    <row r="1746" spans="1:15" hidden="1">
      <c r="A1746" s="18">
        <v>41757</v>
      </c>
      <c r="B1746">
        <v>201404</v>
      </c>
      <c r="C1746" s="9" t="s">
        <v>380</v>
      </c>
      <c r="D1746" s="7">
        <v>133</v>
      </c>
      <c r="E1746" t="s">
        <v>876</v>
      </c>
      <c r="F1746" s="27">
        <v>1500</v>
      </c>
      <c r="G1746">
        <v>30736</v>
      </c>
      <c r="H1746" s="7" t="str">
        <f>VLOOKUP(G1746,'Sub-Acct VLookup'!$A$1:$B$44,2,0)</f>
        <v>Community Welfare</v>
      </c>
      <c r="I1746">
        <v>3333</v>
      </c>
      <c r="J1746" s="2" t="s">
        <v>1011</v>
      </c>
      <c r="K1746" s="2"/>
      <c r="L1746" t="str">
        <f>VLOOKUP(J1746,'State V-Lookup'!$A$1:$B$19,2,0)</f>
        <v>KENTUCKY</v>
      </c>
      <c r="M1746" t="str">
        <f>VLOOKUP(I1746,'Cost Center VLookup'!$A$1:$C$99,2,0)</f>
        <v>3333 Mid St Div Public Affairs</v>
      </c>
      <c r="N1746" t="str">
        <f>VLOOKUP(I1746,'Cost Center VLookup'!$A$1:$C$89,3,0)</f>
        <v>Mark Martin</v>
      </c>
      <c r="O1746" t="str">
        <f>VLOOKUP(I1746,'Cost Center VLookup'!$A$1:$D$97,4,0)</f>
        <v>Administration</v>
      </c>
    </row>
    <row r="1747" spans="1:15" hidden="1">
      <c r="A1747" s="18">
        <v>41757</v>
      </c>
      <c r="B1747">
        <v>201404</v>
      </c>
      <c r="C1747" s="9" t="s">
        <v>380</v>
      </c>
      <c r="D1747" s="7" t="s">
        <v>1393</v>
      </c>
      <c r="E1747" t="s">
        <v>863</v>
      </c>
      <c r="F1747" s="27">
        <v>300</v>
      </c>
      <c r="G1747">
        <v>30736</v>
      </c>
      <c r="H1747" s="7" t="str">
        <f>VLOOKUP(G1747,'Sub-Acct VLookup'!$A$1:$B$44,2,0)</f>
        <v>Community Welfare</v>
      </c>
      <c r="I1747">
        <v>3333</v>
      </c>
      <c r="J1747" s="2" t="s">
        <v>1011</v>
      </c>
      <c r="K1747" s="2"/>
      <c r="L1747" t="str">
        <f>VLOOKUP(J1747,'State V-Lookup'!$A$1:$B$19,2,0)</f>
        <v>KENTUCKY</v>
      </c>
      <c r="M1747" t="str">
        <f>VLOOKUP(I1747,'Cost Center VLookup'!$A$1:$C$99,2,0)</f>
        <v>3333 Mid St Div Public Affairs</v>
      </c>
      <c r="N1747" t="str">
        <f>VLOOKUP(I1747,'Cost Center VLookup'!$A$1:$C$89,3,0)</f>
        <v>Mark Martin</v>
      </c>
      <c r="O1747" t="str">
        <f>VLOOKUP(I1747,'Cost Center VLookup'!$A$1:$D$97,4,0)</f>
        <v>Administration</v>
      </c>
    </row>
    <row r="1748" spans="1:15" hidden="1">
      <c r="A1748" s="18">
        <v>41758</v>
      </c>
      <c r="B1748">
        <v>201404</v>
      </c>
      <c r="C1748" s="9" t="s">
        <v>380</v>
      </c>
      <c r="D1748" s="7" t="s">
        <v>1394</v>
      </c>
      <c r="E1748" t="s">
        <v>653</v>
      </c>
      <c r="F1748" s="27">
        <v>500</v>
      </c>
      <c r="G1748">
        <v>30702</v>
      </c>
      <c r="H1748" s="7" t="str">
        <f>VLOOKUP(G1748,'Sub-Acct VLookup'!$A$1:$B$44,2,0)</f>
        <v>Education</v>
      </c>
      <c r="I1748">
        <v>3307</v>
      </c>
      <c r="J1748" s="2" t="s">
        <v>1026</v>
      </c>
      <c r="K1748" s="2"/>
      <c r="L1748" t="str">
        <f>VLOOKUP(J1748,'State V-Lookup'!$A$1:$B$19,2,0)</f>
        <v>TENNESSEE</v>
      </c>
      <c r="M1748" t="str">
        <f>VLOOKUP(I1748,'Cost Center VLookup'!$A$1:$C$99,2,0)</f>
        <v>3307 Mid St Div Franklin Finance</v>
      </c>
      <c r="N1748" t="str">
        <f>VLOOKUP(I1748,'Cost Center VLookup'!$A$1:$C$89,3,0)</f>
        <v>Marcie Wessinger</v>
      </c>
      <c r="O1748" t="str">
        <f>VLOOKUP(I1748,'Cost Center VLookup'!$A$1:$D$97,4,0)</f>
        <v>Administration</v>
      </c>
    </row>
    <row r="1749" spans="1:15" hidden="1">
      <c r="A1749" s="18">
        <v>41758</v>
      </c>
      <c r="B1749">
        <v>201404</v>
      </c>
      <c r="C1749" s="9" t="s">
        <v>380</v>
      </c>
      <c r="D1749" s="7" t="s">
        <v>1394</v>
      </c>
      <c r="E1749" t="s">
        <v>48</v>
      </c>
      <c r="F1749" s="27">
        <v>200</v>
      </c>
      <c r="G1749">
        <v>30706</v>
      </c>
      <c r="H1749" s="7" t="str">
        <f>VLOOKUP(G1749,'Sub-Acct VLookup'!$A$1:$B$44,2,0)</f>
        <v>Museums &amp; Arts</v>
      </c>
      <c r="I1749">
        <v>3333</v>
      </c>
      <c r="J1749" s="2" t="s">
        <v>1011</v>
      </c>
      <c r="K1749" s="2"/>
      <c r="L1749" t="str">
        <f>VLOOKUP(J1749,'State V-Lookup'!$A$1:$B$19,2,0)</f>
        <v>KENTUCKY</v>
      </c>
      <c r="M1749" t="str">
        <f>VLOOKUP(I1749,'Cost Center VLookup'!$A$1:$C$99,2,0)</f>
        <v>3333 Mid St Div Public Affairs</v>
      </c>
      <c r="N1749" t="str">
        <f>VLOOKUP(I1749,'Cost Center VLookup'!$A$1:$C$89,3,0)</f>
        <v>Mark Martin</v>
      </c>
      <c r="O1749" t="str">
        <f>VLOOKUP(I1749,'Cost Center VLookup'!$A$1:$D$97,4,0)</f>
        <v>Administration</v>
      </c>
    </row>
    <row r="1750" spans="1:15" hidden="1">
      <c r="A1750" s="18">
        <v>41745</v>
      </c>
      <c r="B1750">
        <v>201405</v>
      </c>
      <c r="C1750" s="9" t="s">
        <v>380</v>
      </c>
      <c r="D1750" s="7">
        <v>17719</v>
      </c>
      <c r="E1750" t="s">
        <v>1395</v>
      </c>
      <c r="F1750" s="27">
        <v>129.5</v>
      </c>
      <c r="G1750">
        <v>30702</v>
      </c>
      <c r="H1750" s="7" t="str">
        <f>VLOOKUP(G1750,'Sub-Acct VLookup'!$A$1:$B$44,2,0)</f>
        <v>Education</v>
      </c>
      <c r="I1750">
        <v>2737</v>
      </c>
      <c r="J1750" s="2" t="s">
        <v>1011</v>
      </c>
      <c r="K1750" s="2"/>
      <c r="L1750" t="str">
        <f>VLOOKUP(J1750,'State V-Lookup'!$A$1:$B$19,2,0)</f>
        <v>KENTUCKY</v>
      </c>
      <c r="M1750" t="str">
        <f>VLOOKUP(I1750,'Cost Center VLookup'!$A$1:$C$99,2,0)</f>
        <v>2737 KY Div Danville C&amp;M/Service</v>
      </c>
      <c r="N1750" t="str">
        <f>VLOOKUP(I1750,'Cost Center VLookup'!$A$1:$C$89,3,0)</f>
        <v>Jimmy Dale Smith</v>
      </c>
      <c r="O1750" t="str">
        <f>VLOOKUP(I1750,'Cost Center VLookup'!$A$1:$D$97,4,0)</f>
        <v>Mike Close</v>
      </c>
    </row>
    <row r="1751" spans="1:15" hidden="1">
      <c r="A1751" s="18">
        <v>41758</v>
      </c>
      <c r="B1751">
        <v>201405</v>
      </c>
      <c r="C1751" s="9" t="s">
        <v>380</v>
      </c>
      <c r="D1751" s="7" t="s">
        <v>1394</v>
      </c>
      <c r="E1751" t="s">
        <v>611</v>
      </c>
      <c r="F1751" s="27">
        <v>1000</v>
      </c>
      <c r="G1751">
        <v>30736</v>
      </c>
      <c r="H1751" s="7" t="str">
        <f>VLOOKUP(G1751,'Sub-Acct VLookup'!$A$1:$B$44,2,0)</f>
        <v>Community Welfare</v>
      </c>
      <c r="I1751">
        <v>3341</v>
      </c>
      <c r="J1751" s="2" t="s">
        <v>1026</v>
      </c>
      <c r="K1751" s="2"/>
      <c r="L1751" t="str">
        <f>VLOOKUP(J1751,'State V-Lookup'!$A$1:$B$19,2,0)</f>
        <v>TENNESSEE</v>
      </c>
      <c r="M1751" t="str">
        <f>VLOOKUP(I1751,'Cost Center VLookup'!$A$1:$C$99,2,0)</f>
        <v>3341 Mid St Div Columbia Operations</v>
      </c>
      <c r="N1751" t="str">
        <f>VLOOKUP(I1751,'Cost Center VLookup'!$A$1:$C$89,3,0)</f>
        <v>Kenny Hay / Steve Steiger</v>
      </c>
      <c r="O1751" t="str">
        <f>VLOOKUP(I1751,'Cost Center VLookup'!$A$1:$D$97,4,0)</f>
        <v>Brett Lowe</v>
      </c>
    </row>
    <row r="1752" spans="1:15" ht="15" hidden="1">
      <c r="A1752" s="18">
        <v>41759</v>
      </c>
      <c r="B1752">
        <v>201405</v>
      </c>
      <c r="C1752" s="9" t="s">
        <v>380</v>
      </c>
      <c r="D1752" s="7" t="s">
        <v>1396</v>
      </c>
      <c r="E1752" t="s">
        <v>832</v>
      </c>
      <c r="F1752" s="27">
        <v>500</v>
      </c>
      <c r="G1752">
        <v>30736</v>
      </c>
      <c r="H1752" s="7" t="str">
        <f>VLOOKUP(G1752,'Sub-Acct VLookup'!$A$1:$B$44,2,0)</f>
        <v>Community Welfare</v>
      </c>
      <c r="I1752">
        <v>3333</v>
      </c>
      <c r="J1752" s="30" t="s">
        <v>1035</v>
      </c>
      <c r="K1752" s="30"/>
      <c r="L1752" t="str">
        <f>VLOOKUP(J1752,'State V-Lookup'!$A$1:$B$19,2,0)</f>
        <v>VIRGINIA</v>
      </c>
      <c r="M1752" t="str">
        <f>VLOOKUP(I1752,'Cost Center VLookup'!$A$1:$C$99,2,0)</f>
        <v>3333 Mid St Div Public Affairs</v>
      </c>
      <c r="N1752" t="str">
        <f>VLOOKUP(I1752,'Cost Center VLookup'!$A$1:$C$89,3,0)</f>
        <v>Mark Martin</v>
      </c>
      <c r="O1752" t="str">
        <f>VLOOKUP(I1752,'Cost Center VLookup'!$A$1:$D$97,4,0)</f>
        <v>Administration</v>
      </c>
    </row>
    <row r="1753" spans="1:15" hidden="1">
      <c r="A1753" s="18">
        <v>41759</v>
      </c>
      <c r="B1753">
        <v>201405</v>
      </c>
      <c r="C1753" s="9" t="s">
        <v>380</v>
      </c>
      <c r="D1753" s="7" t="s">
        <v>1397</v>
      </c>
      <c r="E1753" t="s">
        <v>778</v>
      </c>
      <c r="F1753" s="27">
        <v>235</v>
      </c>
      <c r="G1753">
        <v>30702</v>
      </c>
      <c r="H1753" s="7" t="str">
        <f>VLOOKUP(G1753,'Sub-Acct VLookup'!$A$1:$B$44,2,0)</f>
        <v>Education</v>
      </c>
      <c r="I1753">
        <v>3333</v>
      </c>
      <c r="J1753" s="2" t="s">
        <v>1011</v>
      </c>
      <c r="K1753" s="2"/>
      <c r="L1753" t="str">
        <f>VLOOKUP(J1753,'State V-Lookup'!$A$1:$B$19,2,0)</f>
        <v>KENTUCKY</v>
      </c>
      <c r="M1753" t="str">
        <f>VLOOKUP(I1753,'Cost Center VLookup'!$A$1:$C$99,2,0)</f>
        <v>3333 Mid St Div Public Affairs</v>
      </c>
      <c r="N1753" t="str">
        <f>VLOOKUP(I1753,'Cost Center VLookup'!$A$1:$C$89,3,0)</f>
        <v>Mark Martin</v>
      </c>
      <c r="O1753" t="str">
        <f>VLOOKUP(I1753,'Cost Center VLookup'!$A$1:$D$97,4,0)</f>
        <v>Administration</v>
      </c>
    </row>
    <row r="1754" spans="1:15" ht="15" hidden="1">
      <c r="A1754" s="18">
        <v>41759</v>
      </c>
      <c r="B1754">
        <v>201405</v>
      </c>
      <c r="C1754" s="9" t="s">
        <v>380</v>
      </c>
      <c r="D1754" s="7" t="s">
        <v>1396</v>
      </c>
      <c r="E1754" t="s">
        <v>1398</v>
      </c>
      <c r="F1754" s="27">
        <v>500</v>
      </c>
      <c r="G1754">
        <v>30736</v>
      </c>
      <c r="H1754" s="7" t="str">
        <f>VLOOKUP(G1754,'Sub-Acct VLookup'!$A$1:$B$44,2,0)</f>
        <v>Community Welfare</v>
      </c>
      <c r="I1754">
        <v>3333</v>
      </c>
      <c r="J1754" s="30" t="s">
        <v>1035</v>
      </c>
      <c r="K1754" s="30"/>
      <c r="L1754" t="str">
        <f>VLOOKUP(J1754,'State V-Lookup'!$A$1:$B$19,2,0)</f>
        <v>VIRGINIA</v>
      </c>
      <c r="M1754" t="str">
        <f>VLOOKUP(I1754,'Cost Center VLookup'!$A$1:$C$99,2,0)</f>
        <v>3333 Mid St Div Public Affairs</v>
      </c>
      <c r="N1754" t="str">
        <f>VLOOKUP(I1754,'Cost Center VLookup'!$A$1:$C$89,3,0)</f>
        <v>Mark Martin</v>
      </c>
      <c r="O1754" t="str">
        <f>VLOOKUP(I1754,'Cost Center VLookup'!$A$1:$D$97,4,0)</f>
        <v>Administration</v>
      </c>
    </row>
    <row r="1755" spans="1:15" hidden="1">
      <c r="A1755" s="18">
        <v>41760</v>
      </c>
      <c r="B1755">
        <v>201405</v>
      </c>
      <c r="C1755" s="9" t="s">
        <v>380</v>
      </c>
      <c r="D1755" s="7" t="s">
        <v>1400</v>
      </c>
      <c r="E1755" t="s">
        <v>1399</v>
      </c>
      <c r="F1755" s="27">
        <v>100</v>
      </c>
      <c r="G1755">
        <v>30736</v>
      </c>
      <c r="H1755" s="7" t="str">
        <f>VLOOKUP(G1755,'Sub-Acct VLookup'!$A$1:$B$44,2,0)</f>
        <v>Community Welfare</v>
      </c>
      <c r="I1755">
        <v>3333</v>
      </c>
      <c r="J1755" s="2" t="s">
        <v>1026</v>
      </c>
      <c r="K1755" s="2"/>
      <c r="L1755" t="str">
        <f>VLOOKUP(J1755,'State V-Lookup'!$A$1:$B$19,2,0)</f>
        <v>TENNESSEE</v>
      </c>
      <c r="M1755" t="str">
        <f>VLOOKUP(I1755,'Cost Center VLookup'!$A$1:$C$99,2,0)</f>
        <v>3333 Mid St Div Public Affairs</v>
      </c>
      <c r="N1755" t="str">
        <f>VLOOKUP(I1755,'Cost Center VLookup'!$A$1:$C$89,3,0)</f>
        <v>Mark Martin</v>
      </c>
      <c r="O1755" t="str">
        <f>VLOOKUP(I1755,'Cost Center VLookup'!$A$1:$D$97,4,0)</f>
        <v>Administration</v>
      </c>
    </row>
    <row r="1756" spans="1:15" hidden="1">
      <c r="A1756" s="18">
        <v>41760</v>
      </c>
      <c r="B1756">
        <v>201405</v>
      </c>
      <c r="C1756" s="9" t="s">
        <v>380</v>
      </c>
      <c r="D1756" s="7" t="s">
        <v>1401</v>
      </c>
      <c r="E1756" t="s">
        <v>470</v>
      </c>
      <c r="F1756" s="27">
        <v>240</v>
      </c>
      <c r="G1756">
        <v>30705</v>
      </c>
      <c r="H1756" s="7" t="str">
        <f>VLOOKUP(G1756,'Sub-Acct VLookup'!$A$1:$B$44,2,0)</f>
        <v>Health</v>
      </c>
      <c r="I1756">
        <v>2739</v>
      </c>
      <c r="J1756" s="2" t="s">
        <v>1011</v>
      </c>
      <c r="K1756" s="2"/>
      <c r="L1756" t="str">
        <f>VLOOKUP(J1756,'State V-Lookup'!$A$1:$B$19,2,0)</f>
        <v>KENTUCKY</v>
      </c>
      <c r="M1756" t="str">
        <f>VLOOKUP(I1756,'Cost Center VLookup'!$A$1:$C$99,2,0)</f>
        <v>2739 KY Div Shelbyville C&amp;M/Service</v>
      </c>
      <c r="N1756" t="str">
        <f>VLOOKUP(I1756,'Cost Center VLookup'!$A$1:$C$89,3,0)</f>
        <v>Jake Basham</v>
      </c>
      <c r="O1756" t="str">
        <f>VLOOKUP(I1756,'Cost Center VLookup'!$A$1:$D$97,4,0)</f>
        <v>Mike Close</v>
      </c>
    </row>
    <row r="1757" spans="1:15" hidden="1">
      <c r="A1757" s="18">
        <v>41760</v>
      </c>
      <c r="B1757">
        <v>201405</v>
      </c>
      <c r="C1757" s="9" t="s">
        <v>380</v>
      </c>
      <c r="D1757" s="7" t="s">
        <v>1402</v>
      </c>
      <c r="E1757" t="s">
        <v>470</v>
      </c>
      <c r="F1757" s="27">
        <v>340</v>
      </c>
      <c r="G1757">
        <v>30705</v>
      </c>
      <c r="H1757" s="7" t="str">
        <f>VLOOKUP(G1757,'Sub-Acct VLookup'!$A$1:$B$44,2,0)</f>
        <v>Health</v>
      </c>
      <c r="I1757">
        <v>2739</v>
      </c>
      <c r="J1757" s="2" t="s">
        <v>1011</v>
      </c>
      <c r="K1757" s="2"/>
      <c r="L1757" t="str">
        <f>VLOOKUP(J1757,'State V-Lookup'!$A$1:$B$19,2,0)</f>
        <v>KENTUCKY</v>
      </c>
      <c r="M1757" t="str">
        <f>VLOOKUP(I1757,'Cost Center VLookup'!$A$1:$C$99,2,0)</f>
        <v>2739 KY Div Shelbyville C&amp;M/Service</v>
      </c>
      <c r="N1757" t="str">
        <f>VLOOKUP(I1757,'Cost Center VLookup'!$A$1:$C$89,3,0)</f>
        <v>Jake Basham</v>
      </c>
      <c r="O1757" t="str">
        <f>VLOOKUP(I1757,'Cost Center VLookup'!$A$1:$D$97,4,0)</f>
        <v>Mike Close</v>
      </c>
    </row>
    <row r="1758" spans="1:15" hidden="1">
      <c r="A1758" s="18">
        <v>41760</v>
      </c>
      <c r="B1758">
        <v>201405</v>
      </c>
      <c r="C1758" s="9" t="s">
        <v>380</v>
      </c>
      <c r="D1758" s="7" t="s">
        <v>1402</v>
      </c>
      <c r="E1758" t="s">
        <v>691</v>
      </c>
      <c r="F1758" s="27">
        <v>360</v>
      </c>
      <c r="G1758">
        <v>30705</v>
      </c>
      <c r="H1758" s="7" t="str">
        <f>VLOOKUP(G1758,'Sub-Acct VLookup'!$A$1:$B$44,2,0)</f>
        <v>Health</v>
      </c>
      <c r="I1758">
        <v>2739</v>
      </c>
      <c r="J1758" s="2" t="s">
        <v>1011</v>
      </c>
      <c r="K1758" s="2"/>
      <c r="L1758" t="str">
        <f>VLOOKUP(J1758,'State V-Lookup'!$A$1:$B$19,2,0)</f>
        <v>KENTUCKY</v>
      </c>
      <c r="M1758" t="str">
        <f>VLOOKUP(I1758,'Cost Center VLookup'!$A$1:$C$99,2,0)</f>
        <v>2739 KY Div Shelbyville C&amp;M/Service</v>
      </c>
      <c r="N1758" t="str">
        <f>VLOOKUP(I1758,'Cost Center VLookup'!$A$1:$C$89,3,0)</f>
        <v>Jake Basham</v>
      </c>
      <c r="O1758" t="str">
        <f>VLOOKUP(I1758,'Cost Center VLookup'!$A$1:$D$97,4,0)</f>
        <v>Mike Close</v>
      </c>
    </row>
    <row r="1759" spans="1:15" hidden="1">
      <c r="A1759" s="18">
        <v>41760</v>
      </c>
      <c r="B1759">
        <v>201405</v>
      </c>
      <c r="C1759" s="9" t="s">
        <v>380</v>
      </c>
      <c r="D1759" s="7" t="s">
        <v>1403</v>
      </c>
      <c r="E1759" t="s">
        <v>1273</v>
      </c>
      <c r="F1759" s="27">
        <v>2000</v>
      </c>
      <c r="G1759">
        <v>30710</v>
      </c>
      <c r="H1759" s="7" t="str">
        <f>VLOOKUP(G1759,'Sub-Acct VLookup'!$A$1:$B$44,2,0)</f>
        <v>Youth Clubs &amp; Centers</v>
      </c>
      <c r="I1759">
        <v>3333</v>
      </c>
      <c r="J1759" s="2" t="s">
        <v>1011</v>
      </c>
      <c r="K1759" s="2"/>
      <c r="L1759" t="str">
        <f>VLOOKUP(J1759,'State V-Lookup'!$A$1:$B$19,2,0)</f>
        <v>KENTUCKY</v>
      </c>
      <c r="M1759" t="str">
        <f>VLOOKUP(I1759,'Cost Center VLookup'!$A$1:$C$99,2,0)</f>
        <v>3333 Mid St Div Public Affairs</v>
      </c>
      <c r="N1759" t="str">
        <f>VLOOKUP(I1759,'Cost Center VLookup'!$A$1:$C$89,3,0)</f>
        <v>Mark Martin</v>
      </c>
      <c r="O1759" t="str">
        <f>VLOOKUP(I1759,'Cost Center VLookup'!$A$1:$D$97,4,0)</f>
        <v>Administration</v>
      </c>
    </row>
    <row r="1760" spans="1:15" hidden="1">
      <c r="A1760" s="18">
        <v>41764</v>
      </c>
      <c r="B1760">
        <v>201405</v>
      </c>
      <c r="C1760" s="9" t="s">
        <v>380</v>
      </c>
      <c r="D1760" s="7" t="s">
        <v>1404</v>
      </c>
      <c r="E1760" t="s">
        <v>475</v>
      </c>
      <c r="F1760" s="27">
        <v>250</v>
      </c>
      <c r="G1760">
        <v>30736</v>
      </c>
      <c r="H1760" s="7" t="str">
        <f>VLOOKUP(G1760,'Sub-Acct VLookup'!$A$1:$B$44,2,0)</f>
        <v>Community Welfare</v>
      </c>
      <c r="I1760">
        <v>3333</v>
      </c>
      <c r="J1760" s="2" t="s">
        <v>1026</v>
      </c>
      <c r="K1760" s="2"/>
      <c r="L1760" t="str">
        <f>VLOOKUP(J1760,'State V-Lookup'!$A$1:$B$19,2,0)</f>
        <v>TENNESSEE</v>
      </c>
      <c r="M1760" t="str">
        <f>VLOOKUP(I1760,'Cost Center VLookup'!$A$1:$C$99,2,0)</f>
        <v>3333 Mid St Div Public Affairs</v>
      </c>
      <c r="N1760" t="str">
        <f>VLOOKUP(I1760,'Cost Center VLookup'!$A$1:$C$89,3,0)</f>
        <v>Mark Martin</v>
      </c>
      <c r="O1760" t="str">
        <f>VLOOKUP(I1760,'Cost Center VLookup'!$A$1:$D$97,4,0)</f>
        <v>Administration</v>
      </c>
    </row>
    <row r="1761" spans="1:15" hidden="1">
      <c r="A1761" s="18">
        <v>41772</v>
      </c>
      <c r="B1761">
        <v>201405</v>
      </c>
      <c r="C1761" s="9" t="s">
        <v>380</v>
      </c>
      <c r="D1761" s="7">
        <v>201444</v>
      </c>
      <c r="E1761" t="s">
        <v>615</v>
      </c>
      <c r="F1761" s="27">
        <v>500</v>
      </c>
      <c r="G1761">
        <v>30706</v>
      </c>
      <c r="H1761" s="7" t="str">
        <f>VLOOKUP(G1761,'Sub-Acct VLookup'!$A$1:$B$44,2,0)</f>
        <v>Museums &amp; Arts</v>
      </c>
      <c r="I1761">
        <v>3333</v>
      </c>
      <c r="J1761" s="2" t="s">
        <v>1011</v>
      </c>
      <c r="K1761" s="2"/>
      <c r="L1761" t="str">
        <f>VLOOKUP(J1761,'State V-Lookup'!$A$1:$B$19,2,0)</f>
        <v>KENTUCKY</v>
      </c>
      <c r="M1761" t="str">
        <f>VLOOKUP(I1761,'Cost Center VLookup'!$A$1:$C$99,2,0)</f>
        <v>3333 Mid St Div Public Affairs</v>
      </c>
      <c r="N1761" t="str">
        <f>VLOOKUP(I1761,'Cost Center VLookup'!$A$1:$C$89,3,0)</f>
        <v>Mark Martin</v>
      </c>
      <c r="O1761" t="str">
        <f>VLOOKUP(I1761,'Cost Center VLookup'!$A$1:$D$97,4,0)</f>
        <v>Administration</v>
      </c>
    </row>
    <row r="1762" spans="1:15" hidden="1">
      <c r="A1762" s="18">
        <v>41772</v>
      </c>
      <c r="B1762">
        <v>201405</v>
      </c>
      <c r="C1762" s="9" t="s">
        <v>380</v>
      </c>
      <c r="D1762" s="7">
        <v>1699</v>
      </c>
      <c r="E1762" t="s">
        <v>797</v>
      </c>
      <c r="F1762" s="27">
        <v>500</v>
      </c>
      <c r="G1762">
        <v>30702</v>
      </c>
      <c r="H1762" s="7" t="str">
        <f>VLOOKUP(G1762,'Sub-Acct VLookup'!$A$1:$B$44,2,0)</f>
        <v>Education</v>
      </c>
      <c r="I1762">
        <v>3333</v>
      </c>
      <c r="J1762" s="2" t="s">
        <v>1011</v>
      </c>
      <c r="K1762" s="2"/>
      <c r="L1762" t="str">
        <f>VLOOKUP(J1762,'State V-Lookup'!$A$1:$B$19,2,0)</f>
        <v>KENTUCKY</v>
      </c>
      <c r="M1762" t="str">
        <f>VLOOKUP(I1762,'Cost Center VLookup'!$A$1:$C$99,2,0)</f>
        <v>3333 Mid St Div Public Affairs</v>
      </c>
      <c r="N1762" t="str">
        <f>VLOOKUP(I1762,'Cost Center VLookup'!$A$1:$C$89,3,0)</f>
        <v>Mark Martin</v>
      </c>
      <c r="O1762" t="str">
        <f>VLOOKUP(I1762,'Cost Center VLookup'!$A$1:$D$97,4,0)</f>
        <v>Administration</v>
      </c>
    </row>
    <row r="1763" spans="1:15" hidden="1">
      <c r="A1763" s="18">
        <v>41774</v>
      </c>
      <c r="B1763">
        <v>201405</v>
      </c>
      <c r="C1763" s="9" t="s">
        <v>380</v>
      </c>
      <c r="D1763" s="7">
        <v>7</v>
      </c>
      <c r="E1763" t="s">
        <v>1405</v>
      </c>
      <c r="F1763" s="27">
        <v>350</v>
      </c>
      <c r="G1763">
        <v>30736</v>
      </c>
      <c r="H1763" s="7" t="str">
        <f>VLOOKUP(G1763,'Sub-Acct VLookup'!$A$1:$B$44,2,0)</f>
        <v>Community Welfare</v>
      </c>
      <c r="I1763">
        <v>3333</v>
      </c>
      <c r="J1763" s="2" t="s">
        <v>1026</v>
      </c>
      <c r="K1763" s="2"/>
      <c r="L1763" t="str">
        <f>VLOOKUP(J1763,'State V-Lookup'!$A$1:$B$19,2,0)</f>
        <v>TENNESSEE</v>
      </c>
      <c r="M1763" t="str">
        <f>VLOOKUP(I1763,'Cost Center VLookup'!$A$1:$C$99,2,0)</f>
        <v>3333 Mid St Div Public Affairs</v>
      </c>
      <c r="N1763" t="str">
        <f>VLOOKUP(I1763,'Cost Center VLookup'!$A$1:$C$89,3,0)</f>
        <v>Mark Martin</v>
      </c>
      <c r="O1763" t="str">
        <f>VLOOKUP(I1763,'Cost Center VLookup'!$A$1:$D$97,4,0)</f>
        <v>Administration</v>
      </c>
    </row>
    <row r="1764" spans="1:15" ht="15" hidden="1">
      <c r="A1764" s="18">
        <v>41774</v>
      </c>
      <c r="B1764">
        <v>201405</v>
      </c>
      <c r="C1764" s="9" t="s">
        <v>380</v>
      </c>
      <c r="D1764" s="7" t="s">
        <v>1407</v>
      </c>
      <c r="E1764" t="s">
        <v>1406</v>
      </c>
      <c r="F1764" s="27">
        <v>100</v>
      </c>
      <c r="G1764">
        <v>30736</v>
      </c>
      <c r="H1764" s="7" t="str">
        <f>VLOOKUP(G1764,'Sub-Acct VLookup'!$A$1:$B$44,2,0)</f>
        <v>Community Welfare</v>
      </c>
      <c r="I1764">
        <v>3301</v>
      </c>
      <c r="J1764" s="30" t="s">
        <v>1027</v>
      </c>
      <c r="K1764" s="30"/>
      <c r="L1764" t="str">
        <f>VLOOKUP(J1764,'State V-Lookup'!$A$1:$B$19,2,0)</f>
        <v>GENERAL OFFICE</v>
      </c>
      <c r="M1764" t="str">
        <f>VLOOKUP(I1764,'Cost Center VLookup'!$A$1:$C$99,2,0)</f>
        <v>3301 Mid St Div Franklin Administration</v>
      </c>
      <c r="N1764" t="str">
        <f>VLOOKUP(I1764,'Cost Center VLookup'!$A$1:$C$89,3,0)</f>
        <v>Kevin Dobbs</v>
      </c>
      <c r="O1764" t="str">
        <f>VLOOKUP(I1764,'Cost Center VLookup'!$A$1:$D$97,4,0)</f>
        <v>Administration</v>
      </c>
    </row>
    <row r="1765" spans="1:15" hidden="1">
      <c r="A1765" s="18">
        <v>41779</v>
      </c>
      <c r="B1765">
        <v>201405</v>
      </c>
      <c r="C1765" s="9" t="s">
        <v>380</v>
      </c>
      <c r="D1765" s="7">
        <v>25992</v>
      </c>
      <c r="E1765" t="s">
        <v>470</v>
      </c>
      <c r="F1765" s="27">
        <v>2600</v>
      </c>
      <c r="G1765">
        <v>30736</v>
      </c>
      <c r="H1765" s="7" t="str">
        <f>VLOOKUP(G1765,'Sub-Acct VLookup'!$A$1:$B$44,2,0)</f>
        <v>Community Welfare</v>
      </c>
      <c r="I1765">
        <v>3333</v>
      </c>
      <c r="J1765" s="2" t="s">
        <v>1011</v>
      </c>
      <c r="K1765" s="2"/>
      <c r="L1765" t="str">
        <f>VLOOKUP(J1765,'State V-Lookup'!$A$1:$B$19,2,0)</f>
        <v>KENTUCKY</v>
      </c>
      <c r="M1765" t="str">
        <f>VLOOKUP(I1765,'Cost Center VLookup'!$A$1:$C$99,2,0)</f>
        <v>3333 Mid St Div Public Affairs</v>
      </c>
      <c r="N1765" t="str">
        <f>VLOOKUP(I1765,'Cost Center VLookup'!$A$1:$C$89,3,0)</f>
        <v>Mark Martin</v>
      </c>
      <c r="O1765" t="str">
        <f>VLOOKUP(I1765,'Cost Center VLookup'!$A$1:$D$97,4,0)</f>
        <v>Administration</v>
      </c>
    </row>
    <row r="1766" spans="1:15" hidden="1">
      <c r="A1766" s="18">
        <v>41780</v>
      </c>
      <c r="B1766">
        <v>201405</v>
      </c>
      <c r="C1766" s="9" t="s">
        <v>380</v>
      </c>
      <c r="D1766" s="7" t="s">
        <v>1409</v>
      </c>
      <c r="E1766" t="s">
        <v>1408</v>
      </c>
      <c r="F1766" s="27">
        <v>500</v>
      </c>
      <c r="G1766">
        <v>30736</v>
      </c>
      <c r="H1766" s="7" t="str">
        <f>VLOOKUP(G1766,'Sub-Acct VLookup'!$A$1:$B$44,2,0)</f>
        <v>Community Welfare</v>
      </c>
      <c r="I1766">
        <v>3333</v>
      </c>
      <c r="J1766" s="2" t="s">
        <v>1026</v>
      </c>
      <c r="K1766" s="2"/>
      <c r="L1766" t="str">
        <f>VLOOKUP(J1766,'State V-Lookup'!$A$1:$B$19,2,0)</f>
        <v>TENNESSEE</v>
      </c>
      <c r="M1766" t="str">
        <f>VLOOKUP(I1766,'Cost Center VLookup'!$A$1:$C$99,2,0)</f>
        <v>3333 Mid St Div Public Affairs</v>
      </c>
      <c r="N1766" t="str">
        <f>VLOOKUP(I1766,'Cost Center VLookup'!$A$1:$C$89,3,0)</f>
        <v>Mark Martin</v>
      </c>
      <c r="O1766" t="str">
        <f>VLOOKUP(I1766,'Cost Center VLookup'!$A$1:$D$97,4,0)</f>
        <v>Administration</v>
      </c>
    </row>
    <row r="1767" spans="1:15" hidden="1">
      <c r="A1767" s="18">
        <v>41786</v>
      </c>
      <c r="B1767">
        <v>201405</v>
      </c>
      <c r="C1767" s="9" t="s">
        <v>380</v>
      </c>
      <c r="D1767" s="7" t="s">
        <v>1411</v>
      </c>
      <c r="E1767" t="s">
        <v>1410</v>
      </c>
      <c r="F1767" s="27">
        <v>1000</v>
      </c>
      <c r="G1767">
        <v>30702</v>
      </c>
      <c r="H1767" s="7" t="str">
        <f>VLOOKUP(G1767,'Sub-Acct VLookup'!$A$1:$B$44,2,0)</f>
        <v>Education</v>
      </c>
      <c r="I1767">
        <v>3333</v>
      </c>
      <c r="J1767" s="2" t="s">
        <v>1011</v>
      </c>
      <c r="K1767" s="2"/>
      <c r="L1767" t="str">
        <f>VLOOKUP(J1767,'State V-Lookup'!$A$1:$B$19,2,0)</f>
        <v>KENTUCKY</v>
      </c>
      <c r="M1767" t="str">
        <f>VLOOKUP(I1767,'Cost Center VLookup'!$A$1:$C$99,2,0)</f>
        <v>3333 Mid St Div Public Affairs</v>
      </c>
      <c r="N1767" t="str">
        <f>VLOOKUP(I1767,'Cost Center VLookup'!$A$1:$C$89,3,0)</f>
        <v>Mark Martin</v>
      </c>
      <c r="O1767" t="str">
        <f>VLOOKUP(I1767,'Cost Center VLookup'!$A$1:$D$97,4,0)</f>
        <v>Administration</v>
      </c>
    </row>
    <row r="1768" spans="1:15" hidden="1">
      <c r="A1768" s="18">
        <v>41787</v>
      </c>
      <c r="B1768">
        <v>201405</v>
      </c>
      <c r="C1768" s="9" t="s">
        <v>380</v>
      </c>
      <c r="D1768" s="7" t="s">
        <v>1413</v>
      </c>
      <c r="E1768" t="s">
        <v>1412</v>
      </c>
      <c r="F1768" s="27">
        <v>100</v>
      </c>
      <c r="G1768">
        <v>30736</v>
      </c>
      <c r="H1768" s="7" t="str">
        <f>VLOOKUP(G1768,'Sub-Acct VLookup'!$A$1:$B$44,2,0)</f>
        <v>Community Welfare</v>
      </c>
      <c r="I1768">
        <v>3333</v>
      </c>
      <c r="J1768" s="2" t="s">
        <v>1026</v>
      </c>
      <c r="K1768" s="2"/>
      <c r="L1768" t="str">
        <f>VLOOKUP(J1768,'State V-Lookup'!$A$1:$B$19,2,0)</f>
        <v>TENNESSEE</v>
      </c>
      <c r="M1768" t="str">
        <f>VLOOKUP(I1768,'Cost Center VLookup'!$A$1:$C$99,2,0)</f>
        <v>3333 Mid St Div Public Affairs</v>
      </c>
      <c r="N1768" t="str">
        <f>VLOOKUP(I1768,'Cost Center VLookup'!$A$1:$C$89,3,0)</f>
        <v>Mark Martin</v>
      </c>
      <c r="O1768" t="str">
        <f>VLOOKUP(I1768,'Cost Center VLookup'!$A$1:$D$97,4,0)</f>
        <v>Administration</v>
      </c>
    </row>
    <row r="1769" spans="1:15" hidden="1">
      <c r="A1769" s="18">
        <v>41789</v>
      </c>
      <c r="B1769">
        <v>201405</v>
      </c>
      <c r="C1769" s="9" t="s">
        <v>380</v>
      </c>
      <c r="D1769" s="7" t="s">
        <v>1414</v>
      </c>
      <c r="E1769" t="s">
        <v>945</v>
      </c>
      <c r="F1769" s="27">
        <v>250</v>
      </c>
      <c r="G1769">
        <v>30736</v>
      </c>
      <c r="H1769" s="7" t="str">
        <f>VLOOKUP(G1769,'Sub-Acct VLookup'!$A$1:$B$44,2,0)</f>
        <v>Community Welfare</v>
      </c>
      <c r="I1769">
        <v>3333</v>
      </c>
      <c r="J1769" s="2" t="s">
        <v>1026</v>
      </c>
      <c r="K1769" s="2"/>
      <c r="L1769" t="str">
        <f>VLOOKUP(J1769,'State V-Lookup'!$A$1:$B$19,2,0)</f>
        <v>TENNESSEE</v>
      </c>
      <c r="M1769" t="str">
        <f>VLOOKUP(I1769,'Cost Center VLookup'!$A$1:$C$99,2,0)</f>
        <v>3333 Mid St Div Public Affairs</v>
      </c>
      <c r="N1769" t="str">
        <f>VLOOKUP(I1769,'Cost Center VLookup'!$A$1:$C$89,3,0)</f>
        <v>Mark Martin</v>
      </c>
      <c r="O1769" t="str">
        <f>VLOOKUP(I1769,'Cost Center VLookup'!$A$1:$D$97,4,0)</f>
        <v>Administration</v>
      </c>
    </row>
    <row r="1770" spans="1:15" hidden="1">
      <c r="A1770" s="18">
        <v>41751</v>
      </c>
      <c r="B1770">
        <v>201406</v>
      </c>
      <c r="C1770" s="9" t="s">
        <v>380</v>
      </c>
      <c r="D1770" t="s">
        <v>1416</v>
      </c>
      <c r="E1770" t="s">
        <v>1415</v>
      </c>
      <c r="F1770" s="27">
        <v>250</v>
      </c>
      <c r="G1770">
        <v>30736</v>
      </c>
      <c r="H1770" s="7" t="str">
        <f>VLOOKUP(G1770,'Sub-Acct VLookup'!$A$1:$B$44,2,0)</f>
        <v>Community Welfare</v>
      </c>
      <c r="I1770">
        <v>3333</v>
      </c>
      <c r="J1770" s="2" t="s">
        <v>1026</v>
      </c>
      <c r="K1770" s="2"/>
      <c r="L1770" t="str">
        <f>VLOOKUP(J1770,'State V-Lookup'!$A$1:$B$19,2,0)</f>
        <v>TENNESSEE</v>
      </c>
      <c r="M1770" t="str">
        <f>VLOOKUP(I1770,'Cost Center VLookup'!$A$1:$C$99,2,0)</f>
        <v>3333 Mid St Div Public Affairs</v>
      </c>
      <c r="N1770" t="str">
        <f>VLOOKUP(I1770,'Cost Center VLookup'!$A$1:$C$89,3,0)</f>
        <v>Mark Martin</v>
      </c>
      <c r="O1770" t="str">
        <f>VLOOKUP(I1770,'Cost Center VLookup'!$A$1:$D$97,4,0)</f>
        <v>Administration</v>
      </c>
    </row>
    <row r="1771" spans="1:15" hidden="1">
      <c r="A1771" s="18">
        <v>41791</v>
      </c>
      <c r="B1771">
        <v>201406</v>
      </c>
      <c r="C1771" s="9" t="s">
        <v>380</v>
      </c>
      <c r="D1771" t="s">
        <v>1418</v>
      </c>
      <c r="E1771" t="s">
        <v>1417</v>
      </c>
      <c r="F1771" s="27">
        <v>187.5</v>
      </c>
      <c r="G1771">
        <v>30702</v>
      </c>
      <c r="H1771" s="7" t="str">
        <f>VLOOKUP(G1771,'Sub-Acct VLookup'!$A$1:$B$44,2,0)</f>
        <v>Education</v>
      </c>
      <c r="I1771">
        <v>3333</v>
      </c>
      <c r="J1771" s="2" t="s">
        <v>1011</v>
      </c>
      <c r="K1771" s="2"/>
      <c r="L1771" t="str">
        <f>VLOOKUP(J1771,'State V-Lookup'!$A$1:$B$19,2,0)</f>
        <v>KENTUCKY</v>
      </c>
      <c r="M1771" t="str">
        <f>VLOOKUP(I1771,'Cost Center VLookup'!$A$1:$C$99,2,0)</f>
        <v>3333 Mid St Div Public Affairs</v>
      </c>
      <c r="N1771" t="str">
        <f>VLOOKUP(I1771,'Cost Center VLookup'!$A$1:$C$89,3,0)</f>
        <v>Mark Martin</v>
      </c>
      <c r="O1771" t="str">
        <f>VLOOKUP(I1771,'Cost Center VLookup'!$A$1:$D$97,4,0)</f>
        <v>Administration</v>
      </c>
    </row>
    <row r="1772" spans="1:15" hidden="1">
      <c r="A1772" s="18">
        <v>41791</v>
      </c>
      <c r="B1772">
        <v>201406</v>
      </c>
      <c r="C1772" s="9" t="s">
        <v>380</v>
      </c>
      <c r="D1772" t="s">
        <v>1419</v>
      </c>
      <c r="E1772" t="s">
        <v>519</v>
      </c>
      <c r="F1772" s="27">
        <v>1922</v>
      </c>
      <c r="G1772">
        <v>30736</v>
      </c>
      <c r="H1772" s="7" t="str">
        <f>VLOOKUP(G1772,'Sub-Acct VLookup'!$A$1:$B$44,2,0)</f>
        <v>Community Welfare</v>
      </c>
      <c r="I1772">
        <v>2750</v>
      </c>
      <c r="J1772" s="2" t="s">
        <v>1011</v>
      </c>
      <c r="K1772" s="2"/>
      <c r="L1772" t="str">
        <f>VLOOKUP(J1772,'State V-Lookup'!$A$1:$B$19,2,0)</f>
        <v>KENTUCKY</v>
      </c>
      <c r="M1772" t="str">
        <f>VLOOKUP(I1772,'Cost Center VLookup'!$A$1:$C$99,2,0)</f>
        <v>2750 KY Div Bowling Green Operations</v>
      </c>
      <c r="N1772" t="str">
        <f>VLOOKUP(I1772,'Cost Center VLookup'!$A$1:$C$89,3,0)</f>
        <v>Mike Close</v>
      </c>
      <c r="O1772" t="str">
        <f>VLOOKUP(I1772,'Cost Center VLookup'!$A$1:$D$97,4,0)</f>
        <v>Mike Close</v>
      </c>
    </row>
    <row r="1773" spans="1:15" hidden="1">
      <c r="A1773" s="18">
        <v>41792</v>
      </c>
      <c r="B1773">
        <v>201406</v>
      </c>
      <c r="C1773" s="9" t="s">
        <v>380</v>
      </c>
      <c r="D1773" t="s">
        <v>1421</v>
      </c>
      <c r="E1773" t="s">
        <v>1420</v>
      </c>
      <c r="F1773" s="27">
        <v>200</v>
      </c>
      <c r="G1773">
        <v>30736</v>
      </c>
      <c r="H1773" s="7" t="str">
        <f>VLOOKUP(G1773,'Sub-Acct VLookup'!$A$1:$B$44,2,0)</f>
        <v>Community Welfare</v>
      </c>
      <c r="I1773">
        <v>3333</v>
      </c>
      <c r="J1773" s="2" t="s">
        <v>1011</v>
      </c>
      <c r="K1773" s="2"/>
      <c r="L1773" t="str">
        <f>VLOOKUP(J1773,'State V-Lookup'!$A$1:$B$19,2,0)</f>
        <v>KENTUCKY</v>
      </c>
      <c r="M1773" t="str">
        <f>VLOOKUP(I1773,'Cost Center VLookup'!$A$1:$C$99,2,0)</f>
        <v>3333 Mid St Div Public Affairs</v>
      </c>
      <c r="N1773" t="str">
        <f>VLOOKUP(I1773,'Cost Center VLookup'!$A$1:$C$89,3,0)</f>
        <v>Mark Martin</v>
      </c>
      <c r="O1773" t="str">
        <f>VLOOKUP(I1773,'Cost Center VLookup'!$A$1:$D$97,4,0)</f>
        <v>Administration</v>
      </c>
    </row>
    <row r="1774" spans="1:15" hidden="1">
      <c r="A1774" s="18">
        <v>41792</v>
      </c>
      <c r="B1774">
        <v>201406</v>
      </c>
      <c r="C1774" s="9" t="s">
        <v>380</v>
      </c>
      <c r="D1774" t="s">
        <v>1421</v>
      </c>
      <c r="E1774" t="s">
        <v>1422</v>
      </c>
      <c r="F1774" s="27">
        <v>400</v>
      </c>
      <c r="G1774">
        <v>30736</v>
      </c>
      <c r="H1774" s="7" t="str">
        <f>VLOOKUP(G1774,'Sub-Acct VLookup'!$A$1:$B$44,2,0)</f>
        <v>Community Welfare</v>
      </c>
      <c r="I1774">
        <v>3333</v>
      </c>
      <c r="J1774" s="2" t="s">
        <v>1011</v>
      </c>
      <c r="K1774" s="2"/>
      <c r="L1774" t="str">
        <f>VLOOKUP(J1774,'State V-Lookup'!$A$1:$B$19,2,0)</f>
        <v>KENTUCKY</v>
      </c>
      <c r="M1774" t="str">
        <f>VLOOKUP(I1774,'Cost Center VLookup'!$A$1:$C$99,2,0)</f>
        <v>3333 Mid St Div Public Affairs</v>
      </c>
      <c r="N1774" t="str">
        <f>VLOOKUP(I1774,'Cost Center VLookup'!$A$1:$C$89,3,0)</f>
        <v>Mark Martin</v>
      </c>
      <c r="O1774" t="str">
        <f>VLOOKUP(I1774,'Cost Center VLookup'!$A$1:$D$97,4,0)</f>
        <v>Administration</v>
      </c>
    </row>
    <row r="1775" spans="1:15" hidden="1">
      <c r="A1775" s="18">
        <v>41792</v>
      </c>
      <c r="B1775">
        <v>201406</v>
      </c>
      <c r="C1775" s="9" t="s">
        <v>380</v>
      </c>
      <c r="D1775" t="s">
        <v>1421</v>
      </c>
      <c r="E1775" t="s">
        <v>1423</v>
      </c>
      <c r="F1775" s="27">
        <v>500</v>
      </c>
      <c r="G1775">
        <v>30736</v>
      </c>
      <c r="H1775" s="7" t="str">
        <f>VLOOKUP(G1775,'Sub-Acct VLookup'!$A$1:$B$44,2,0)</f>
        <v>Community Welfare</v>
      </c>
      <c r="I1775">
        <v>3333</v>
      </c>
      <c r="J1775" s="2" t="s">
        <v>1011</v>
      </c>
      <c r="K1775" s="2"/>
      <c r="L1775" t="str">
        <f>VLOOKUP(J1775,'State V-Lookup'!$A$1:$B$19,2,0)</f>
        <v>KENTUCKY</v>
      </c>
      <c r="M1775" t="str">
        <f>VLOOKUP(I1775,'Cost Center VLookup'!$A$1:$C$99,2,0)</f>
        <v>3333 Mid St Div Public Affairs</v>
      </c>
      <c r="N1775" t="str">
        <f>VLOOKUP(I1775,'Cost Center VLookup'!$A$1:$C$89,3,0)</f>
        <v>Mark Martin</v>
      </c>
      <c r="O1775" t="str">
        <f>VLOOKUP(I1775,'Cost Center VLookup'!$A$1:$D$97,4,0)</f>
        <v>Administration</v>
      </c>
    </row>
    <row r="1776" spans="1:15" hidden="1">
      <c r="A1776" s="18">
        <v>41794</v>
      </c>
      <c r="B1776">
        <v>201406</v>
      </c>
      <c r="C1776" s="9" t="s">
        <v>380</v>
      </c>
      <c r="D1776" t="s">
        <v>1424</v>
      </c>
      <c r="E1776" t="s">
        <v>470</v>
      </c>
      <c r="F1776" s="27">
        <v>500</v>
      </c>
      <c r="G1776">
        <v>30736</v>
      </c>
      <c r="H1776" s="7" t="str">
        <f>VLOOKUP(G1776,'Sub-Acct VLookup'!$A$1:$B$44,2,0)</f>
        <v>Community Welfare</v>
      </c>
      <c r="I1776">
        <v>3333</v>
      </c>
      <c r="J1776" s="2" t="s">
        <v>1011</v>
      </c>
      <c r="K1776" s="2"/>
      <c r="L1776" t="str">
        <f>VLOOKUP(J1776,'State V-Lookup'!$A$1:$B$19,2,0)</f>
        <v>KENTUCKY</v>
      </c>
      <c r="M1776" t="str">
        <f>VLOOKUP(I1776,'Cost Center VLookup'!$A$1:$C$99,2,0)</f>
        <v>3333 Mid St Div Public Affairs</v>
      </c>
      <c r="N1776" t="str">
        <f>VLOOKUP(I1776,'Cost Center VLookup'!$A$1:$C$89,3,0)</f>
        <v>Mark Martin</v>
      </c>
      <c r="O1776" t="str">
        <f>VLOOKUP(I1776,'Cost Center VLookup'!$A$1:$D$97,4,0)</f>
        <v>Administration</v>
      </c>
    </row>
    <row r="1777" spans="1:15" hidden="1">
      <c r="A1777" s="18">
        <v>41795</v>
      </c>
      <c r="B1777">
        <v>201406</v>
      </c>
      <c r="C1777" s="9" t="s">
        <v>380</v>
      </c>
      <c r="D1777">
        <v>201415</v>
      </c>
      <c r="E1777" t="s">
        <v>874</v>
      </c>
      <c r="F1777" s="27">
        <v>3500</v>
      </c>
      <c r="G1777">
        <v>30736</v>
      </c>
      <c r="H1777" s="7" t="str">
        <f>VLOOKUP(G1777,'Sub-Acct VLookup'!$A$1:$B$44,2,0)</f>
        <v>Community Welfare</v>
      </c>
      <c r="I1777">
        <v>3333</v>
      </c>
      <c r="J1777" s="2" t="s">
        <v>1026</v>
      </c>
      <c r="K1777" s="2"/>
      <c r="L1777" t="str">
        <f>VLOOKUP(J1777,'State V-Lookup'!$A$1:$B$19,2,0)</f>
        <v>TENNESSEE</v>
      </c>
      <c r="M1777" t="str">
        <f>VLOOKUP(I1777,'Cost Center VLookup'!$A$1:$C$99,2,0)</f>
        <v>3333 Mid St Div Public Affairs</v>
      </c>
      <c r="N1777" t="str">
        <f>VLOOKUP(I1777,'Cost Center VLookup'!$A$1:$C$89,3,0)</f>
        <v>Mark Martin</v>
      </c>
      <c r="O1777" t="str">
        <f>VLOOKUP(I1777,'Cost Center VLookup'!$A$1:$D$97,4,0)</f>
        <v>Administration</v>
      </c>
    </row>
    <row r="1778" spans="1:15" hidden="1">
      <c r="A1778" s="18">
        <v>41800</v>
      </c>
      <c r="B1778">
        <v>201406</v>
      </c>
      <c r="C1778" s="9" t="s">
        <v>380</v>
      </c>
      <c r="D1778" t="s">
        <v>1426</v>
      </c>
      <c r="E1778" t="s">
        <v>1425</v>
      </c>
      <c r="F1778" s="27">
        <v>0</v>
      </c>
      <c r="G1778">
        <v>30702</v>
      </c>
      <c r="H1778" s="7" t="str">
        <f>VLOOKUP(G1778,'Sub-Acct VLookup'!$A$1:$B$44,2,0)</f>
        <v>Education</v>
      </c>
      <c r="I1778">
        <v>2732</v>
      </c>
      <c r="J1778" s="2" t="s">
        <v>1011</v>
      </c>
      <c r="K1778" s="2"/>
      <c r="L1778" t="str">
        <f>VLOOKUP(J1778,'State V-Lookup'!$A$1:$B$19,2,0)</f>
        <v>KENTUCKY</v>
      </c>
      <c r="M1778" t="str">
        <f>VLOOKUP(I1778,'Cost Center VLookup'!$A$1:$C$99,2,0)</f>
        <v>2732 KY Div Bowling Green East Region Marketing</v>
      </c>
      <c r="N1778" t="str">
        <f>VLOOKUP(I1778,'Cost Center VLookup'!$A$1:$C$89,3,0)</f>
        <v>Bradley Benningfield</v>
      </c>
      <c r="O1778" t="str">
        <f>VLOOKUP(I1778,'Cost Center VLookup'!$A$1:$D$97,4,0)</f>
        <v>Marketing</v>
      </c>
    </row>
    <row r="1779" spans="1:15" hidden="1">
      <c r="A1779" s="18">
        <v>41800</v>
      </c>
      <c r="B1779">
        <v>201406</v>
      </c>
      <c r="C1779" s="9" t="s">
        <v>380</v>
      </c>
      <c r="D1779" t="s">
        <v>1426</v>
      </c>
      <c r="E1779" t="s">
        <v>1425</v>
      </c>
      <c r="F1779" s="27">
        <v>100</v>
      </c>
      <c r="G1779">
        <v>30706</v>
      </c>
      <c r="H1779" s="7" t="str">
        <f>VLOOKUP(G1779,'Sub-Acct VLookup'!$A$1:$B$44,2,0)</f>
        <v>Museums &amp; Arts</v>
      </c>
      <c r="I1779">
        <v>2732</v>
      </c>
      <c r="J1779" s="2" t="s">
        <v>1011</v>
      </c>
      <c r="K1779" s="2"/>
      <c r="L1779" t="str">
        <f>VLOOKUP(J1779,'State V-Lookup'!$A$1:$B$19,2,0)</f>
        <v>KENTUCKY</v>
      </c>
      <c r="M1779" t="str">
        <f>VLOOKUP(I1779,'Cost Center VLookup'!$A$1:$C$99,2,0)</f>
        <v>2732 KY Div Bowling Green East Region Marketing</v>
      </c>
      <c r="N1779" t="str">
        <f>VLOOKUP(I1779,'Cost Center VLookup'!$A$1:$C$89,3,0)</f>
        <v>Bradley Benningfield</v>
      </c>
      <c r="O1779" t="str">
        <f>VLOOKUP(I1779,'Cost Center VLookup'!$A$1:$D$97,4,0)</f>
        <v>Marketing</v>
      </c>
    </row>
    <row r="1780" spans="1:15" hidden="1">
      <c r="A1780" s="18">
        <v>41800</v>
      </c>
      <c r="B1780">
        <v>201406</v>
      </c>
      <c r="C1780" s="9" t="s">
        <v>380</v>
      </c>
      <c r="D1780" t="s">
        <v>1427</v>
      </c>
      <c r="E1780" t="s">
        <v>263</v>
      </c>
      <c r="F1780" s="27">
        <v>2500</v>
      </c>
      <c r="G1780">
        <v>30702</v>
      </c>
      <c r="H1780" s="7" t="str">
        <f>VLOOKUP(G1780,'Sub-Acct VLookup'!$A$1:$B$44,2,0)</f>
        <v>Education</v>
      </c>
      <c r="I1780">
        <v>3333</v>
      </c>
      <c r="J1780" s="2" t="s">
        <v>1011</v>
      </c>
      <c r="K1780" s="2"/>
      <c r="L1780" t="str">
        <f>VLOOKUP(J1780,'State V-Lookup'!$A$1:$B$19,2,0)</f>
        <v>KENTUCKY</v>
      </c>
      <c r="M1780" t="str">
        <f>VLOOKUP(I1780,'Cost Center VLookup'!$A$1:$C$99,2,0)</f>
        <v>3333 Mid St Div Public Affairs</v>
      </c>
      <c r="N1780" t="str">
        <f>VLOOKUP(I1780,'Cost Center VLookup'!$A$1:$C$89,3,0)</f>
        <v>Mark Martin</v>
      </c>
      <c r="O1780" t="str">
        <f>VLOOKUP(I1780,'Cost Center VLookup'!$A$1:$D$97,4,0)</f>
        <v>Administration</v>
      </c>
    </row>
    <row r="1781" spans="1:15" hidden="1">
      <c r="A1781" s="18">
        <v>41800</v>
      </c>
      <c r="B1781">
        <v>201406</v>
      </c>
      <c r="C1781" s="9" t="s">
        <v>380</v>
      </c>
      <c r="D1781" t="s">
        <v>1426</v>
      </c>
      <c r="E1781" t="s">
        <v>1428</v>
      </c>
      <c r="F1781" s="27">
        <v>100</v>
      </c>
      <c r="G1781">
        <v>30702</v>
      </c>
      <c r="H1781" s="7" t="str">
        <f>VLOOKUP(G1781,'Sub-Acct VLookup'!$A$1:$B$44,2,0)</f>
        <v>Education</v>
      </c>
      <c r="I1781">
        <v>2732</v>
      </c>
      <c r="J1781" s="2" t="s">
        <v>1011</v>
      </c>
      <c r="K1781" s="2"/>
      <c r="L1781" t="str">
        <f>VLOOKUP(J1781,'State V-Lookup'!$A$1:$B$19,2,0)</f>
        <v>KENTUCKY</v>
      </c>
      <c r="M1781" t="str">
        <f>VLOOKUP(I1781,'Cost Center VLookup'!$A$1:$C$99,2,0)</f>
        <v>2732 KY Div Bowling Green East Region Marketing</v>
      </c>
      <c r="N1781" t="str">
        <f>VLOOKUP(I1781,'Cost Center VLookup'!$A$1:$C$89,3,0)</f>
        <v>Bradley Benningfield</v>
      </c>
      <c r="O1781" t="str">
        <f>VLOOKUP(I1781,'Cost Center VLookup'!$A$1:$D$97,4,0)</f>
        <v>Marketing</v>
      </c>
    </row>
    <row r="1782" spans="1:15" ht="15" hidden="1">
      <c r="A1782" s="18">
        <v>41803</v>
      </c>
      <c r="B1782">
        <v>201406</v>
      </c>
      <c r="C1782" s="9" t="s">
        <v>380</v>
      </c>
      <c r="D1782" t="s">
        <v>1429</v>
      </c>
      <c r="E1782" t="s">
        <v>694</v>
      </c>
      <c r="F1782" s="27">
        <v>1050</v>
      </c>
      <c r="G1782">
        <v>30705</v>
      </c>
      <c r="H1782" s="7" t="str">
        <f>VLOOKUP(G1782,'Sub-Acct VLookup'!$A$1:$B$44,2,0)</f>
        <v>Health</v>
      </c>
      <c r="I1782">
        <v>3333</v>
      </c>
      <c r="J1782" s="30" t="s">
        <v>1035</v>
      </c>
      <c r="K1782" s="30"/>
      <c r="L1782" t="str">
        <f>VLOOKUP(J1782,'State V-Lookup'!$A$1:$B$19,2,0)</f>
        <v>VIRGINIA</v>
      </c>
      <c r="M1782" t="str">
        <f>VLOOKUP(I1782,'Cost Center VLookup'!$A$1:$C$99,2,0)</f>
        <v>3333 Mid St Div Public Affairs</v>
      </c>
      <c r="N1782" t="str">
        <f>VLOOKUP(I1782,'Cost Center VLookup'!$A$1:$C$89,3,0)</f>
        <v>Mark Martin</v>
      </c>
      <c r="O1782" t="str">
        <f>VLOOKUP(I1782,'Cost Center VLookup'!$A$1:$D$97,4,0)</f>
        <v>Administration</v>
      </c>
    </row>
    <row r="1783" spans="1:15" ht="15" hidden="1">
      <c r="A1783" s="18">
        <v>41803</v>
      </c>
      <c r="B1783">
        <v>201406</v>
      </c>
      <c r="C1783" s="9" t="s">
        <v>380</v>
      </c>
      <c r="D1783" t="s">
        <v>1429</v>
      </c>
      <c r="E1783" t="s">
        <v>191</v>
      </c>
      <c r="F1783" s="27">
        <v>500</v>
      </c>
      <c r="G1783">
        <v>30736</v>
      </c>
      <c r="H1783" s="7" t="str">
        <f>VLOOKUP(G1783,'Sub-Acct VLookup'!$A$1:$B$44,2,0)</f>
        <v>Community Welfare</v>
      </c>
      <c r="I1783">
        <v>3333</v>
      </c>
      <c r="J1783" s="30" t="s">
        <v>1035</v>
      </c>
      <c r="K1783" s="30"/>
      <c r="L1783" t="str">
        <f>VLOOKUP(J1783,'State V-Lookup'!$A$1:$B$19,2,0)</f>
        <v>VIRGINIA</v>
      </c>
      <c r="M1783" t="str">
        <f>VLOOKUP(I1783,'Cost Center VLookup'!$A$1:$C$99,2,0)</f>
        <v>3333 Mid St Div Public Affairs</v>
      </c>
      <c r="N1783" t="str">
        <f>VLOOKUP(I1783,'Cost Center VLookup'!$A$1:$C$89,3,0)</f>
        <v>Mark Martin</v>
      </c>
      <c r="O1783" t="str">
        <f>VLOOKUP(I1783,'Cost Center VLookup'!$A$1:$D$97,4,0)</f>
        <v>Administration</v>
      </c>
    </row>
    <row r="1784" spans="1:15" hidden="1">
      <c r="A1784" s="18">
        <v>41806</v>
      </c>
      <c r="B1784">
        <v>201406</v>
      </c>
      <c r="C1784" s="9" t="s">
        <v>380</v>
      </c>
      <c r="D1784" t="s">
        <v>1430</v>
      </c>
      <c r="E1784" t="s">
        <v>951</v>
      </c>
      <c r="F1784" s="27">
        <v>250</v>
      </c>
      <c r="G1784">
        <v>30736</v>
      </c>
      <c r="H1784" s="7" t="str">
        <f>VLOOKUP(G1784,'Sub-Acct VLookup'!$A$1:$B$44,2,0)</f>
        <v>Community Welfare</v>
      </c>
      <c r="I1784">
        <v>3333</v>
      </c>
      <c r="J1784" s="2" t="s">
        <v>1011</v>
      </c>
      <c r="K1784" s="2"/>
      <c r="L1784" t="str">
        <f>VLOOKUP(J1784,'State V-Lookup'!$A$1:$B$19,2,0)</f>
        <v>KENTUCKY</v>
      </c>
      <c r="M1784" t="str">
        <f>VLOOKUP(I1784,'Cost Center VLookup'!$A$1:$C$99,2,0)</f>
        <v>3333 Mid St Div Public Affairs</v>
      </c>
      <c r="N1784" t="str">
        <f>VLOOKUP(I1784,'Cost Center VLookup'!$A$1:$C$89,3,0)</f>
        <v>Mark Martin</v>
      </c>
      <c r="O1784" t="str">
        <f>VLOOKUP(I1784,'Cost Center VLookup'!$A$1:$D$97,4,0)</f>
        <v>Administration</v>
      </c>
    </row>
    <row r="1785" spans="1:15" hidden="1">
      <c r="A1785" s="18">
        <v>41807</v>
      </c>
      <c r="B1785">
        <v>201406</v>
      </c>
      <c r="C1785" s="9" t="s">
        <v>380</v>
      </c>
      <c r="D1785" t="s">
        <v>1431</v>
      </c>
      <c r="E1785" t="s">
        <v>563</v>
      </c>
      <c r="F1785" s="27">
        <v>250</v>
      </c>
      <c r="G1785">
        <v>30736</v>
      </c>
      <c r="H1785" s="7" t="str">
        <f>VLOOKUP(G1785,'Sub-Acct VLookup'!$A$1:$B$44,2,0)</f>
        <v>Community Welfare</v>
      </c>
      <c r="I1785">
        <v>3333</v>
      </c>
      <c r="J1785" s="2" t="s">
        <v>1011</v>
      </c>
      <c r="K1785" s="2"/>
      <c r="L1785" t="str">
        <f>VLOOKUP(J1785,'State V-Lookup'!$A$1:$B$19,2,0)</f>
        <v>KENTUCKY</v>
      </c>
      <c r="M1785" t="str">
        <f>VLOOKUP(I1785,'Cost Center VLookup'!$A$1:$C$99,2,0)</f>
        <v>3333 Mid St Div Public Affairs</v>
      </c>
      <c r="N1785" t="str">
        <f>VLOOKUP(I1785,'Cost Center VLookup'!$A$1:$C$89,3,0)</f>
        <v>Mark Martin</v>
      </c>
      <c r="O1785" t="str">
        <f>VLOOKUP(I1785,'Cost Center VLookup'!$A$1:$D$97,4,0)</f>
        <v>Administration</v>
      </c>
    </row>
    <row r="1786" spans="1:15" hidden="1">
      <c r="A1786" s="18">
        <v>41808</v>
      </c>
      <c r="B1786">
        <v>201406</v>
      </c>
      <c r="C1786" s="9" t="s">
        <v>380</v>
      </c>
      <c r="D1786">
        <v>102284</v>
      </c>
      <c r="E1786" t="s">
        <v>945</v>
      </c>
      <c r="F1786" s="27">
        <v>400</v>
      </c>
      <c r="G1786">
        <v>30736</v>
      </c>
      <c r="H1786" s="7" t="str">
        <f>VLOOKUP(G1786,'Sub-Acct VLookup'!$A$1:$B$44,2,0)</f>
        <v>Community Welfare</v>
      </c>
      <c r="I1786">
        <v>3333</v>
      </c>
      <c r="J1786" s="2" t="s">
        <v>1026</v>
      </c>
      <c r="K1786" s="2"/>
      <c r="L1786" t="str">
        <f>VLOOKUP(J1786,'State V-Lookup'!$A$1:$B$19,2,0)</f>
        <v>TENNESSEE</v>
      </c>
      <c r="M1786" t="str">
        <f>VLOOKUP(I1786,'Cost Center VLookup'!$A$1:$C$99,2,0)</f>
        <v>3333 Mid St Div Public Affairs</v>
      </c>
      <c r="N1786" t="str">
        <f>VLOOKUP(I1786,'Cost Center VLookup'!$A$1:$C$89,3,0)</f>
        <v>Mark Martin</v>
      </c>
      <c r="O1786" t="str">
        <f>VLOOKUP(I1786,'Cost Center VLookup'!$A$1:$D$97,4,0)</f>
        <v>Administration</v>
      </c>
    </row>
    <row r="1787" spans="1:15" ht="15" hidden="1">
      <c r="A1787" s="18">
        <v>41746</v>
      </c>
      <c r="B1787">
        <v>201407</v>
      </c>
      <c r="C1787" s="9" t="s">
        <v>380</v>
      </c>
      <c r="D1787" t="s">
        <v>1432</v>
      </c>
      <c r="E1787" s="31" t="s">
        <v>761</v>
      </c>
      <c r="F1787" s="32">
        <v>50</v>
      </c>
      <c r="G1787" s="31">
        <v>30702</v>
      </c>
      <c r="H1787" s="7" t="str">
        <f>VLOOKUP(G1787,'Sub-Acct VLookup'!$A$1:$B$44,2,0)</f>
        <v>Education</v>
      </c>
      <c r="I1787" s="31">
        <v>3333</v>
      </c>
      <c r="J1787" s="2" t="s">
        <v>1011</v>
      </c>
      <c r="K1787" s="2"/>
      <c r="L1787" t="str">
        <f>VLOOKUP(J1787,'State V-Lookup'!$A$1:$B$19,2,0)</f>
        <v>KENTUCKY</v>
      </c>
      <c r="M1787" t="str">
        <f>VLOOKUP(I1787,'Cost Center VLookup'!$A$1:$C$99,2,0)</f>
        <v>3333 Mid St Div Public Affairs</v>
      </c>
      <c r="N1787" t="str">
        <f>VLOOKUP(I1787,'Cost Center VLookup'!$A$1:$C$89,3,0)</f>
        <v>Mark Martin</v>
      </c>
      <c r="O1787" t="str">
        <f>VLOOKUP(I1787,'Cost Center VLookup'!$A$1:$D$97,4,0)</f>
        <v>Administration</v>
      </c>
    </row>
    <row r="1788" spans="1:15" ht="15" hidden="1">
      <c r="A1788" s="18">
        <v>41807</v>
      </c>
      <c r="B1788">
        <v>201407</v>
      </c>
      <c r="C1788" s="9" t="s">
        <v>380</v>
      </c>
      <c r="D1788" t="s">
        <v>1433</v>
      </c>
      <c r="E1788" s="31" t="s">
        <v>940</v>
      </c>
      <c r="F1788" s="32">
        <v>1250</v>
      </c>
      <c r="G1788" s="31">
        <v>30736</v>
      </c>
      <c r="H1788" s="7" t="str">
        <f>VLOOKUP(G1788,'Sub-Acct VLookup'!$A$1:$B$44,2,0)</f>
        <v>Community Welfare</v>
      </c>
      <c r="I1788" s="31">
        <v>3333</v>
      </c>
      <c r="J1788" s="30" t="s">
        <v>1035</v>
      </c>
      <c r="K1788" s="30"/>
      <c r="L1788" t="str">
        <f>VLOOKUP(J1788,'State V-Lookup'!$A$1:$B$19,2,0)</f>
        <v>VIRGINIA</v>
      </c>
      <c r="M1788" t="str">
        <f>VLOOKUP(I1788,'Cost Center VLookup'!$A$1:$C$99,2,0)</f>
        <v>3333 Mid St Div Public Affairs</v>
      </c>
      <c r="N1788" t="str">
        <f>VLOOKUP(I1788,'Cost Center VLookup'!$A$1:$C$89,3,0)</f>
        <v>Mark Martin</v>
      </c>
      <c r="O1788" t="str">
        <f>VLOOKUP(I1788,'Cost Center VLookup'!$A$1:$D$97,4,0)</f>
        <v>Administration</v>
      </c>
    </row>
    <row r="1789" spans="1:15" ht="15" hidden="1">
      <c r="A1789" s="18">
        <v>41821</v>
      </c>
      <c r="B1789">
        <v>201407</v>
      </c>
      <c r="C1789" s="9" t="s">
        <v>380</v>
      </c>
      <c r="D1789">
        <v>536</v>
      </c>
      <c r="E1789" s="31" t="s">
        <v>1434</v>
      </c>
      <c r="F1789" s="32">
        <v>1500</v>
      </c>
      <c r="G1789" s="31">
        <v>30736</v>
      </c>
      <c r="H1789" s="7" t="str">
        <f>VLOOKUP(G1789,'Sub-Acct VLookup'!$A$1:$B$44,2,0)</f>
        <v>Community Welfare</v>
      </c>
      <c r="I1789" s="31">
        <v>3333</v>
      </c>
      <c r="J1789" s="2" t="s">
        <v>1011</v>
      </c>
      <c r="K1789" s="2"/>
      <c r="L1789" t="str">
        <f>VLOOKUP(J1789,'State V-Lookup'!$A$1:$B$19,2,0)</f>
        <v>KENTUCKY</v>
      </c>
      <c r="M1789" t="str">
        <f>VLOOKUP(I1789,'Cost Center VLookup'!$A$1:$C$99,2,0)</f>
        <v>3333 Mid St Div Public Affairs</v>
      </c>
      <c r="N1789" t="str">
        <f>VLOOKUP(I1789,'Cost Center VLookup'!$A$1:$C$89,3,0)</f>
        <v>Mark Martin</v>
      </c>
      <c r="O1789" t="str">
        <f>VLOOKUP(I1789,'Cost Center VLookup'!$A$1:$D$97,4,0)</f>
        <v>Administration</v>
      </c>
    </row>
    <row r="1790" spans="1:15" ht="15" hidden="1">
      <c r="A1790" s="18">
        <v>41821</v>
      </c>
      <c r="B1790">
        <v>201407</v>
      </c>
      <c r="C1790" s="9" t="s">
        <v>380</v>
      </c>
      <c r="D1790" t="s">
        <v>1436</v>
      </c>
      <c r="E1790" s="31" t="s">
        <v>1435</v>
      </c>
      <c r="F1790" s="32">
        <v>1550</v>
      </c>
      <c r="G1790" s="31">
        <v>30736</v>
      </c>
      <c r="H1790" s="7" t="str">
        <f>VLOOKUP(G1790,'Sub-Acct VLookup'!$A$1:$B$44,2,0)</f>
        <v>Community Welfare</v>
      </c>
      <c r="I1790" s="31">
        <v>3333</v>
      </c>
      <c r="J1790" s="2" t="s">
        <v>1011</v>
      </c>
      <c r="K1790" s="2"/>
      <c r="L1790" t="str">
        <f>VLOOKUP(J1790,'State V-Lookup'!$A$1:$B$19,2,0)</f>
        <v>KENTUCKY</v>
      </c>
      <c r="M1790" t="str">
        <f>VLOOKUP(I1790,'Cost Center VLookup'!$A$1:$C$99,2,0)</f>
        <v>3333 Mid St Div Public Affairs</v>
      </c>
      <c r="N1790" t="str">
        <f>VLOOKUP(I1790,'Cost Center VLookup'!$A$1:$C$89,3,0)</f>
        <v>Mark Martin</v>
      </c>
      <c r="O1790" t="str">
        <f>VLOOKUP(I1790,'Cost Center VLookup'!$A$1:$D$97,4,0)</f>
        <v>Administration</v>
      </c>
    </row>
    <row r="1791" spans="1:15" ht="15" hidden="1">
      <c r="A1791" s="18">
        <v>41827</v>
      </c>
      <c r="B1791">
        <v>201407</v>
      </c>
      <c r="C1791" s="9" t="s">
        <v>380</v>
      </c>
      <c r="D1791" t="s">
        <v>1437</v>
      </c>
      <c r="E1791" s="31" t="s">
        <v>709</v>
      </c>
      <c r="F1791" s="32">
        <v>250</v>
      </c>
      <c r="G1791" s="31">
        <v>30702</v>
      </c>
      <c r="H1791" s="7" t="str">
        <f>VLOOKUP(G1791,'Sub-Acct VLookup'!$A$1:$B$44,2,0)</f>
        <v>Education</v>
      </c>
      <c r="I1791" s="31">
        <v>3333</v>
      </c>
      <c r="J1791" s="2" t="s">
        <v>1011</v>
      </c>
      <c r="K1791" s="2"/>
      <c r="L1791" t="str">
        <f>VLOOKUP(J1791,'State V-Lookup'!$A$1:$B$19,2,0)</f>
        <v>KENTUCKY</v>
      </c>
      <c r="M1791" t="str">
        <f>VLOOKUP(I1791,'Cost Center VLookup'!$A$1:$C$99,2,0)</f>
        <v>3333 Mid St Div Public Affairs</v>
      </c>
      <c r="N1791" t="str">
        <f>VLOOKUP(I1791,'Cost Center VLookup'!$A$1:$C$89,3,0)</f>
        <v>Mark Martin</v>
      </c>
      <c r="O1791" t="str">
        <f>VLOOKUP(I1791,'Cost Center VLookup'!$A$1:$D$97,4,0)</f>
        <v>Administration</v>
      </c>
    </row>
    <row r="1792" spans="1:15" ht="15" hidden="1">
      <c r="A1792" s="18">
        <v>41827</v>
      </c>
      <c r="B1792">
        <v>201407</v>
      </c>
      <c r="C1792" s="9" t="s">
        <v>380</v>
      </c>
      <c r="D1792" t="s">
        <v>1437</v>
      </c>
      <c r="E1792" s="31" t="s">
        <v>913</v>
      </c>
      <c r="F1792" s="32">
        <v>250</v>
      </c>
      <c r="G1792" s="31">
        <v>30705</v>
      </c>
      <c r="H1792" s="7" t="str">
        <f>VLOOKUP(G1792,'Sub-Acct VLookup'!$A$1:$B$44,2,0)</f>
        <v>Health</v>
      </c>
      <c r="I1792" s="31">
        <v>3333</v>
      </c>
      <c r="J1792" s="33" t="s">
        <v>1026</v>
      </c>
      <c r="K1792" s="33"/>
      <c r="L1792" t="str">
        <f>VLOOKUP(J1792,'State V-Lookup'!$A$1:$B$19,2,0)</f>
        <v>TENNESSEE</v>
      </c>
      <c r="M1792" t="str">
        <f>VLOOKUP(I1792,'Cost Center VLookup'!$A$1:$C$99,2,0)</f>
        <v>3333 Mid St Div Public Affairs</v>
      </c>
      <c r="N1792" t="str">
        <f>VLOOKUP(I1792,'Cost Center VLookup'!$A$1:$C$89,3,0)</f>
        <v>Mark Martin</v>
      </c>
      <c r="O1792" t="str">
        <f>VLOOKUP(I1792,'Cost Center VLookup'!$A$1:$D$97,4,0)</f>
        <v>Administration</v>
      </c>
    </row>
    <row r="1793" spans="1:15" ht="15" hidden="1">
      <c r="A1793" s="18">
        <v>41827</v>
      </c>
      <c r="B1793">
        <v>201407</v>
      </c>
      <c r="C1793" s="9" t="s">
        <v>380</v>
      </c>
      <c r="D1793" t="s">
        <v>1439</v>
      </c>
      <c r="E1793" s="31" t="s">
        <v>1438</v>
      </c>
      <c r="F1793" s="32">
        <v>40</v>
      </c>
      <c r="G1793" s="31">
        <v>30702</v>
      </c>
      <c r="H1793" s="7" t="str">
        <f>VLOOKUP(G1793,'Sub-Acct VLookup'!$A$1:$B$44,2,0)</f>
        <v>Education</v>
      </c>
      <c r="I1793" s="31">
        <v>3333</v>
      </c>
      <c r="J1793" s="33" t="s">
        <v>1035</v>
      </c>
      <c r="K1793" s="33"/>
      <c r="L1793" t="str">
        <f>VLOOKUP(J1793,'State V-Lookup'!$A$1:$B$19,2,0)</f>
        <v>VIRGINIA</v>
      </c>
      <c r="M1793" t="str">
        <f>VLOOKUP(I1793,'Cost Center VLookup'!$A$1:$C$99,2,0)</f>
        <v>3333 Mid St Div Public Affairs</v>
      </c>
      <c r="N1793" t="str">
        <f>VLOOKUP(I1793,'Cost Center VLookup'!$A$1:$C$89,3,0)</f>
        <v>Mark Martin</v>
      </c>
      <c r="O1793" t="str">
        <f>VLOOKUP(I1793,'Cost Center VLookup'!$A$1:$D$97,4,0)</f>
        <v>Administration</v>
      </c>
    </row>
    <row r="1794" spans="1:15" ht="15" hidden="1">
      <c r="A1794" s="18">
        <v>41829</v>
      </c>
      <c r="B1794">
        <v>201407</v>
      </c>
      <c r="C1794" s="9" t="s">
        <v>380</v>
      </c>
      <c r="D1794" t="s">
        <v>1441</v>
      </c>
      <c r="E1794" s="31" t="s">
        <v>1440</v>
      </c>
      <c r="F1794" s="32">
        <v>1000</v>
      </c>
      <c r="G1794" s="31">
        <v>30736</v>
      </c>
      <c r="H1794" s="7" t="str">
        <f>VLOOKUP(G1794,'Sub-Acct VLookup'!$A$1:$B$44,2,0)</f>
        <v>Community Welfare</v>
      </c>
      <c r="I1794" s="31">
        <v>3333</v>
      </c>
      <c r="J1794" s="30" t="s">
        <v>1035</v>
      </c>
      <c r="K1794" s="30"/>
      <c r="L1794" t="str">
        <f>VLOOKUP(J1794,'State V-Lookup'!$A$1:$B$19,2,0)</f>
        <v>VIRGINIA</v>
      </c>
      <c r="M1794" t="str">
        <f>VLOOKUP(I1794,'Cost Center VLookup'!$A$1:$C$99,2,0)</f>
        <v>3333 Mid St Div Public Affairs</v>
      </c>
      <c r="N1794" t="str">
        <f>VLOOKUP(I1794,'Cost Center VLookup'!$A$1:$C$89,3,0)</f>
        <v>Mark Martin</v>
      </c>
      <c r="O1794" t="str">
        <f>VLOOKUP(I1794,'Cost Center VLookup'!$A$1:$D$97,4,0)</f>
        <v>Administration</v>
      </c>
    </row>
    <row r="1795" spans="1:15" ht="15" hidden="1">
      <c r="A1795" s="18">
        <v>41834</v>
      </c>
      <c r="B1795">
        <v>201407</v>
      </c>
      <c r="C1795" s="9" t="s">
        <v>380</v>
      </c>
      <c r="D1795" t="s">
        <v>1443</v>
      </c>
      <c r="E1795" s="31" t="s">
        <v>1442</v>
      </c>
      <c r="F1795" s="32">
        <v>75</v>
      </c>
      <c r="G1795" s="31">
        <v>30736</v>
      </c>
      <c r="H1795" s="7" t="str">
        <f>VLOOKUP(G1795,'Sub-Acct VLookup'!$A$1:$B$44,2,0)</f>
        <v>Community Welfare</v>
      </c>
      <c r="I1795" s="31">
        <v>3333</v>
      </c>
      <c r="J1795" s="33" t="s">
        <v>1026</v>
      </c>
      <c r="K1795" s="33"/>
      <c r="L1795" t="str">
        <f>VLOOKUP(J1795,'State V-Lookup'!$A$1:$B$19,2,0)</f>
        <v>TENNESSEE</v>
      </c>
      <c r="M1795" t="str">
        <f>VLOOKUP(I1795,'Cost Center VLookup'!$A$1:$C$99,2,0)</f>
        <v>3333 Mid St Div Public Affairs</v>
      </c>
      <c r="N1795" t="str">
        <f>VLOOKUP(I1795,'Cost Center VLookup'!$A$1:$C$89,3,0)</f>
        <v>Mark Martin</v>
      </c>
      <c r="O1795" t="str">
        <f>VLOOKUP(I1795,'Cost Center VLookup'!$A$1:$D$97,4,0)</f>
        <v>Administration</v>
      </c>
    </row>
    <row r="1796" spans="1:15" ht="15" hidden="1">
      <c r="A1796" s="18">
        <v>41834</v>
      </c>
      <c r="B1796">
        <v>201407</v>
      </c>
      <c r="C1796" s="9" t="s">
        <v>380</v>
      </c>
      <c r="D1796" t="s">
        <v>1443</v>
      </c>
      <c r="E1796" s="31" t="s">
        <v>475</v>
      </c>
      <c r="F1796" s="32">
        <v>200</v>
      </c>
      <c r="G1796" s="31">
        <v>30736</v>
      </c>
      <c r="H1796" s="7" t="str">
        <f>VLOOKUP(G1796,'Sub-Acct VLookup'!$A$1:$B$44,2,0)</f>
        <v>Community Welfare</v>
      </c>
      <c r="I1796" s="31">
        <v>3341</v>
      </c>
      <c r="J1796" s="33" t="s">
        <v>1026</v>
      </c>
      <c r="K1796" s="33"/>
      <c r="L1796" t="str">
        <f>VLOOKUP(J1796,'State V-Lookup'!$A$1:$B$19,2,0)</f>
        <v>TENNESSEE</v>
      </c>
      <c r="M1796" t="str">
        <f>VLOOKUP(I1796,'Cost Center VLookup'!$A$1:$C$99,2,0)</f>
        <v>3341 Mid St Div Columbia Operations</v>
      </c>
      <c r="N1796" t="str">
        <f>VLOOKUP(I1796,'Cost Center VLookup'!$A$1:$C$89,3,0)</f>
        <v>Kenny Hay / Steve Steiger</v>
      </c>
      <c r="O1796" t="str">
        <f>VLOOKUP(I1796,'Cost Center VLookup'!$A$1:$D$97,4,0)</f>
        <v>Brett Lowe</v>
      </c>
    </row>
    <row r="1797" spans="1:15" ht="15" hidden="1">
      <c r="A1797" s="18">
        <v>41836</v>
      </c>
      <c r="B1797">
        <v>201407</v>
      </c>
      <c r="C1797" s="9" t="s">
        <v>380</v>
      </c>
      <c r="D1797" t="s">
        <v>1444</v>
      </c>
      <c r="E1797" s="31" t="s">
        <v>694</v>
      </c>
      <c r="F1797" s="32">
        <v>5000</v>
      </c>
      <c r="G1797" s="31">
        <v>30705</v>
      </c>
      <c r="H1797" s="7" t="str">
        <f>VLOOKUP(G1797,'Sub-Acct VLookup'!$A$1:$B$44,2,0)</f>
        <v>Health</v>
      </c>
      <c r="I1797" s="31">
        <v>3301</v>
      </c>
      <c r="J1797" s="33" t="s">
        <v>1026</v>
      </c>
      <c r="K1797" s="33"/>
      <c r="L1797" t="str">
        <f>VLOOKUP(J1797,'State V-Lookup'!$A$1:$B$19,2,0)</f>
        <v>TENNESSEE</v>
      </c>
      <c r="M1797" t="str">
        <f>VLOOKUP(I1797,'Cost Center VLookup'!$A$1:$C$99,2,0)</f>
        <v>3301 Mid St Div Franklin Administration</v>
      </c>
      <c r="N1797" t="str">
        <f>VLOOKUP(I1797,'Cost Center VLookup'!$A$1:$C$89,3,0)</f>
        <v>Kevin Dobbs</v>
      </c>
      <c r="O1797" t="str">
        <f>VLOOKUP(I1797,'Cost Center VLookup'!$A$1:$D$97,4,0)</f>
        <v>Administration</v>
      </c>
    </row>
    <row r="1798" spans="1:15" ht="15" hidden="1">
      <c r="A1798" s="18">
        <v>41836</v>
      </c>
      <c r="B1798">
        <v>201407</v>
      </c>
      <c r="C1798" s="9" t="s">
        <v>380</v>
      </c>
      <c r="D1798" t="s">
        <v>1445</v>
      </c>
      <c r="E1798" s="31" t="s">
        <v>656</v>
      </c>
      <c r="F1798" s="32">
        <v>500</v>
      </c>
      <c r="G1798" s="31">
        <v>30705</v>
      </c>
      <c r="H1798" s="7" t="str">
        <f>VLOOKUP(G1798,'Sub-Acct VLookup'!$A$1:$B$44,2,0)</f>
        <v>Health</v>
      </c>
      <c r="I1798" s="31">
        <v>3333</v>
      </c>
      <c r="J1798" s="2" t="s">
        <v>1011</v>
      </c>
      <c r="K1798" s="2"/>
      <c r="L1798" t="str">
        <f>VLOOKUP(J1798,'State V-Lookup'!$A$1:$B$19,2,0)</f>
        <v>KENTUCKY</v>
      </c>
      <c r="M1798" t="str">
        <f>VLOOKUP(I1798,'Cost Center VLookup'!$A$1:$C$99,2,0)</f>
        <v>3333 Mid St Div Public Affairs</v>
      </c>
      <c r="N1798" t="str">
        <f>VLOOKUP(I1798,'Cost Center VLookup'!$A$1:$C$89,3,0)</f>
        <v>Mark Martin</v>
      </c>
      <c r="O1798" t="str">
        <f>VLOOKUP(I1798,'Cost Center VLookup'!$A$1:$D$97,4,0)</f>
        <v>Administration</v>
      </c>
    </row>
    <row r="1799" spans="1:15" ht="15" hidden="1">
      <c r="A1799" s="18">
        <v>41836</v>
      </c>
      <c r="B1799">
        <v>201407</v>
      </c>
      <c r="C1799" s="9" t="s">
        <v>380</v>
      </c>
      <c r="D1799" t="s">
        <v>759</v>
      </c>
      <c r="E1799" s="31" t="s">
        <v>486</v>
      </c>
      <c r="F1799" s="32">
        <v>213.01</v>
      </c>
      <c r="G1799" s="31">
        <v>30736</v>
      </c>
      <c r="H1799" s="7" t="str">
        <f>VLOOKUP(G1799,'Sub-Acct VLookup'!$A$1:$B$44,2,0)</f>
        <v>Community Welfare</v>
      </c>
      <c r="I1799" s="31">
        <v>2750</v>
      </c>
      <c r="J1799" s="2" t="s">
        <v>1011</v>
      </c>
      <c r="K1799" s="2"/>
      <c r="L1799" t="str">
        <f>VLOOKUP(J1799,'State V-Lookup'!$A$1:$B$19,2,0)</f>
        <v>KENTUCKY</v>
      </c>
      <c r="M1799" t="str">
        <f>VLOOKUP(I1799,'Cost Center VLookup'!$A$1:$C$99,2,0)</f>
        <v>2750 KY Div Bowling Green Operations</v>
      </c>
      <c r="N1799" t="str">
        <f>VLOOKUP(I1799,'Cost Center VLookup'!$A$1:$C$89,3,0)</f>
        <v>Mike Close</v>
      </c>
      <c r="O1799" t="str">
        <f>VLOOKUP(I1799,'Cost Center VLookup'!$A$1:$D$97,4,0)</f>
        <v>Mike Close</v>
      </c>
    </row>
    <row r="1800" spans="1:15" ht="15" hidden="1">
      <c r="A1800" s="18">
        <v>41837</v>
      </c>
      <c r="B1800">
        <v>201407</v>
      </c>
      <c r="C1800" s="9" t="s">
        <v>380</v>
      </c>
      <c r="D1800" t="s">
        <v>1447</v>
      </c>
      <c r="E1800" s="31" t="s">
        <v>1446</v>
      </c>
      <c r="F1800" s="32">
        <v>500</v>
      </c>
      <c r="G1800" s="31">
        <v>30736</v>
      </c>
      <c r="H1800" s="7" t="str">
        <f>VLOOKUP(G1800,'Sub-Acct VLookup'!$A$1:$B$44,2,0)</f>
        <v>Community Welfare</v>
      </c>
      <c r="I1800" s="31">
        <v>3333</v>
      </c>
      <c r="J1800" s="33" t="s">
        <v>1026</v>
      </c>
      <c r="K1800" s="33"/>
      <c r="L1800" t="str">
        <f>VLOOKUP(J1800,'State V-Lookup'!$A$1:$B$19,2,0)</f>
        <v>TENNESSEE</v>
      </c>
      <c r="M1800" t="str">
        <f>VLOOKUP(I1800,'Cost Center VLookup'!$A$1:$C$99,2,0)</f>
        <v>3333 Mid St Div Public Affairs</v>
      </c>
      <c r="N1800" t="str">
        <f>VLOOKUP(I1800,'Cost Center VLookup'!$A$1:$C$89,3,0)</f>
        <v>Mark Martin</v>
      </c>
      <c r="O1800" t="str">
        <f>VLOOKUP(I1800,'Cost Center VLookup'!$A$1:$D$97,4,0)</f>
        <v>Administration</v>
      </c>
    </row>
    <row r="1801" spans="1:15" ht="15" hidden="1">
      <c r="A1801" s="18">
        <v>41841</v>
      </c>
      <c r="B1801">
        <v>201407</v>
      </c>
      <c r="C1801" s="9" t="s">
        <v>380</v>
      </c>
      <c r="D1801" t="s">
        <v>1449</v>
      </c>
      <c r="E1801" s="31" t="s">
        <v>1448</v>
      </c>
      <c r="F1801" s="32">
        <v>500</v>
      </c>
      <c r="G1801" s="31">
        <v>30736</v>
      </c>
      <c r="H1801" s="7" t="str">
        <f>VLOOKUP(G1801,'Sub-Acct VLookup'!$A$1:$B$44,2,0)</f>
        <v>Community Welfare</v>
      </c>
      <c r="I1801" s="31">
        <v>2734</v>
      </c>
      <c r="J1801" s="2" t="s">
        <v>1011</v>
      </c>
      <c r="K1801" s="2"/>
      <c r="L1801" t="str">
        <f>VLOOKUP(J1801,'State V-Lookup'!$A$1:$B$19,2,0)</f>
        <v>KENTUCKY</v>
      </c>
      <c r="M1801" t="str">
        <f>VLOOKUP(I1801,'Cost Center VLookup'!$A$1:$C$99,2,0)</f>
        <v>2734 KY Div Bowling Green C&amp;M/Service</v>
      </c>
      <c r="N1801" t="str">
        <f>VLOOKUP(I1801,'Cost Center VLookup'!$A$1:$C$89,3,0)</f>
        <v>Don Bonner / Kolby Beals</v>
      </c>
      <c r="O1801" t="str">
        <f>VLOOKUP(I1801,'Cost Center VLookup'!$A$1:$D$97,4,0)</f>
        <v>Mike Close</v>
      </c>
    </row>
    <row r="1802" spans="1:15" ht="15" hidden="1">
      <c r="A1802" s="18">
        <v>41844</v>
      </c>
      <c r="B1802">
        <v>201407</v>
      </c>
      <c r="C1802" s="9" t="s">
        <v>380</v>
      </c>
      <c r="D1802" t="s">
        <v>1450</v>
      </c>
      <c r="E1802" s="31" t="s">
        <v>501</v>
      </c>
      <c r="F1802" s="32">
        <v>1000</v>
      </c>
      <c r="G1802" s="31">
        <v>30706</v>
      </c>
      <c r="H1802" s="7" t="str">
        <f>VLOOKUP(G1802,'Sub-Acct VLookup'!$A$1:$B$44,2,0)</f>
        <v>Museums &amp; Arts</v>
      </c>
      <c r="I1802" s="31">
        <v>3333</v>
      </c>
      <c r="J1802" s="2" t="s">
        <v>1011</v>
      </c>
      <c r="K1802" s="2"/>
      <c r="L1802" t="str">
        <f>VLOOKUP(J1802,'State V-Lookup'!$A$1:$B$19,2,0)</f>
        <v>KENTUCKY</v>
      </c>
      <c r="M1802" t="str">
        <f>VLOOKUP(I1802,'Cost Center VLookup'!$A$1:$C$99,2,0)</f>
        <v>3333 Mid St Div Public Affairs</v>
      </c>
      <c r="N1802" t="str">
        <f>VLOOKUP(I1802,'Cost Center VLookup'!$A$1:$C$89,3,0)</f>
        <v>Mark Martin</v>
      </c>
      <c r="O1802" t="str">
        <f>VLOOKUP(I1802,'Cost Center VLookup'!$A$1:$D$97,4,0)</f>
        <v>Administration</v>
      </c>
    </row>
    <row r="1803" spans="1:15" ht="15" hidden="1">
      <c r="A1803" s="18">
        <v>41844</v>
      </c>
      <c r="B1803">
        <v>201407</v>
      </c>
      <c r="C1803" s="9" t="s">
        <v>380</v>
      </c>
      <c r="D1803" t="s">
        <v>1451</v>
      </c>
      <c r="E1803" s="31" t="s">
        <v>629</v>
      </c>
      <c r="F1803" s="32">
        <v>143.52000000000001</v>
      </c>
      <c r="G1803" s="31">
        <v>30703</v>
      </c>
      <c r="H1803" s="7" t="str">
        <f>VLOOKUP(G1803,'Sub-Acct VLookup'!$A$1:$B$44,2,0)</f>
        <v>United Way Agencies</v>
      </c>
      <c r="I1803" s="31">
        <v>3331</v>
      </c>
      <c r="J1803" s="33" t="s">
        <v>1026</v>
      </c>
      <c r="K1803" s="33"/>
      <c r="L1803" t="str">
        <f>VLOOKUP(J1803,'State V-Lookup'!$A$1:$B$19,2,0)</f>
        <v>TENNESSEE</v>
      </c>
      <c r="M1803" t="str">
        <f>VLOOKUP(I1803,'Cost Center VLookup'!$A$1:$C$99,2,0)</f>
        <v>3331 Mid St Div Franklin Central Region Administration</v>
      </c>
      <c r="N1803" t="str">
        <f>VLOOKUP(I1803,'Cost Center VLookup'!$A$1:$C$89,3,0)</f>
        <v>Craig Rice</v>
      </c>
      <c r="O1803" t="str">
        <f>VLOOKUP(I1803,'Cost Center VLookup'!$A$1:$D$97,4,0)</f>
        <v>Administration</v>
      </c>
    </row>
    <row r="1804" spans="1:15" ht="15" hidden="1">
      <c r="A1804" s="18">
        <v>41844</v>
      </c>
      <c r="B1804">
        <v>201407</v>
      </c>
      <c r="C1804" s="9" t="s">
        <v>380</v>
      </c>
      <c r="D1804" t="s">
        <v>1452</v>
      </c>
      <c r="E1804" s="31" t="s">
        <v>409</v>
      </c>
      <c r="F1804" s="32">
        <v>2000</v>
      </c>
      <c r="G1804" s="31">
        <v>30702</v>
      </c>
      <c r="H1804" s="7" t="str">
        <f>VLOOKUP(G1804,'Sub-Acct VLookup'!$A$1:$B$44,2,0)</f>
        <v>Education</v>
      </c>
      <c r="I1804" s="31">
        <v>3333</v>
      </c>
      <c r="J1804" s="33" t="s">
        <v>1026</v>
      </c>
      <c r="K1804" s="33"/>
      <c r="L1804" t="str">
        <f>VLOOKUP(J1804,'State V-Lookup'!$A$1:$B$19,2,0)</f>
        <v>TENNESSEE</v>
      </c>
      <c r="M1804" t="str">
        <f>VLOOKUP(I1804,'Cost Center VLookup'!$A$1:$C$99,2,0)</f>
        <v>3333 Mid St Div Public Affairs</v>
      </c>
      <c r="N1804" t="str">
        <f>VLOOKUP(I1804,'Cost Center VLookup'!$A$1:$C$89,3,0)</f>
        <v>Mark Martin</v>
      </c>
      <c r="O1804" t="str">
        <f>VLOOKUP(I1804,'Cost Center VLookup'!$A$1:$D$97,4,0)</f>
        <v>Administration</v>
      </c>
    </row>
    <row r="1805" spans="1:15" ht="15" hidden="1">
      <c r="A1805" s="18">
        <v>41845</v>
      </c>
      <c r="B1805">
        <v>201407</v>
      </c>
      <c r="C1805" s="9" t="s">
        <v>380</v>
      </c>
      <c r="D1805">
        <v>1176</v>
      </c>
      <c r="E1805" s="31" t="s">
        <v>736</v>
      </c>
      <c r="F1805" s="32">
        <v>1674.07</v>
      </c>
      <c r="G1805" s="31">
        <v>30710</v>
      </c>
      <c r="H1805" s="7" t="str">
        <f>VLOOKUP(G1805,'Sub-Acct VLookup'!$A$1:$B$44,2,0)</f>
        <v>Youth Clubs &amp; Centers</v>
      </c>
      <c r="I1805" s="31">
        <v>3333</v>
      </c>
      <c r="J1805" s="33" t="s">
        <v>1026</v>
      </c>
      <c r="K1805" s="33"/>
      <c r="L1805" t="str">
        <f>VLOOKUP(J1805,'State V-Lookup'!$A$1:$B$19,2,0)</f>
        <v>TENNESSEE</v>
      </c>
      <c r="M1805" t="str">
        <f>VLOOKUP(I1805,'Cost Center VLookup'!$A$1:$C$99,2,0)</f>
        <v>3333 Mid St Div Public Affairs</v>
      </c>
      <c r="N1805" t="str">
        <f>VLOOKUP(I1805,'Cost Center VLookup'!$A$1:$C$89,3,0)</f>
        <v>Mark Martin</v>
      </c>
      <c r="O1805" t="str">
        <f>VLOOKUP(I1805,'Cost Center VLookup'!$A$1:$D$97,4,0)</f>
        <v>Administration</v>
      </c>
    </row>
    <row r="1806" spans="1:15" ht="15" hidden="1">
      <c r="A1806" s="18">
        <v>39793</v>
      </c>
      <c r="B1806">
        <v>201407</v>
      </c>
      <c r="C1806" s="9" t="s">
        <v>380</v>
      </c>
      <c r="D1806" t="s">
        <v>1454</v>
      </c>
      <c r="E1806" s="31" t="s">
        <v>1453</v>
      </c>
      <c r="F1806" s="32">
        <v>-75</v>
      </c>
      <c r="G1806" s="31">
        <v>30710</v>
      </c>
      <c r="H1806" s="7" t="str">
        <f>VLOOKUP(G1806,'Sub-Acct VLookup'!$A$1:$B$44,2,0)</f>
        <v>Youth Clubs &amp; Centers</v>
      </c>
      <c r="I1806" s="31">
        <v>3439</v>
      </c>
      <c r="J1806" s="30" t="s">
        <v>1035</v>
      </c>
      <c r="K1806" s="30"/>
      <c r="L1806" t="str">
        <f>VLOOKUP(J1806,'State V-Lookup'!$A$1:$B$19,2,0)</f>
        <v>VIRGINIA</v>
      </c>
      <c r="M1806" t="str">
        <f>VLOOKUP(I1806,'Cost Center VLookup'!$A$1:$C$99,2,0)</f>
        <v>3439 Mid St Div New River South Operations</v>
      </c>
      <c r="N1806" t="str">
        <f>VLOOKUP(I1806,'Cost Center VLookup'!$A$1:$C$89,3,0)</f>
        <v>Alex House</v>
      </c>
      <c r="O1806" t="str">
        <f>VLOOKUP(I1806,'Cost Center VLookup'!$A$1:$D$97,4,0)</f>
        <v>Bernie Anderson</v>
      </c>
    </row>
    <row r="1807" spans="1:15" ht="15" hidden="1">
      <c r="A1807" s="34">
        <v>41834</v>
      </c>
      <c r="B1807">
        <v>201408</v>
      </c>
      <c r="C1807" s="9" t="s">
        <v>380</v>
      </c>
      <c r="D1807" s="35" t="s">
        <v>1456</v>
      </c>
      <c r="E1807" s="35" t="s">
        <v>1455</v>
      </c>
      <c r="F1807" s="36">
        <v>0</v>
      </c>
      <c r="G1807" s="35">
        <v>30705</v>
      </c>
      <c r="H1807" s="7" t="str">
        <f>VLOOKUP(G1807,'Sub-Acct VLookup'!$A$1:$B$44,2,0)</f>
        <v>Health</v>
      </c>
      <c r="I1807" s="35">
        <v>2739</v>
      </c>
      <c r="J1807" s="2" t="s">
        <v>1011</v>
      </c>
      <c r="K1807" s="2"/>
      <c r="L1807" t="str">
        <f>VLOOKUP(J1807,'State V-Lookup'!$A$1:$B$19,2,0)</f>
        <v>KENTUCKY</v>
      </c>
      <c r="M1807" t="str">
        <f>VLOOKUP(I1807,'Cost Center VLookup'!$A$1:$C$99,2,0)</f>
        <v>2739 KY Div Shelbyville C&amp;M/Service</v>
      </c>
      <c r="N1807" t="str">
        <f>VLOOKUP(I1807,'Cost Center VLookup'!$A$1:$C$89,3,0)</f>
        <v>Jake Basham</v>
      </c>
      <c r="O1807" t="str">
        <f>VLOOKUP(I1807,'Cost Center VLookup'!$A$1:$D$97,4,0)</f>
        <v>Mike Close</v>
      </c>
    </row>
    <row r="1808" spans="1:15" ht="15" hidden="1">
      <c r="A1808" s="34">
        <v>41848</v>
      </c>
      <c r="B1808">
        <v>201408</v>
      </c>
      <c r="C1808" s="9" t="s">
        <v>380</v>
      </c>
      <c r="D1808" s="35" t="s">
        <v>1458</v>
      </c>
      <c r="E1808" s="35" t="s">
        <v>1457</v>
      </c>
      <c r="F1808" s="36">
        <v>100</v>
      </c>
      <c r="G1808" s="35">
        <v>30702</v>
      </c>
      <c r="H1808" s="7" t="str">
        <f>VLOOKUP(G1808,'Sub-Acct VLookup'!$A$1:$B$44,2,0)</f>
        <v>Education</v>
      </c>
      <c r="I1808" s="35">
        <v>2732</v>
      </c>
      <c r="J1808" s="2" t="s">
        <v>1011</v>
      </c>
      <c r="K1808" s="2"/>
      <c r="L1808" t="str">
        <f>VLOOKUP(J1808,'State V-Lookup'!$A$1:$B$19,2,0)</f>
        <v>KENTUCKY</v>
      </c>
      <c r="M1808" t="str">
        <f>VLOOKUP(I1808,'Cost Center VLookup'!$A$1:$C$99,2,0)</f>
        <v>2732 KY Div Bowling Green East Region Marketing</v>
      </c>
      <c r="N1808" t="str">
        <f>VLOOKUP(I1808,'Cost Center VLookup'!$A$1:$C$89,3,0)</f>
        <v>Bradley Benningfield</v>
      </c>
      <c r="O1808" t="str">
        <f>VLOOKUP(I1808,'Cost Center VLookup'!$A$1:$D$97,4,0)</f>
        <v>Marketing</v>
      </c>
    </row>
    <row r="1809" spans="1:15" ht="15" hidden="1">
      <c r="A1809" s="34">
        <v>41850</v>
      </c>
      <c r="B1809">
        <v>201408</v>
      </c>
      <c r="C1809" s="9" t="s">
        <v>380</v>
      </c>
      <c r="D1809" s="35" t="s">
        <v>1460</v>
      </c>
      <c r="E1809" s="35" t="s">
        <v>1459</v>
      </c>
      <c r="F1809" s="36">
        <v>250</v>
      </c>
      <c r="G1809" s="35">
        <v>30736</v>
      </c>
      <c r="H1809" s="7" t="str">
        <f>VLOOKUP(G1809,'Sub-Acct VLookup'!$A$1:$B$44,2,0)</f>
        <v>Community Welfare</v>
      </c>
      <c r="I1809" s="35">
        <v>3333</v>
      </c>
      <c r="J1809" s="2" t="s">
        <v>1011</v>
      </c>
      <c r="K1809" s="2"/>
      <c r="L1809" t="str">
        <f>VLOOKUP(J1809,'State V-Lookup'!$A$1:$B$19,2,0)</f>
        <v>KENTUCKY</v>
      </c>
      <c r="M1809" t="str">
        <f>VLOOKUP(I1809,'Cost Center VLookup'!$A$1:$C$99,2,0)</f>
        <v>3333 Mid St Div Public Affairs</v>
      </c>
      <c r="N1809" t="str">
        <f>VLOOKUP(I1809,'Cost Center VLookup'!$A$1:$C$89,3,0)</f>
        <v>Mark Martin</v>
      </c>
      <c r="O1809" t="str">
        <f>VLOOKUP(I1809,'Cost Center VLookup'!$A$1:$D$97,4,0)</f>
        <v>Administration</v>
      </c>
    </row>
    <row r="1810" spans="1:15" ht="15" hidden="1">
      <c r="A1810" s="34">
        <v>41851</v>
      </c>
      <c r="B1810">
        <v>201408</v>
      </c>
      <c r="C1810" s="9" t="s">
        <v>380</v>
      </c>
      <c r="D1810" s="35">
        <v>26568</v>
      </c>
      <c r="E1810" s="35" t="s">
        <v>470</v>
      </c>
      <c r="F1810" s="36">
        <v>2500</v>
      </c>
      <c r="G1810" s="35">
        <v>30736</v>
      </c>
      <c r="H1810" s="7" t="str">
        <f>VLOOKUP(G1810,'Sub-Acct VLookup'!$A$1:$B$44,2,0)</f>
        <v>Community Welfare</v>
      </c>
      <c r="I1810" s="35">
        <v>3435</v>
      </c>
      <c r="J1810" s="37" t="s">
        <v>1026</v>
      </c>
      <c r="K1810" s="37"/>
      <c r="L1810" t="str">
        <f>VLOOKUP(J1810,'State V-Lookup'!$A$1:$B$19,2,0)</f>
        <v>TENNESSEE</v>
      </c>
      <c r="M1810" t="str">
        <f>VLOOKUP(I1810,'Cost Center VLookup'!$A$1:$C$99,2,0)</f>
        <v>3435 Mid St Div Greenville/Morristown Operations</v>
      </c>
      <c r="N1810" t="str">
        <f>VLOOKUP(I1810,'Cost Center VLookup'!$A$1:$C$89,3,0)</f>
        <v>Jonathan Barnett</v>
      </c>
      <c r="O1810" t="str">
        <f>VLOOKUP(I1810,'Cost Center VLookup'!$A$1:$D$97,4,0)</f>
        <v>Bernie Anderson</v>
      </c>
    </row>
    <row r="1811" spans="1:15" ht="15" hidden="1">
      <c r="A1811" s="34">
        <v>41851</v>
      </c>
      <c r="B1811">
        <v>201408</v>
      </c>
      <c r="C1811" s="9" t="s">
        <v>380</v>
      </c>
      <c r="D1811" s="35" t="s">
        <v>1461</v>
      </c>
      <c r="E1811" s="35" t="s">
        <v>1060</v>
      </c>
      <c r="F1811" s="36">
        <v>100</v>
      </c>
      <c r="G1811" s="35">
        <v>30736</v>
      </c>
      <c r="H1811" s="7" t="str">
        <f>VLOOKUP(G1811,'Sub-Acct VLookup'!$A$1:$B$44,2,0)</f>
        <v>Community Welfare</v>
      </c>
      <c r="I1811" s="35">
        <v>3301</v>
      </c>
      <c r="J1811" s="37" t="s">
        <v>1027</v>
      </c>
      <c r="K1811" s="37"/>
      <c r="L1811" t="str">
        <f>VLOOKUP(J1811,'State V-Lookup'!$A$1:$B$19,2,0)</f>
        <v>GENERAL OFFICE</v>
      </c>
      <c r="M1811" t="str">
        <f>VLOOKUP(I1811,'Cost Center VLookup'!$A$1:$C$99,2,0)</f>
        <v>3301 Mid St Div Franklin Administration</v>
      </c>
      <c r="N1811" t="str">
        <f>VLOOKUP(I1811,'Cost Center VLookup'!$A$1:$C$89,3,0)</f>
        <v>Kevin Dobbs</v>
      </c>
      <c r="O1811" t="str">
        <f>VLOOKUP(I1811,'Cost Center VLookup'!$A$1:$D$97,4,0)</f>
        <v>Administration</v>
      </c>
    </row>
    <row r="1812" spans="1:15" ht="15" hidden="1">
      <c r="A1812" s="34">
        <v>41851</v>
      </c>
      <c r="B1812">
        <v>201408</v>
      </c>
      <c r="C1812" s="9" t="s">
        <v>380</v>
      </c>
      <c r="D1812" s="35" t="s">
        <v>1462</v>
      </c>
      <c r="E1812" s="35" t="s">
        <v>498</v>
      </c>
      <c r="F1812" s="36">
        <v>10000</v>
      </c>
      <c r="G1812" s="35">
        <v>30736</v>
      </c>
      <c r="H1812" s="7" t="str">
        <f>VLOOKUP(G1812,'Sub-Acct VLookup'!$A$1:$B$44,2,0)</f>
        <v>Community Welfare</v>
      </c>
      <c r="I1812" s="35">
        <v>3301</v>
      </c>
      <c r="J1812" s="37" t="s">
        <v>1026</v>
      </c>
      <c r="K1812" s="37"/>
      <c r="L1812" t="str">
        <f>VLOOKUP(J1812,'State V-Lookup'!$A$1:$B$19,2,0)</f>
        <v>TENNESSEE</v>
      </c>
      <c r="M1812" t="str">
        <f>VLOOKUP(I1812,'Cost Center VLookup'!$A$1:$C$99,2,0)</f>
        <v>3301 Mid St Div Franklin Administration</v>
      </c>
      <c r="N1812" t="str">
        <f>VLOOKUP(I1812,'Cost Center VLookup'!$A$1:$C$89,3,0)</f>
        <v>Kevin Dobbs</v>
      </c>
      <c r="O1812" t="str">
        <f>VLOOKUP(I1812,'Cost Center VLookup'!$A$1:$D$97,4,0)</f>
        <v>Administration</v>
      </c>
    </row>
    <row r="1813" spans="1:15" ht="15" hidden="1">
      <c r="A1813" s="34">
        <v>41852</v>
      </c>
      <c r="B1813">
        <v>201408</v>
      </c>
      <c r="C1813" s="9" t="s">
        <v>380</v>
      </c>
      <c r="D1813" s="35" t="s">
        <v>1463</v>
      </c>
      <c r="E1813" s="35" t="s">
        <v>470</v>
      </c>
      <c r="F1813" s="36">
        <v>2500</v>
      </c>
      <c r="G1813" s="35">
        <v>30702</v>
      </c>
      <c r="H1813" s="7" t="str">
        <f>VLOOKUP(G1813,'Sub-Acct VLookup'!$A$1:$B$44,2,0)</f>
        <v>Education</v>
      </c>
      <c r="I1813" s="35">
        <v>3333</v>
      </c>
      <c r="J1813" s="2" t="s">
        <v>1011</v>
      </c>
      <c r="K1813" s="2"/>
      <c r="L1813" t="str">
        <f>VLOOKUP(J1813,'State V-Lookup'!$A$1:$B$19,2,0)</f>
        <v>KENTUCKY</v>
      </c>
      <c r="M1813" t="str">
        <f>VLOOKUP(I1813,'Cost Center VLookup'!$A$1:$C$99,2,0)</f>
        <v>3333 Mid St Div Public Affairs</v>
      </c>
      <c r="N1813" t="str">
        <f>VLOOKUP(I1813,'Cost Center VLookup'!$A$1:$C$89,3,0)</f>
        <v>Mark Martin</v>
      </c>
      <c r="O1813" t="str">
        <f>VLOOKUP(I1813,'Cost Center VLookup'!$A$1:$D$97,4,0)</f>
        <v>Administration</v>
      </c>
    </row>
    <row r="1814" spans="1:15" ht="15" hidden="1">
      <c r="A1814" s="34">
        <v>41855</v>
      </c>
      <c r="B1814">
        <v>201408</v>
      </c>
      <c r="C1814" s="9" t="s">
        <v>380</v>
      </c>
      <c r="D1814" s="35" t="s">
        <v>1465</v>
      </c>
      <c r="E1814" s="35" t="s">
        <v>1464</v>
      </c>
      <c r="F1814" s="36">
        <v>250</v>
      </c>
      <c r="G1814" s="35">
        <v>30706</v>
      </c>
      <c r="H1814" s="7" t="str">
        <f>VLOOKUP(G1814,'Sub-Acct VLookup'!$A$1:$B$44,2,0)</f>
        <v>Museums &amp; Arts</v>
      </c>
      <c r="I1814" s="35">
        <v>3333</v>
      </c>
      <c r="J1814" s="2" t="s">
        <v>1011</v>
      </c>
      <c r="K1814" s="2"/>
      <c r="L1814" t="str">
        <f>VLOOKUP(J1814,'State V-Lookup'!$A$1:$B$19,2,0)</f>
        <v>KENTUCKY</v>
      </c>
      <c r="M1814" t="str">
        <f>VLOOKUP(I1814,'Cost Center VLookup'!$A$1:$C$99,2,0)</f>
        <v>3333 Mid St Div Public Affairs</v>
      </c>
      <c r="N1814" t="str">
        <f>VLOOKUP(I1814,'Cost Center VLookup'!$A$1:$C$89,3,0)</f>
        <v>Mark Martin</v>
      </c>
      <c r="O1814" t="str">
        <f>VLOOKUP(I1814,'Cost Center VLookup'!$A$1:$D$97,4,0)</f>
        <v>Administration</v>
      </c>
    </row>
    <row r="1815" spans="1:15" ht="15" hidden="1">
      <c r="A1815" s="34">
        <v>41855</v>
      </c>
      <c r="B1815">
        <v>201408</v>
      </c>
      <c r="C1815" s="9" t="s">
        <v>380</v>
      </c>
      <c r="D1815" s="35" t="s">
        <v>1466</v>
      </c>
      <c r="E1815" s="35" t="s">
        <v>470</v>
      </c>
      <c r="F1815" s="36">
        <v>100</v>
      </c>
      <c r="G1815" s="35">
        <v>30736</v>
      </c>
      <c r="H1815" s="7" t="str">
        <f>VLOOKUP(G1815,'Sub-Acct VLookup'!$A$1:$B$44,2,0)</f>
        <v>Community Welfare</v>
      </c>
      <c r="I1815" s="35">
        <v>3333</v>
      </c>
      <c r="J1815" s="2" t="s">
        <v>1011</v>
      </c>
      <c r="K1815" s="2"/>
      <c r="L1815" t="str">
        <f>VLOOKUP(J1815,'State V-Lookup'!$A$1:$B$19,2,0)</f>
        <v>KENTUCKY</v>
      </c>
      <c r="M1815" t="str">
        <f>VLOOKUP(I1815,'Cost Center VLookup'!$A$1:$C$99,2,0)</f>
        <v>3333 Mid St Div Public Affairs</v>
      </c>
      <c r="N1815" t="str">
        <f>VLOOKUP(I1815,'Cost Center VLookup'!$A$1:$C$89,3,0)</f>
        <v>Mark Martin</v>
      </c>
      <c r="O1815" t="str">
        <f>VLOOKUP(I1815,'Cost Center VLookup'!$A$1:$D$97,4,0)</f>
        <v>Administration</v>
      </c>
    </row>
    <row r="1816" spans="1:15" ht="15" hidden="1">
      <c r="A1816" s="34">
        <v>41857</v>
      </c>
      <c r="B1816">
        <v>201408</v>
      </c>
      <c r="C1816" s="9" t="s">
        <v>380</v>
      </c>
      <c r="D1816" s="35">
        <v>2584</v>
      </c>
      <c r="E1816" s="35" t="s">
        <v>484</v>
      </c>
      <c r="F1816" s="36">
        <v>150</v>
      </c>
      <c r="G1816" s="35">
        <v>30703</v>
      </c>
      <c r="H1816" s="7" t="str">
        <f>VLOOKUP(G1816,'Sub-Acct VLookup'!$A$1:$B$44,2,0)</f>
        <v>United Way Agencies</v>
      </c>
      <c r="I1816" s="35">
        <v>2732</v>
      </c>
      <c r="J1816" s="2" t="s">
        <v>1011</v>
      </c>
      <c r="K1816" s="2"/>
      <c r="L1816" t="str">
        <f>VLOOKUP(J1816,'State V-Lookup'!$A$1:$B$19,2,0)</f>
        <v>KENTUCKY</v>
      </c>
      <c r="M1816" t="str">
        <f>VLOOKUP(I1816,'Cost Center VLookup'!$A$1:$C$99,2,0)</f>
        <v>2732 KY Div Bowling Green East Region Marketing</v>
      </c>
      <c r="N1816" t="str">
        <f>VLOOKUP(I1816,'Cost Center VLookup'!$A$1:$C$89,3,0)</f>
        <v>Bradley Benningfield</v>
      </c>
      <c r="O1816" t="str">
        <f>VLOOKUP(I1816,'Cost Center VLookup'!$A$1:$D$97,4,0)</f>
        <v>Marketing</v>
      </c>
    </row>
    <row r="1817" spans="1:15" ht="15" hidden="1">
      <c r="A1817" s="34">
        <v>41860</v>
      </c>
      <c r="B1817">
        <v>201408</v>
      </c>
      <c r="C1817" s="9" t="s">
        <v>380</v>
      </c>
      <c r="D1817" s="35" t="s">
        <v>1468</v>
      </c>
      <c r="E1817" s="35" t="s">
        <v>1467</v>
      </c>
      <c r="F1817" s="36">
        <v>10000</v>
      </c>
      <c r="G1817" s="35">
        <v>30702</v>
      </c>
      <c r="H1817" s="7" t="str">
        <f>VLOOKUP(G1817,'Sub-Acct VLookup'!$A$1:$B$44,2,0)</f>
        <v>Education</v>
      </c>
      <c r="I1817" s="35">
        <v>3307</v>
      </c>
      <c r="J1817" s="37" t="s">
        <v>1026</v>
      </c>
      <c r="K1817" s="37"/>
      <c r="L1817" t="str">
        <f>VLOOKUP(J1817,'State V-Lookup'!$A$1:$B$19,2,0)</f>
        <v>TENNESSEE</v>
      </c>
      <c r="M1817" t="str">
        <f>VLOOKUP(I1817,'Cost Center VLookup'!$A$1:$C$99,2,0)</f>
        <v>3307 Mid St Div Franklin Finance</v>
      </c>
      <c r="N1817" t="str">
        <f>VLOOKUP(I1817,'Cost Center VLookup'!$A$1:$C$89,3,0)</f>
        <v>Marcie Wessinger</v>
      </c>
      <c r="O1817" t="str">
        <f>VLOOKUP(I1817,'Cost Center VLookup'!$A$1:$D$97,4,0)</f>
        <v>Administration</v>
      </c>
    </row>
    <row r="1818" spans="1:15" ht="15" hidden="1">
      <c r="A1818" s="34">
        <v>41863</v>
      </c>
      <c r="B1818">
        <v>201408</v>
      </c>
      <c r="C1818" s="9" t="s">
        <v>380</v>
      </c>
      <c r="D1818" s="35">
        <v>1240</v>
      </c>
      <c r="E1818" s="35" t="s">
        <v>861</v>
      </c>
      <c r="F1818" s="36">
        <v>1000</v>
      </c>
      <c r="G1818" s="35">
        <v>30736</v>
      </c>
      <c r="H1818" s="7" t="str">
        <f>VLOOKUP(G1818,'Sub-Acct VLookup'!$A$1:$B$44,2,0)</f>
        <v>Community Welfare</v>
      </c>
      <c r="I1818" s="35">
        <v>3333</v>
      </c>
      <c r="J1818" s="2" t="s">
        <v>1011</v>
      </c>
      <c r="K1818" s="2"/>
      <c r="L1818" t="str">
        <f>VLOOKUP(J1818,'State V-Lookup'!$A$1:$B$19,2,0)</f>
        <v>KENTUCKY</v>
      </c>
      <c r="M1818" t="str">
        <f>VLOOKUP(I1818,'Cost Center VLookup'!$A$1:$C$99,2,0)</f>
        <v>3333 Mid St Div Public Affairs</v>
      </c>
      <c r="N1818" t="str">
        <f>VLOOKUP(I1818,'Cost Center VLookup'!$A$1:$C$89,3,0)</f>
        <v>Mark Martin</v>
      </c>
      <c r="O1818" t="str">
        <f>VLOOKUP(I1818,'Cost Center VLookup'!$A$1:$D$97,4,0)</f>
        <v>Administration</v>
      </c>
    </row>
    <row r="1819" spans="1:15" ht="15" hidden="1">
      <c r="A1819" s="34">
        <v>41863</v>
      </c>
      <c r="B1819">
        <v>201408</v>
      </c>
      <c r="C1819" s="9" t="s">
        <v>380</v>
      </c>
      <c r="D1819" s="35" t="s">
        <v>1470</v>
      </c>
      <c r="E1819" s="35" t="s">
        <v>1469</v>
      </c>
      <c r="F1819" s="36">
        <v>1000</v>
      </c>
      <c r="G1819" s="35">
        <v>30736</v>
      </c>
      <c r="H1819" s="7" t="str">
        <f>VLOOKUP(G1819,'Sub-Acct VLookup'!$A$1:$B$44,2,0)</f>
        <v>Community Welfare</v>
      </c>
      <c r="I1819" s="35">
        <v>3333</v>
      </c>
      <c r="J1819" s="2" t="s">
        <v>1011</v>
      </c>
      <c r="K1819" s="2"/>
      <c r="L1819" t="str">
        <f>VLOOKUP(J1819,'State V-Lookup'!$A$1:$B$19,2,0)</f>
        <v>KENTUCKY</v>
      </c>
      <c r="M1819" t="str">
        <f>VLOOKUP(I1819,'Cost Center VLookup'!$A$1:$C$99,2,0)</f>
        <v>3333 Mid St Div Public Affairs</v>
      </c>
      <c r="N1819" t="str">
        <f>VLOOKUP(I1819,'Cost Center VLookup'!$A$1:$C$89,3,0)</f>
        <v>Mark Martin</v>
      </c>
      <c r="O1819" t="str">
        <f>VLOOKUP(I1819,'Cost Center VLookup'!$A$1:$D$97,4,0)</f>
        <v>Administration</v>
      </c>
    </row>
    <row r="1820" spans="1:15" ht="15" hidden="1">
      <c r="A1820" s="34">
        <v>41864</v>
      </c>
      <c r="B1820">
        <v>201408</v>
      </c>
      <c r="C1820" s="9" t="s">
        <v>380</v>
      </c>
      <c r="D1820" s="35">
        <v>13691</v>
      </c>
      <c r="E1820" s="35" t="s">
        <v>470</v>
      </c>
      <c r="F1820" s="36">
        <v>600</v>
      </c>
      <c r="G1820" s="35">
        <v>30736</v>
      </c>
      <c r="H1820" s="7" t="str">
        <f>VLOOKUP(G1820,'Sub-Acct VLookup'!$A$1:$B$44,2,0)</f>
        <v>Community Welfare</v>
      </c>
      <c r="I1820" s="35">
        <v>3333</v>
      </c>
      <c r="J1820" s="2" t="s">
        <v>1011</v>
      </c>
      <c r="K1820" s="2"/>
      <c r="L1820" t="str">
        <f>VLOOKUP(J1820,'State V-Lookup'!$A$1:$B$19,2,0)</f>
        <v>KENTUCKY</v>
      </c>
      <c r="M1820" t="str">
        <f>VLOOKUP(I1820,'Cost Center VLookup'!$A$1:$C$99,2,0)</f>
        <v>3333 Mid St Div Public Affairs</v>
      </c>
      <c r="N1820" t="str">
        <f>VLOOKUP(I1820,'Cost Center VLookup'!$A$1:$C$89,3,0)</f>
        <v>Mark Martin</v>
      </c>
      <c r="O1820" t="str">
        <f>VLOOKUP(I1820,'Cost Center VLookup'!$A$1:$D$97,4,0)</f>
        <v>Administration</v>
      </c>
    </row>
    <row r="1821" spans="1:15" ht="15" hidden="1">
      <c r="A1821" s="34">
        <v>41865</v>
      </c>
      <c r="B1821">
        <v>201408</v>
      </c>
      <c r="C1821" s="9" t="s">
        <v>380</v>
      </c>
      <c r="D1821" s="35" t="s">
        <v>1472</v>
      </c>
      <c r="E1821" s="35" t="s">
        <v>1471</v>
      </c>
      <c r="F1821" s="36">
        <v>200</v>
      </c>
      <c r="G1821" s="35">
        <v>30736</v>
      </c>
      <c r="H1821" s="7" t="str">
        <f>VLOOKUP(G1821,'Sub-Acct VLookup'!$A$1:$B$44,2,0)</f>
        <v>Community Welfare</v>
      </c>
      <c r="I1821" s="35">
        <v>2732</v>
      </c>
      <c r="J1821" s="2" t="s">
        <v>1011</v>
      </c>
      <c r="K1821" s="2"/>
      <c r="L1821" t="str">
        <f>VLOOKUP(J1821,'State V-Lookup'!$A$1:$B$19,2,0)</f>
        <v>KENTUCKY</v>
      </c>
      <c r="M1821" t="str">
        <f>VLOOKUP(I1821,'Cost Center VLookup'!$A$1:$C$99,2,0)</f>
        <v>2732 KY Div Bowling Green East Region Marketing</v>
      </c>
      <c r="N1821" t="str">
        <f>VLOOKUP(I1821,'Cost Center VLookup'!$A$1:$C$89,3,0)</f>
        <v>Bradley Benningfield</v>
      </c>
      <c r="O1821" t="str">
        <f>VLOOKUP(I1821,'Cost Center VLookup'!$A$1:$D$97,4,0)</f>
        <v>Marketing</v>
      </c>
    </row>
    <row r="1822" spans="1:15" ht="15" hidden="1">
      <c r="A1822" s="34">
        <v>41865</v>
      </c>
      <c r="B1822">
        <v>201408</v>
      </c>
      <c r="C1822" s="9" t="s">
        <v>380</v>
      </c>
      <c r="D1822" s="35" t="s">
        <v>1472</v>
      </c>
      <c r="E1822" s="35" t="s">
        <v>1473</v>
      </c>
      <c r="F1822" s="36">
        <v>250</v>
      </c>
      <c r="G1822" s="35">
        <v>30736</v>
      </c>
      <c r="H1822" s="7" t="str">
        <f>VLOOKUP(G1822,'Sub-Acct VLookup'!$A$1:$B$44,2,0)</f>
        <v>Community Welfare</v>
      </c>
      <c r="I1822" s="35">
        <v>2734</v>
      </c>
      <c r="J1822" s="2" t="s">
        <v>1011</v>
      </c>
      <c r="K1822" s="2"/>
      <c r="L1822" t="str">
        <f>VLOOKUP(J1822,'State V-Lookup'!$A$1:$B$19,2,0)</f>
        <v>KENTUCKY</v>
      </c>
      <c r="M1822" t="str">
        <f>VLOOKUP(I1822,'Cost Center VLookup'!$A$1:$C$99,2,0)</f>
        <v>2734 KY Div Bowling Green C&amp;M/Service</v>
      </c>
      <c r="N1822" t="str">
        <f>VLOOKUP(I1822,'Cost Center VLookup'!$A$1:$C$89,3,0)</f>
        <v>Don Bonner / Kolby Beals</v>
      </c>
      <c r="O1822" t="str">
        <f>VLOOKUP(I1822,'Cost Center VLookup'!$A$1:$D$97,4,0)</f>
        <v>Mike Close</v>
      </c>
    </row>
    <row r="1823" spans="1:15" ht="15" hidden="1">
      <c r="A1823" s="34">
        <v>41866</v>
      </c>
      <c r="B1823">
        <v>201408</v>
      </c>
      <c r="C1823" s="9" t="s">
        <v>380</v>
      </c>
      <c r="D1823" s="35" t="s">
        <v>1474</v>
      </c>
      <c r="E1823" s="35" t="s">
        <v>486</v>
      </c>
      <c r="F1823" s="36">
        <v>82.68</v>
      </c>
      <c r="G1823" s="35">
        <v>30702</v>
      </c>
      <c r="H1823" s="7" t="str">
        <f>VLOOKUP(G1823,'Sub-Acct VLookup'!$A$1:$B$44,2,0)</f>
        <v>Education</v>
      </c>
      <c r="I1823" s="35">
        <v>2737</v>
      </c>
      <c r="J1823" s="2" t="s">
        <v>1011</v>
      </c>
      <c r="K1823" s="2"/>
      <c r="L1823" t="str">
        <f>VLOOKUP(J1823,'State V-Lookup'!$A$1:$B$19,2,0)</f>
        <v>KENTUCKY</v>
      </c>
      <c r="M1823" t="str">
        <f>VLOOKUP(I1823,'Cost Center VLookup'!$A$1:$C$99,2,0)</f>
        <v>2737 KY Div Danville C&amp;M/Service</v>
      </c>
      <c r="N1823" t="str">
        <f>VLOOKUP(I1823,'Cost Center VLookup'!$A$1:$C$89,3,0)</f>
        <v>Jimmy Dale Smith</v>
      </c>
      <c r="O1823" t="str">
        <f>VLOOKUP(I1823,'Cost Center VLookup'!$A$1:$D$97,4,0)</f>
        <v>Mike Close</v>
      </c>
    </row>
    <row r="1824" spans="1:15" ht="15" hidden="1">
      <c r="A1824" s="34">
        <v>41866</v>
      </c>
      <c r="B1824">
        <v>201408</v>
      </c>
      <c r="C1824" s="9" t="s">
        <v>380</v>
      </c>
      <c r="D1824" s="35" t="s">
        <v>1476</v>
      </c>
      <c r="E1824" s="35" t="s">
        <v>1475</v>
      </c>
      <c r="F1824" s="36">
        <v>15000</v>
      </c>
      <c r="G1824" s="35">
        <v>30702</v>
      </c>
      <c r="H1824" s="7" t="str">
        <f>VLOOKUP(G1824,'Sub-Acct VLookup'!$A$1:$B$44,2,0)</f>
        <v>Education</v>
      </c>
      <c r="I1824" s="35">
        <v>3342</v>
      </c>
      <c r="J1824" s="37" t="s">
        <v>1026</v>
      </c>
      <c r="K1824" s="37"/>
      <c r="L1824" t="str">
        <f>VLOOKUP(J1824,'State V-Lookup'!$A$1:$B$19,2,0)</f>
        <v>TENNESSEE</v>
      </c>
      <c r="M1824" t="str">
        <f>VLOOKUP(I1824,'Cost Center VLookup'!$A$1:$C$99,2,0)</f>
        <v>3342 Mid St Div Franklin Operations</v>
      </c>
      <c r="N1824" t="str">
        <f>VLOOKUP(I1824,'Cost Center VLookup'!$A$1:$C$89,3,0)</f>
        <v>Kenny Hay / Steve Steiger</v>
      </c>
      <c r="O1824" t="str">
        <f>VLOOKUP(I1824,'Cost Center VLookup'!$A$1:$D$97,4,0)</f>
        <v>Brett Lowe</v>
      </c>
    </row>
    <row r="1825" spans="1:15" ht="15" hidden="1">
      <c r="A1825" s="34">
        <v>41872</v>
      </c>
      <c r="B1825">
        <v>201408</v>
      </c>
      <c r="C1825" s="9" t="s">
        <v>380</v>
      </c>
      <c r="D1825" s="35" t="s">
        <v>1477</v>
      </c>
      <c r="E1825" s="35" t="s">
        <v>470</v>
      </c>
      <c r="F1825" s="36">
        <v>380</v>
      </c>
      <c r="G1825" s="35">
        <v>30702</v>
      </c>
      <c r="H1825" s="7" t="str">
        <f>VLOOKUP(G1825,'Sub-Acct VLookup'!$A$1:$B$44,2,0)</f>
        <v>Education</v>
      </c>
      <c r="I1825" s="35">
        <v>3333</v>
      </c>
      <c r="J1825" s="37" t="s">
        <v>1035</v>
      </c>
      <c r="K1825" s="37"/>
      <c r="L1825" t="str">
        <f>VLOOKUP(J1825,'State V-Lookup'!$A$1:$B$19,2,0)</f>
        <v>VIRGINIA</v>
      </c>
      <c r="M1825" t="str">
        <f>VLOOKUP(I1825,'Cost Center VLookup'!$A$1:$C$99,2,0)</f>
        <v>3333 Mid St Div Public Affairs</v>
      </c>
      <c r="N1825" t="str">
        <f>VLOOKUP(I1825,'Cost Center VLookup'!$A$1:$C$89,3,0)</f>
        <v>Mark Martin</v>
      </c>
      <c r="O1825" t="str">
        <f>VLOOKUP(I1825,'Cost Center VLookup'!$A$1:$D$97,4,0)</f>
        <v>Administration</v>
      </c>
    </row>
    <row r="1826" spans="1:15" ht="15" hidden="1">
      <c r="A1826" s="34">
        <v>41873</v>
      </c>
      <c r="B1826">
        <v>201408</v>
      </c>
      <c r="C1826" s="9" t="s">
        <v>380</v>
      </c>
      <c r="D1826" s="35" t="s">
        <v>1478</v>
      </c>
      <c r="E1826" s="35" t="s">
        <v>215</v>
      </c>
      <c r="F1826" s="36">
        <v>250</v>
      </c>
      <c r="G1826" s="35">
        <v>30736</v>
      </c>
      <c r="H1826" s="7" t="str">
        <f>VLOOKUP(G1826,'Sub-Acct VLookup'!$A$1:$B$44,2,0)</f>
        <v>Community Welfare</v>
      </c>
      <c r="I1826" s="35">
        <v>3331</v>
      </c>
      <c r="J1826" s="37" t="s">
        <v>1027</v>
      </c>
      <c r="K1826" s="37"/>
      <c r="L1826" t="str">
        <f>VLOOKUP(J1826,'State V-Lookup'!$A$1:$B$19,2,0)</f>
        <v>GENERAL OFFICE</v>
      </c>
      <c r="M1826" t="str">
        <f>VLOOKUP(I1826,'Cost Center VLookup'!$A$1:$C$99,2,0)</f>
        <v>3331 Mid St Div Franklin Central Region Administration</v>
      </c>
      <c r="N1826" t="str">
        <f>VLOOKUP(I1826,'Cost Center VLookup'!$A$1:$C$89,3,0)</f>
        <v>Craig Rice</v>
      </c>
      <c r="O1826" t="str">
        <f>VLOOKUP(I1826,'Cost Center VLookup'!$A$1:$D$97,4,0)</f>
        <v>Administration</v>
      </c>
    </row>
    <row r="1827" spans="1:15" ht="15" hidden="1">
      <c r="A1827" s="34">
        <v>41873</v>
      </c>
      <c r="B1827">
        <v>201408</v>
      </c>
      <c r="C1827" s="9" t="s">
        <v>380</v>
      </c>
      <c r="D1827" s="35" t="s">
        <v>1479</v>
      </c>
      <c r="E1827" s="35" t="s">
        <v>470</v>
      </c>
      <c r="F1827" s="36">
        <v>120</v>
      </c>
      <c r="G1827">
        <v>30713</v>
      </c>
      <c r="H1827" s="7" t="str">
        <f>VLOOKUP(G1827,'Sub-Acct VLookup'!$A$1:$B$44,2,0)</f>
        <v>American Red Cross</v>
      </c>
      <c r="I1827" s="35">
        <v>3344</v>
      </c>
      <c r="J1827" s="37" t="s">
        <v>1026</v>
      </c>
      <c r="K1827" s="37"/>
      <c r="L1827" t="str">
        <f>VLOOKUP(J1827,'State V-Lookup'!$A$1:$B$19,2,0)</f>
        <v>TENNESSEE</v>
      </c>
      <c r="M1827" t="str">
        <f>VLOOKUP(I1827,'Cost Center VLookup'!$A$1:$C$99,2,0)</f>
        <v>3344 Mid St Div Shelbyville Operations</v>
      </c>
      <c r="N1827" t="str">
        <f>VLOOKUP(I1827,'Cost Center VLookup'!$A$1:$C$89,3,0)</f>
        <v>James Robbins / Jason Griffin</v>
      </c>
      <c r="O1827" t="str">
        <f>VLOOKUP(I1827,'Cost Center VLookup'!$A$1:$D$97,4,0)</f>
        <v>Brett Lowe</v>
      </c>
    </row>
    <row r="1828" spans="1:15" ht="15" hidden="1">
      <c r="A1828" s="34">
        <v>41873</v>
      </c>
      <c r="B1828">
        <v>201408</v>
      </c>
      <c r="C1828" s="9" t="s">
        <v>380</v>
      </c>
      <c r="D1828" s="35" t="s">
        <v>1480</v>
      </c>
      <c r="E1828" s="35" t="s">
        <v>866</v>
      </c>
      <c r="F1828" s="36">
        <v>500</v>
      </c>
      <c r="G1828" s="35">
        <v>30702</v>
      </c>
      <c r="H1828" s="7" t="str">
        <f>VLOOKUP(G1828,'Sub-Acct VLookup'!$A$1:$B$44,2,0)</f>
        <v>Education</v>
      </c>
      <c r="I1828" s="35">
        <v>3333</v>
      </c>
      <c r="J1828" s="37" t="s">
        <v>1026</v>
      </c>
      <c r="K1828" s="37"/>
      <c r="L1828" t="str">
        <f>VLOOKUP(J1828,'State V-Lookup'!$A$1:$B$19,2,0)</f>
        <v>TENNESSEE</v>
      </c>
      <c r="M1828" t="str">
        <f>VLOOKUP(I1828,'Cost Center VLookup'!$A$1:$C$99,2,0)</f>
        <v>3333 Mid St Div Public Affairs</v>
      </c>
      <c r="N1828" t="str">
        <f>VLOOKUP(I1828,'Cost Center VLookup'!$A$1:$C$89,3,0)</f>
        <v>Mark Martin</v>
      </c>
      <c r="O1828" t="str">
        <f>VLOOKUP(I1828,'Cost Center VLookup'!$A$1:$D$97,4,0)</f>
        <v>Administration</v>
      </c>
    </row>
    <row r="1829" spans="1:15" ht="15" hidden="1">
      <c r="A1829" s="34">
        <v>41873</v>
      </c>
      <c r="B1829">
        <v>201408</v>
      </c>
      <c r="C1829" s="9" t="s">
        <v>380</v>
      </c>
      <c r="D1829" s="35" t="s">
        <v>1478</v>
      </c>
      <c r="E1829" s="35" t="s">
        <v>866</v>
      </c>
      <c r="F1829" s="36">
        <v>500</v>
      </c>
      <c r="G1829" s="35">
        <v>30702</v>
      </c>
      <c r="H1829" s="7" t="str">
        <f>VLOOKUP(G1829,'Sub-Acct VLookup'!$A$1:$B$44,2,0)</f>
        <v>Education</v>
      </c>
      <c r="I1829" s="35">
        <v>3333</v>
      </c>
      <c r="J1829" s="37" t="s">
        <v>1026</v>
      </c>
      <c r="K1829" s="37"/>
      <c r="L1829" t="str">
        <f>VLOOKUP(J1829,'State V-Lookup'!$A$1:$B$19,2,0)</f>
        <v>TENNESSEE</v>
      </c>
      <c r="M1829" t="str">
        <f>VLOOKUP(I1829,'Cost Center VLookup'!$A$1:$C$99,2,0)</f>
        <v>3333 Mid St Div Public Affairs</v>
      </c>
      <c r="N1829" t="str">
        <f>VLOOKUP(I1829,'Cost Center VLookup'!$A$1:$C$89,3,0)</f>
        <v>Mark Martin</v>
      </c>
      <c r="O1829" t="str">
        <f>VLOOKUP(I1829,'Cost Center VLookup'!$A$1:$D$97,4,0)</f>
        <v>Administration</v>
      </c>
    </row>
    <row r="1830" spans="1:15" ht="15" hidden="1">
      <c r="A1830" s="34">
        <v>41873</v>
      </c>
      <c r="B1830">
        <v>201408</v>
      </c>
      <c r="C1830" s="9" t="s">
        <v>380</v>
      </c>
      <c r="D1830" s="35" t="s">
        <v>1478</v>
      </c>
      <c r="E1830" s="35" t="s">
        <v>1481</v>
      </c>
      <c r="F1830" s="36">
        <v>4745.22</v>
      </c>
      <c r="G1830" s="35">
        <v>30736</v>
      </c>
      <c r="H1830" s="7" t="str">
        <f>VLOOKUP(G1830,'Sub-Acct VLookup'!$A$1:$B$44,2,0)</f>
        <v>Community Welfare</v>
      </c>
      <c r="I1830" s="35">
        <v>3333</v>
      </c>
      <c r="J1830" s="37" t="s">
        <v>1026</v>
      </c>
      <c r="K1830" s="37"/>
      <c r="L1830" t="str">
        <f>VLOOKUP(J1830,'State V-Lookup'!$A$1:$B$19,2,0)</f>
        <v>TENNESSEE</v>
      </c>
      <c r="M1830" t="str">
        <f>VLOOKUP(I1830,'Cost Center VLookup'!$A$1:$C$99,2,0)</f>
        <v>3333 Mid St Div Public Affairs</v>
      </c>
      <c r="N1830" t="str">
        <f>VLOOKUP(I1830,'Cost Center VLookup'!$A$1:$C$89,3,0)</f>
        <v>Mark Martin</v>
      </c>
      <c r="O1830" t="str">
        <f>VLOOKUP(I1830,'Cost Center VLookup'!$A$1:$D$97,4,0)</f>
        <v>Administration</v>
      </c>
    </row>
    <row r="1831" spans="1:15" ht="15" hidden="1">
      <c r="A1831" s="34">
        <v>40547</v>
      </c>
      <c r="B1831">
        <v>201409</v>
      </c>
      <c r="C1831" s="9" t="s">
        <v>380</v>
      </c>
      <c r="D1831" t="s">
        <v>1483</v>
      </c>
      <c r="E1831" s="35" t="s">
        <v>1482</v>
      </c>
      <c r="F1831" s="36">
        <v>-100</v>
      </c>
      <c r="G1831" s="39" t="s">
        <v>1013</v>
      </c>
      <c r="H1831" s="7" t="str">
        <f>VLOOKUP(G1831,'Sub-Acct VLookup'!$A$1:$B$44,2,0)</f>
        <v>Community Relations &amp; Trade Shows</v>
      </c>
      <c r="I1831">
        <v>3343</v>
      </c>
      <c r="J1831" s="37" t="s">
        <v>1026</v>
      </c>
      <c r="K1831" s="37"/>
      <c r="L1831" t="str">
        <f>VLOOKUP(J1831,'State V-Lookup'!$A$1:$B$19,2,0)</f>
        <v>TENNESSEE</v>
      </c>
      <c r="M1831" t="str">
        <f>VLOOKUP(I1831,'Cost Center VLookup'!$A$1:$C$99,2,0)</f>
        <v>3343 Mid St Div Murfreesboro Operations</v>
      </c>
      <c r="N1831" t="str">
        <f>VLOOKUP(I1831,'Cost Center VLookup'!$A$1:$C$89,3,0)</f>
        <v>James Robbins / Jason Griffin</v>
      </c>
      <c r="O1831" t="str">
        <f>VLOOKUP(I1831,'Cost Center VLookup'!$A$1:$D$97,4,0)</f>
        <v>Brett Lowe</v>
      </c>
    </row>
    <row r="1832" spans="1:15" ht="15" hidden="1">
      <c r="A1832" s="34">
        <v>40658</v>
      </c>
      <c r="B1832">
        <v>201409</v>
      </c>
      <c r="C1832" s="9" t="s">
        <v>380</v>
      </c>
      <c r="D1832" t="s">
        <v>1485</v>
      </c>
      <c r="E1832" s="35" t="s">
        <v>1484</v>
      </c>
      <c r="F1832" s="36">
        <v>-3000</v>
      </c>
      <c r="G1832">
        <v>30711</v>
      </c>
      <c r="H1832" s="7" t="str">
        <f>VLOOKUP(G1832,'Sub-Acct VLookup'!$A$1:$B$44,2,0)</f>
        <v>Heat Help Assistance Program</v>
      </c>
      <c r="I1832">
        <v>1508</v>
      </c>
      <c r="J1832" s="37" t="s">
        <v>1027</v>
      </c>
      <c r="K1832" s="37"/>
      <c r="L1832" t="str">
        <f>VLOOKUP(J1832,'State V-Lookup'!$A$1:$B$19,2,0)</f>
        <v>GENERAL OFFICE</v>
      </c>
      <c r="M1832" t="str">
        <f>VLOOKUP(I1832,'Cost Center VLookup'!$A$1:$C$99,2,0)</f>
        <v xml:space="preserve">1508 ATM-Dallas-Energy Assistance </v>
      </c>
      <c r="N1832" t="str">
        <f>VLOOKUP(I1832,'Cost Center VLookup'!$A$1:$C$89,3,0)</f>
        <v>Dan Alderson</v>
      </c>
      <c r="O1832" t="str">
        <f>VLOOKUP(I1832,'Cost Center VLookup'!$A$1:$D$97,4,0)</f>
        <v>Shared Services</v>
      </c>
    </row>
    <row r="1833" spans="1:15" ht="15" hidden="1">
      <c r="A1833" s="34">
        <v>40658</v>
      </c>
      <c r="B1833">
        <v>201409</v>
      </c>
      <c r="C1833" s="9" t="s">
        <v>380</v>
      </c>
      <c r="D1833" t="s">
        <v>1485</v>
      </c>
      <c r="E1833" s="35" t="s">
        <v>1486</v>
      </c>
      <c r="F1833" s="36">
        <v>3000</v>
      </c>
      <c r="G1833">
        <v>30711</v>
      </c>
      <c r="H1833" s="7" t="str">
        <f>VLOOKUP(G1833,'Sub-Acct VLookup'!$A$1:$B$44,2,0)</f>
        <v>Heat Help Assistance Program</v>
      </c>
      <c r="I1833">
        <v>1508</v>
      </c>
      <c r="J1833" s="37" t="s">
        <v>1027</v>
      </c>
      <c r="K1833" s="37"/>
      <c r="L1833" t="str">
        <f>VLOOKUP(J1833,'State V-Lookup'!$A$1:$B$19,2,0)</f>
        <v>GENERAL OFFICE</v>
      </c>
      <c r="M1833" t="str">
        <f>VLOOKUP(I1833,'Cost Center VLookup'!$A$1:$C$99,2,0)</f>
        <v xml:space="preserve">1508 ATM-Dallas-Energy Assistance </v>
      </c>
      <c r="N1833" t="str">
        <f>VLOOKUP(I1833,'Cost Center VLookup'!$A$1:$C$89,3,0)</f>
        <v>Dan Alderson</v>
      </c>
      <c r="O1833" t="str">
        <f>VLOOKUP(I1833,'Cost Center VLookup'!$A$1:$D$97,4,0)</f>
        <v>Shared Services</v>
      </c>
    </row>
    <row r="1834" spans="1:15" ht="15" hidden="1">
      <c r="A1834" s="34">
        <v>41865</v>
      </c>
      <c r="B1834">
        <v>201409</v>
      </c>
      <c r="C1834" s="9" t="s">
        <v>380</v>
      </c>
      <c r="D1834">
        <v>57122</v>
      </c>
      <c r="E1834" s="35" t="s">
        <v>470</v>
      </c>
      <c r="F1834" s="36">
        <v>500</v>
      </c>
      <c r="G1834">
        <v>30736</v>
      </c>
      <c r="H1834" s="7" t="str">
        <f>VLOOKUP(G1834,'Sub-Acct VLookup'!$A$1:$B$44,2,0)</f>
        <v>Community Welfare</v>
      </c>
      <c r="I1834">
        <v>3333</v>
      </c>
      <c r="J1834" s="2" t="s">
        <v>1011</v>
      </c>
      <c r="K1834" s="2"/>
      <c r="L1834" t="str">
        <f>VLOOKUP(J1834,'State V-Lookup'!$A$1:$B$19,2,0)</f>
        <v>KENTUCKY</v>
      </c>
      <c r="M1834" t="str">
        <f>VLOOKUP(I1834,'Cost Center VLookup'!$A$1:$C$99,2,0)</f>
        <v>3333 Mid St Div Public Affairs</v>
      </c>
      <c r="N1834" t="str">
        <f>VLOOKUP(I1834,'Cost Center VLookup'!$A$1:$C$89,3,0)</f>
        <v>Mark Martin</v>
      </c>
      <c r="O1834" t="str">
        <f>VLOOKUP(I1834,'Cost Center VLookup'!$A$1:$D$97,4,0)</f>
        <v>Administration</v>
      </c>
    </row>
    <row r="1835" spans="1:15" ht="15" hidden="1">
      <c r="A1835" s="34">
        <v>41870</v>
      </c>
      <c r="B1835">
        <v>201409</v>
      </c>
      <c r="C1835" s="9" t="s">
        <v>380</v>
      </c>
      <c r="D1835" t="s">
        <v>1488</v>
      </c>
      <c r="E1835" s="35" t="s">
        <v>1487</v>
      </c>
      <c r="F1835" s="36">
        <v>5000</v>
      </c>
      <c r="G1835">
        <v>30702</v>
      </c>
      <c r="H1835" s="7" t="str">
        <f>VLOOKUP(G1835,'Sub-Acct VLookup'!$A$1:$B$44,2,0)</f>
        <v>Education</v>
      </c>
      <c r="I1835">
        <v>3333</v>
      </c>
      <c r="J1835" s="2" t="s">
        <v>1011</v>
      </c>
      <c r="K1835" s="2"/>
      <c r="L1835" t="str">
        <f>VLOOKUP(J1835,'State V-Lookup'!$A$1:$B$19,2,0)</f>
        <v>KENTUCKY</v>
      </c>
      <c r="M1835" t="str">
        <f>VLOOKUP(I1835,'Cost Center VLookup'!$A$1:$C$99,2,0)</f>
        <v>3333 Mid St Div Public Affairs</v>
      </c>
      <c r="N1835" t="str">
        <f>VLOOKUP(I1835,'Cost Center VLookup'!$A$1:$C$89,3,0)</f>
        <v>Mark Martin</v>
      </c>
      <c r="O1835" t="str">
        <f>VLOOKUP(I1835,'Cost Center VLookup'!$A$1:$D$97,4,0)</f>
        <v>Administration</v>
      </c>
    </row>
    <row r="1836" spans="1:15" ht="15" hidden="1">
      <c r="A1836" s="34">
        <v>41873</v>
      </c>
      <c r="B1836">
        <v>201409</v>
      </c>
      <c r="C1836" s="9" t="s">
        <v>380</v>
      </c>
      <c r="D1836" t="s">
        <v>1480</v>
      </c>
      <c r="E1836" s="35" t="s">
        <v>866</v>
      </c>
      <c r="F1836" s="36">
        <v>-500</v>
      </c>
      <c r="G1836">
        <v>30702</v>
      </c>
      <c r="H1836" s="7" t="str">
        <f>VLOOKUP(G1836,'Sub-Acct VLookup'!$A$1:$B$44,2,0)</f>
        <v>Education</v>
      </c>
      <c r="I1836">
        <v>3333</v>
      </c>
      <c r="J1836" s="37" t="s">
        <v>1026</v>
      </c>
      <c r="K1836" s="37"/>
      <c r="L1836" t="str">
        <f>VLOOKUP(J1836,'State V-Lookup'!$A$1:$B$19,2,0)</f>
        <v>TENNESSEE</v>
      </c>
      <c r="M1836" t="str">
        <f>VLOOKUP(I1836,'Cost Center VLookup'!$A$1:$C$99,2,0)</f>
        <v>3333 Mid St Div Public Affairs</v>
      </c>
      <c r="N1836" t="str">
        <f>VLOOKUP(I1836,'Cost Center VLookup'!$A$1:$C$89,3,0)</f>
        <v>Mark Martin</v>
      </c>
      <c r="O1836" t="str">
        <f>VLOOKUP(I1836,'Cost Center VLookup'!$A$1:$D$97,4,0)</f>
        <v>Administration</v>
      </c>
    </row>
    <row r="1837" spans="1:15" ht="15" hidden="1">
      <c r="A1837" s="34">
        <v>41877</v>
      </c>
      <c r="B1837">
        <v>201409</v>
      </c>
      <c r="C1837" s="9" t="s">
        <v>380</v>
      </c>
      <c r="D1837" t="s">
        <v>1489</v>
      </c>
      <c r="E1837" s="35" t="s">
        <v>644</v>
      </c>
      <c r="F1837" s="36">
        <v>100</v>
      </c>
      <c r="G1837">
        <v>30736</v>
      </c>
      <c r="H1837" s="7" t="str">
        <f>VLOOKUP(G1837,'Sub-Acct VLookup'!$A$1:$B$44,2,0)</f>
        <v>Community Welfare</v>
      </c>
      <c r="I1837">
        <v>3333</v>
      </c>
      <c r="J1837" s="2" t="s">
        <v>1011</v>
      </c>
      <c r="K1837" s="2"/>
      <c r="L1837" t="str">
        <f>VLOOKUP(J1837,'State V-Lookup'!$A$1:$B$19,2,0)</f>
        <v>KENTUCKY</v>
      </c>
      <c r="M1837" t="str">
        <f>VLOOKUP(I1837,'Cost Center VLookup'!$A$1:$C$99,2,0)</f>
        <v>3333 Mid St Div Public Affairs</v>
      </c>
      <c r="N1837" t="str">
        <f>VLOOKUP(I1837,'Cost Center VLookup'!$A$1:$C$89,3,0)</f>
        <v>Mark Martin</v>
      </c>
      <c r="O1837" t="str">
        <f>VLOOKUP(I1837,'Cost Center VLookup'!$A$1:$D$97,4,0)</f>
        <v>Administration</v>
      </c>
    </row>
    <row r="1838" spans="1:15" ht="15" hidden="1">
      <c r="A1838" s="34">
        <v>41879</v>
      </c>
      <c r="B1838">
        <v>201409</v>
      </c>
      <c r="C1838" s="9" t="s">
        <v>380</v>
      </c>
      <c r="D1838" t="s">
        <v>1490</v>
      </c>
      <c r="E1838" s="35" t="s">
        <v>746</v>
      </c>
      <c r="F1838" s="36">
        <v>1000</v>
      </c>
      <c r="G1838">
        <v>30736</v>
      </c>
      <c r="H1838" s="7" t="str">
        <f>VLOOKUP(G1838,'Sub-Acct VLookup'!$A$1:$B$44,2,0)</f>
        <v>Community Welfare</v>
      </c>
      <c r="I1838">
        <v>3333</v>
      </c>
      <c r="J1838" s="2" t="s">
        <v>1011</v>
      </c>
      <c r="K1838" s="2"/>
      <c r="L1838" t="str">
        <f>VLOOKUP(J1838,'State V-Lookup'!$A$1:$B$19,2,0)</f>
        <v>KENTUCKY</v>
      </c>
      <c r="M1838" t="str">
        <f>VLOOKUP(I1838,'Cost Center VLookup'!$A$1:$C$99,2,0)</f>
        <v>3333 Mid St Div Public Affairs</v>
      </c>
      <c r="N1838" t="str">
        <f>VLOOKUP(I1838,'Cost Center VLookup'!$A$1:$C$89,3,0)</f>
        <v>Mark Martin</v>
      </c>
      <c r="O1838" t="str">
        <f>VLOOKUP(I1838,'Cost Center VLookup'!$A$1:$D$97,4,0)</f>
        <v>Administration</v>
      </c>
    </row>
    <row r="1839" spans="1:15" ht="15" hidden="1">
      <c r="A1839" s="34">
        <v>41882</v>
      </c>
      <c r="B1839">
        <v>201409</v>
      </c>
      <c r="C1839" s="9" t="s">
        <v>380</v>
      </c>
      <c r="D1839" t="s">
        <v>1491</v>
      </c>
      <c r="E1839" s="35" t="s">
        <v>567</v>
      </c>
      <c r="F1839" s="36">
        <v>250</v>
      </c>
      <c r="G1839">
        <v>30736</v>
      </c>
      <c r="H1839" s="7" t="str">
        <f>VLOOKUP(G1839,'Sub-Acct VLookup'!$A$1:$B$44,2,0)</f>
        <v>Community Welfare</v>
      </c>
      <c r="I1839">
        <v>3333</v>
      </c>
      <c r="J1839" s="2" t="s">
        <v>1011</v>
      </c>
      <c r="K1839" s="2"/>
      <c r="L1839" t="str">
        <f>VLOOKUP(J1839,'State V-Lookup'!$A$1:$B$19,2,0)</f>
        <v>KENTUCKY</v>
      </c>
      <c r="M1839" t="str">
        <f>VLOOKUP(I1839,'Cost Center VLookup'!$A$1:$C$99,2,0)</f>
        <v>3333 Mid St Div Public Affairs</v>
      </c>
      <c r="N1839" t="str">
        <f>VLOOKUP(I1839,'Cost Center VLookup'!$A$1:$C$89,3,0)</f>
        <v>Mark Martin</v>
      </c>
      <c r="O1839" t="str">
        <f>VLOOKUP(I1839,'Cost Center VLookup'!$A$1:$D$97,4,0)</f>
        <v>Administration</v>
      </c>
    </row>
    <row r="1840" spans="1:15" ht="15" hidden="1">
      <c r="A1840" s="34">
        <v>41883</v>
      </c>
      <c r="B1840">
        <v>201409</v>
      </c>
      <c r="C1840" s="9" t="s">
        <v>380</v>
      </c>
      <c r="D1840" t="s">
        <v>1493</v>
      </c>
      <c r="E1840" s="35" t="s">
        <v>1492</v>
      </c>
      <c r="F1840" s="36">
        <v>100</v>
      </c>
      <c r="G1840">
        <v>30740</v>
      </c>
      <c r="H1840" s="7" t="str">
        <f>VLOOKUP(G1840,'Sub-Acct VLookup'!$A$1:$B$44,2,0)</f>
        <v>Miscellanous Income Deductions</v>
      </c>
      <c r="I1840">
        <v>2739</v>
      </c>
      <c r="J1840" s="2" t="s">
        <v>1011</v>
      </c>
      <c r="K1840" s="2"/>
      <c r="L1840" t="str">
        <f>VLOOKUP(J1840,'State V-Lookup'!$A$1:$B$19,2,0)</f>
        <v>KENTUCKY</v>
      </c>
      <c r="M1840" t="str">
        <f>VLOOKUP(I1840,'Cost Center VLookup'!$A$1:$C$99,2,0)</f>
        <v>2739 KY Div Shelbyville C&amp;M/Service</v>
      </c>
      <c r="N1840" t="str">
        <f>VLOOKUP(I1840,'Cost Center VLookup'!$A$1:$C$89,3,0)</f>
        <v>Jake Basham</v>
      </c>
      <c r="O1840" t="str">
        <f>VLOOKUP(I1840,'Cost Center VLookup'!$A$1:$D$97,4,0)</f>
        <v>Mike Close</v>
      </c>
    </row>
    <row r="1841" spans="1:15" ht="15" hidden="1">
      <c r="A1841" s="34">
        <v>41883</v>
      </c>
      <c r="B1841">
        <v>201409</v>
      </c>
      <c r="C1841" s="9" t="s">
        <v>380</v>
      </c>
      <c r="D1841" t="s">
        <v>1493</v>
      </c>
      <c r="E1841" s="35" t="s">
        <v>507</v>
      </c>
      <c r="F1841" s="36">
        <v>500</v>
      </c>
      <c r="G1841">
        <v>30736</v>
      </c>
      <c r="H1841" s="7" t="str">
        <f>VLOOKUP(G1841,'Sub-Acct VLookup'!$A$1:$B$44,2,0)</f>
        <v>Community Welfare</v>
      </c>
      <c r="I1841">
        <v>2734</v>
      </c>
      <c r="J1841" s="2" t="s">
        <v>1011</v>
      </c>
      <c r="K1841" s="2"/>
      <c r="L1841" t="str">
        <f>VLOOKUP(J1841,'State V-Lookup'!$A$1:$B$19,2,0)</f>
        <v>KENTUCKY</v>
      </c>
      <c r="M1841" t="str">
        <f>VLOOKUP(I1841,'Cost Center VLookup'!$A$1:$C$99,2,0)</f>
        <v>2734 KY Div Bowling Green C&amp;M/Service</v>
      </c>
      <c r="N1841" t="str">
        <f>VLOOKUP(I1841,'Cost Center VLookup'!$A$1:$C$89,3,0)</f>
        <v>Don Bonner / Kolby Beals</v>
      </c>
      <c r="O1841" t="str">
        <f>VLOOKUP(I1841,'Cost Center VLookup'!$A$1:$D$97,4,0)</f>
        <v>Mike Close</v>
      </c>
    </row>
    <row r="1842" spans="1:15" ht="15" hidden="1">
      <c r="A1842" s="34">
        <v>41883</v>
      </c>
      <c r="B1842">
        <v>201409</v>
      </c>
      <c r="C1842" s="9" t="s">
        <v>380</v>
      </c>
      <c r="D1842" t="s">
        <v>1493</v>
      </c>
      <c r="E1842" s="35" t="s">
        <v>207</v>
      </c>
      <c r="F1842" s="36">
        <v>350</v>
      </c>
      <c r="G1842">
        <v>30736</v>
      </c>
      <c r="H1842" s="7" t="str">
        <f>VLOOKUP(G1842,'Sub-Acct VLookup'!$A$1:$B$44,2,0)</f>
        <v>Community Welfare</v>
      </c>
      <c r="I1842">
        <v>3333</v>
      </c>
      <c r="J1842" s="2" t="s">
        <v>1011</v>
      </c>
      <c r="K1842" s="2"/>
      <c r="L1842" t="str">
        <f>VLOOKUP(J1842,'State V-Lookup'!$A$1:$B$19,2,0)</f>
        <v>KENTUCKY</v>
      </c>
      <c r="M1842" t="str">
        <f>VLOOKUP(I1842,'Cost Center VLookup'!$A$1:$C$99,2,0)</f>
        <v>3333 Mid St Div Public Affairs</v>
      </c>
      <c r="N1842" t="str">
        <f>VLOOKUP(I1842,'Cost Center VLookup'!$A$1:$C$89,3,0)</f>
        <v>Mark Martin</v>
      </c>
      <c r="O1842" t="str">
        <f>VLOOKUP(I1842,'Cost Center VLookup'!$A$1:$D$97,4,0)</f>
        <v>Administration</v>
      </c>
    </row>
    <row r="1843" spans="1:15" ht="15" hidden="1">
      <c r="A1843" s="34">
        <v>41884</v>
      </c>
      <c r="B1843">
        <v>201409</v>
      </c>
      <c r="C1843" s="9" t="s">
        <v>380</v>
      </c>
      <c r="D1843" t="s">
        <v>1494</v>
      </c>
      <c r="E1843" s="35" t="s">
        <v>781</v>
      </c>
      <c r="F1843" s="36">
        <v>160</v>
      </c>
      <c r="G1843">
        <v>30710</v>
      </c>
      <c r="H1843" s="7" t="str">
        <f>VLOOKUP(G1843,'Sub-Acct VLookup'!$A$1:$B$44,2,0)</f>
        <v>Youth Clubs &amp; Centers</v>
      </c>
      <c r="I1843">
        <v>3333</v>
      </c>
      <c r="J1843" s="37" t="s">
        <v>1026</v>
      </c>
      <c r="K1843" s="37"/>
      <c r="L1843" t="str">
        <f>VLOOKUP(J1843,'State V-Lookup'!$A$1:$B$19,2,0)</f>
        <v>TENNESSEE</v>
      </c>
      <c r="M1843" t="str">
        <f>VLOOKUP(I1843,'Cost Center VLookup'!$A$1:$C$99,2,0)</f>
        <v>3333 Mid St Div Public Affairs</v>
      </c>
      <c r="N1843" t="str">
        <f>VLOOKUP(I1843,'Cost Center VLookup'!$A$1:$C$89,3,0)</f>
        <v>Mark Martin</v>
      </c>
      <c r="O1843" t="str">
        <f>VLOOKUP(I1843,'Cost Center VLookup'!$A$1:$D$97,4,0)</f>
        <v>Administration</v>
      </c>
    </row>
    <row r="1844" spans="1:15" ht="15" hidden="1">
      <c r="A1844" s="34">
        <v>41893</v>
      </c>
      <c r="B1844">
        <v>201409</v>
      </c>
      <c r="C1844" s="9" t="s">
        <v>380</v>
      </c>
      <c r="D1844">
        <v>4151017158</v>
      </c>
      <c r="E1844" s="35" t="s">
        <v>597</v>
      </c>
      <c r="F1844" s="36">
        <v>500</v>
      </c>
      <c r="G1844">
        <v>30736</v>
      </c>
      <c r="H1844" s="7" t="str">
        <f>VLOOKUP(G1844,'Sub-Acct VLookup'!$A$1:$B$44,2,0)</f>
        <v>Community Welfare</v>
      </c>
      <c r="I1844">
        <v>3333</v>
      </c>
      <c r="J1844" s="37" t="s">
        <v>1026</v>
      </c>
      <c r="K1844" s="37"/>
      <c r="L1844" t="str">
        <f>VLOOKUP(J1844,'State V-Lookup'!$A$1:$B$19,2,0)</f>
        <v>TENNESSEE</v>
      </c>
      <c r="M1844" t="str">
        <f>VLOOKUP(I1844,'Cost Center VLookup'!$A$1:$C$99,2,0)</f>
        <v>3333 Mid St Div Public Affairs</v>
      </c>
      <c r="N1844" t="str">
        <f>VLOOKUP(I1844,'Cost Center VLookup'!$A$1:$C$89,3,0)</f>
        <v>Mark Martin</v>
      </c>
      <c r="O1844" t="str">
        <f>VLOOKUP(I1844,'Cost Center VLookup'!$A$1:$D$97,4,0)</f>
        <v>Administration</v>
      </c>
    </row>
    <row r="1845" spans="1:15" ht="15" hidden="1">
      <c r="A1845" s="34">
        <v>41898</v>
      </c>
      <c r="B1845">
        <v>201409</v>
      </c>
      <c r="C1845" s="9" t="s">
        <v>380</v>
      </c>
      <c r="D1845" t="s">
        <v>1495</v>
      </c>
      <c r="E1845" s="35" t="s">
        <v>486</v>
      </c>
      <c r="F1845" s="36">
        <v>65.72</v>
      </c>
      <c r="G1845">
        <v>30702</v>
      </c>
      <c r="H1845" s="7" t="str">
        <f>VLOOKUP(G1845,'Sub-Acct VLookup'!$A$1:$B$44,2,0)</f>
        <v>Education</v>
      </c>
      <c r="I1845">
        <v>2737</v>
      </c>
      <c r="J1845" s="2" t="s">
        <v>1011</v>
      </c>
      <c r="K1845" s="2"/>
      <c r="L1845" t="str">
        <f>VLOOKUP(J1845,'State V-Lookup'!$A$1:$B$19,2,0)</f>
        <v>KENTUCKY</v>
      </c>
      <c r="M1845" t="str">
        <f>VLOOKUP(I1845,'Cost Center VLookup'!$A$1:$C$99,2,0)</f>
        <v>2737 KY Div Danville C&amp;M/Service</v>
      </c>
      <c r="N1845" t="str">
        <f>VLOOKUP(I1845,'Cost Center VLookup'!$A$1:$C$89,3,0)</f>
        <v>Jimmy Dale Smith</v>
      </c>
      <c r="O1845" t="str">
        <f>VLOOKUP(I1845,'Cost Center VLookup'!$A$1:$D$97,4,0)</f>
        <v>Mike Close</v>
      </c>
    </row>
    <row r="1846" spans="1:15" ht="15" hidden="1">
      <c r="A1846" s="34">
        <v>41898</v>
      </c>
      <c r="B1846">
        <v>201409</v>
      </c>
      <c r="C1846" s="9" t="s">
        <v>380</v>
      </c>
      <c r="D1846" t="s">
        <v>1496</v>
      </c>
      <c r="E1846" s="35" t="s">
        <v>486</v>
      </c>
      <c r="F1846" s="36">
        <v>90</v>
      </c>
      <c r="G1846">
        <v>30736</v>
      </c>
      <c r="H1846" s="7" t="str">
        <f>VLOOKUP(G1846,'Sub-Acct VLookup'!$A$1:$B$44,2,0)</f>
        <v>Community Welfare</v>
      </c>
      <c r="I1846">
        <v>2732</v>
      </c>
      <c r="J1846" s="2" t="s">
        <v>1011</v>
      </c>
      <c r="K1846" s="2"/>
      <c r="L1846" t="str">
        <f>VLOOKUP(J1846,'State V-Lookup'!$A$1:$B$19,2,0)</f>
        <v>KENTUCKY</v>
      </c>
      <c r="M1846" t="str">
        <f>VLOOKUP(I1846,'Cost Center VLookup'!$A$1:$C$99,2,0)</f>
        <v>2732 KY Div Bowling Green East Region Marketing</v>
      </c>
      <c r="N1846" t="str">
        <f>VLOOKUP(I1846,'Cost Center VLookup'!$A$1:$C$89,3,0)</f>
        <v>Bradley Benningfield</v>
      </c>
      <c r="O1846" t="str">
        <f>VLOOKUP(I1846,'Cost Center VLookup'!$A$1:$D$97,4,0)</f>
        <v>Marketing</v>
      </c>
    </row>
    <row r="1847" spans="1:15" ht="15" hidden="1">
      <c r="A1847" s="34">
        <v>41900</v>
      </c>
      <c r="B1847">
        <v>201409</v>
      </c>
      <c r="C1847" s="9" t="s">
        <v>380</v>
      </c>
      <c r="D1847" t="s">
        <v>1498</v>
      </c>
      <c r="E1847" s="35" t="s">
        <v>1497</v>
      </c>
      <c r="F1847" s="36">
        <v>500</v>
      </c>
      <c r="G1847">
        <v>30736</v>
      </c>
      <c r="H1847" s="7" t="str">
        <f>VLOOKUP(G1847,'Sub-Acct VLookup'!$A$1:$B$44,2,0)</f>
        <v>Community Welfare</v>
      </c>
      <c r="I1847">
        <v>3333</v>
      </c>
      <c r="J1847" s="2" t="s">
        <v>1011</v>
      </c>
      <c r="K1847" s="2"/>
      <c r="L1847" t="str">
        <f>VLOOKUP(J1847,'State V-Lookup'!$A$1:$B$19,2,0)</f>
        <v>KENTUCKY</v>
      </c>
      <c r="M1847" t="str">
        <f>VLOOKUP(I1847,'Cost Center VLookup'!$A$1:$C$99,2,0)</f>
        <v>3333 Mid St Div Public Affairs</v>
      </c>
      <c r="N1847" t="str">
        <f>VLOOKUP(I1847,'Cost Center VLookup'!$A$1:$C$89,3,0)</f>
        <v>Mark Martin</v>
      </c>
      <c r="O1847" t="str">
        <f>VLOOKUP(I1847,'Cost Center VLookup'!$A$1:$D$97,4,0)</f>
        <v>Administration</v>
      </c>
    </row>
    <row r="1848" spans="1:15" ht="15" hidden="1">
      <c r="A1848" s="34">
        <v>41900</v>
      </c>
      <c r="B1848">
        <v>201409</v>
      </c>
      <c r="C1848" s="9" t="s">
        <v>380</v>
      </c>
      <c r="D1848" t="s">
        <v>1498</v>
      </c>
      <c r="E1848" s="35" t="s">
        <v>1499</v>
      </c>
      <c r="F1848" s="36">
        <v>300</v>
      </c>
      <c r="G1848">
        <v>30736</v>
      </c>
      <c r="H1848" s="7" t="str">
        <f>VLOOKUP(G1848,'Sub-Acct VLookup'!$A$1:$B$44,2,0)</f>
        <v>Community Welfare</v>
      </c>
      <c r="I1848">
        <v>2734</v>
      </c>
      <c r="J1848" s="2" t="s">
        <v>1011</v>
      </c>
      <c r="K1848" s="2"/>
      <c r="L1848" t="str">
        <f>VLOOKUP(J1848,'State V-Lookup'!$A$1:$B$19,2,0)</f>
        <v>KENTUCKY</v>
      </c>
      <c r="M1848" t="str">
        <f>VLOOKUP(I1848,'Cost Center VLookup'!$A$1:$C$99,2,0)</f>
        <v>2734 KY Div Bowling Green C&amp;M/Service</v>
      </c>
      <c r="N1848" t="str">
        <f>VLOOKUP(I1848,'Cost Center VLookup'!$A$1:$C$89,3,0)</f>
        <v>Don Bonner / Kolby Beals</v>
      </c>
      <c r="O1848" t="str">
        <f>VLOOKUP(I1848,'Cost Center VLookup'!$A$1:$D$97,4,0)</f>
        <v>Mike Close</v>
      </c>
    </row>
    <row r="1849" spans="1:15" ht="15" hidden="1">
      <c r="A1849" s="34">
        <v>41901</v>
      </c>
      <c r="B1849">
        <v>201409</v>
      </c>
      <c r="C1849" s="9" t="s">
        <v>380</v>
      </c>
      <c r="D1849" t="s">
        <v>1501</v>
      </c>
      <c r="E1849" s="35" t="s">
        <v>1500</v>
      </c>
      <c r="F1849" s="36">
        <v>500</v>
      </c>
      <c r="G1849">
        <v>30736</v>
      </c>
      <c r="H1849" s="7" t="str">
        <f>VLOOKUP(G1849,'Sub-Acct VLookup'!$A$1:$B$44,2,0)</f>
        <v>Community Welfare</v>
      </c>
      <c r="I1849">
        <v>3333</v>
      </c>
      <c r="J1849" s="2" t="s">
        <v>1011</v>
      </c>
      <c r="K1849" s="2"/>
      <c r="L1849" t="str">
        <f>VLOOKUP(J1849,'State V-Lookup'!$A$1:$B$19,2,0)</f>
        <v>KENTUCKY</v>
      </c>
      <c r="M1849" t="str">
        <f>VLOOKUP(I1849,'Cost Center VLookup'!$A$1:$C$99,2,0)</f>
        <v>3333 Mid St Div Public Affairs</v>
      </c>
      <c r="N1849" t="str">
        <f>VLOOKUP(I1849,'Cost Center VLookup'!$A$1:$C$89,3,0)</f>
        <v>Mark Martin</v>
      </c>
      <c r="O1849" t="str">
        <f>VLOOKUP(I1849,'Cost Center VLookup'!$A$1:$D$97,4,0)</f>
        <v>Administration</v>
      </c>
    </row>
    <row r="1850" spans="1:15" ht="15" hidden="1">
      <c r="A1850" s="34">
        <v>41904</v>
      </c>
      <c r="B1850">
        <v>201409</v>
      </c>
      <c r="C1850" s="9" t="s">
        <v>380</v>
      </c>
      <c r="D1850" t="s">
        <v>1502</v>
      </c>
      <c r="E1850" s="35" t="s">
        <v>653</v>
      </c>
      <c r="F1850" s="36">
        <v>250</v>
      </c>
      <c r="G1850">
        <v>30702</v>
      </c>
      <c r="H1850" s="7" t="str">
        <f>VLOOKUP(G1850,'Sub-Acct VLookup'!$A$1:$B$44,2,0)</f>
        <v>Education</v>
      </c>
      <c r="I1850">
        <v>3307</v>
      </c>
      <c r="J1850" s="37" t="s">
        <v>1026</v>
      </c>
      <c r="K1850" s="37"/>
      <c r="L1850" t="str">
        <f>VLOOKUP(J1850,'State V-Lookup'!$A$1:$B$19,2,0)</f>
        <v>TENNESSEE</v>
      </c>
      <c r="M1850" t="str">
        <f>VLOOKUP(I1850,'Cost Center VLookup'!$A$1:$C$99,2,0)</f>
        <v>3307 Mid St Div Franklin Finance</v>
      </c>
      <c r="N1850" t="str">
        <f>VLOOKUP(I1850,'Cost Center VLookup'!$A$1:$C$89,3,0)</f>
        <v>Marcie Wessinger</v>
      </c>
      <c r="O1850" t="str">
        <f>VLOOKUP(I1850,'Cost Center VLookup'!$A$1:$D$97,4,0)</f>
        <v>Administration</v>
      </c>
    </row>
    <row r="1851" spans="1:15" ht="15" hidden="1">
      <c r="A1851" s="34">
        <v>41905</v>
      </c>
      <c r="B1851">
        <v>201409</v>
      </c>
      <c r="C1851" s="9" t="s">
        <v>380</v>
      </c>
      <c r="D1851" t="s">
        <v>1504</v>
      </c>
      <c r="E1851" s="35" t="s">
        <v>1503</v>
      </c>
      <c r="F1851" s="36">
        <v>100</v>
      </c>
      <c r="G1851">
        <v>30736</v>
      </c>
      <c r="H1851" s="7" t="str">
        <f>VLOOKUP(G1851,'Sub-Acct VLookup'!$A$1:$B$44,2,0)</f>
        <v>Community Welfare</v>
      </c>
      <c r="I1851">
        <v>3333</v>
      </c>
      <c r="J1851" s="2" t="s">
        <v>1011</v>
      </c>
      <c r="K1851" s="2"/>
      <c r="L1851" t="str">
        <f>VLOOKUP(J1851,'State V-Lookup'!$A$1:$B$19,2,0)</f>
        <v>KENTUCKY</v>
      </c>
      <c r="M1851" t="str">
        <f>VLOOKUP(I1851,'Cost Center VLookup'!$A$1:$C$99,2,0)</f>
        <v>3333 Mid St Div Public Affairs</v>
      </c>
      <c r="N1851" t="str">
        <f>VLOOKUP(I1851,'Cost Center VLookup'!$A$1:$C$89,3,0)</f>
        <v>Mark Martin</v>
      </c>
      <c r="O1851" t="str">
        <f>VLOOKUP(I1851,'Cost Center VLookup'!$A$1:$D$97,4,0)</f>
        <v>Administration</v>
      </c>
    </row>
    <row r="1852" spans="1:15" ht="15" hidden="1">
      <c r="A1852" s="34">
        <v>41905</v>
      </c>
      <c r="B1852">
        <v>201409</v>
      </c>
      <c r="C1852" s="9" t="s">
        <v>380</v>
      </c>
      <c r="D1852" t="s">
        <v>1505</v>
      </c>
      <c r="E1852" s="35" t="s">
        <v>795</v>
      </c>
      <c r="F1852" s="36">
        <v>500</v>
      </c>
      <c r="G1852">
        <v>30702</v>
      </c>
      <c r="H1852" s="7" t="str">
        <f>VLOOKUP(G1852,'Sub-Acct VLookup'!$A$1:$B$44,2,0)</f>
        <v>Education</v>
      </c>
      <c r="I1852">
        <v>3333</v>
      </c>
      <c r="J1852" s="2" t="s">
        <v>1011</v>
      </c>
      <c r="K1852" s="2"/>
      <c r="L1852" t="str">
        <f>VLOOKUP(J1852,'State V-Lookup'!$A$1:$B$19,2,0)</f>
        <v>KENTUCKY</v>
      </c>
      <c r="M1852" t="str">
        <f>VLOOKUP(I1852,'Cost Center VLookup'!$A$1:$C$99,2,0)</f>
        <v>3333 Mid St Div Public Affairs</v>
      </c>
      <c r="N1852" t="str">
        <f>VLOOKUP(I1852,'Cost Center VLookup'!$A$1:$C$89,3,0)</f>
        <v>Mark Martin</v>
      </c>
      <c r="O1852" t="str">
        <f>VLOOKUP(I1852,'Cost Center VLookup'!$A$1:$D$97,4,0)</f>
        <v>Administration</v>
      </c>
    </row>
    <row r="1853" spans="1:15" ht="15" hidden="1">
      <c r="A1853" s="34">
        <v>41884</v>
      </c>
      <c r="B1853">
        <v>201410</v>
      </c>
      <c r="C1853" s="9" t="s">
        <v>1531</v>
      </c>
      <c r="D1853" t="s">
        <v>1494</v>
      </c>
      <c r="E1853" s="40" t="s">
        <v>1506</v>
      </c>
      <c r="F1853" s="41">
        <v>100</v>
      </c>
      <c r="G1853" s="40">
        <v>30702</v>
      </c>
      <c r="H1853" s="7" t="str">
        <f>VLOOKUP(G1853,'Sub-Acct VLookup'!$A$1:$B$44,2,0)</f>
        <v>Education</v>
      </c>
      <c r="I1853" s="40">
        <v>3333</v>
      </c>
      <c r="J1853" s="37" t="s">
        <v>1026</v>
      </c>
      <c r="K1853" s="37"/>
      <c r="L1853" t="str">
        <f>VLOOKUP(J1853,'State V-Lookup'!$A$1:$B$19,2,0)</f>
        <v>TENNESSEE</v>
      </c>
      <c r="M1853" t="str">
        <f>VLOOKUP(I1853,'Cost Center VLookup'!$A$1:$C$99,2,0)</f>
        <v>3333 Mid St Div Public Affairs</v>
      </c>
      <c r="N1853" t="str">
        <f>VLOOKUP(I1853,'Cost Center VLookup'!$A$1:$C$89,3,0)</f>
        <v>Mark Martin</v>
      </c>
      <c r="O1853" t="str">
        <f>VLOOKUP(I1853,'Cost Center VLookup'!$A$1:$D$97,4,0)</f>
        <v>Administration</v>
      </c>
    </row>
    <row r="1854" spans="1:15" ht="15" hidden="1">
      <c r="A1854" s="34">
        <v>41887</v>
      </c>
      <c r="B1854">
        <v>201410</v>
      </c>
      <c r="C1854" s="9" t="s">
        <v>1531</v>
      </c>
      <c r="D1854" t="s">
        <v>1508</v>
      </c>
      <c r="E1854" s="40" t="s">
        <v>1507</v>
      </c>
      <c r="F1854" s="41">
        <v>500</v>
      </c>
      <c r="G1854" s="40">
        <v>30736</v>
      </c>
      <c r="H1854" s="7" t="str">
        <f>VLOOKUP(G1854,'Sub-Acct VLookup'!$A$1:$B$44,2,0)</f>
        <v>Community Welfare</v>
      </c>
      <c r="I1854" s="40">
        <v>3333</v>
      </c>
      <c r="J1854" s="2" t="s">
        <v>1011</v>
      </c>
      <c r="K1854" s="2"/>
      <c r="L1854" t="str">
        <f>VLOOKUP(J1854,'State V-Lookup'!$A$1:$B$19,2,0)</f>
        <v>KENTUCKY</v>
      </c>
      <c r="M1854" t="str">
        <f>VLOOKUP(I1854,'Cost Center VLookup'!$A$1:$C$99,2,0)</f>
        <v>3333 Mid St Div Public Affairs</v>
      </c>
      <c r="N1854" t="str">
        <f>VLOOKUP(I1854,'Cost Center VLookup'!$A$1:$C$89,3,0)</f>
        <v>Mark Martin</v>
      </c>
      <c r="O1854" t="str">
        <f>VLOOKUP(I1854,'Cost Center VLookup'!$A$1:$D$97,4,0)</f>
        <v>Administration</v>
      </c>
    </row>
    <row r="1855" spans="1:15" ht="15" hidden="1">
      <c r="A1855" s="34">
        <v>41890</v>
      </c>
      <c r="B1855">
        <v>201410</v>
      </c>
      <c r="C1855" s="9" t="s">
        <v>1531</v>
      </c>
      <c r="D1855">
        <v>793</v>
      </c>
      <c r="E1855" s="40" t="s">
        <v>1509</v>
      </c>
      <c r="F1855" s="41">
        <v>300</v>
      </c>
      <c r="G1855" s="40">
        <v>30736</v>
      </c>
      <c r="H1855" s="7" t="str">
        <f>VLOOKUP(G1855,'Sub-Acct VLookup'!$A$1:$B$44,2,0)</f>
        <v>Community Welfare</v>
      </c>
      <c r="I1855" s="40">
        <v>2732</v>
      </c>
      <c r="J1855" s="2" t="s">
        <v>1011</v>
      </c>
      <c r="K1855" s="2"/>
      <c r="L1855" t="str">
        <f>VLOOKUP(J1855,'State V-Lookup'!$A$1:$B$19,2,0)</f>
        <v>KENTUCKY</v>
      </c>
      <c r="M1855" t="str">
        <f>VLOOKUP(I1855,'Cost Center VLookup'!$A$1:$C$99,2,0)</f>
        <v>2732 KY Div Bowling Green East Region Marketing</v>
      </c>
      <c r="N1855" t="str">
        <f>VLOOKUP(I1855,'Cost Center VLookup'!$A$1:$C$89,3,0)</f>
        <v>Bradley Benningfield</v>
      </c>
      <c r="O1855" t="str">
        <f>VLOOKUP(I1855,'Cost Center VLookup'!$A$1:$D$97,4,0)</f>
        <v>Marketing</v>
      </c>
    </row>
    <row r="1856" spans="1:15" ht="15" hidden="1">
      <c r="A1856" s="34">
        <v>41892</v>
      </c>
      <c r="B1856">
        <v>201410</v>
      </c>
      <c r="C1856" s="9" t="s">
        <v>1531</v>
      </c>
      <c r="D1856" t="s">
        <v>1510</v>
      </c>
      <c r="E1856" s="40" t="s">
        <v>86</v>
      </c>
      <c r="F1856" s="41">
        <v>1500</v>
      </c>
      <c r="G1856" s="40">
        <v>30702</v>
      </c>
      <c r="H1856" s="7" t="str">
        <f>VLOOKUP(G1856,'Sub-Acct VLookup'!$A$1:$B$44,2,0)</f>
        <v>Education</v>
      </c>
      <c r="I1856" s="40">
        <v>3333</v>
      </c>
      <c r="J1856" s="2" t="s">
        <v>1011</v>
      </c>
      <c r="K1856" s="2"/>
      <c r="L1856" t="str">
        <f>VLOOKUP(J1856,'State V-Lookup'!$A$1:$B$19,2,0)</f>
        <v>KENTUCKY</v>
      </c>
      <c r="M1856" t="str">
        <f>VLOOKUP(I1856,'Cost Center VLookup'!$A$1:$C$99,2,0)</f>
        <v>3333 Mid St Div Public Affairs</v>
      </c>
      <c r="N1856" t="str">
        <f>VLOOKUP(I1856,'Cost Center VLookup'!$A$1:$C$89,3,0)</f>
        <v>Mark Martin</v>
      </c>
      <c r="O1856" t="str">
        <f>VLOOKUP(I1856,'Cost Center VLookup'!$A$1:$D$97,4,0)</f>
        <v>Administration</v>
      </c>
    </row>
    <row r="1857" spans="1:15" ht="15" hidden="1">
      <c r="A1857" s="34">
        <v>41901</v>
      </c>
      <c r="B1857">
        <v>201410</v>
      </c>
      <c r="C1857" s="9" t="s">
        <v>1531</v>
      </c>
      <c r="D1857" t="s">
        <v>1511</v>
      </c>
      <c r="E1857" s="40" t="s">
        <v>92</v>
      </c>
      <c r="F1857" s="41">
        <v>300</v>
      </c>
      <c r="G1857" s="40">
        <v>30736</v>
      </c>
      <c r="H1857" s="7" t="str">
        <f>VLOOKUP(G1857,'Sub-Acct VLookup'!$A$1:$B$44,2,0)</f>
        <v>Community Welfare</v>
      </c>
      <c r="I1857" s="40">
        <v>3333</v>
      </c>
      <c r="J1857" s="2" t="s">
        <v>1011</v>
      </c>
      <c r="K1857" s="2"/>
      <c r="L1857" t="str">
        <f>VLOOKUP(J1857,'State V-Lookup'!$A$1:$B$19,2,0)</f>
        <v>KENTUCKY</v>
      </c>
      <c r="M1857" t="str">
        <f>VLOOKUP(I1857,'Cost Center VLookup'!$A$1:$C$99,2,0)</f>
        <v>3333 Mid St Div Public Affairs</v>
      </c>
      <c r="N1857" t="str">
        <f>VLOOKUP(I1857,'Cost Center VLookup'!$A$1:$C$89,3,0)</f>
        <v>Mark Martin</v>
      </c>
      <c r="O1857" t="str">
        <f>VLOOKUP(I1857,'Cost Center VLookup'!$A$1:$D$97,4,0)</f>
        <v>Administration</v>
      </c>
    </row>
    <row r="1858" spans="1:15" ht="15" hidden="1">
      <c r="A1858" s="34">
        <v>41913</v>
      </c>
      <c r="B1858">
        <v>201410</v>
      </c>
      <c r="C1858" s="9" t="s">
        <v>1531</v>
      </c>
      <c r="D1858" t="s">
        <v>1512</v>
      </c>
      <c r="E1858" s="40" t="s">
        <v>656</v>
      </c>
      <c r="F1858" s="41">
        <v>500</v>
      </c>
      <c r="G1858" s="40">
        <v>30736</v>
      </c>
      <c r="H1858" s="7" t="str">
        <f>VLOOKUP(G1858,'Sub-Acct VLookup'!$A$1:$B$44,2,0)</f>
        <v>Community Welfare</v>
      </c>
      <c r="I1858" s="40">
        <v>3333</v>
      </c>
      <c r="J1858" s="2" t="s">
        <v>1011</v>
      </c>
      <c r="K1858" s="2"/>
      <c r="L1858" t="str">
        <f>VLOOKUP(J1858,'State V-Lookup'!$A$1:$B$19,2,0)</f>
        <v>KENTUCKY</v>
      </c>
      <c r="M1858" t="str">
        <f>VLOOKUP(I1858,'Cost Center VLookup'!$A$1:$C$99,2,0)</f>
        <v>3333 Mid St Div Public Affairs</v>
      </c>
      <c r="N1858" t="str">
        <f>VLOOKUP(I1858,'Cost Center VLookup'!$A$1:$C$89,3,0)</f>
        <v>Mark Martin</v>
      </c>
      <c r="O1858" t="str">
        <f>VLOOKUP(I1858,'Cost Center VLookup'!$A$1:$D$97,4,0)</f>
        <v>Administration</v>
      </c>
    </row>
    <row r="1859" spans="1:15" ht="15" hidden="1">
      <c r="A1859" s="34">
        <v>41913</v>
      </c>
      <c r="B1859">
        <v>201410</v>
      </c>
      <c r="C1859" s="9" t="s">
        <v>1531</v>
      </c>
      <c r="D1859" t="s">
        <v>1513</v>
      </c>
      <c r="E1859" s="40" t="s">
        <v>656</v>
      </c>
      <c r="F1859" s="41">
        <v>500</v>
      </c>
      <c r="G1859" s="40">
        <v>30736</v>
      </c>
      <c r="H1859" s="7" t="str">
        <f>VLOOKUP(G1859,'Sub-Acct VLookup'!$A$1:$B$44,2,0)</f>
        <v>Community Welfare</v>
      </c>
      <c r="I1859" s="40">
        <v>3333</v>
      </c>
      <c r="J1859" s="2" t="s">
        <v>1011</v>
      </c>
      <c r="K1859" s="2"/>
      <c r="L1859" t="str">
        <f>VLOOKUP(J1859,'State V-Lookup'!$A$1:$B$19,2,0)</f>
        <v>KENTUCKY</v>
      </c>
      <c r="M1859" t="str">
        <f>VLOOKUP(I1859,'Cost Center VLookup'!$A$1:$C$99,2,0)</f>
        <v>3333 Mid St Div Public Affairs</v>
      </c>
      <c r="N1859" t="str">
        <f>VLOOKUP(I1859,'Cost Center VLookup'!$A$1:$C$89,3,0)</f>
        <v>Mark Martin</v>
      </c>
      <c r="O1859" t="str">
        <f>VLOOKUP(I1859,'Cost Center VLookup'!$A$1:$D$97,4,0)</f>
        <v>Administration</v>
      </c>
    </row>
    <row r="1860" spans="1:15" ht="15" hidden="1">
      <c r="A1860" s="34">
        <v>41913</v>
      </c>
      <c r="B1860">
        <v>201410</v>
      </c>
      <c r="C1860" s="9" t="s">
        <v>1531</v>
      </c>
      <c r="D1860" t="s">
        <v>1514</v>
      </c>
      <c r="E1860" s="40" t="s">
        <v>491</v>
      </c>
      <c r="F1860" s="41">
        <v>1000</v>
      </c>
      <c r="G1860" s="40">
        <v>30736</v>
      </c>
      <c r="H1860" s="7" t="str">
        <f>VLOOKUP(G1860,'Sub-Acct VLookup'!$A$1:$B$44,2,0)</f>
        <v>Community Welfare</v>
      </c>
      <c r="I1860" s="40">
        <v>3333</v>
      </c>
      <c r="J1860" s="37" t="s">
        <v>1026</v>
      </c>
      <c r="K1860" s="37"/>
      <c r="L1860" t="str">
        <f>VLOOKUP(J1860,'State V-Lookup'!$A$1:$B$19,2,0)</f>
        <v>TENNESSEE</v>
      </c>
      <c r="M1860" t="str">
        <f>VLOOKUP(I1860,'Cost Center VLookup'!$A$1:$C$99,2,0)</f>
        <v>3333 Mid St Div Public Affairs</v>
      </c>
      <c r="N1860" t="str">
        <f>VLOOKUP(I1860,'Cost Center VLookup'!$A$1:$C$89,3,0)</f>
        <v>Mark Martin</v>
      </c>
      <c r="O1860" t="str">
        <f>VLOOKUP(I1860,'Cost Center VLookup'!$A$1:$D$97,4,0)</f>
        <v>Administration</v>
      </c>
    </row>
    <row r="1861" spans="1:15" ht="15" hidden="1">
      <c r="A1861" s="34">
        <v>41913</v>
      </c>
      <c r="B1861">
        <v>201410</v>
      </c>
      <c r="C1861" s="9" t="s">
        <v>1531</v>
      </c>
      <c r="D1861" t="s">
        <v>1515</v>
      </c>
      <c r="E1861" s="40" t="s">
        <v>711</v>
      </c>
      <c r="F1861" s="41">
        <v>1000</v>
      </c>
      <c r="G1861" s="40">
        <v>30702</v>
      </c>
      <c r="H1861" s="7" t="str">
        <f>VLOOKUP(G1861,'Sub-Acct VLookup'!$A$1:$B$44,2,0)</f>
        <v>Education</v>
      </c>
      <c r="I1861" s="40">
        <v>3333</v>
      </c>
      <c r="J1861" s="2" t="s">
        <v>1011</v>
      </c>
      <c r="K1861" s="2"/>
      <c r="L1861" t="str">
        <f>VLOOKUP(J1861,'State V-Lookup'!$A$1:$B$19,2,0)</f>
        <v>KENTUCKY</v>
      </c>
      <c r="M1861" t="str">
        <f>VLOOKUP(I1861,'Cost Center VLookup'!$A$1:$C$99,2,0)</f>
        <v>3333 Mid St Div Public Affairs</v>
      </c>
      <c r="N1861" t="str">
        <f>VLOOKUP(I1861,'Cost Center VLookup'!$A$1:$C$89,3,0)</f>
        <v>Mark Martin</v>
      </c>
      <c r="O1861" t="str">
        <f>VLOOKUP(I1861,'Cost Center VLookup'!$A$1:$D$97,4,0)</f>
        <v>Administration</v>
      </c>
    </row>
    <row r="1862" spans="1:15" ht="15" hidden="1">
      <c r="A1862" s="34">
        <v>41913</v>
      </c>
      <c r="B1862">
        <v>201410</v>
      </c>
      <c r="C1862" s="9" t="s">
        <v>1531</v>
      </c>
      <c r="D1862" t="s">
        <v>1517</v>
      </c>
      <c r="E1862" s="40" t="s">
        <v>1516</v>
      </c>
      <c r="F1862" s="41">
        <v>2500</v>
      </c>
      <c r="G1862" s="40">
        <v>30736</v>
      </c>
      <c r="H1862" s="7" t="str">
        <f>VLOOKUP(G1862,'Sub-Acct VLookup'!$A$1:$B$44,2,0)</f>
        <v>Community Welfare</v>
      </c>
      <c r="I1862" s="40">
        <v>3307</v>
      </c>
      <c r="J1862" s="37" t="s">
        <v>1026</v>
      </c>
      <c r="K1862" s="37"/>
      <c r="L1862" t="str">
        <f>VLOOKUP(J1862,'State V-Lookup'!$A$1:$B$19,2,0)</f>
        <v>TENNESSEE</v>
      </c>
      <c r="M1862" t="str">
        <f>VLOOKUP(I1862,'Cost Center VLookup'!$A$1:$C$99,2,0)</f>
        <v>3307 Mid St Div Franklin Finance</v>
      </c>
      <c r="N1862" t="str">
        <f>VLOOKUP(I1862,'Cost Center VLookup'!$A$1:$C$89,3,0)</f>
        <v>Marcie Wessinger</v>
      </c>
      <c r="O1862" t="str">
        <f>VLOOKUP(I1862,'Cost Center VLookup'!$A$1:$D$97,4,0)</f>
        <v>Administration</v>
      </c>
    </row>
    <row r="1863" spans="1:15" ht="15" hidden="1">
      <c r="A1863" s="34">
        <v>41920</v>
      </c>
      <c r="B1863">
        <v>201410</v>
      </c>
      <c r="C1863" s="9" t="s">
        <v>1531</v>
      </c>
      <c r="D1863" t="s">
        <v>1518</v>
      </c>
      <c r="E1863" s="40" t="s">
        <v>365</v>
      </c>
      <c r="F1863" s="41">
        <v>500</v>
      </c>
      <c r="G1863" s="40">
        <v>30736</v>
      </c>
      <c r="H1863" s="7" t="str">
        <f>VLOOKUP(G1863,'Sub-Acct VLookup'!$A$1:$B$44,2,0)</f>
        <v>Community Welfare</v>
      </c>
      <c r="I1863" s="40">
        <v>3333</v>
      </c>
      <c r="J1863" s="2" t="s">
        <v>1011</v>
      </c>
      <c r="K1863" s="2"/>
      <c r="L1863" t="str">
        <f>VLOOKUP(J1863,'State V-Lookup'!$A$1:$B$19,2,0)</f>
        <v>KENTUCKY</v>
      </c>
      <c r="M1863" t="str">
        <f>VLOOKUP(I1863,'Cost Center VLookup'!$A$1:$C$99,2,0)</f>
        <v>3333 Mid St Div Public Affairs</v>
      </c>
      <c r="N1863" t="str">
        <f>VLOOKUP(I1863,'Cost Center VLookup'!$A$1:$C$89,3,0)</f>
        <v>Mark Martin</v>
      </c>
      <c r="O1863" t="str">
        <f>VLOOKUP(I1863,'Cost Center VLookup'!$A$1:$D$97,4,0)</f>
        <v>Administration</v>
      </c>
    </row>
    <row r="1864" spans="1:15" ht="15" hidden="1">
      <c r="A1864" s="34">
        <v>41920</v>
      </c>
      <c r="B1864">
        <v>201410</v>
      </c>
      <c r="C1864" s="9" t="s">
        <v>1531</v>
      </c>
      <c r="D1864">
        <v>6943</v>
      </c>
      <c r="E1864" s="40" t="s">
        <v>470</v>
      </c>
      <c r="F1864" s="41">
        <v>1000</v>
      </c>
      <c r="G1864" s="40">
        <v>30736</v>
      </c>
      <c r="H1864" s="7" t="str">
        <f>VLOOKUP(G1864,'Sub-Acct VLookup'!$A$1:$B$44,2,0)</f>
        <v>Community Welfare</v>
      </c>
      <c r="I1864" s="40">
        <v>3333</v>
      </c>
      <c r="J1864" s="2" t="s">
        <v>1011</v>
      </c>
      <c r="K1864" s="2"/>
      <c r="L1864" t="str">
        <f>VLOOKUP(J1864,'State V-Lookup'!$A$1:$B$19,2,0)</f>
        <v>KENTUCKY</v>
      </c>
      <c r="M1864" t="str">
        <f>VLOOKUP(I1864,'Cost Center VLookup'!$A$1:$C$99,2,0)</f>
        <v>3333 Mid St Div Public Affairs</v>
      </c>
      <c r="N1864" t="str">
        <f>VLOOKUP(I1864,'Cost Center VLookup'!$A$1:$C$89,3,0)</f>
        <v>Mark Martin</v>
      </c>
      <c r="O1864" t="str">
        <f>VLOOKUP(I1864,'Cost Center VLookup'!$A$1:$D$97,4,0)</f>
        <v>Administration</v>
      </c>
    </row>
    <row r="1865" spans="1:15" ht="15" hidden="1">
      <c r="A1865" s="34">
        <v>41920</v>
      </c>
      <c r="B1865">
        <v>201410</v>
      </c>
      <c r="C1865" s="9" t="s">
        <v>1531</v>
      </c>
      <c r="D1865" t="s">
        <v>1518</v>
      </c>
      <c r="E1865" s="40" t="s">
        <v>179</v>
      </c>
      <c r="F1865" s="41">
        <v>1000</v>
      </c>
      <c r="G1865" s="40">
        <v>30736</v>
      </c>
      <c r="H1865" s="7" t="str">
        <f>VLOOKUP(G1865,'Sub-Acct VLookup'!$A$1:$B$44,2,0)</f>
        <v>Community Welfare</v>
      </c>
      <c r="I1865" s="40">
        <v>3333</v>
      </c>
      <c r="J1865" s="2" t="s">
        <v>1011</v>
      </c>
      <c r="K1865" s="2"/>
      <c r="L1865" t="str">
        <f>VLOOKUP(J1865,'State V-Lookup'!$A$1:$B$19,2,0)</f>
        <v>KENTUCKY</v>
      </c>
      <c r="M1865" t="str">
        <f>VLOOKUP(I1865,'Cost Center VLookup'!$A$1:$C$99,2,0)</f>
        <v>3333 Mid St Div Public Affairs</v>
      </c>
      <c r="N1865" t="str">
        <f>VLOOKUP(I1865,'Cost Center VLookup'!$A$1:$C$89,3,0)</f>
        <v>Mark Martin</v>
      </c>
      <c r="O1865" t="str">
        <f>VLOOKUP(I1865,'Cost Center VLookup'!$A$1:$D$97,4,0)</f>
        <v>Administration</v>
      </c>
    </row>
    <row r="1866" spans="1:15" ht="15" hidden="1">
      <c r="A1866" s="34">
        <v>41920</v>
      </c>
      <c r="B1866">
        <v>201410</v>
      </c>
      <c r="C1866" s="9" t="s">
        <v>1531</v>
      </c>
      <c r="D1866">
        <v>6892071</v>
      </c>
      <c r="E1866" s="40" t="s">
        <v>88</v>
      </c>
      <c r="F1866" s="41">
        <v>200</v>
      </c>
      <c r="G1866" s="40">
        <v>30736</v>
      </c>
      <c r="H1866" s="7" t="str">
        <f>VLOOKUP(G1866,'Sub-Acct VLookup'!$A$1:$B$44,2,0)</f>
        <v>Community Welfare</v>
      </c>
      <c r="I1866" s="40">
        <v>3333</v>
      </c>
      <c r="J1866" s="2" t="s">
        <v>1011</v>
      </c>
      <c r="K1866" s="2"/>
      <c r="L1866" t="str">
        <f>VLOOKUP(J1866,'State V-Lookup'!$A$1:$B$19,2,0)</f>
        <v>KENTUCKY</v>
      </c>
      <c r="M1866" t="str">
        <f>VLOOKUP(I1866,'Cost Center VLookup'!$A$1:$C$99,2,0)</f>
        <v>3333 Mid St Div Public Affairs</v>
      </c>
      <c r="N1866" t="str">
        <f>VLOOKUP(I1866,'Cost Center VLookup'!$A$1:$C$89,3,0)</f>
        <v>Mark Martin</v>
      </c>
      <c r="O1866" t="str">
        <f>VLOOKUP(I1866,'Cost Center VLookup'!$A$1:$D$97,4,0)</f>
        <v>Administration</v>
      </c>
    </row>
    <row r="1867" spans="1:15" ht="15" hidden="1">
      <c r="A1867" s="34">
        <v>41921</v>
      </c>
      <c r="B1867">
        <v>201410</v>
      </c>
      <c r="C1867" s="9" t="s">
        <v>1531</v>
      </c>
      <c r="D1867" t="s">
        <v>1520</v>
      </c>
      <c r="E1867" s="40" t="s">
        <v>1519</v>
      </c>
      <c r="F1867" s="41">
        <v>103.35</v>
      </c>
      <c r="G1867" s="40">
        <v>30736</v>
      </c>
      <c r="H1867" s="7" t="str">
        <f>VLOOKUP(G1867,'Sub-Acct VLookup'!$A$1:$B$44,2,0)</f>
        <v>Community Welfare</v>
      </c>
      <c r="I1867" s="40">
        <v>3333</v>
      </c>
      <c r="J1867" s="37" t="s">
        <v>1026</v>
      </c>
      <c r="K1867" s="37"/>
      <c r="L1867" t="str">
        <f>VLOOKUP(J1867,'State V-Lookup'!$A$1:$B$19,2,0)</f>
        <v>TENNESSEE</v>
      </c>
      <c r="M1867" t="str">
        <f>VLOOKUP(I1867,'Cost Center VLookup'!$A$1:$C$99,2,0)</f>
        <v>3333 Mid St Div Public Affairs</v>
      </c>
      <c r="N1867" t="str">
        <f>VLOOKUP(I1867,'Cost Center VLookup'!$A$1:$C$89,3,0)</f>
        <v>Mark Martin</v>
      </c>
      <c r="O1867" t="str">
        <f>VLOOKUP(I1867,'Cost Center VLookup'!$A$1:$D$97,4,0)</f>
        <v>Administration</v>
      </c>
    </row>
    <row r="1868" spans="1:15" ht="15" hidden="1">
      <c r="A1868" s="34">
        <v>41925</v>
      </c>
      <c r="B1868">
        <v>201410</v>
      </c>
      <c r="C1868" s="9" t="s">
        <v>1531</v>
      </c>
      <c r="D1868" t="s">
        <v>1521</v>
      </c>
      <c r="E1868" s="40" t="s">
        <v>1415</v>
      </c>
      <c r="F1868" s="41">
        <v>200</v>
      </c>
      <c r="G1868" s="40">
        <v>30736</v>
      </c>
      <c r="H1868" s="7" t="str">
        <f>VLOOKUP(G1868,'Sub-Acct VLookup'!$A$1:$B$44,2,0)</f>
        <v>Community Welfare</v>
      </c>
      <c r="I1868" s="40">
        <v>3333</v>
      </c>
      <c r="J1868" s="37" t="s">
        <v>1026</v>
      </c>
      <c r="K1868" s="37"/>
      <c r="L1868" t="str">
        <f>VLOOKUP(J1868,'State V-Lookup'!$A$1:$B$19,2,0)</f>
        <v>TENNESSEE</v>
      </c>
      <c r="M1868" t="str">
        <f>VLOOKUP(I1868,'Cost Center VLookup'!$A$1:$C$99,2,0)</f>
        <v>3333 Mid St Div Public Affairs</v>
      </c>
      <c r="N1868" t="str">
        <f>VLOOKUP(I1868,'Cost Center VLookup'!$A$1:$C$89,3,0)</f>
        <v>Mark Martin</v>
      </c>
      <c r="O1868" t="str">
        <f>VLOOKUP(I1868,'Cost Center VLookup'!$A$1:$D$97,4,0)</f>
        <v>Administration</v>
      </c>
    </row>
    <row r="1869" spans="1:15" ht="15" hidden="1">
      <c r="A1869" s="34">
        <v>41925</v>
      </c>
      <c r="B1869">
        <v>201410</v>
      </c>
      <c r="C1869" s="9" t="s">
        <v>1531</v>
      </c>
      <c r="D1869" t="s">
        <v>1521</v>
      </c>
      <c r="E1869" s="40" t="s">
        <v>1148</v>
      </c>
      <c r="F1869" s="41">
        <v>500</v>
      </c>
      <c r="G1869" s="40">
        <v>30736</v>
      </c>
      <c r="H1869" s="7" t="str">
        <f>VLOOKUP(G1869,'Sub-Acct VLookup'!$A$1:$B$44,2,0)</f>
        <v>Community Welfare</v>
      </c>
      <c r="I1869" s="40">
        <v>3333</v>
      </c>
      <c r="J1869" s="37" t="s">
        <v>1026</v>
      </c>
      <c r="K1869" s="37"/>
      <c r="L1869" t="str">
        <f>VLOOKUP(J1869,'State V-Lookup'!$A$1:$B$19,2,0)</f>
        <v>TENNESSEE</v>
      </c>
      <c r="M1869" t="str">
        <f>VLOOKUP(I1869,'Cost Center VLookup'!$A$1:$C$99,2,0)</f>
        <v>3333 Mid St Div Public Affairs</v>
      </c>
      <c r="N1869" t="str">
        <f>VLOOKUP(I1869,'Cost Center VLookup'!$A$1:$C$89,3,0)</f>
        <v>Mark Martin</v>
      </c>
      <c r="O1869" t="str">
        <f>VLOOKUP(I1869,'Cost Center VLookup'!$A$1:$D$97,4,0)</f>
        <v>Administration</v>
      </c>
    </row>
    <row r="1870" spans="1:15" ht="15" hidden="1">
      <c r="A1870" s="34">
        <v>41926</v>
      </c>
      <c r="B1870">
        <v>201410</v>
      </c>
      <c r="C1870" s="9" t="s">
        <v>1531</v>
      </c>
      <c r="D1870" t="s">
        <v>1522</v>
      </c>
      <c r="E1870" s="40" t="s">
        <v>633</v>
      </c>
      <c r="F1870" s="41">
        <v>250</v>
      </c>
      <c r="G1870" s="40">
        <v>30736</v>
      </c>
      <c r="H1870" s="7" t="str">
        <f>VLOOKUP(G1870,'Sub-Acct VLookup'!$A$1:$B$44,2,0)</f>
        <v>Community Welfare</v>
      </c>
      <c r="I1870" s="40">
        <v>3338</v>
      </c>
      <c r="J1870" s="37" t="s">
        <v>1026</v>
      </c>
      <c r="K1870" s="37"/>
      <c r="L1870" t="str">
        <f>VLOOKUP(J1870,'State V-Lookup'!$A$1:$B$19,2,0)</f>
        <v>TENNESSEE</v>
      </c>
      <c r="M1870" t="str">
        <f>VLOOKUP(I1870,'Cost Center VLookup'!$A$1:$C$99,2,0)</f>
        <v>3338 Mid St Div ILWTN Union City Operations</v>
      </c>
      <c r="N1870" t="str">
        <f>VLOOKUP(I1870,'Cost Center VLookup'!$A$1:$C$89,3,0)</f>
        <v>Pat Mattingly / Sean Jones</v>
      </c>
      <c r="O1870" t="str">
        <f>VLOOKUP(I1870,'Cost Center VLookup'!$A$1:$D$97,4,0)</f>
        <v>Ryan Tolbert</v>
      </c>
    </row>
    <row r="1871" spans="1:15" ht="15" hidden="1">
      <c r="A1871" s="34">
        <v>41928</v>
      </c>
      <c r="B1871">
        <v>201410</v>
      </c>
      <c r="C1871" s="9" t="s">
        <v>1531</v>
      </c>
      <c r="D1871" t="s">
        <v>1523</v>
      </c>
      <c r="E1871" s="40" t="s">
        <v>486</v>
      </c>
      <c r="F1871" s="41">
        <v>22.84</v>
      </c>
      <c r="G1871" s="40">
        <v>30736</v>
      </c>
      <c r="H1871" s="7" t="str">
        <f>VLOOKUP(G1871,'Sub-Acct VLookup'!$A$1:$B$44,2,0)</f>
        <v>Community Welfare</v>
      </c>
      <c r="I1871" s="40">
        <v>3333</v>
      </c>
      <c r="J1871" s="37" t="s">
        <v>1026</v>
      </c>
      <c r="K1871" s="37"/>
      <c r="L1871" t="str">
        <f>VLOOKUP(J1871,'State V-Lookup'!$A$1:$B$19,2,0)</f>
        <v>TENNESSEE</v>
      </c>
      <c r="M1871" t="str">
        <f>VLOOKUP(I1871,'Cost Center VLookup'!$A$1:$C$99,2,0)</f>
        <v>3333 Mid St Div Public Affairs</v>
      </c>
      <c r="N1871" t="str">
        <f>VLOOKUP(I1871,'Cost Center VLookup'!$A$1:$C$89,3,0)</f>
        <v>Mark Martin</v>
      </c>
      <c r="O1871" t="str">
        <f>VLOOKUP(I1871,'Cost Center VLookup'!$A$1:$D$97,4,0)</f>
        <v>Administration</v>
      </c>
    </row>
    <row r="1872" spans="1:15" ht="15" hidden="1">
      <c r="A1872" s="34">
        <v>41929</v>
      </c>
      <c r="B1872">
        <v>201410</v>
      </c>
      <c r="C1872" s="9" t="s">
        <v>1531</v>
      </c>
      <c r="D1872">
        <v>201500000243</v>
      </c>
      <c r="E1872" s="40" t="s">
        <v>1524</v>
      </c>
      <c r="F1872" s="41">
        <v>300</v>
      </c>
      <c r="G1872" s="40">
        <v>30736</v>
      </c>
      <c r="H1872" s="7" t="str">
        <f>VLOOKUP(G1872,'Sub-Acct VLookup'!$A$1:$B$44,2,0)</f>
        <v>Community Welfare</v>
      </c>
      <c r="I1872" s="40">
        <v>3333</v>
      </c>
      <c r="J1872" s="2" t="s">
        <v>1011</v>
      </c>
      <c r="K1872" s="2"/>
      <c r="L1872" t="str">
        <f>VLOOKUP(J1872,'State V-Lookup'!$A$1:$B$19,2,0)</f>
        <v>KENTUCKY</v>
      </c>
      <c r="M1872" t="str">
        <f>VLOOKUP(I1872,'Cost Center VLookup'!$A$1:$C$99,2,0)</f>
        <v>3333 Mid St Div Public Affairs</v>
      </c>
      <c r="N1872" t="str">
        <f>VLOOKUP(I1872,'Cost Center VLookup'!$A$1:$C$89,3,0)</f>
        <v>Mark Martin</v>
      </c>
      <c r="O1872" t="str">
        <f>VLOOKUP(I1872,'Cost Center VLookup'!$A$1:$D$97,4,0)</f>
        <v>Administration</v>
      </c>
    </row>
    <row r="1873" spans="1:15" ht="15" hidden="1">
      <c r="A1873" s="34">
        <v>41929</v>
      </c>
      <c r="B1873">
        <v>201410</v>
      </c>
      <c r="C1873" s="9" t="s">
        <v>1531</v>
      </c>
      <c r="D1873" t="s">
        <v>1525</v>
      </c>
      <c r="E1873" s="40" t="s">
        <v>904</v>
      </c>
      <c r="F1873" s="41">
        <v>100</v>
      </c>
      <c r="G1873" s="40">
        <v>30736</v>
      </c>
      <c r="H1873" s="7" t="str">
        <f>VLOOKUP(G1873,'Sub-Acct VLookup'!$A$1:$B$44,2,0)</f>
        <v>Community Welfare</v>
      </c>
      <c r="I1873" s="40">
        <v>3333</v>
      </c>
      <c r="J1873" s="2" t="s">
        <v>1011</v>
      </c>
      <c r="K1873" s="2"/>
      <c r="L1873" t="str">
        <f>VLOOKUP(J1873,'State V-Lookup'!$A$1:$B$19,2,0)</f>
        <v>KENTUCKY</v>
      </c>
      <c r="M1873" t="str">
        <f>VLOOKUP(I1873,'Cost Center VLookup'!$A$1:$C$99,2,0)</f>
        <v>3333 Mid St Div Public Affairs</v>
      </c>
      <c r="N1873" t="str">
        <f>VLOOKUP(I1873,'Cost Center VLookup'!$A$1:$C$89,3,0)</f>
        <v>Mark Martin</v>
      </c>
      <c r="O1873" t="str">
        <f>VLOOKUP(I1873,'Cost Center VLookup'!$A$1:$D$97,4,0)</f>
        <v>Administration</v>
      </c>
    </row>
    <row r="1874" spans="1:15" ht="15" hidden="1">
      <c r="A1874" s="34">
        <v>41934</v>
      </c>
      <c r="B1874">
        <v>201410</v>
      </c>
      <c r="C1874" s="9" t="s">
        <v>1531</v>
      </c>
      <c r="D1874">
        <v>14</v>
      </c>
      <c r="E1874" s="40" t="s">
        <v>84</v>
      </c>
      <c r="F1874" s="41">
        <v>2500</v>
      </c>
      <c r="G1874" s="40">
        <v>30702</v>
      </c>
      <c r="H1874" s="7" t="str">
        <f>VLOOKUP(G1874,'Sub-Acct VLookup'!$A$1:$B$44,2,0)</f>
        <v>Education</v>
      </c>
      <c r="I1874" s="40">
        <v>3333</v>
      </c>
      <c r="J1874" s="2" t="s">
        <v>1011</v>
      </c>
      <c r="K1874" s="2"/>
      <c r="L1874" t="str">
        <f>VLOOKUP(J1874,'State V-Lookup'!$A$1:$B$19,2,0)</f>
        <v>KENTUCKY</v>
      </c>
      <c r="M1874" t="str">
        <f>VLOOKUP(I1874,'Cost Center VLookup'!$A$1:$C$99,2,0)</f>
        <v>3333 Mid St Div Public Affairs</v>
      </c>
      <c r="N1874" t="str">
        <f>VLOOKUP(I1874,'Cost Center VLookup'!$A$1:$C$89,3,0)</f>
        <v>Mark Martin</v>
      </c>
      <c r="O1874" t="str">
        <f>VLOOKUP(I1874,'Cost Center VLookup'!$A$1:$D$97,4,0)</f>
        <v>Administration</v>
      </c>
    </row>
    <row r="1875" spans="1:15" ht="15" hidden="1">
      <c r="A1875" s="34">
        <v>41939</v>
      </c>
      <c r="B1875">
        <v>201410</v>
      </c>
      <c r="C1875" s="9" t="s">
        <v>1531</v>
      </c>
      <c r="D1875" t="s">
        <v>1526</v>
      </c>
      <c r="E1875" s="40" t="s">
        <v>475</v>
      </c>
      <c r="F1875" s="41">
        <v>175</v>
      </c>
      <c r="G1875" s="40">
        <v>30702</v>
      </c>
      <c r="H1875" s="7" t="str">
        <f>VLOOKUP(G1875,'Sub-Acct VLookup'!$A$1:$B$44,2,0)</f>
        <v>Education</v>
      </c>
      <c r="I1875" s="40">
        <v>3333</v>
      </c>
      <c r="J1875" s="42" t="s">
        <v>1035</v>
      </c>
      <c r="K1875" s="42"/>
      <c r="L1875" t="str">
        <f>VLOOKUP(J1875,'State V-Lookup'!$A$1:$B$19,2,0)</f>
        <v>VIRGINIA</v>
      </c>
      <c r="M1875" t="str">
        <f>VLOOKUP(I1875,'Cost Center VLookup'!$A$1:$C$99,2,0)</f>
        <v>3333 Mid St Div Public Affairs</v>
      </c>
      <c r="N1875" t="str">
        <f>VLOOKUP(I1875,'Cost Center VLookup'!$A$1:$C$89,3,0)</f>
        <v>Mark Martin</v>
      </c>
      <c r="O1875" t="str">
        <f>VLOOKUP(I1875,'Cost Center VLookup'!$A$1:$D$97,4,0)</f>
        <v>Administration</v>
      </c>
    </row>
    <row r="1876" spans="1:15" ht="15" hidden="1">
      <c r="A1876" s="34">
        <v>41941</v>
      </c>
      <c r="B1876">
        <v>201410</v>
      </c>
      <c r="C1876" s="9" t="s">
        <v>1531</v>
      </c>
      <c r="D1876" t="s">
        <v>1527</v>
      </c>
      <c r="E1876" s="40" t="s">
        <v>475</v>
      </c>
      <c r="F1876" s="41">
        <v>112.5</v>
      </c>
      <c r="G1876" s="40">
        <v>30702</v>
      </c>
      <c r="H1876" s="7" t="str">
        <f>VLOOKUP(G1876,'Sub-Acct VLookup'!$A$1:$B$44,2,0)</f>
        <v>Education</v>
      </c>
      <c r="I1876" s="40">
        <v>3333</v>
      </c>
      <c r="J1876" s="37" t="s">
        <v>1026</v>
      </c>
      <c r="K1876" s="37"/>
      <c r="L1876" t="str">
        <f>VLOOKUP(J1876,'State V-Lookup'!$A$1:$B$19,2,0)</f>
        <v>TENNESSEE</v>
      </c>
      <c r="M1876" t="str">
        <f>VLOOKUP(I1876,'Cost Center VLookup'!$A$1:$C$99,2,0)</f>
        <v>3333 Mid St Div Public Affairs</v>
      </c>
      <c r="N1876" t="str">
        <f>VLOOKUP(I1876,'Cost Center VLookup'!$A$1:$C$89,3,0)</f>
        <v>Mark Martin</v>
      </c>
      <c r="O1876" t="str">
        <f>VLOOKUP(I1876,'Cost Center VLookup'!$A$1:$D$97,4,0)</f>
        <v>Administration</v>
      </c>
    </row>
    <row r="1877" spans="1:15" ht="15" hidden="1">
      <c r="A1877" s="34">
        <v>41941</v>
      </c>
      <c r="B1877">
        <v>201410</v>
      </c>
      <c r="C1877" s="9" t="s">
        <v>1531</v>
      </c>
      <c r="D1877" t="s">
        <v>1528</v>
      </c>
      <c r="E1877" s="40" t="s">
        <v>475</v>
      </c>
      <c r="F1877" s="41">
        <v>112.5</v>
      </c>
      <c r="G1877" s="40">
        <v>30702</v>
      </c>
      <c r="H1877" s="7" t="str">
        <f>VLOOKUP(G1877,'Sub-Acct VLookup'!$A$1:$B$44,2,0)</f>
        <v>Education</v>
      </c>
      <c r="I1877" s="40">
        <v>3333</v>
      </c>
      <c r="J1877" s="37" t="s">
        <v>1026</v>
      </c>
      <c r="K1877" s="37"/>
      <c r="L1877" t="str">
        <f>VLOOKUP(J1877,'State V-Lookup'!$A$1:$B$19,2,0)</f>
        <v>TENNESSEE</v>
      </c>
      <c r="M1877" t="str">
        <f>VLOOKUP(I1877,'Cost Center VLookup'!$A$1:$C$99,2,0)</f>
        <v>3333 Mid St Div Public Affairs</v>
      </c>
      <c r="N1877" t="str">
        <f>VLOOKUP(I1877,'Cost Center VLookup'!$A$1:$C$89,3,0)</f>
        <v>Mark Martin</v>
      </c>
      <c r="O1877" t="str">
        <f>VLOOKUP(I1877,'Cost Center VLookup'!$A$1:$D$97,4,0)</f>
        <v>Administration</v>
      </c>
    </row>
    <row r="1878" spans="1:15" ht="15" hidden="1">
      <c r="A1878" s="34">
        <v>41942</v>
      </c>
      <c r="B1878">
        <v>201410</v>
      </c>
      <c r="C1878" s="9" t="s">
        <v>1531</v>
      </c>
      <c r="D1878" t="s">
        <v>1529</v>
      </c>
      <c r="E1878" s="40" t="s">
        <v>1486</v>
      </c>
      <c r="F1878" s="41">
        <v>142500</v>
      </c>
      <c r="G1878" s="40">
        <v>30711</v>
      </c>
      <c r="H1878" s="7" t="str">
        <f>VLOOKUP(G1878,'Sub-Acct VLookup'!$A$1:$B$44,2,0)</f>
        <v>Heat Help Assistance Program</v>
      </c>
      <c r="I1878" s="40">
        <v>3333</v>
      </c>
      <c r="J1878" s="2" t="s">
        <v>1011</v>
      </c>
      <c r="K1878" s="2"/>
      <c r="L1878" t="str">
        <f>VLOOKUP(J1878,'State V-Lookup'!$A$1:$B$19,2,0)</f>
        <v>KENTUCKY</v>
      </c>
      <c r="M1878" t="str">
        <f>VLOOKUP(I1878,'Cost Center VLookup'!$A$1:$C$99,2,0)</f>
        <v>3333 Mid St Div Public Affairs</v>
      </c>
      <c r="N1878" t="str">
        <f>VLOOKUP(I1878,'Cost Center VLookup'!$A$1:$C$89,3,0)</f>
        <v>Mark Martin</v>
      </c>
      <c r="O1878" t="str">
        <f>VLOOKUP(I1878,'Cost Center VLookup'!$A$1:$D$97,4,0)</f>
        <v>Administration</v>
      </c>
    </row>
    <row r="1879" spans="1:15" ht="15" hidden="1">
      <c r="A1879" s="34">
        <v>41979</v>
      </c>
      <c r="B1879">
        <v>201410</v>
      </c>
      <c r="C1879" s="9" t="s">
        <v>1531</v>
      </c>
      <c r="D1879" t="s">
        <v>1530</v>
      </c>
      <c r="E1879" s="40" t="s">
        <v>470</v>
      </c>
      <c r="F1879" s="41">
        <v>0</v>
      </c>
      <c r="G1879" s="40">
        <v>30736</v>
      </c>
      <c r="H1879" s="7" t="str">
        <f>VLOOKUP(G1879,'Sub-Acct VLookup'!$A$1:$B$44,2,0)</f>
        <v>Community Welfare</v>
      </c>
      <c r="I1879" s="40">
        <v>3333</v>
      </c>
      <c r="J1879" s="2" t="s">
        <v>1011</v>
      </c>
      <c r="K1879" s="2"/>
      <c r="L1879" t="str">
        <f>VLOOKUP(J1879,'State V-Lookup'!$A$1:$B$19,2,0)</f>
        <v>KENTUCKY</v>
      </c>
      <c r="M1879" t="str">
        <f>VLOOKUP(I1879,'Cost Center VLookup'!$A$1:$C$99,2,0)</f>
        <v>3333 Mid St Div Public Affairs</v>
      </c>
      <c r="N1879" t="str">
        <f>VLOOKUP(I1879,'Cost Center VLookup'!$A$1:$C$89,3,0)</f>
        <v>Mark Martin</v>
      </c>
      <c r="O1879" t="str">
        <f>VLOOKUP(I1879,'Cost Center VLookup'!$A$1:$D$97,4,0)</f>
        <v>Administration</v>
      </c>
    </row>
    <row r="1880" spans="1:15" ht="15" hidden="1">
      <c r="A1880" s="34">
        <v>41913</v>
      </c>
      <c r="B1880">
        <v>201411</v>
      </c>
      <c r="C1880" s="9" t="s">
        <v>1531</v>
      </c>
      <c r="D1880" t="s">
        <v>1532</v>
      </c>
      <c r="E1880" s="40" t="s">
        <v>90</v>
      </c>
      <c r="F1880" s="41">
        <v>1600</v>
      </c>
      <c r="G1880">
        <v>30702</v>
      </c>
      <c r="H1880" s="7" t="str">
        <f>VLOOKUP(G1880,'Sub-Acct VLookup'!$A$1:$B$44,2,0)</f>
        <v>Education</v>
      </c>
      <c r="I1880">
        <v>3333</v>
      </c>
      <c r="J1880" s="2" t="s">
        <v>1011</v>
      </c>
      <c r="K1880" s="2"/>
      <c r="L1880" t="str">
        <f>VLOOKUP(J1880,'State V-Lookup'!$A$1:$B$19,2,0)</f>
        <v>KENTUCKY</v>
      </c>
      <c r="M1880" t="str">
        <f>VLOOKUP(I1880,'Cost Center VLookup'!$A$1:$C$99,2,0)</f>
        <v>3333 Mid St Div Public Affairs</v>
      </c>
      <c r="N1880" t="str">
        <f>VLOOKUP(I1880,'Cost Center VLookup'!$A$1:$C$89,3,0)</f>
        <v>Mark Martin</v>
      </c>
      <c r="O1880" t="str">
        <f>VLOOKUP(I1880,'Cost Center VLookup'!$A$1:$D$97,4,0)</f>
        <v>Administration</v>
      </c>
    </row>
    <row r="1881" spans="1:15" ht="15" hidden="1">
      <c r="A1881" s="34">
        <v>41944</v>
      </c>
      <c r="B1881">
        <v>201411</v>
      </c>
      <c r="C1881" s="9" t="s">
        <v>1531</v>
      </c>
      <c r="D1881" t="s">
        <v>1533</v>
      </c>
      <c r="E1881" s="40" t="s">
        <v>475</v>
      </c>
      <c r="F1881" s="41">
        <v>175</v>
      </c>
      <c r="G1881">
        <v>30736</v>
      </c>
      <c r="H1881" s="7" t="str">
        <f>VLOOKUP(G1881,'Sub-Acct VLookup'!$A$1:$B$44,2,0)</f>
        <v>Community Welfare</v>
      </c>
      <c r="I1881">
        <v>3333</v>
      </c>
      <c r="J1881" s="2" t="s">
        <v>1011</v>
      </c>
      <c r="K1881" s="2"/>
      <c r="L1881" t="str">
        <f>VLOOKUP(J1881,'State V-Lookup'!$A$1:$B$19,2,0)</f>
        <v>KENTUCKY</v>
      </c>
      <c r="M1881" t="str">
        <f>VLOOKUP(I1881,'Cost Center VLookup'!$A$1:$C$99,2,0)</f>
        <v>3333 Mid St Div Public Affairs</v>
      </c>
      <c r="N1881" t="str">
        <f>VLOOKUP(I1881,'Cost Center VLookup'!$A$1:$C$89,3,0)</f>
        <v>Mark Martin</v>
      </c>
      <c r="O1881" t="str">
        <f>VLOOKUP(I1881,'Cost Center VLookup'!$A$1:$D$97,4,0)</f>
        <v>Administration</v>
      </c>
    </row>
    <row r="1882" spans="1:15" ht="15" hidden="1">
      <c r="A1882" s="34">
        <v>41944</v>
      </c>
      <c r="B1882">
        <v>201411</v>
      </c>
      <c r="C1882" s="9" t="s">
        <v>1531</v>
      </c>
      <c r="D1882" t="s">
        <v>1533</v>
      </c>
      <c r="E1882" s="40" t="s">
        <v>93</v>
      </c>
      <c r="F1882" s="41">
        <v>1000</v>
      </c>
      <c r="G1882">
        <v>30736</v>
      </c>
      <c r="H1882" s="7" t="str">
        <f>VLOOKUP(G1882,'Sub-Acct VLookup'!$A$1:$B$44,2,0)</f>
        <v>Community Welfare</v>
      </c>
      <c r="I1882">
        <v>3333</v>
      </c>
      <c r="J1882" s="2" t="s">
        <v>1011</v>
      </c>
      <c r="K1882" s="2"/>
      <c r="L1882" t="str">
        <f>VLOOKUP(J1882,'State V-Lookup'!$A$1:$B$19,2,0)</f>
        <v>KENTUCKY</v>
      </c>
      <c r="M1882" t="str">
        <f>VLOOKUP(I1882,'Cost Center VLookup'!$A$1:$C$99,2,0)</f>
        <v>3333 Mid St Div Public Affairs</v>
      </c>
      <c r="N1882" t="str">
        <f>VLOOKUP(I1882,'Cost Center VLookup'!$A$1:$C$89,3,0)</f>
        <v>Mark Martin</v>
      </c>
      <c r="O1882" t="str">
        <f>VLOOKUP(I1882,'Cost Center VLookup'!$A$1:$D$97,4,0)</f>
        <v>Administration</v>
      </c>
    </row>
    <row r="1883" spans="1:15" ht="15" hidden="1">
      <c r="A1883" s="34">
        <v>41946</v>
      </c>
      <c r="B1883">
        <v>201411</v>
      </c>
      <c r="C1883" s="9" t="s">
        <v>1531</v>
      </c>
      <c r="D1883" t="s">
        <v>1534</v>
      </c>
      <c r="E1883" s="40" t="s">
        <v>622</v>
      </c>
      <c r="F1883" s="41">
        <v>100</v>
      </c>
      <c r="G1883">
        <v>30702</v>
      </c>
      <c r="H1883" s="7" t="str">
        <f>VLOOKUP(G1883,'Sub-Acct VLookup'!$A$1:$B$44,2,0)</f>
        <v>Education</v>
      </c>
      <c r="I1883">
        <v>2734</v>
      </c>
      <c r="J1883" s="2" t="s">
        <v>1011</v>
      </c>
      <c r="K1883" s="2"/>
      <c r="L1883" t="str">
        <f>VLOOKUP(J1883,'State V-Lookup'!$A$1:$B$19,2,0)</f>
        <v>KENTUCKY</v>
      </c>
      <c r="M1883" t="str">
        <f>VLOOKUP(I1883,'Cost Center VLookup'!$A$1:$C$99,2,0)</f>
        <v>2734 KY Div Bowling Green C&amp;M/Service</v>
      </c>
      <c r="N1883" t="str">
        <f>VLOOKUP(I1883,'Cost Center VLookup'!$A$1:$C$89,3,0)</f>
        <v>Don Bonner / Kolby Beals</v>
      </c>
      <c r="O1883" t="str">
        <f>VLOOKUP(I1883,'Cost Center VLookup'!$A$1:$D$97,4,0)</f>
        <v>Mike Close</v>
      </c>
    </row>
    <row r="1884" spans="1:15" ht="15" hidden="1">
      <c r="A1884" s="34">
        <v>41947</v>
      </c>
      <c r="B1884">
        <v>201411</v>
      </c>
      <c r="C1884" s="9" t="s">
        <v>1531</v>
      </c>
      <c r="D1884" t="s">
        <v>1535</v>
      </c>
      <c r="E1884" s="40" t="s">
        <v>615</v>
      </c>
      <c r="F1884" s="41">
        <v>5000</v>
      </c>
      <c r="G1884">
        <v>30736</v>
      </c>
      <c r="H1884" s="7" t="str">
        <f>VLOOKUP(G1884,'Sub-Acct VLookup'!$A$1:$B$44,2,0)</f>
        <v>Community Welfare</v>
      </c>
      <c r="I1884">
        <v>3333</v>
      </c>
      <c r="J1884" s="2" t="s">
        <v>1011</v>
      </c>
      <c r="K1884" s="2"/>
      <c r="L1884" t="str">
        <f>VLOOKUP(J1884,'State V-Lookup'!$A$1:$B$19,2,0)</f>
        <v>KENTUCKY</v>
      </c>
      <c r="M1884" t="str">
        <f>VLOOKUP(I1884,'Cost Center VLookup'!$A$1:$C$99,2,0)</f>
        <v>3333 Mid St Div Public Affairs</v>
      </c>
      <c r="N1884" t="str">
        <f>VLOOKUP(I1884,'Cost Center VLookup'!$A$1:$C$89,3,0)</f>
        <v>Mark Martin</v>
      </c>
      <c r="O1884" t="str">
        <f>VLOOKUP(I1884,'Cost Center VLookup'!$A$1:$D$97,4,0)</f>
        <v>Administration</v>
      </c>
    </row>
    <row r="1885" spans="1:15" ht="15" hidden="1">
      <c r="A1885" s="34">
        <v>41947</v>
      </c>
      <c r="B1885">
        <v>201411</v>
      </c>
      <c r="C1885" s="9" t="s">
        <v>1531</v>
      </c>
      <c r="D1885" t="s">
        <v>1536</v>
      </c>
      <c r="E1885" s="40" t="s">
        <v>484</v>
      </c>
      <c r="F1885" s="41">
        <v>350</v>
      </c>
      <c r="G1885">
        <v>30703</v>
      </c>
      <c r="H1885" s="7" t="str">
        <f>VLOOKUP(G1885,'Sub-Acct VLookup'!$A$1:$B$44,2,0)</f>
        <v>United Way Agencies</v>
      </c>
      <c r="I1885">
        <v>3333</v>
      </c>
      <c r="J1885" s="37" t="s">
        <v>1026</v>
      </c>
      <c r="K1885" s="37"/>
      <c r="L1885" t="str">
        <f>VLOOKUP(J1885,'State V-Lookup'!$A$1:$B$19,2,0)</f>
        <v>TENNESSEE</v>
      </c>
      <c r="M1885" t="str">
        <f>VLOOKUP(I1885,'Cost Center VLookup'!$A$1:$C$99,2,0)</f>
        <v>3333 Mid St Div Public Affairs</v>
      </c>
      <c r="N1885" t="str">
        <f>VLOOKUP(I1885,'Cost Center VLookup'!$A$1:$C$89,3,0)</f>
        <v>Mark Martin</v>
      </c>
      <c r="O1885" t="str">
        <f>VLOOKUP(I1885,'Cost Center VLookup'!$A$1:$D$97,4,0)</f>
        <v>Administration</v>
      </c>
    </row>
    <row r="1886" spans="1:15" ht="15" hidden="1">
      <c r="A1886" s="34">
        <v>41953</v>
      </c>
      <c r="B1886">
        <v>201411</v>
      </c>
      <c r="C1886" s="9" t="s">
        <v>1531</v>
      </c>
      <c r="D1886" t="s">
        <v>1537</v>
      </c>
      <c r="E1886" s="40" t="s">
        <v>691</v>
      </c>
      <c r="F1886" s="41">
        <v>250</v>
      </c>
      <c r="G1886">
        <v>30736</v>
      </c>
      <c r="H1886" s="7" t="str">
        <f>VLOOKUP(G1886,'Sub-Acct VLookup'!$A$1:$B$44,2,0)</f>
        <v>Community Welfare</v>
      </c>
      <c r="I1886">
        <v>3333</v>
      </c>
      <c r="J1886" s="2" t="s">
        <v>1011</v>
      </c>
      <c r="K1886" s="2"/>
      <c r="L1886" t="str">
        <f>VLOOKUP(J1886,'State V-Lookup'!$A$1:$B$19,2,0)</f>
        <v>KENTUCKY</v>
      </c>
      <c r="M1886" t="str">
        <f>VLOOKUP(I1886,'Cost Center VLookup'!$A$1:$C$99,2,0)</f>
        <v>3333 Mid St Div Public Affairs</v>
      </c>
      <c r="N1886" t="str">
        <f>VLOOKUP(I1886,'Cost Center VLookup'!$A$1:$C$89,3,0)</f>
        <v>Mark Martin</v>
      </c>
      <c r="O1886" t="str">
        <f>VLOOKUP(I1886,'Cost Center VLookup'!$A$1:$D$97,4,0)</f>
        <v>Administration</v>
      </c>
    </row>
    <row r="1887" spans="1:15" ht="15" hidden="1">
      <c r="A1887" s="34">
        <v>41957</v>
      </c>
      <c r="B1887">
        <v>201411</v>
      </c>
      <c r="C1887" s="9" t="s">
        <v>1531</v>
      </c>
      <c r="D1887" t="s">
        <v>1538</v>
      </c>
      <c r="E1887" s="40" t="s">
        <v>486</v>
      </c>
      <c r="F1887" s="41">
        <v>44.2</v>
      </c>
      <c r="G1887">
        <v>30736</v>
      </c>
      <c r="H1887" s="7" t="str">
        <f>VLOOKUP(G1887,'Sub-Acct VLookup'!$A$1:$B$44,2,0)</f>
        <v>Community Welfare</v>
      </c>
      <c r="I1887">
        <v>3331</v>
      </c>
      <c r="J1887" s="37" t="s">
        <v>1026</v>
      </c>
      <c r="K1887" s="37"/>
      <c r="L1887" t="str">
        <f>VLOOKUP(J1887,'State V-Lookup'!$A$1:$B$19,2,0)</f>
        <v>TENNESSEE</v>
      </c>
      <c r="M1887" t="str">
        <f>VLOOKUP(I1887,'Cost Center VLookup'!$A$1:$C$99,2,0)</f>
        <v>3331 Mid St Div Franklin Central Region Administration</v>
      </c>
      <c r="N1887" t="str">
        <f>VLOOKUP(I1887,'Cost Center VLookup'!$A$1:$C$89,3,0)</f>
        <v>Craig Rice</v>
      </c>
      <c r="O1887" t="str">
        <f>VLOOKUP(I1887,'Cost Center VLookup'!$A$1:$D$97,4,0)</f>
        <v>Administration</v>
      </c>
    </row>
    <row r="1888" spans="1:15" ht="15" hidden="1">
      <c r="A1888" s="34">
        <v>41957</v>
      </c>
      <c r="B1888">
        <v>201411</v>
      </c>
      <c r="C1888" s="9" t="s">
        <v>1531</v>
      </c>
      <c r="D1888" t="s">
        <v>1539</v>
      </c>
      <c r="E1888" s="40" t="s">
        <v>486</v>
      </c>
      <c r="F1888" s="41">
        <v>74.17</v>
      </c>
      <c r="G1888">
        <v>30736</v>
      </c>
      <c r="H1888" s="7" t="str">
        <f>VLOOKUP(G1888,'Sub-Acct VLookup'!$A$1:$B$44,2,0)</f>
        <v>Community Welfare</v>
      </c>
      <c r="I1888">
        <v>3333</v>
      </c>
      <c r="J1888" s="37" t="s">
        <v>1026</v>
      </c>
      <c r="K1888" s="37"/>
      <c r="L1888" t="str">
        <f>VLOOKUP(J1888,'State V-Lookup'!$A$1:$B$19,2,0)</f>
        <v>TENNESSEE</v>
      </c>
      <c r="M1888" t="str">
        <f>VLOOKUP(I1888,'Cost Center VLookup'!$A$1:$C$99,2,0)</f>
        <v>3333 Mid St Div Public Affairs</v>
      </c>
      <c r="N1888" t="str">
        <f>VLOOKUP(I1888,'Cost Center VLookup'!$A$1:$C$89,3,0)</f>
        <v>Mark Martin</v>
      </c>
      <c r="O1888" t="str">
        <f>VLOOKUP(I1888,'Cost Center VLookup'!$A$1:$D$97,4,0)</f>
        <v>Administration</v>
      </c>
    </row>
    <row r="1889" spans="1:15" ht="15" hidden="1">
      <c r="A1889" s="34">
        <v>41957</v>
      </c>
      <c r="B1889">
        <v>201411</v>
      </c>
      <c r="C1889" s="9" t="s">
        <v>1531</v>
      </c>
      <c r="D1889" t="s">
        <v>1541</v>
      </c>
      <c r="E1889" s="40" t="s">
        <v>1540</v>
      </c>
      <c r="F1889" s="41">
        <v>1500</v>
      </c>
      <c r="G1889">
        <v>30710</v>
      </c>
      <c r="H1889" s="7" t="str">
        <f>VLOOKUP(G1889,'Sub-Acct VLookup'!$A$1:$B$44,2,0)</f>
        <v>Youth Clubs &amp; Centers</v>
      </c>
      <c r="I1889">
        <v>3333</v>
      </c>
      <c r="J1889" s="37" t="s">
        <v>1026</v>
      </c>
      <c r="K1889" s="37"/>
      <c r="L1889" t="str">
        <f>VLOOKUP(J1889,'State V-Lookup'!$A$1:$B$19,2,0)</f>
        <v>TENNESSEE</v>
      </c>
      <c r="M1889" t="str">
        <f>VLOOKUP(I1889,'Cost Center VLookup'!$A$1:$C$99,2,0)</f>
        <v>3333 Mid St Div Public Affairs</v>
      </c>
      <c r="N1889" t="str">
        <f>VLOOKUP(I1889,'Cost Center VLookup'!$A$1:$C$89,3,0)</f>
        <v>Mark Martin</v>
      </c>
      <c r="O1889" t="str">
        <f>VLOOKUP(I1889,'Cost Center VLookup'!$A$1:$D$97,4,0)</f>
        <v>Administration</v>
      </c>
    </row>
    <row r="1890" spans="1:15" ht="15" hidden="1">
      <c r="A1890" s="34">
        <v>41962</v>
      </c>
      <c r="B1890">
        <v>201411</v>
      </c>
      <c r="C1890" s="9" t="s">
        <v>1531</v>
      </c>
      <c r="D1890">
        <v>187142</v>
      </c>
      <c r="E1890" s="40" t="s">
        <v>1093</v>
      </c>
      <c r="F1890" s="41">
        <v>1000</v>
      </c>
      <c r="G1890">
        <v>30736</v>
      </c>
      <c r="H1890" s="7" t="str">
        <f>VLOOKUP(G1890,'Sub-Acct VLookup'!$A$1:$B$44,2,0)</f>
        <v>Community Welfare</v>
      </c>
      <c r="I1890">
        <v>3333</v>
      </c>
      <c r="J1890" s="37" t="s">
        <v>1026</v>
      </c>
      <c r="K1890" s="37"/>
      <c r="L1890" t="str">
        <f>VLOOKUP(J1890,'State V-Lookup'!$A$1:$B$19,2,0)</f>
        <v>TENNESSEE</v>
      </c>
      <c r="M1890" t="str">
        <f>VLOOKUP(I1890,'Cost Center VLookup'!$A$1:$C$99,2,0)</f>
        <v>3333 Mid St Div Public Affairs</v>
      </c>
      <c r="N1890" t="str">
        <f>VLOOKUP(I1890,'Cost Center VLookup'!$A$1:$C$89,3,0)</f>
        <v>Mark Martin</v>
      </c>
      <c r="O1890" t="str">
        <f>VLOOKUP(I1890,'Cost Center VLookup'!$A$1:$D$97,4,0)</f>
        <v>Administration</v>
      </c>
    </row>
    <row r="1891" spans="1:15" ht="15" hidden="1">
      <c r="A1891" s="34">
        <v>41963</v>
      </c>
      <c r="B1891">
        <v>201411</v>
      </c>
      <c r="C1891" s="9" t="s">
        <v>1531</v>
      </c>
      <c r="D1891" t="s">
        <v>1543</v>
      </c>
      <c r="E1891" s="40" t="s">
        <v>1542</v>
      </c>
      <c r="F1891" s="41">
        <v>300</v>
      </c>
      <c r="G1891">
        <v>30736</v>
      </c>
      <c r="H1891" s="7" t="str">
        <f>VLOOKUP(G1891,'Sub-Acct VLookup'!$A$1:$B$44,2,0)</f>
        <v>Community Welfare</v>
      </c>
      <c r="I1891">
        <v>3333</v>
      </c>
      <c r="J1891" s="2" t="s">
        <v>1011</v>
      </c>
      <c r="K1891" s="2"/>
      <c r="L1891" t="str">
        <f>VLOOKUP(J1891,'State V-Lookup'!$A$1:$B$19,2,0)</f>
        <v>KENTUCKY</v>
      </c>
      <c r="M1891" t="str">
        <f>VLOOKUP(I1891,'Cost Center VLookup'!$A$1:$C$99,2,0)</f>
        <v>3333 Mid St Div Public Affairs</v>
      </c>
      <c r="N1891" t="str">
        <f>VLOOKUP(I1891,'Cost Center VLookup'!$A$1:$C$89,3,0)</f>
        <v>Mark Martin</v>
      </c>
      <c r="O1891" t="str">
        <f>VLOOKUP(I1891,'Cost Center VLookup'!$A$1:$D$97,4,0)</f>
        <v>Administration</v>
      </c>
    </row>
    <row r="1892" spans="1:15" ht="15" hidden="1">
      <c r="A1892" s="34">
        <v>41964</v>
      </c>
      <c r="B1892">
        <v>201411</v>
      </c>
      <c r="C1892" s="9" t="s">
        <v>1531</v>
      </c>
      <c r="D1892" t="s">
        <v>1545</v>
      </c>
      <c r="E1892" s="40" t="s">
        <v>1544</v>
      </c>
      <c r="F1892" s="41">
        <v>100</v>
      </c>
      <c r="G1892">
        <v>30702</v>
      </c>
      <c r="H1892" s="7" t="str">
        <f>VLOOKUP(G1892,'Sub-Acct VLookup'!$A$1:$B$44,2,0)</f>
        <v>Education</v>
      </c>
      <c r="I1892">
        <v>3333</v>
      </c>
      <c r="J1892" s="2" t="s">
        <v>1035</v>
      </c>
      <c r="K1892" s="2"/>
      <c r="L1892" t="str">
        <f>VLOOKUP(J1892,'State V-Lookup'!$A$1:$B$19,2,0)</f>
        <v>VIRGINIA</v>
      </c>
      <c r="M1892" t="str">
        <f>VLOOKUP(I1892,'Cost Center VLookup'!$A$1:$C$99,2,0)</f>
        <v>3333 Mid St Div Public Affairs</v>
      </c>
      <c r="N1892" t="str">
        <f>VLOOKUP(I1892,'Cost Center VLookup'!$A$1:$C$89,3,0)</f>
        <v>Mark Martin</v>
      </c>
      <c r="O1892" t="str">
        <f>VLOOKUP(I1892,'Cost Center VLookup'!$A$1:$D$97,4,0)</f>
        <v>Administration</v>
      </c>
    </row>
    <row r="1893" spans="1:15" ht="15" hidden="1">
      <c r="A1893" s="34">
        <v>41979</v>
      </c>
      <c r="B1893">
        <v>201411</v>
      </c>
      <c r="C1893" s="9" t="s">
        <v>1531</v>
      </c>
      <c r="D1893" t="s">
        <v>1530</v>
      </c>
      <c r="E1893" s="40" t="s">
        <v>470</v>
      </c>
      <c r="F1893" s="41">
        <v>500</v>
      </c>
      <c r="G1893">
        <v>30736</v>
      </c>
      <c r="H1893" s="7" t="str">
        <f>VLOOKUP(G1893,'Sub-Acct VLookup'!$A$1:$B$44,2,0)</f>
        <v>Community Welfare</v>
      </c>
      <c r="I1893">
        <v>3333</v>
      </c>
      <c r="J1893" s="2" t="s">
        <v>1011</v>
      </c>
      <c r="K1893" s="2"/>
      <c r="L1893" t="str">
        <f>VLOOKUP(J1893,'State V-Lookup'!$A$1:$B$19,2,0)</f>
        <v>KENTUCKY</v>
      </c>
      <c r="M1893" t="str">
        <f>VLOOKUP(I1893,'Cost Center VLookup'!$A$1:$C$99,2,0)</f>
        <v>3333 Mid St Div Public Affairs</v>
      </c>
      <c r="N1893" t="str">
        <f>VLOOKUP(I1893,'Cost Center VLookup'!$A$1:$C$89,3,0)</f>
        <v>Mark Martin</v>
      </c>
      <c r="O1893" t="str">
        <f>VLOOKUP(I1893,'Cost Center VLookup'!$A$1:$D$97,4,0)</f>
        <v>Administration</v>
      </c>
    </row>
    <row r="1894" spans="1:15" ht="15" hidden="1">
      <c r="A1894" s="34">
        <v>41953</v>
      </c>
      <c r="B1894">
        <v>201412</v>
      </c>
      <c r="C1894" s="9" t="s">
        <v>1531</v>
      </c>
      <c r="D1894" t="s">
        <v>1546</v>
      </c>
      <c r="E1894" s="40" t="s">
        <v>581</v>
      </c>
      <c r="F1894" s="41">
        <v>500</v>
      </c>
      <c r="G1894">
        <v>30703</v>
      </c>
      <c r="H1894" s="7" t="str">
        <f>VLOOKUP(G1894,'Sub-Acct VLookup'!$A$1:$B$44,2,0)</f>
        <v>United Way Agencies</v>
      </c>
      <c r="I1894">
        <v>3333</v>
      </c>
      <c r="J1894" s="37" t="s">
        <v>1026</v>
      </c>
      <c r="K1894" s="37"/>
      <c r="L1894" t="str">
        <f>VLOOKUP(J1894,'State V-Lookup'!$A$1:$B$19,2,0)</f>
        <v>TENNESSEE</v>
      </c>
      <c r="M1894" t="str">
        <f>VLOOKUP(I1894,'Cost Center VLookup'!$A$1:$C$99,2,0)</f>
        <v>3333 Mid St Div Public Affairs</v>
      </c>
      <c r="N1894" t="str">
        <f>VLOOKUP(I1894,'Cost Center VLookup'!$A$1:$C$89,3,0)</f>
        <v>Mark Martin</v>
      </c>
      <c r="O1894" t="str">
        <f>VLOOKUP(I1894,'Cost Center VLookup'!$A$1:$D$97,4,0)</f>
        <v>Administration</v>
      </c>
    </row>
    <row r="1895" spans="1:15" ht="15" hidden="1">
      <c r="A1895" s="34">
        <v>41958</v>
      </c>
      <c r="B1895">
        <v>201412</v>
      </c>
      <c r="C1895" s="9" t="s">
        <v>1531</v>
      </c>
      <c r="D1895" t="s">
        <v>1548</v>
      </c>
      <c r="E1895" s="40" t="s">
        <v>1547</v>
      </c>
      <c r="F1895" s="41">
        <v>0</v>
      </c>
      <c r="G1895">
        <v>30702</v>
      </c>
      <c r="H1895" s="7" t="str">
        <f>VLOOKUP(G1895,'Sub-Acct VLookup'!$A$1:$B$44,2,0)</f>
        <v>Education</v>
      </c>
      <c r="I1895">
        <v>2734</v>
      </c>
      <c r="J1895" s="2" t="s">
        <v>1011</v>
      </c>
      <c r="K1895" s="2"/>
      <c r="L1895" t="str">
        <f>VLOOKUP(J1895,'State V-Lookup'!$A$1:$B$19,2,0)</f>
        <v>KENTUCKY</v>
      </c>
      <c r="M1895" t="str">
        <f>VLOOKUP(I1895,'Cost Center VLookup'!$A$1:$C$99,2,0)</f>
        <v>2734 KY Div Bowling Green C&amp;M/Service</v>
      </c>
      <c r="N1895" t="str">
        <f>VLOOKUP(I1895,'Cost Center VLookup'!$A$1:$C$89,3,0)</f>
        <v>Don Bonner / Kolby Beals</v>
      </c>
      <c r="O1895" t="str">
        <f>VLOOKUP(I1895,'Cost Center VLookup'!$A$1:$D$97,4,0)</f>
        <v>Mike Close</v>
      </c>
    </row>
    <row r="1896" spans="1:15" ht="15" hidden="1">
      <c r="A1896" s="34">
        <v>41962</v>
      </c>
      <c r="B1896">
        <v>201412</v>
      </c>
      <c r="C1896" s="9" t="s">
        <v>1531</v>
      </c>
      <c r="D1896" t="s">
        <v>1549</v>
      </c>
      <c r="E1896" s="40" t="s">
        <v>470</v>
      </c>
      <c r="F1896" s="41">
        <v>3000</v>
      </c>
      <c r="G1896">
        <v>30736</v>
      </c>
      <c r="H1896" s="7" t="str">
        <f>VLOOKUP(G1896,'Sub-Acct VLookup'!$A$1:$B$44,2,0)</f>
        <v>Community Welfare</v>
      </c>
      <c r="I1896">
        <v>2703</v>
      </c>
      <c r="J1896" s="2" t="s">
        <v>1027</v>
      </c>
      <c r="K1896" s="2"/>
      <c r="L1896" t="str">
        <f>VLOOKUP(J1896,'State V-Lookup'!$A$1:$B$19,2,0)</f>
        <v>GENERAL OFFICE</v>
      </c>
      <c r="M1896" t="str">
        <f>VLOOKUP(I1896,'Cost Center VLookup'!$A$1:$C$99,2,0)</f>
        <v>2703 KY Div Governmental Affairs</v>
      </c>
      <c r="N1896" t="str">
        <f>VLOOKUP(I1896,'Cost Center VLookup'!$A$1:$C$89,3,0)</f>
        <v>Vacant</v>
      </c>
      <c r="O1896" t="str">
        <f>VLOOKUP(I1896,'Cost Center VLookup'!$A$1:$D$97,4,0)</f>
        <v>Administration</v>
      </c>
    </row>
    <row r="1897" spans="1:15" ht="15" hidden="1">
      <c r="A1897" s="34">
        <v>41964</v>
      </c>
      <c r="B1897">
        <v>201412</v>
      </c>
      <c r="C1897" s="9" t="s">
        <v>1531</v>
      </c>
      <c r="D1897" t="s">
        <v>1551</v>
      </c>
      <c r="E1897" s="40" t="s">
        <v>1550</v>
      </c>
      <c r="F1897" s="41">
        <v>84.32</v>
      </c>
      <c r="G1897">
        <v>30740</v>
      </c>
      <c r="H1897" s="7" t="str">
        <f>VLOOKUP(G1897,'Sub-Acct VLookup'!$A$1:$B$44,2,0)</f>
        <v>Miscellanous Income Deductions</v>
      </c>
      <c r="I1897">
        <v>3307</v>
      </c>
      <c r="J1897" s="37" t="s">
        <v>1026</v>
      </c>
      <c r="K1897" s="37"/>
      <c r="L1897" t="str">
        <f>VLOOKUP(J1897,'State V-Lookup'!$A$1:$B$19,2,0)</f>
        <v>TENNESSEE</v>
      </c>
      <c r="M1897" t="str">
        <f>VLOOKUP(I1897,'Cost Center VLookup'!$A$1:$C$99,2,0)</f>
        <v>3307 Mid St Div Franklin Finance</v>
      </c>
      <c r="N1897" t="str">
        <f>VLOOKUP(I1897,'Cost Center VLookup'!$A$1:$C$89,3,0)</f>
        <v>Marcie Wessinger</v>
      </c>
      <c r="O1897" t="str">
        <f>VLOOKUP(I1897,'Cost Center VLookup'!$A$1:$D$97,4,0)</f>
        <v>Administration</v>
      </c>
    </row>
    <row r="1898" spans="1:15" ht="15" hidden="1">
      <c r="A1898" s="34">
        <v>41974</v>
      </c>
      <c r="B1898">
        <v>201412</v>
      </c>
      <c r="C1898" s="9" t="s">
        <v>1531</v>
      </c>
      <c r="D1898" t="s">
        <v>1552</v>
      </c>
      <c r="E1898" s="40" t="s">
        <v>181</v>
      </c>
      <c r="F1898" s="41">
        <v>1000</v>
      </c>
      <c r="G1898">
        <v>30736</v>
      </c>
      <c r="H1898" s="7" t="str">
        <f>VLOOKUP(G1898,'Sub-Acct VLookup'!$A$1:$B$44,2,0)</f>
        <v>Community Welfare</v>
      </c>
      <c r="I1898">
        <v>3333</v>
      </c>
      <c r="J1898" s="2" t="s">
        <v>1011</v>
      </c>
      <c r="K1898" s="2"/>
      <c r="L1898" t="str">
        <f>VLOOKUP(J1898,'State V-Lookup'!$A$1:$B$19,2,0)</f>
        <v>KENTUCKY</v>
      </c>
      <c r="M1898" t="str">
        <f>VLOOKUP(I1898,'Cost Center VLookup'!$A$1:$C$99,2,0)</f>
        <v>3333 Mid St Div Public Affairs</v>
      </c>
      <c r="N1898" t="str">
        <f>VLOOKUP(I1898,'Cost Center VLookup'!$A$1:$C$89,3,0)</f>
        <v>Mark Martin</v>
      </c>
      <c r="O1898" t="str">
        <f>VLOOKUP(I1898,'Cost Center VLookup'!$A$1:$D$97,4,0)</f>
        <v>Administration</v>
      </c>
    </row>
    <row r="1899" spans="1:15" ht="15" hidden="1">
      <c r="A1899" s="34">
        <v>41974</v>
      </c>
      <c r="B1899">
        <v>201412</v>
      </c>
      <c r="C1899" s="9" t="s">
        <v>1531</v>
      </c>
      <c r="D1899" t="s">
        <v>1552</v>
      </c>
      <c r="E1899" s="40" t="s">
        <v>713</v>
      </c>
      <c r="F1899" s="41">
        <v>250</v>
      </c>
      <c r="G1899">
        <v>30702</v>
      </c>
      <c r="H1899" s="7" t="str">
        <f>VLOOKUP(G1899,'Sub-Acct VLookup'!$A$1:$B$44,2,0)</f>
        <v>Education</v>
      </c>
      <c r="I1899">
        <v>3333</v>
      </c>
      <c r="J1899" s="2" t="s">
        <v>1011</v>
      </c>
      <c r="K1899" s="2"/>
      <c r="L1899" t="str">
        <f>VLOOKUP(J1899,'State V-Lookup'!$A$1:$B$19,2,0)</f>
        <v>KENTUCKY</v>
      </c>
      <c r="M1899" t="str">
        <f>VLOOKUP(I1899,'Cost Center VLookup'!$A$1:$C$99,2,0)</f>
        <v>3333 Mid St Div Public Affairs</v>
      </c>
      <c r="N1899" t="str">
        <f>VLOOKUP(I1899,'Cost Center VLookup'!$A$1:$C$89,3,0)</f>
        <v>Mark Martin</v>
      </c>
      <c r="O1899" t="str">
        <f>VLOOKUP(I1899,'Cost Center VLookup'!$A$1:$D$97,4,0)</f>
        <v>Administration</v>
      </c>
    </row>
    <row r="1900" spans="1:15" ht="15" hidden="1">
      <c r="A1900" s="34">
        <v>41975</v>
      </c>
      <c r="B1900">
        <v>201412</v>
      </c>
      <c r="C1900" s="9" t="s">
        <v>1531</v>
      </c>
      <c r="D1900" t="s">
        <v>1553</v>
      </c>
      <c r="E1900" s="40" t="s">
        <v>473</v>
      </c>
      <c r="F1900" s="41">
        <v>399</v>
      </c>
      <c r="G1900">
        <v>30710</v>
      </c>
      <c r="H1900" s="7" t="str">
        <f>VLOOKUP(G1900,'Sub-Acct VLookup'!$A$1:$B$44,2,0)</f>
        <v>Youth Clubs &amp; Centers</v>
      </c>
      <c r="I1900">
        <v>3333</v>
      </c>
      <c r="J1900" s="37" t="s">
        <v>1026</v>
      </c>
      <c r="K1900" s="37"/>
      <c r="L1900" t="str">
        <f>VLOOKUP(J1900,'State V-Lookup'!$A$1:$B$19,2,0)</f>
        <v>TENNESSEE</v>
      </c>
      <c r="M1900" t="str">
        <f>VLOOKUP(I1900,'Cost Center VLookup'!$A$1:$C$99,2,0)</f>
        <v>3333 Mid St Div Public Affairs</v>
      </c>
      <c r="N1900" t="str">
        <f>VLOOKUP(I1900,'Cost Center VLookup'!$A$1:$C$89,3,0)</f>
        <v>Mark Martin</v>
      </c>
      <c r="O1900" t="str">
        <f>VLOOKUP(I1900,'Cost Center VLookup'!$A$1:$D$97,4,0)</f>
        <v>Administration</v>
      </c>
    </row>
    <row r="1901" spans="1:15" ht="15" hidden="1">
      <c r="A1901" s="34">
        <v>41976</v>
      </c>
      <c r="B1901">
        <v>201412</v>
      </c>
      <c r="C1901" s="9" t="s">
        <v>1531</v>
      </c>
      <c r="D1901" t="s">
        <v>1554</v>
      </c>
      <c r="E1901" s="40" t="s">
        <v>584</v>
      </c>
      <c r="F1901" s="41">
        <v>500</v>
      </c>
      <c r="G1901">
        <v>30736</v>
      </c>
      <c r="H1901" s="7" t="str">
        <f>VLOOKUP(G1901,'Sub-Acct VLookup'!$A$1:$B$44,2,0)</f>
        <v>Community Welfare</v>
      </c>
      <c r="I1901">
        <v>3333</v>
      </c>
      <c r="J1901" s="2" t="s">
        <v>1011</v>
      </c>
      <c r="K1901" s="2"/>
      <c r="L1901" t="str">
        <f>VLOOKUP(J1901,'State V-Lookup'!$A$1:$B$19,2,0)</f>
        <v>KENTUCKY</v>
      </c>
      <c r="M1901" t="str">
        <f>VLOOKUP(I1901,'Cost Center VLookup'!$A$1:$C$99,2,0)</f>
        <v>3333 Mid St Div Public Affairs</v>
      </c>
      <c r="N1901" t="str">
        <f>VLOOKUP(I1901,'Cost Center VLookup'!$A$1:$C$89,3,0)</f>
        <v>Mark Martin</v>
      </c>
      <c r="O1901" t="str">
        <f>VLOOKUP(I1901,'Cost Center VLookup'!$A$1:$D$97,4,0)</f>
        <v>Administration</v>
      </c>
    </row>
    <row r="1902" spans="1:15" ht="15" hidden="1">
      <c r="A1902" s="34">
        <v>41978</v>
      </c>
      <c r="B1902">
        <v>201412</v>
      </c>
      <c r="C1902" s="9" t="s">
        <v>1531</v>
      </c>
      <c r="D1902" t="s">
        <v>1555</v>
      </c>
      <c r="E1902" s="40" t="s">
        <v>325</v>
      </c>
      <c r="F1902" s="41">
        <v>500</v>
      </c>
      <c r="G1902">
        <v>30736</v>
      </c>
      <c r="H1902" s="7" t="str">
        <f>VLOOKUP(G1902,'Sub-Acct VLookup'!$A$1:$B$44,2,0)</f>
        <v>Community Welfare</v>
      </c>
      <c r="I1902">
        <v>3439</v>
      </c>
      <c r="J1902" s="2" t="s">
        <v>1035</v>
      </c>
      <c r="K1902" s="2"/>
      <c r="L1902" t="str">
        <f>VLOOKUP(J1902,'State V-Lookup'!$A$1:$B$19,2,0)</f>
        <v>VIRGINIA</v>
      </c>
      <c r="M1902" t="str">
        <f>VLOOKUP(I1902,'Cost Center VLookup'!$A$1:$C$99,2,0)</f>
        <v>3439 Mid St Div New River South Operations</v>
      </c>
      <c r="N1902" t="str">
        <f>VLOOKUP(I1902,'Cost Center VLookup'!$A$1:$C$89,3,0)</f>
        <v>Alex House</v>
      </c>
      <c r="O1902" t="str">
        <f>VLOOKUP(I1902,'Cost Center VLookup'!$A$1:$D$97,4,0)</f>
        <v>Bernie Anderson</v>
      </c>
    </row>
    <row r="1903" spans="1:15" ht="15" hidden="1">
      <c r="A1903" s="34">
        <v>41978</v>
      </c>
      <c r="B1903">
        <v>201412</v>
      </c>
      <c r="C1903" s="9" t="s">
        <v>1531</v>
      </c>
      <c r="D1903" t="s">
        <v>1556</v>
      </c>
      <c r="E1903" s="40" t="s">
        <v>325</v>
      </c>
      <c r="F1903" s="41">
        <v>500</v>
      </c>
      <c r="G1903">
        <v>30736</v>
      </c>
      <c r="H1903" s="7" t="str">
        <f>VLOOKUP(G1903,'Sub-Acct VLookup'!$A$1:$B$44,2,0)</f>
        <v>Community Welfare</v>
      </c>
      <c r="I1903">
        <v>3439</v>
      </c>
      <c r="J1903" s="2" t="s">
        <v>1035</v>
      </c>
      <c r="K1903" s="2"/>
      <c r="L1903" t="str">
        <f>VLOOKUP(J1903,'State V-Lookup'!$A$1:$B$19,2,0)</f>
        <v>VIRGINIA</v>
      </c>
      <c r="M1903" t="str">
        <f>VLOOKUP(I1903,'Cost Center VLookup'!$A$1:$C$99,2,0)</f>
        <v>3439 Mid St Div New River South Operations</v>
      </c>
      <c r="N1903" t="str">
        <f>VLOOKUP(I1903,'Cost Center VLookup'!$A$1:$C$89,3,0)</f>
        <v>Alex House</v>
      </c>
      <c r="O1903" t="str">
        <f>VLOOKUP(I1903,'Cost Center VLookup'!$A$1:$D$97,4,0)</f>
        <v>Bernie Anderson</v>
      </c>
    </row>
    <row r="1904" spans="1:15" ht="15" hidden="1">
      <c r="A1904" s="34">
        <v>41981</v>
      </c>
      <c r="B1904">
        <v>201412</v>
      </c>
      <c r="C1904" s="9" t="s">
        <v>1531</v>
      </c>
      <c r="D1904">
        <v>121913251</v>
      </c>
      <c r="E1904" s="40" t="s">
        <v>752</v>
      </c>
      <c r="F1904" s="41">
        <v>100</v>
      </c>
      <c r="G1904">
        <v>30736</v>
      </c>
      <c r="H1904" s="7" t="str">
        <f>VLOOKUP(G1904,'Sub-Acct VLookup'!$A$1:$B$44,2,0)</f>
        <v>Community Welfare</v>
      </c>
      <c r="I1904">
        <v>3333</v>
      </c>
      <c r="J1904" s="2" t="s">
        <v>1011</v>
      </c>
      <c r="K1904" s="2"/>
      <c r="L1904" t="str">
        <f>VLOOKUP(J1904,'State V-Lookup'!$A$1:$B$19,2,0)</f>
        <v>KENTUCKY</v>
      </c>
      <c r="M1904" t="str">
        <f>VLOOKUP(I1904,'Cost Center VLookup'!$A$1:$C$99,2,0)</f>
        <v>3333 Mid St Div Public Affairs</v>
      </c>
      <c r="N1904" t="str">
        <f>VLOOKUP(I1904,'Cost Center VLookup'!$A$1:$C$89,3,0)</f>
        <v>Mark Martin</v>
      </c>
      <c r="O1904" t="str">
        <f>VLOOKUP(I1904,'Cost Center VLookup'!$A$1:$D$97,4,0)</f>
        <v>Administration</v>
      </c>
    </row>
    <row r="1905" spans="1:15" ht="15" hidden="1">
      <c r="A1905" s="34">
        <v>41982</v>
      </c>
      <c r="B1905">
        <v>201412</v>
      </c>
      <c r="C1905" s="9" t="s">
        <v>1531</v>
      </c>
      <c r="D1905" t="s">
        <v>1557</v>
      </c>
      <c r="E1905" s="40" t="s">
        <v>1162</v>
      </c>
      <c r="F1905" s="41">
        <v>500</v>
      </c>
      <c r="G1905">
        <v>30736</v>
      </c>
      <c r="H1905" s="7" t="str">
        <f>VLOOKUP(G1905,'Sub-Acct VLookup'!$A$1:$B$44,2,0)</f>
        <v>Community Welfare</v>
      </c>
      <c r="I1905">
        <v>3333</v>
      </c>
      <c r="J1905" s="2" t="s">
        <v>1011</v>
      </c>
      <c r="K1905" s="2"/>
      <c r="L1905" t="str">
        <f>VLOOKUP(J1905,'State V-Lookup'!$A$1:$B$19,2,0)</f>
        <v>KENTUCKY</v>
      </c>
      <c r="M1905" t="str">
        <f>VLOOKUP(I1905,'Cost Center VLookup'!$A$1:$C$99,2,0)</f>
        <v>3333 Mid St Div Public Affairs</v>
      </c>
      <c r="N1905" t="str">
        <f>VLOOKUP(I1905,'Cost Center VLookup'!$A$1:$C$89,3,0)</f>
        <v>Mark Martin</v>
      </c>
      <c r="O1905" t="str">
        <f>VLOOKUP(I1905,'Cost Center VLookup'!$A$1:$D$97,4,0)</f>
        <v>Administration</v>
      </c>
    </row>
    <row r="1906" spans="1:15" ht="15" hidden="1">
      <c r="A1906" s="34">
        <v>41982</v>
      </c>
      <c r="B1906">
        <v>201412</v>
      </c>
      <c r="C1906" s="9" t="s">
        <v>1531</v>
      </c>
      <c r="D1906" t="s">
        <v>1558</v>
      </c>
      <c r="E1906" s="40" t="s">
        <v>492</v>
      </c>
      <c r="F1906" s="41">
        <v>1000</v>
      </c>
      <c r="G1906">
        <v>30702</v>
      </c>
      <c r="H1906" s="7" t="str">
        <f>VLOOKUP(G1906,'Sub-Acct VLookup'!$A$1:$B$44,2,0)</f>
        <v>Education</v>
      </c>
      <c r="I1906">
        <v>3333</v>
      </c>
      <c r="J1906" s="2" t="s">
        <v>1011</v>
      </c>
      <c r="K1906" s="2"/>
      <c r="L1906" t="str">
        <f>VLOOKUP(J1906,'State V-Lookup'!$A$1:$B$19,2,0)</f>
        <v>KENTUCKY</v>
      </c>
      <c r="M1906" t="str">
        <f>VLOOKUP(I1906,'Cost Center VLookup'!$A$1:$C$99,2,0)</f>
        <v>3333 Mid St Div Public Affairs</v>
      </c>
      <c r="N1906" t="str">
        <f>VLOOKUP(I1906,'Cost Center VLookup'!$A$1:$C$89,3,0)</f>
        <v>Mark Martin</v>
      </c>
      <c r="O1906" t="str">
        <f>VLOOKUP(I1906,'Cost Center VLookup'!$A$1:$D$97,4,0)</f>
        <v>Administration</v>
      </c>
    </row>
    <row r="1907" spans="1:15" ht="15" hidden="1">
      <c r="A1907" s="34">
        <v>41983</v>
      </c>
      <c r="B1907">
        <v>201412</v>
      </c>
      <c r="C1907" s="9" t="s">
        <v>1531</v>
      </c>
      <c r="D1907">
        <v>1110</v>
      </c>
      <c r="E1907" s="40" t="s">
        <v>908</v>
      </c>
      <c r="F1907" s="41">
        <v>10000</v>
      </c>
      <c r="G1907">
        <v>30706</v>
      </c>
      <c r="H1907" s="7" t="str">
        <f>VLOOKUP(G1907,'Sub-Acct VLookup'!$A$1:$B$44,2,0)</f>
        <v>Museums &amp; Arts</v>
      </c>
      <c r="I1907">
        <v>3333</v>
      </c>
      <c r="J1907" s="2" t="s">
        <v>1011</v>
      </c>
      <c r="K1907" s="2"/>
      <c r="L1907" t="str">
        <f>VLOOKUP(J1907,'State V-Lookup'!$A$1:$B$19,2,0)</f>
        <v>KENTUCKY</v>
      </c>
      <c r="M1907" t="str">
        <f>VLOOKUP(I1907,'Cost Center VLookup'!$A$1:$C$99,2,0)</f>
        <v>3333 Mid St Div Public Affairs</v>
      </c>
      <c r="N1907" t="str">
        <f>VLOOKUP(I1907,'Cost Center VLookup'!$A$1:$C$89,3,0)</f>
        <v>Mark Martin</v>
      </c>
      <c r="O1907" t="str">
        <f>VLOOKUP(I1907,'Cost Center VLookup'!$A$1:$D$97,4,0)</f>
        <v>Administration</v>
      </c>
    </row>
    <row r="1908" spans="1:15" ht="15" hidden="1">
      <c r="A1908" s="34">
        <v>41983</v>
      </c>
      <c r="B1908">
        <v>201412</v>
      </c>
      <c r="C1908" s="9" t="s">
        <v>1531</v>
      </c>
      <c r="D1908" t="s">
        <v>1559</v>
      </c>
      <c r="E1908" s="40" t="s">
        <v>691</v>
      </c>
      <c r="F1908" s="41">
        <v>500</v>
      </c>
      <c r="G1908">
        <v>30736</v>
      </c>
      <c r="H1908" s="7" t="str">
        <f>VLOOKUP(G1908,'Sub-Acct VLookup'!$A$1:$B$44,2,0)</f>
        <v>Community Welfare</v>
      </c>
      <c r="I1908">
        <v>3333</v>
      </c>
      <c r="J1908" s="2" t="s">
        <v>1011</v>
      </c>
      <c r="K1908" s="2"/>
      <c r="L1908" t="str">
        <f>VLOOKUP(J1908,'State V-Lookup'!$A$1:$B$19,2,0)</f>
        <v>KENTUCKY</v>
      </c>
      <c r="M1908" t="str">
        <f>VLOOKUP(I1908,'Cost Center VLookup'!$A$1:$C$99,2,0)</f>
        <v>3333 Mid St Div Public Affairs</v>
      </c>
      <c r="N1908" t="str">
        <f>VLOOKUP(I1908,'Cost Center VLookup'!$A$1:$C$89,3,0)</f>
        <v>Mark Martin</v>
      </c>
      <c r="O1908" t="str">
        <f>VLOOKUP(I1908,'Cost Center VLookup'!$A$1:$D$97,4,0)</f>
        <v>Administration</v>
      </c>
    </row>
    <row r="1909" spans="1:15" ht="15" hidden="1">
      <c r="A1909" s="34">
        <v>41983</v>
      </c>
      <c r="B1909">
        <v>201412</v>
      </c>
      <c r="C1909" s="9" t="s">
        <v>1531</v>
      </c>
      <c r="D1909" t="s">
        <v>1559</v>
      </c>
      <c r="E1909" s="40" t="s">
        <v>309</v>
      </c>
      <c r="F1909" s="41">
        <v>500</v>
      </c>
      <c r="G1909">
        <v>30702</v>
      </c>
      <c r="H1909" s="7" t="str">
        <f>VLOOKUP(G1909,'Sub-Acct VLookup'!$A$1:$B$44,2,0)</f>
        <v>Education</v>
      </c>
      <c r="I1909">
        <v>3333</v>
      </c>
      <c r="J1909" s="2" t="s">
        <v>1035</v>
      </c>
      <c r="K1909" s="2"/>
      <c r="L1909" t="str">
        <f>VLOOKUP(J1909,'State V-Lookup'!$A$1:$B$19,2,0)</f>
        <v>VIRGINIA</v>
      </c>
      <c r="M1909" t="str">
        <f>VLOOKUP(I1909,'Cost Center VLookup'!$A$1:$C$99,2,0)</f>
        <v>3333 Mid St Div Public Affairs</v>
      </c>
      <c r="N1909" t="str">
        <f>VLOOKUP(I1909,'Cost Center VLookup'!$A$1:$C$89,3,0)</f>
        <v>Mark Martin</v>
      </c>
      <c r="O1909" t="str">
        <f>VLOOKUP(I1909,'Cost Center VLookup'!$A$1:$D$97,4,0)</f>
        <v>Administration</v>
      </c>
    </row>
    <row r="1910" spans="1:15" ht="15" hidden="1">
      <c r="A1910" s="34">
        <v>41984</v>
      </c>
      <c r="B1910">
        <v>201412</v>
      </c>
      <c r="C1910" s="9" t="s">
        <v>1531</v>
      </c>
      <c r="D1910" t="s">
        <v>1561</v>
      </c>
      <c r="E1910" s="40" t="s">
        <v>1560</v>
      </c>
      <c r="F1910" s="41">
        <v>750</v>
      </c>
      <c r="G1910">
        <v>30736</v>
      </c>
      <c r="H1910" s="7" t="str">
        <f>VLOOKUP(G1910,'Sub-Acct VLookup'!$A$1:$B$44,2,0)</f>
        <v>Community Welfare</v>
      </c>
      <c r="I1910">
        <v>3333</v>
      </c>
      <c r="J1910" s="2" t="s">
        <v>1011</v>
      </c>
      <c r="K1910" s="2"/>
      <c r="L1910" t="str">
        <f>VLOOKUP(J1910,'State V-Lookup'!$A$1:$B$19,2,0)</f>
        <v>KENTUCKY</v>
      </c>
      <c r="M1910" t="str">
        <f>VLOOKUP(I1910,'Cost Center VLookup'!$A$1:$C$99,2,0)</f>
        <v>3333 Mid St Div Public Affairs</v>
      </c>
      <c r="N1910" t="str">
        <f>VLOOKUP(I1910,'Cost Center VLookup'!$A$1:$C$89,3,0)</f>
        <v>Mark Martin</v>
      </c>
      <c r="O1910" t="str">
        <f>VLOOKUP(I1910,'Cost Center VLookup'!$A$1:$D$97,4,0)</f>
        <v>Administration</v>
      </c>
    </row>
    <row r="1911" spans="1:15" ht="15" hidden="1">
      <c r="A1911" s="34">
        <v>41984</v>
      </c>
      <c r="B1911">
        <v>201412</v>
      </c>
      <c r="C1911" s="9" t="s">
        <v>1531</v>
      </c>
      <c r="D1911" t="s">
        <v>1561</v>
      </c>
      <c r="E1911" s="40" t="s">
        <v>316</v>
      </c>
      <c r="F1911" s="41">
        <v>500</v>
      </c>
      <c r="G1911">
        <v>30736</v>
      </c>
      <c r="H1911" s="7" t="str">
        <f>VLOOKUP(G1911,'Sub-Acct VLookup'!$A$1:$B$44,2,0)</f>
        <v>Community Welfare</v>
      </c>
      <c r="I1911">
        <v>3333</v>
      </c>
      <c r="J1911" s="2" t="s">
        <v>1011</v>
      </c>
      <c r="K1911" s="2"/>
      <c r="L1911" t="str">
        <f>VLOOKUP(J1911,'State V-Lookup'!$A$1:$B$19,2,0)</f>
        <v>KENTUCKY</v>
      </c>
      <c r="M1911" t="str">
        <f>VLOOKUP(I1911,'Cost Center VLookup'!$A$1:$C$99,2,0)</f>
        <v>3333 Mid St Div Public Affairs</v>
      </c>
      <c r="N1911" t="str">
        <f>VLOOKUP(I1911,'Cost Center VLookup'!$A$1:$C$89,3,0)</f>
        <v>Mark Martin</v>
      </c>
      <c r="O1911" t="str">
        <f>VLOOKUP(I1911,'Cost Center VLookup'!$A$1:$D$97,4,0)</f>
        <v>Administration</v>
      </c>
    </row>
    <row r="1912" spans="1:15" ht="15" hidden="1">
      <c r="A1912" s="34">
        <v>41984</v>
      </c>
      <c r="B1912">
        <v>201412</v>
      </c>
      <c r="C1912" s="9" t="s">
        <v>1531</v>
      </c>
      <c r="D1912" t="s">
        <v>1561</v>
      </c>
      <c r="E1912" s="40" t="s">
        <v>1562</v>
      </c>
      <c r="F1912" s="41">
        <v>750</v>
      </c>
      <c r="G1912">
        <v>30736</v>
      </c>
      <c r="H1912" s="7" t="str">
        <f>VLOOKUP(G1912,'Sub-Acct VLookup'!$A$1:$B$44,2,0)</f>
        <v>Community Welfare</v>
      </c>
      <c r="I1912">
        <v>3333</v>
      </c>
      <c r="J1912" s="2" t="s">
        <v>1011</v>
      </c>
      <c r="K1912" s="2"/>
      <c r="L1912" t="str">
        <f>VLOOKUP(J1912,'State V-Lookup'!$A$1:$B$19,2,0)</f>
        <v>KENTUCKY</v>
      </c>
      <c r="M1912" t="str">
        <f>VLOOKUP(I1912,'Cost Center VLookup'!$A$1:$C$99,2,0)</f>
        <v>3333 Mid St Div Public Affairs</v>
      </c>
      <c r="N1912" t="str">
        <f>VLOOKUP(I1912,'Cost Center VLookup'!$A$1:$C$89,3,0)</f>
        <v>Mark Martin</v>
      </c>
      <c r="O1912" t="str">
        <f>VLOOKUP(I1912,'Cost Center VLookup'!$A$1:$D$97,4,0)</f>
        <v>Administration</v>
      </c>
    </row>
    <row r="1913" spans="1:15" ht="15" hidden="1">
      <c r="A1913" s="34">
        <v>41984</v>
      </c>
      <c r="B1913">
        <v>201412</v>
      </c>
      <c r="C1913" s="9" t="s">
        <v>1531</v>
      </c>
      <c r="D1913" t="s">
        <v>1561</v>
      </c>
      <c r="E1913" s="40" t="s">
        <v>853</v>
      </c>
      <c r="F1913" s="41">
        <v>500</v>
      </c>
      <c r="G1913">
        <v>30736</v>
      </c>
      <c r="H1913" s="7" t="str">
        <f>VLOOKUP(G1913,'Sub-Acct VLookup'!$A$1:$B$44,2,0)</f>
        <v>Community Welfare</v>
      </c>
      <c r="I1913">
        <v>3333</v>
      </c>
      <c r="J1913" s="2" t="s">
        <v>1011</v>
      </c>
      <c r="K1913" s="2"/>
      <c r="L1913" t="str">
        <f>VLOOKUP(J1913,'State V-Lookup'!$A$1:$B$19,2,0)</f>
        <v>KENTUCKY</v>
      </c>
      <c r="M1913" t="str">
        <f>VLOOKUP(I1913,'Cost Center VLookup'!$A$1:$C$99,2,0)</f>
        <v>3333 Mid St Div Public Affairs</v>
      </c>
      <c r="N1913" t="str">
        <f>VLOOKUP(I1913,'Cost Center VLookup'!$A$1:$C$89,3,0)</f>
        <v>Mark Martin</v>
      </c>
      <c r="O1913" t="str">
        <f>VLOOKUP(I1913,'Cost Center VLookup'!$A$1:$D$97,4,0)</f>
        <v>Administration</v>
      </c>
    </row>
    <row r="1914" spans="1:15" ht="15" hidden="1">
      <c r="A1914" s="34">
        <v>41984</v>
      </c>
      <c r="B1914">
        <v>201412</v>
      </c>
      <c r="C1914" s="9" t="s">
        <v>1531</v>
      </c>
      <c r="D1914" t="s">
        <v>1561</v>
      </c>
      <c r="E1914" s="40" t="s">
        <v>581</v>
      </c>
      <c r="F1914" s="41">
        <v>500</v>
      </c>
      <c r="G1914">
        <v>30736</v>
      </c>
      <c r="H1914" s="7" t="str">
        <f>VLOOKUP(G1914,'Sub-Acct VLookup'!$A$1:$B$44,2,0)</f>
        <v>Community Welfare</v>
      </c>
      <c r="I1914">
        <v>3333</v>
      </c>
      <c r="J1914" s="2" t="s">
        <v>1011</v>
      </c>
      <c r="K1914" s="2"/>
      <c r="L1914" t="str">
        <f>VLOOKUP(J1914,'State V-Lookup'!$A$1:$B$19,2,0)</f>
        <v>KENTUCKY</v>
      </c>
      <c r="M1914" t="str">
        <f>VLOOKUP(I1914,'Cost Center VLookup'!$A$1:$C$99,2,0)</f>
        <v>3333 Mid St Div Public Affairs</v>
      </c>
      <c r="N1914" t="str">
        <f>VLOOKUP(I1914,'Cost Center VLookup'!$A$1:$C$89,3,0)</f>
        <v>Mark Martin</v>
      </c>
      <c r="O1914" t="str">
        <f>VLOOKUP(I1914,'Cost Center VLookup'!$A$1:$D$97,4,0)</f>
        <v>Administration</v>
      </c>
    </row>
    <row r="1915" spans="1:15" ht="15" hidden="1">
      <c r="A1915" s="34">
        <v>41985</v>
      </c>
      <c r="B1915">
        <v>201412</v>
      </c>
      <c r="C1915" s="9" t="s">
        <v>1531</v>
      </c>
      <c r="D1915" t="s">
        <v>1564</v>
      </c>
      <c r="E1915" s="40" t="s">
        <v>1563</v>
      </c>
      <c r="F1915" s="41">
        <v>500</v>
      </c>
      <c r="G1915">
        <v>30736</v>
      </c>
      <c r="H1915" s="7" t="str">
        <f>VLOOKUP(G1915,'Sub-Acct VLookup'!$A$1:$B$44,2,0)</f>
        <v>Community Welfare</v>
      </c>
      <c r="I1915">
        <v>3333</v>
      </c>
      <c r="J1915" s="2" t="s">
        <v>1035</v>
      </c>
      <c r="K1915" s="2"/>
      <c r="L1915" t="str">
        <f>VLOOKUP(J1915,'State V-Lookup'!$A$1:$B$19,2,0)</f>
        <v>VIRGINIA</v>
      </c>
      <c r="M1915" t="str">
        <f>VLOOKUP(I1915,'Cost Center VLookup'!$A$1:$C$99,2,0)</f>
        <v>3333 Mid St Div Public Affairs</v>
      </c>
      <c r="N1915" t="str">
        <f>VLOOKUP(I1915,'Cost Center VLookup'!$A$1:$C$89,3,0)</f>
        <v>Mark Martin</v>
      </c>
      <c r="O1915" t="str">
        <f>VLOOKUP(I1915,'Cost Center VLookup'!$A$1:$D$97,4,0)</f>
        <v>Administration</v>
      </c>
    </row>
    <row r="1916" spans="1:15" ht="15" hidden="1">
      <c r="A1916" s="34">
        <v>41985</v>
      </c>
      <c r="B1916">
        <v>201412</v>
      </c>
      <c r="C1916" s="9" t="s">
        <v>1531</v>
      </c>
      <c r="D1916" t="s">
        <v>1564</v>
      </c>
      <c r="E1916" s="40" t="s">
        <v>1093</v>
      </c>
      <c r="F1916" s="41">
        <v>100</v>
      </c>
      <c r="G1916">
        <v>30736</v>
      </c>
      <c r="H1916" s="7" t="str">
        <f>VLOOKUP(G1916,'Sub-Acct VLookup'!$A$1:$B$44,2,0)</f>
        <v>Community Welfare</v>
      </c>
      <c r="I1916">
        <v>3333</v>
      </c>
      <c r="J1916" s="37" t="s">
        <v>1026</v>
      </c>
      <c r="K1916" s="37"/>
      <c r="L1916" t="str">
        <f>VLOOKUP(J1916,'State V-Lookup'!$A$1:$B$19,2,0)</f>
        <v>TENNESSEE</v>
      </c>
      <c r="M1916" t="str">
        <f>VLOOKUP(I1916,'Cost Center VLookup'!$A$1:$C$99,2,0)</f>
        <v>3333 Mid St Div Public Affairs</v>
      </c>
      <c r="N1916" t="str">
        <f>VLOOKUP(I1916,'Cost Center VLookup'!$A$1:$C$89,3,0)</f>
        <v>Mark Martin</v>
      </c>
      <c r="O1916" t="str">
        <f>VLOOKUP(I1916,'Cost Center VLookup'!$A$1:$D$97,4,0)</f>
        <v>Administration</v>
      </c>
    </row>
    <row r="1917" spans="1:15" ht="15" hidden="1">
      <c r="A1917" s="34">
        <v>41988</v>
      </c>
      <c r="B1917">
        <v>201412</v>
      </c>
      <c r="C1917" s="9" t="s">
        <v>1531</v>
      </c>
      <c r="D1917" t="s">
        <v>1565</v>
      </c>
      <c r="E1917" s="40" t="s">
        <v>311</v>
      </c>
      <c r="F1917" s="41">
        <v>1000</v>
      </c>
      <c r="G1917">
        <v>30702</v>
      </c>
      <c r="H1917" s="7" t="str">
        <f>VLOOKUP(G1917,'Sub-Acct VLookup'!$A$1:$B$44,2,0)</f>
        <v>Education</v>
      </c>
      <c r="I1917">
        <v>3333</v>
      </c>
      <c r="J1917" s="2" t="s">
        <v>1035</v>
      </c>
      <c r="K1917" s="2"/>
      <c r="L1917" t="str">
        <f>VLOOKUP(J1917,'State V-Lookup'!$A$1:$B$19,2,0)</f>
        <v>VIRGINIA</v>
      </c>
      <c r="M1917" t="str">
        <f>VLOOKUP(I1917,'Cost Center VLookup'!$A$1:$C$99,2,0)</f>
        <v>3333 Mid St Div Public Affairs</v>
      </c>
      <c r="N1917" t="str">
        <f>VLOOKUP(I1917,'Cost Center VLookup'!$A$1:$C$89,3,0)</f>
        <v>Mark Martin</v>
      </c>
      <c r="O1917" t="str">
        <f>VLOOKUP(I1917,'Cost Center VLookup'!$A$1:$D$97,4,0)</f>
        <v>Administration</v>
      </c>
    </row>
    <row r="1918" spans="1:15" ht="15" hidden="1">
      <c r="A1918" s="34">
        <v>41989</v>
      </c>
      <c r="B1918">
        <v>201412</v>
      </c>
      <c r="C1918" s="9" t="s">
        <v>1531</v>
      </c>
      <c r="D1918" t="s">
        <v>1566</v>
      </c>
      <c r="E1918" s="40" t="s">
        <v>1365</v>
      </c>
      <c r="F1918" s="41">
        <v>560</v>
      </c>
      <c r="G1918">
        <v>30736</v>
      </c>
      <c r="H1918" s="7" t="str">
        <f>VLOOKUP(G1918,'Sub-Acct VLookup'!$A$1:$B$44,2,0)</f>
        <v>Community Welfare</v>
      </c>
      <c r="I1918">
        <v>3451</v>
      </c>
      <c r="J1918" s="37" t="s">
        <v>1026</v>
      </c>
      <c r="K1918" s="37"/>
      <c r="L1918" t="str">
        <f>VLOOKUP(J1918,'State V-Lookup'!$A$1:$B$19,2,0)</f>
        <v>TENNESSEE</v>
      </c>
      <c r="M1918" t="str">
        <f>VLOOKUP(I1918,'Cost Center VLookup'!$A$1:$C$99,2,0)</f>
        <v>3451 Mid St Div Johnson City Tri-Cities/Gaffney Administration</v>
      </c>
      <c r="N1918" t="str">
        <f>VLOOKUP(I1918,'Cost Center VLookup'!$A$1:$C$89,3,0)</f>
        <v>Bernie Anderson</v>
      </c>
      <c r="O1918" t="str">
        <f>VLOOKUP(I1918,'Cost Center VLookup'!$A$1:$D$97,4,0)</f>
        <v>Bernie Anderson</v>
      </c>
    </row>
    <row r="1919" spans="1:15" ht="15" hidden="1">
      <c r="A1919" s="34">
        <v>41989</v>
      </c>
      <c r="B1919">
        <v>201412</v>
      </c>
      <c r="C1919" s="9" t="s">
        <v>1531</v>
      </c>
      <c r="D1919" t="s">
        <v>1566</v>
      </c>
      <c r="E1919" s="40" t="s">
        <v>1365</v>
      </c>
      <c r="F1919" s="41">
        <v>720</v>
      </c>
      <c r="G1919">
        <v>30736</v>
      </c>
      <c r="H1919" s="7" t="str">
        <f>VLOOKUP(G1919,'Sub-Acct VLookup'!$A$1:$B$44,2,0)</f>
        <v>Community Welfare</v>
      </c>
      <c r="I1919">
        <v>3436</v>
      </c>
      <c r="J1919" s="37" t="s">
        <v>1026</v>
      </c>
      <c r="K1919" s="37"/>
      <c r="L1919" t="str">
        <f>VLOOKUP(J1919,'State V-Lookup'!$A$1:$B$19,2,0)</f>
        <v>TENNESSEE</v>
      </c>
      <c r="M1919" t="str">
        <f>VLOOKUP(I1919,'Cost Center VLookup'!$A$1:$C$99,2,0)</f>
        <v>3436 Mid St Div Johnson City Tri-Cities Operations</v>
      </c>
      <c r="N1919" t="str">
        <f>VLOOKUP(I1919,'Cost Center VLookup'!$A$1:$C$89,3,0)</f>
        <v>John Bradley</v>
      </c>
      <c r="O1919" t="str">
        <f>VLOOKUP(I1919,'Cost Center VLookup'!$A$1:$D$97,4,0)</f>
        <v>Bernie Anderson</v>
      </c>
    </row>
    <row r="1920" spans="1:15" ht="15" hidden="1">
      <c r="A1920" s="34">
        <v>41989</v>
      </c>
      <c r="B1920">
        <v>201412</v>
      </c>
      <c r="C1920" s="9" t="s">
        <v>1531</v>
      </c>
      <c r="D1920" t="s">
        <v>1566</v>
      </c>
      <c r="E1920" s="40" t="s">
        <v>1365</v>
      </c>
      <c r="F1920" s="41">
        <v>720</v>
      </c>
      <c r="G1920">
        <v>30736</v>
      </c>
      <c r="H1920" s="7" t="str">
        <f>VLOOKUP(G1920,'Sub-Acct VLookup'!$A$1:$B$44,2,0)</f>
        <v>Community Welfare</v>
      </c>
      <c r="I1920">
        <v>3331</v>
      </c>
      <c r="J1920" s="37" t="s">
        <v>1026</v>
      </c>
      <c r="K1920" s="37"/>
      <c r="L1920" t="str">
        <f>VLOOKUP(J1920,'State V-Lookup'!$A$1:$B$19,2,0)</f>
        <v>TENNESSEE</v>
      </c>
      <c r="M1920" t="str">
        <f>VLOOKUP(I1920,'Cost Center VLookup'!$A$1:$C$99,2,0)</f>
        <v>3331 Mid St Div Franklin Central Region Administration</v>
      </c>
      <c r="N1920" t="str">
        <f>VLOOKUP(I1920,'Cost Center VLookup'!$A$1:$C$89,3,0)</f>
        <v>Craig Rice</v>
      </c>
      <c r="O1920" t="str">
        <f>VLOOKUP(I1920,'Cost Center VLookup'!$A$1:$D$97,4,0)</f>
        <v>Administration</v>
      </c>
    </row>
    <row r="1921" spans="1:15" ht="15" hidden="1">
      <c r="A1921" s="34">
        <v>41991</v>
      </c>
      <c r="B1921">
        <v>201412</v>
      </c>
      <c r="C1921" s="9" t="s">
        <v>1531</v>
      </c>
      <c r="D1921" t="s">
        <v>1567</v>
      </c>
      <c r="E1921" s="40" t="s">
        <v>756</v>
      </c>
      <c r="F1921" s="41">
        <v>200</v>
      </c>
      <c r="G1921">
        <v>30736</v>
      </c>
      <c r="H1921" s="7" t="str">
        <f>VLOOKUP(G1921,'Sub-Acct VLookup'!$A$1:$B$44,2,0)</f>
        <v>Community Welfare</v>
      </c>
      <c r="I1921">
        <v>3333</v>
      </c>
      <c r="J1921" s="2" t="s">
        <v>1011</v>
      </c>
      <c r="K1921" s="2"/>
      <c r="L1921" t="str">
        <f>VLOOKUP(J1921,'State V-Lookup'!$A$1:$B$19,2,0)</f>
        <v>KENTUCKY</v>
      </c>
      <c r="M1921" t="str">
        <f>VLOOKUP(I1921,'Cost Center VLookup'!$A$1:$C$99,2,0)</f>
        <v>3333 Mid St Div Public Affairs</v>
      </c>
      <c r="N1921" t="str">
        <f>VLOOKUP(I1921,'Cost Center VLookup'!$A$1:$C$89,3,0)</f>
        <v>Mark Martin</v>
      </c>
      <c r="O1921" t="str">
        <f>VLOOKUP(I1921,'Cost Center VLookup'!$A$1:$D$97,4,0)</f>
        <v>Administration</v>
      </c>
    </row>
    <row r="1922" spans="1:15" ht="15" hidden="1">
      <c r="A1922" s="34">
        <v>41991</v>
      </c>
      <c r="B1922">
        <v>201412</v>
      </c>
      <c r="C1922" s="9" t="s">
        <v>1531</v>
      </c>
      <c r="D1922" t="s">
        <v>1567</v>
      </c>
      <c r="E1922" s="40" t="s">
        <v>699</v>
      </c>
      <c r="F1922" s="41">
        <v>1000</v>
      </c>
      <c r="G1922">
        <v>30736</v>
      </c>
      <c r="H1922" s="7" t="str">
        <f>VLOOKUP(G1922,'Sub-Acct VLookup'!$A$1:$B$44,2,0)</f>
        <v>Community Welfare</v>
      </c>
      <c r="I1922">
        <v>3333</v>
      </c>
      <c r="J1922" s="2" t="s">
        <v>1011</v>
      </c>
      <c r="K1922" s="2"/>
      <c r="L1922" t="str">
        <f>VLOOKUP(J1922,'State V-Lookup'!$A$1:$B$19,2,0)</f>
        <v>KENTUCKY</v>
      </c>
      <c r="M1922" t="str">
        <f>VLOOKUP(I1922,'Cost Center VLookup'!$A$1:$C$99,2,0)</f>
        <v>3333 Mid St Div Public Affairs</v>
      </c>
      <c r="N1922" t="str">
        <f>VLOOKUP(I1922,'Cost Center VLookup'!$A$1:$C$89,3,0)</f>
        <v>Mark Martin</v>
      </c>
      <c r="O1922" t="str">
        <f>VLOOKUP(I1922,'Cost Center VLookup'!$A$1:$D$97,4,0)</f>
        <v>Administration</v>
      </c>
    </row>
    <row r="1923" spans="1:15" ht="15" hidden="1">
      <c r="A1923" s="34">
        <v>41991</v>
      </c>
      <c r="B1923">
        <v>201412</v>
      </c>
      <c r="C1923" s="9" t="s">
        <v>1531</v>
      </c>
      <c r="D1923">
        <v>27720</v>
      </c>
      <c r="E1923" s="40" t="s">
        <v>567</v>
      </c>
      <c r="F1923" s="41">
        <v>2500</v>
      </c>
      <c r="G1923">
        <v>30706</v>
      </c>
      <c r="H1923" s="7" t="str">
        <f>VLOOKUP(G1923,'Sub-Acct VLookup'!$A$1:$B$44,2,0)</f>
        <v>Museums &amp; Arts</v>
      </c>
      <c r="I1923">
        <v>3333</v>
      </c>
      <c r="J1923" s="2" t="s">
        <v>1011</v>
      </c>
      <c r="K1923" s="2"/>
      <c r="L1923" t="str">
        <f>VLOOKUP(J1923,'State V-Lookup'!$A$1:$B$19,2,0)</f>
        <v>KENTUCKY</v>
      </c>
      <c r="M1923" t="str">
        <f>VLOOKUP(I1923,'Cost Center VLookup'!$A$1:$C$99,2,0)</f>
        <v>3333 Mid St Div Public Affairs</v>
      </c>
      <c r="N1923" t="str">
        <f>VLOOKUP(I1923,'Cost Center VLookup'!$A$1:$C$89,3,0)</f>
        <v>Mark Martin</v>
      </c>
      <c r="O1923" t="str">
        <f>VLOOKUP(I1923,'Cost Center VLookup'!$A$1:$D$97,4,0)</f>
        <v>Administration</v>
      </c>
    </row>
    <row r="1924" spans="1:15" ht="15" hidden="1">
      <c r="A1924" s="34">
        <v>41995</v>
      </c>
      <c r="B1924">
        <v>201412</v>
      </c>
      <c r="C1924" s="9" t="s">
        <v>1531</v>
      </c>
      <c r="D1924" t="s">
        <v>1569</v>
      </c>
      <c r="E1924" s="40" t="s">
        <v>1568</v>
      </c>
      <c r="F1924" s="41">
        <v>1000</v>
      </c>
      <c r="G1924">
        <v>30736</v>
      </c>
      <c r="H1924" s="7" t="str">
        <f>VLOOKUP(G1924,'Sub-Acct VLookup'!$A$1:$B$44,2,0)</f>
        <v>Community Welfare</v>
      </c>
      <c r="I1924">
        <v>2637</v>
      </c>
      <c r="J1924" s="2" t="s">
        <v>1011</v>
      </c>
      <c r="K1924" s="2"/>
      <c r="L1924" t="str">
        <f>VLOOKUP(J1924,'State V-Lookup'!$A$1:$B$19,2,0)</f>
        <v>KENTUCKY</v>
      </c>
      <c r="M1924" t="str">
        <f>VLOOKUP(I1924,'Cost Center VLookup'!$A$1:$C$99,2,0)</f>
        <v>2637 KY Div Paducah C&amp;M/Service</v>
      </c>
      <c r="N1924" t="str">
        <f>VLOOKUP(I1924,'Cost Center VLookup'!$A$1:$C$89,3,0)</f>
        <v>Pat Mattingly / Sean Jones</v>
      </c>
      <c r="O1924" t="str">
        <f>VLOOKUP(I1924,'Cost Center VLookup'!$A$1:$D$97,4,0)</f>
        <v>Ryan Tolbert</v>
      </c>
    </row>
    <row r="1925" spans="1:15" ht="15" hidden="1">
      <c r="A1925" s="34">
        <v>42005</v>
      </c>
      <c r="B1925">
        <v>201501</v>
      </c>
      <c r="C1925" s="9" t="s">
        <v>1531</v>
      </c>
      <c r="D1925">
        <v>595</v>
      </c>
      <c r="E1925" s="40" t="s">
        <v>470</v>
      </c>
      <c r="F1925" s="41">
        <v>400</v>
      </c>
      <c r="G1925">
        <v>30736</v>
      </c>
      <c r="H1925" s="7" t="str">
        <f>VLOOKUP(G1925,'Sub-Acct VLookup'!$A$1:$B$44,2,0)</f>
        <v>Community Welfare</v>
      </c>
      <c r="I1925">
        <v>2734</v>
      </c>
      <c r="J1925" s="2" t="s">
        <v>1011</v>
      </c>
      <c r="K1925" s="2"/>
      <c r="L1925" t="str">
        <f>VLOOKUP(J1925,'State V-Lookup'!$A$1:$B$19,2,0)</f>
        <v>KENTUCKY</v>
      </c>
      <c r="M1925" t="str">
        <f>VLOOKUP(I1925,'Cost Center VLookup'!$A$1:$C$99,2,0)</f>
        <v>2734 KY Div Bowling Green C&amp;M/Service</v>
      </c>
      <c r="N1925" t="str">
        <f>VLOOKUP(I1925,'Cost Center VLookup'!$A$1:$C$89,3,0)</f>
        <v>Don Bonner / Kolby Beals</v>
      </c>
      <c r="O1925" t="str">
        <f>VLOOKUP(I1925,'Cost Center VLookup'!$A$1:$D$97,4,0)</f>
        <v>Mike Close</v>
      </c>
    </row>
    <row r="1926" spans="1:15" ht="15" hidden="1">
      <c r="A1926" s="34">
        <v>42006</v>
      </c>
      <c r="B1926">
        <v>201501</v>
      </c>
      <c r="C1926" s="9" t="s">
        <v>1531</v>
      </c>
      <c r="D1926" t="s">
        <v>1571</v>
      </c>
      <c r="E1926" s="40" t="s">
        <v>656</v>
      </c>
      <c r="F1926" s="41">
        <v>100</v>
      </c>
      <c r="G1926">
        <v>30705</v>
      </c>
      <c r="H1926" s="7" t="str">
        <f>VLOOKUP(G1926,'Sub-Acct VLookup'!$A$1:$B$44,2,0)</f>
        <v>Health</v>
      </c>
      <c r="I1926">
        <v>3301</v>
      </c>
      <c r="J1926" s="2" t="s">
        <v>1027</v>
      </c>
      <c r="K1926" s="2"/>
      <c r="L1926" t="str">
        <f>VLOOKUP(J1926,'State V-Lookup'!$A$1:$B$19,2,0)</f>
        <v>GENERAL OFFICE</v>
      </c>
      <c r="M1926" t="str">
        <f>VLOOKUP(I1926,'Cost Center VLookup'!$A$1:$C$99,2,0)</f>
        <v>3301 Mid St Div Franklin Administration</v>
      </c>
      <c r="N1926" t="str">
        <f>VLOOKUP(I1926,'Cost Center VLookup'!$A$1:$C$89,3,0)</f>
        <v>Kevin Dobbs</v>
      </c>
      <c r="O1926" t="str">
        <f>VLOOKUP(I1926,'Cost Center VLookup'!$A$1:$D$97,4,0)</f>
        <v>Administration</v>
      </c>
    </row>
    <row r="1927" spans="1:15" ht="15" hidden="1">
      <c r="A1927" s="34">
        <v>42006</v>
      </c>
      <c r="B1927">
        <v>201501</v>
      </c>
      <c r="C1927" s="9" t="s">
        <v>1531</v>
      </c>
      <c r="D1927" t="s">
        <v>1571</v>
      </c>
      <c r="E1927" s="40" t="s">
        <v>855</v>
      </c>
      <c r="F1927" s="41">
        <v>1000</v>
      </c>
      <c r="G1927">
        <v>30736</v>
      </c>
      <c r="H1927" s="7" t="str">
        <f>VLOOKUP(G1927,'Sub-Acct VLookup'!$A$1:$B$44,2,0)</f>
        <v>Community Welfare</v>
      </c>
      <c r="I1927">
        <v>2634</v>
      </c>
      <c r="J1927" s="2" t="s">
        <v>1011</v>
      </c>
      <c r="K1927" s="2"/>
      <c r="L1927" t="str">
        <f>VLOOKUP(J1927,'State V-Lookup'!$A$1:$B$19,2,0)</f>
        <v>KENTUCKY</v>
      </c>
      <c r="M1927" t="str">
        <f>VLOOKUP(I1927,'Cost Center VLookup'!$A$1:$C$99,2,0)</f>
        <v>2634 KY Div Madisonville C&amp;M/Service</v>
      </c>
      <c r="N1927" t="str">
        <f>VLOOKUP(I1927,'Cost Center VLookup'!$A$1:$C$89,3,0)</f>
        <v>Mike Coleman</v>
      </c>
      <c r="O1927" t="str">
        <f>VLOOKUP(I1927,'Cost Center VLookup'!$A$1:$D$97,4,0)</f>
        <v>Mariam Tucker</v>
      </c>
    </row>
    <row r="1928" spans="1:15" ht="15" hidden="1">
      <c r="A1928" s="34">
        <v>42010</v>
      </c>
      <c r="B1928">
        <v>201501</v>
      </c>
      <c r="C1928" s="9" t="s">
        <v>1531</v>
      </c>
      <c r="D1928" t="s">
        <v>1572</v>
      </c>
      <c r="E1928" s="40" t="s">
        <v>798</v>
      </c>
      <c r="F1928" s="41">
        <v>400</v>
      </c>
      <c r="G1928">
        <v>30736</v>
      </c>
      <c r="H1928" s="7" t="str">
        <f>VLOOKUP(G1928,'Sub-Acct VLookup'!$A$1:$B$44,2,0)</f>
        <v>Community Welfare</v>
      </c>
      <c r="I1928">
        <v>3333</v>
      </c>
      <c r="J1928" s="2" t="s">
        <v>1011</v>
      </c>
      <c r="K1928" s="2"/>
      <c r="L1928" t="str">
        <f>VLOOKUP(J1928,'State V-Lookup'!$A$1:$B$19,2,0)</f>
        <v>KENTUCKY</v>
      </c>
      <c r="M1928" t="str">
        <f>VLOOKUP(I1928,'Cost Center VLookup'!$A$1:$C$99,2,0)</f>
        <v>3333 Mid St Div Public Affairs</v>
      </c>
      <c r="N1928" t="str">
        <f>VLOOKUP(I1928,'Cost Center VLookup'!$A$1:$C$89,3,0)</f>
        <v>Mark Martin</v>
      </c>
      <c r="O1928" t="str">
        <f>VLOOKUP(I1928,'Cost Center VLookup'!$A$1:$D$97,4,0)</f>
        <v>Administration</v>
      </c>
    </row>
    <row r="1929" spans="1:15" ht="15" hidden="1">
      <c r="A1929" s="34">
        <v>42010</v>
      </c>
      <c r="B1929">
        <v>201501</v>
      </c>
      <c r="C1929" s="9" t="s">
        <v>1531</v>
      </c>
      <c r="D1929">
        <v>2662</v>
      </c>
      <c r="E1929" s="40" t="s">
        <v>484</v>
      </c>
      <c r="F1929" s="41">
        <v>250</v>
      </c>
      <c r="G1929">
        <v>30703</v>
      </c>
      <c r="H1929" s="7" t="str">
        <f>VLOOKUP(G1929,'Sub-Acct VLookup'!$A$1:$B$44,2,0)</f>
        <v>United Way Agencies</v>
      </c>
      <c r="I1929">
        <v>2734</v>
      </c>
      <c r="J1929" s="2" t="s">
        <v>1011</v>
      </c>
      <c r="K1929" s="2"/>
      <c r="L1929" t="str">
        <f>VLOOKUP(J1929,'State V-Lookup'!$A$1:$B$19,2,0)</f>
        <v>KENTUCKY</v>
      </c>
      <c r="M1929" t="str">
        <f>VLOOKUP(I1929,'Cost Center VLookup'!$A$1:$C$99,2,0)</f>
        <v>2734 KY Div Bowling Green C&amp;M/Service</v>
      </c>
      <c r="N1929" t="str">
        <f>VLOOKUP(I1929,'Cost Center VLookup'!$A$1:$C$89,3,0)</f>
        <v>Don Bonner / Kolby Beals</v>
      </c>
      <c r="O1929" t="str">
        <f>VLOOKUP(I1929,'Cost Center VLookup'!$A$1:$D$97,4,0)</f>
        <v>Mike Close</v>
      </c>
    </row>
    <row r="1930" spans="1:15" ht="15" hidden="1">
      <c r="A1930" s="34">
        <v>42010</v>
      </c>
      <c r="B1930">
        <v>201501</v>
      </c>
      <c r="C1930" s="9" t="s">
        <v>1531</v>
      </c>
      <c r="D1930" t="s">
        <v>1573</v>
      </c>
      <c r="E1930" s="40" t="s">
        <v>360</v>
      </c>
      <c r="F1930" s="41">
        <v>320</v>
      </c>
      <c r="G1930">
        <v>30702</v>
      </c>
      <c r="H1930" s="7" t="str">
        <f>VLOOKUP(G1930,'Sub-Acct VLookup'!$A$1:$B$44,2,0)</f>
        <v>Education</v>
      </c>
      <c r="I1930">
        <v>2734</v>
      </c>
      <c r="J1930" s="2" t="s">
        <v>1011</v>
      </c>
      <c r="K1930" s="2"/>
      <c r="L1930" t="str">
        <f>VLOOKUP(J1930,'State V-Lookup'!$A$1:$B$19,2,0)</f>
        <v>KENTUCKY</v>
      </c>
      <c r="M1930" t="str">
        <f>VLOOKUP(I1930,'Cost Center VLookup'!$A$1:$C$99,2,0)</f>
        <v>2734 KY Div Bowling Green C&amp;M/Service</v>
      </c>
      <c r="N1930" t="str">
        <f>VLOOKUP(I1930,'Cost Center VLookup'!$A$1:$C$89,3,0)</f>
        <v>Don Bonner / Kolby Beals</v>
      </c>
      <c r="O1930" t="str">
        <f>VLOOKUP(I1930,'Cost Center VLookup'!$A$1:$D$97,4,0)</f>
        <v>Mike Close</v>
      </c>
    </row>
    <row r="1931" spans="1:15" ht="15" hidden="1">
      <c r="A1931" s="34">
        <v>42013</v>
      </c>
      <c r="B1931">
        <v>201501</v>
      </c>
      <c r="C1931" s="9" t="s">
        <v>1531</v>
      </c>
      <c r="D1931" t="s">
        <v>1574</v>
      </c>
      <c r="E1931" s="40" t="s">
        <v>563</v>
      </c>
      <c r="F1931" s="41">
        <v>250</v>
      </c>
      <c r="G1931">
        <v>30736</v>
      </c>
      <c r="H1931" s="7" t="str">
        <f>VLOOKUP(G1931,'Sub-Acct VLookup'!$A$1:$B$44,2,0)</f>
        <v>Community Welfare</v>
      </c>
      <c r="I1931">
        <v>3333</v>
      </c>
      <c r="J1931" s="2" t="s">
        <v>1011</v>
      </c>
      <c r="K1931" s="2"/>
      <c r="L1931" t="str">
        <f>VLOOKUP(J1931,'State V-Lookup'!$A$1:$B$19,2,0)</f>
        <v>KENTUCKY</v>
      </c>
      <c r="M1931" t="str">
        <f>VLOOKUP(I1931,'Cost Center VLookup'!$A$1:$C$99,2,0)</f>
        <v>3333 Mid St Div Public Affairs</v>
      </c>
      <c r="N1931" t="str">
        <f>VLOOKUP(I1931,'Cost Center VLookup'!$A$1:$C$89,3,0)</f>
        <v>Mark Martin</v>
      </c>
      <c r="O1931" t="str">
        <f>VLOOKUP(I1931,'Cost Center VLookup'!$A$1:$D$97,4,0)</f>
        <v>Administration</v>
      </c>
    </row>
    <row r="1932" spans="1:15" ht="15" hidden="1">
      <c r="A1932" s="34">
        <v>42013</v>
      </c>
      <c r="B1932">
        <v>201501</v>
      </c>
      <c r="C1932" s="9" t="s">
        <v>1531</v>
      </c>
      <c r="D1932" t="s">
        <v>1575</v>
      </c>
      <c r="E1932" s="40" t="s">
        <v>1381</v>
      </c>
      <c r="F1932" s="41">
        <v>1000</v>
      </c>
      <c r="G1932">
        <v>30736</v>
      </c>
      <c r="H1932" s="7" t="str">
        <f>VLOOKUP(G1932,'Sub-Acct VLookup'!$A$1:$B$44,2,0)</f>
        <v>Community Welfare</v>
      </c>
      <c r="I1932">
        <v>3333</v>
      </c>
      <c r="J1932" s="2" t="s">
        <v>1026</v>
      </c>
      <c r="K1932" s="2"/>
      <c r="L1932" t="str">
        <f>VLOOKUP(J1932,'State V-Lookup'!$A$1:$B$19,2,0)</f>
        <v>TENNESSEE</v>
      </c>
      <c r="M1932" t="str">
        <f>VLOOKUP(I1932,'Cost Center VLookup'!$A$1:$C$99,2,0)</f>
        <v>3333 Mid St Div Public Affairs</v>
      </c>
      <c r="N1932" t="str">
        <f>VLOOKUP(I1932,'Cost Center VLookup'!$A$1:$C$89,3,0)</f>
        <v>Mark Martin</v>
      </c>
      <c r="O1932" t="str">
        <f>VLOOKUP(I1932,'Cost Center VLookup'!$A$1:$D$97,4,0)</f>
        <v>Administration</v>
      </c>
    </row>
    <row r="1933" spans="1:15" ht="15" hidden="1">
      <c r="A1933" s="34">
        <v>42013</v>
      </c>
      <c r="B1933">
        <v>201501</v>
      </c>
      <c r="C1933" s="9" t="s">
        <v>1531</v>
      </c>
      <c r="D1933" t="s">
        <v>1574</v>
      </c>
      <c r="E1933" s="40" t="s">
        <v>713</v>
      </c>
      <c r="F1933" s="41">
        <v>2500</v>
      </c>
      <c r="G1933">
        <v>30702</v>
      </c>
      <c r="H1933" s="7" t="str">
        <f>VLOOKUP(G1933,'Sub-Acct VLookup'!$A$1:$B$44,2,0)</f>
        <v>Education</v>
      </c>
      <c r="I1933">
        <v>3333</v>
      </c>
      <c r="J1933" s="2" t="s">
        <v>1011</v>
      </c>
      <c r="K1933" s="2"/>
      <c r="L1933" t="str">
        <f>VLOOKUP(J1933,'State V-Lookup'!$A$1:$B$19,2,0)</f>
        <v>KENTUCKY</v>
      </c>
      <c r="M1933" t="str">
        <f>VLOOKUP(I1933,'Cost Center VLookup'!$A$1:$C$99,2,0)</f>
        <v>3333 Mid St Div Public Affairs</v>
      </c>
      <c r="N1933" t="str">
        <f>VLOOKUP(I1933,'Cost Center VLookup'!$A$1:$C$89,3,0)</f>
        <v>Mark Martin</v>
      </c>
      <c r="O1933" t="str">
        <f>VLOOKUP(I1933,'Cost Center VLookup'!$A$1:$D$97,4,0)</f>
        <v>Administration</v>
      </c>
    </row>
    <row r="1934" spans="1:15" ht="15" hidden="1">
      <c r="A1934" s="34">
        <v>42013</v>
      </c>
      <c r="B1934">
        <v>201501</v>
      </c>
      <c r="C1934" s="9" t="s">
        <v>1531</v>
      </c>
      <c r="D1934" t="s">
        <v>1575</v>
      </c>
      <c r="E1934" s="40" t="s">
        <v>606</v>
      </c>
      <c r="F1934" s="41">
        <v>3000</v>
      </c>
      <c r="G1934">
        <v>30736</v>
      </c>
      <c r="H1934" s="7" t="str">
        <f>VLOOKUP(G1934,'Sub-Acct VLookup'!$A$1:$B$44,2,0)</f>
        <v>Community Welfare</v>
      </c>
      <c r="I1934">
        <v>3333</v>
      </c>
      <c r="J1934" s="2" t="s">
        <v>1027</v>
      </c>
      <c r="K1934" s="2"/>
      <c r="L1934" t="str">
        <f>VLOOKUP(J1934,'State V-Lookup'!$A$1:$B$19,2,0)</f>
        <v>GENERAL OFFICE</v>
      </c>
      <c r="M1934" t="str">
        <f>VLOOKUP(I1934,'Cost Center VLookup'!$A$1:$C$99,2,0)</f>
        <v>3333 Mid St Div Public Affairs</v>
      </c>
      <c r="N1934" t="str">
        <f>VLOOKUP(I1934,'Cost Center VLookup'!$A$1:$C$89,3,0)</f>
        <v>Mark Martin</v>
      </c>
      <c r="O1934" t="str">
        <f>VLOOKUP(I1934,'Cost Center VLookup'!$A$1:$D$97,4,0)</f>
        <v>Administration</v>
      </c>
    </row>
    <row r="1935" spans="1:15" ht="15" hidden="1">
      <c r="A1935" s="34">
        <v>42015</v>
      </c>
      <c r="B1935">
        <v>201501</v>
      </c>
      <c r="C1935" s="9" t="s">
        <v>1531</v>
      </c>
      <c r="D1935" t="s">
        <v>1576</v>
      </c>
      <c r="E1935" s="40" t="s">
        <v>864</v>
      </c>
      <c r="F1935" s="41">
        <v>1250</v>
      </c>
      <c r="G1935">
        <v>30736</v>
      </c>
      <c r="H1935" s="7" t="str">
        <f>VLOOKUP(G1935,'Sub-Acct VLookup'!$A$1:$B$44,2,0)</f>
        <v>Community Welfare</v>
      </c>
      <c r="I1935">
        <v>3333</v>
      </c>
      <c r="J1935" s="2" t="s">
        <v>1011</v>
      </c>
      <c r="K1935" s="2"/>
      <c r="L1935" t="str">
        <f>VLOOKUP(J1935,'State V-Lookup'!$A$1:$B$19,2,0)</f>
        <v>KENTUCKY</v>
      </c>
      <c r="M1935" t="str">
        <f>VLOOKUP(I1935,'Cost Center VLookup'!$A$1:$C$99,2,0)</f>
        <v>3333 Mid St Div Public Affairs</v>
      </c>
      <c r="N1935" t="str">
        <f>VLOOKUP(I1935,'Cost Center VLookup'!$A$1:$C$89,3,0)</f>
        <v>Mark Martin</v>
      </c>
      <c r="O1935" t="str">
        <f>VLOOKUP(I1935,'Cost Center VLookup'!$A$1:$D$97,4,0)</f>
        <v>Administration</v>
      </c>
    </row>
    <row r="1936" spans="1:15" ht="15" hidden="1">
      <c r="A1936" s="34">
        <v>42016</v>
      </c>
      <c r="B1936">
        <v>201501</v>
      </c>
      <c r="C1936" s="9" t="s">
        <v>1531</v>
      </c>
      <c r="D1936" t="s">
        <v>1577</v>
      </c>
      <c r="E1936" s="40" t="s">
        <v>712</v>
      </c>
      <c r="F1936" s="41">
        <v>1000</v>
      </c>
      <c r="G1936">
        <v>30710</v>
      </c>
      <c r="H1936" s="7" t="str">
        <f>VLOOKUP(G1936,'Sub-Acct VLookup'!$A$1:$B$44,2,0)</f>
        <v>Youth Clubs &amp; Centers</v>
      </c>
      <c r="I1936">
        <v>3333</v>
      </c>
      <c r="J1936" s="2" t="s">
        <v>1011</v>
      </c>
      <c r="K1936" s="2"/>
      <c r="L1936" t="str">
        <f>VLOOKUP(J1936,'State V-Lookup'!$A$1:$B$19,2,0)</f>
        <v>KENTUCKY</v>
      </c>
      <c r="M1936" t="str">
        <f>VLOOKUP(I1936,'Cost Center VLookup'!$A$1:$C$99,2,0)</f>
        <v>3333 Mid St Div Public Affairs</v>
      </c>
      <c r="N1936" t="str">
        <f>VLOOKUP(I1936,'Cost Center VLookup'!$A$1:$C$89,3,0)</f>
        <v>Mark Martin</v>
      </c>
      <c r="O1936" t="str">
        <f>VLOOKUP(I1936,'Cost Center VLookup'!$A$1:$D$97,4,0)</f>
        <v>Administration</v>
      </c>
    </row>
    <row r="1937" spans="1:15" ht="15" hidden="1">
      <c r="A1937" s="34">
        <v>42019</v>
      </c>
      <c r="B1937">
        <v>201501</v>
      </c>
      <c r="C1937" s="9" t="s">
        <v>1531</v>
      </c>
      <c r="D1937" t="s">
        <v>1578</v>
      </c>
      <c r="E1937" s="40" t="s">
        <v>795</v>
      </c>
      <c r="F1937" s="41">
        <v>100</v>
      </c>
      <c r="G1937">
        <v>30702</v>
      </c>
      <c r="H1937" s="7" t="str">
        <f>VLOOKUP(G1937,'Sub-Acct VLookup'!$A$1:$B$44,2,0)</f>
        <v>Education</v>
      </c>
      <c r="I1937">
        <v>3333</v>
      </c>
      <c r="J1937" s="2" t="s">
        <v>1011</v>
      </c>
      <c r="K1937" s="2"/>
      <c r="L1937" t="str">
        <f>VLOOKUP(J1937,'State V-Lookup'!$A$1:$B$19,2,0)</f>
        <v>KENTUCKY</v>
      </c>
      <c r="M1937" t="str">
        <f>VLOOKUP(I1937,'Cost Center VLookup'!$A$1:$C$99,2,0)</f>
        <v>3333 Mid St Div Public Affairs</v>
      </c>
      <c r="N1937" t="str">
        <f>VLOOKUP(I1937,'Cost Center VLookup'!$A$1:$C$89,3,0)</f>
        <v>Mark Martin</v>
      </c>
      <c r="O1937" t="str">
        <f>VLOOKUP(I1937,'Cost Center VLookup'!$A$1:$D$97,4,0)</f>
        <v>Administration</v>
      </c>
    </row>
    <row r="1938" spans="1:15" ht="15" hidden="1">
      <c r="A1938" s="34">
        <v>42020</v>
      </c>
      <c r="B1938">
        <v>201501</v>
      </c>
      <c r="C1938" s="9" t="s">
        <v>1531</v>
      </c>
      <c r="D1938" t="s">
        <v>1579</v>
      </c>
      <c r="E1938" s="40" t="s">
        <v>909</v>
      </c>
      <c r="F1938" s="41">
        <v>500</v>
      </c>
      <c r="G1938">
        <v>30736</v>
      </c>
      <c r="H1938" s="7" t="str">
        <f>VLOOKUP(G1938,'Sub-Acct VLookup'!$A$1:$B$44,2,0)</f>
        <v>Community Welfare</v>
      </c>
      <c r="I1938">
        <v>3333</v>
      </c>
      <c r="J1938" s="2" t="s">
        <v>1011</v>
      </c>
      <c r="K1938" s="2"/>
      <c r="L1938" t="str">
        <f>VLOOKUP(J1938,'State V-Lookup'!$A$1:$B$19,2,0)</f>
        <v>KENTUCKY</v>
      </c>
      <c r="M1938" t="str">
        <f>VLOOKUP(I1938,'Cost Center VLookup'!$A$1:$C$99,2,0)</f>
        <v>3333 Mid St Div Public Affairs</v>
      </c>
      <c r="N1938" t="str">
        <f>VLOOKUP(I1938,'Cost Center VLookup'!$A$1:$C$89,3,0)</f>
        <v>Mark Martin</v>
      </c>
      <c r="O1938" t="str">
        <f>VLOOKUP(I1938,'Cost Center VLookup'!$A$1:$D$97,4,0)</f>
        <v>Administration</v>
      </c>
    </row>
    <row r="1939" spans="1:15" ht="15" hidden="1">
      <c r="A1939" s="34">
        <v>42025</v>
      </c>
      <c r="B1939">
        <v>201501</v>
      </c>
      <c r="C1939" s="9" t="s">
        <v>1531</v>
      </c>
      <c r="D1939" t="s">
        <v>1580</v>
      </c>
      <c r="E1939" s="40" t="s">
        <v>781</v>
      </c>
      <c r="F1939" s="41">
        <v>250</v>
      </c>
      <c r="G1939">
        <v>30710</v>
      </c>
      <c r="H1939" s="7" t="str">
        <f>VLOOKUP(G1939,'Sub-Acct VLookup'!$A$1:$B$44,2,0)</f>
        <v>Youth Clubs &amp; Centers</v>
      </c>
      <c r="I1939">
        <v>3333</v>
      </c>
      <c r="J1939" s="2" t="s">
        <v>1011</v>
      </c>
      <c r="K1939" s="2"/>
      <c r="L1939" t="str">
        <f>VLOOKUP(J1939,'State V-Lookup'!$A$1:$B$19,2,0)</f>
        <v>KENTUCKY</v>
      </c>
      <c r="M1939" t="str">
        <f>VLOOKUP(I1939,'Cost Center VLookup'!$A$1:$C$99,2,0)</f>
        <v>3333 Mid St Div Public Affairs</v>
      </c>
      <c r="N1939" t="str">
        <f>VLOOKUP(I1939,'Cost Center VLookup'!$A$1:$C$89,3,0)</f>
        <v>Mark Martin</v>
      </c>
      <c r="O1939" t="str">
        <f>VLOOKUP(I1939,'Cost Center VLookup'!$A$1:$D$97,4,0)</f>
        <v>Administration</v>
      </c>
    </row>
    <row r="1940" spans="1:15" ht="15" hidden="1">
      <c r="A1940" s="34">
        <v>42026</v>
      </c>
      <c r="B1940">
        <v>201501</v>
      </c>
      <c r="C1940" s="9" t="s">
        <v>1531</v>
      </c>
      <c r="D1940" t="s">
        <v>1581</v>
      </c>
      <c r="E1940" s="40" t="s">
        <v>700</v>
      </c>
      <c r="F1940" s="41">
        <v>1000</v>
      </c>
      <c r="G1940">
        <v>30702</v>
      </c>
      <c r="H1940" s="7" t="str">
        <f>VLOOKUP(G1940,'Sub-Acct VLookup'!$A$1:$B$44,2,0)</f>
        <v>Education</v>
      </c>
      <c r="I1940">
        <v>3333</v>
      </c>
      <c r="J1940" s="2" t="s">
        <v>1011</v>
      </c>
      <c r="K1940" s="2"/>
      <c r="L1940" t="str">
        <f>VLOOKUP(J1940,'State V-Lookup'!$A$1:$B$19,2,0)</f>
        <v>KENTUCKY</v>
      </c>
      <c r="M1940" t="str">
        <f>VLOOKUP(I1940,'Cost Center VLookup'!$A$1:$C$99,2,0)</f>
        <v>3333 Mid St Div Public Affairs</v>
      </c>
      <c r="N1940" t="str">
        <f>VLOOKUP(I1940,'Cost Center VLookup'!$A$1:$C$89,3,0)</f>
        <v>Mark Martin</v>
      </c>
      <c r="O1940" t="str">
        <f>VLOOKUP(I1940,'Cost Center VLookup'!$A$1:$D$97,4,0)</f>
        <v>Administration</v>
      </c>
    </row>
    <row r="1941" spans="1:15" ht="15" hidden="1">
      <c r="A1941" s="34">
        <v>42033</v>
      </c>
      <c r="B1941">
        <v>201501</v>
      </c>
      <c r="C1941" s="9" t="s">
        <v>1531</v>
      </c>
      <c r="D1941" t="s">
        <v>1583</v>
      </c>
      <c r="E1941" s="40" t="s">
        <v>1582</v>
      </c>
      <c r="F1941" s="41">
        <v>500</v>
      </c>
      <c r="G1941">
        <v>30736</v>
      </c>
      <c r="H1941" s="7" t="str">
        <f>VLOOKUP(G1941,'Sub-Acct VLookup'!$A$1:$B$44,2,0)</f>
        <v>Community Welfare</v>
      </c>
      <c r="I1941">
        <v>3333</v>
      </c>
      <c r="J1941" s="2" t="s">
        <v>1026</v>
      </c>
      <c r="K1941" s="2"/>
      <c r="L1941" t="str">
        <f>VLOOKUP(J1941,'State V-Lookup'!$A$1:$B$19,2,0)</f>
        <v>TENNESSEE</v>
      </c>
      <c r="M1941" t="str">
        <f>VLOOKUP(I1941,'Cost Center VLookup'!$A$1:$C$99,2,0)</f>
        <v>3333 Mid St Div Public Affairs</v>
      </c>
      <c r="N1941" t="str">
        <f>VLOOKUP(I1941,'Cost Center VLookup'!$A$1:$C$89,3,0)</f>
        <v>Mark Martin</v>
      </c>
      <c r="O1941" t="str">
        <f>VLOOKUP(I1941,'Cost Center VLookup'!$A$1:$D$97,4,0)</f>
        <v>Administration</v>
      </c>
    </row>
    <row r="1942" spans="1:15" ht="15" hidden="1">
      <c r="A1942" s="34">
        <v>41978</v>
      </c>
      <c r="B1942">
        <v>201501</v>
      </c>
      <c r="C1942" s="9" t="s">
        <v>1531</v>
      </c>
      <c r="D1942" t="s">
        <v>1556</v>
      </c>
      <c r="E1942" s="40" t="s">
        <v>325</v>
      </c>
      <c r="F1942" s="41">
        <v>-500</v>
      </c>
      <c r="G1942">
        <v>30736</v>
      </c>
      <c r="H1942" s="7" t="str">
        <f>VLOOKUP(G1942,'Sub-Acct VLookup'!$A$1:$B$44,2,0)</f>
        <v>Community Welfare</v>
      </c>
      <c r="I1942">
        <v>3439</v>
      </c>
      <c r="J1942" s="2" t="s">
        <v>1035</v>
      </c>
      <c r="K1942" s="2"/>
      <c r="L1942" t="str">
        <f>VLOOKUP(J1942,'State V-Lookup'!$A$1:$B$19,2,0)</f>
        <v>VIRGINIA</v>
      </c>
      <c r="M1942" t="str">
        <f>VLOOKUP(I1942,'Cost Center VLookup'!$A$1:$C$99,2,0)</f>
        <v>3439 Mid St Div New River South Operations</v>
      </c>
      <c r="N1942" t="str">
        <f>VLOOKUP(I1942,'Cost Center VLookup'!$A$1:$C$89,3,0)</f>
        <v>Alex House</v>
      </c>
      <c r="O1942" t="str">
        <f>VLOOKUP(I1942,'Cost Center VLookup'!$A$1:$D$97,4,0)</f>
        <v>Bernie Anderson</v>
      </c>
    </row>
    <row r="1943" spans="1:15" ht="15" hidden="1">
      <c r="A1943" s="34">
        <v>42004</v>
      </c>
      <c r="B1943">
        <v>201501</v>
      </c>
      <c r="C1943" s="9" t="s">
        <v>1531</v>
      </c>
      <c r="D1943" t="s">
        <v>1584</v>
      </c>
      <c r="E1943" s="40" t="s">
        <v>484</v>
      </c>
      <c r="F1943" s="41">
        <v>450</v>
      </c>
      <c r="G1943">
        <v>30703</v>
      </c>
      <c r="H1943" s="7" t="str">
        <f>VLOOKUP(G1943,'Sub-Acct VLookup'!$A$1:$B$44,2,0)</f>
        <v>United Way Agencies</v>
      </c>
      <c r="I1943">
        <v>3333</v>
      </c>
      <c r="J1943" s="2" t="s">
        <v>1026</v>
      </c>
      <c r="K1943" s="2"/>
      <c r="L1943" t="str">
        <f>VLOOKUP(J1943,'State V-Lookup'!$A$1:$B$19,2,0)</f>
        <v>TENNESSEE</v>
      </c>
      <c r="M1943" t="str">
        <f>VLOOKUP(I1943,'Cost Center VLookup'!$A$1:$C$99,2,0)</f>
        <v>3333 Mid St Div Public Affairs</v>
      </c>
      <c r="N1943" t="str">
        <f>VLOOKUP(I1943,'Cost Center VLookup'!$A$1:$C$89,3,0)</f>
        <v>Mark Martin</v>
      </c>
      <c r="O1943" t="str">
        <f>VLOOKUP(I1943,'Cost Center VLookup'!$A$1:$D$97,4,0)</f>
        <v>Administration</v>
      </c>
    </row>
    <row r="1944" spans="1:15" ht="15" hidden="1">
      <c r="A1944" s="34">
        <v>42005</v>
      </c>
      <c r="B1944">
        <v>201502</v>
      </c>
      <c r="C1944" s="9" t="s">
        <v>1531</v>
      </c>
      <c r="D1944" s="7">
        <v>1084</v>
      </c>
      <c r="E1944" s="40" t="s">
        <v>51</v>
      </c>
      <c r="F1944" s="41">
        <v>500</v>
      </c>
      <c r="G1944">
        <v>30736</v>
      </c>
      <c r="H1944" s="7" t="str">
        <f>VLOOKUP(G1944,'Sub-Acct VLookup'!$A$1:$B$44,2,0)</f>
        <v>Community Welfare</v>
      </c>
      <c r="I1944">
        <v>3333</v>
      </c>
      <c r="J1944" s="2" t="s">
        <v>1011</v>
      </c>
      <c r="K1944" s="2"/>
      <c r="L1944" t="str">
        <f>VLOOKUP(J1944,'State V-Lookup'!$A$1:$B$19,2,0)</f>
        <v>KENTUCKY</v>
      </c>
      <c r="M1944" t="str">
        <f>VLOOKUP(I1944,'Cost Center VLookup'!$A$1:$C$99,2,0)</f>
        <v>3333 Mid St Div Public Affairs</v>
      </c>
      <c r="N1944" t="str">
        <f>VLOOKUP(I1944,'Cost Center VLookup'!$A$1:$C$89,3,0)</f>
        <v>Mark Martin</v>
      </c>
      <c r="O1944" t="str">
        <f>VLOOKUP(I1944,'Cost Center VLookup'!$A$1:$D$97,4,0)</f>
        <v>Administration</v>
      </c>
    </row>
    <row r="1945" spans="1:15" ht="15" hidden="1">
      <c r="A1945" s="34">
        <v>42016</v>
      </c>
      <c r="B1945">
        <v>201502</v>
      </c>
      <c r="C1945" s="9" t="s">
        <v>1531</v>
      </c>
      <c r="D1945" s="7" t="s">
        <v>1577</v>
      </c>
      <c r="E1945" s="40" t="s">
        <v>783</v>
      </c>
      <c r="F1945" s="41">
        <v>3000</v>
      </c>
      <c r="G1945">
        <v>30736</v>
      </c>
      <c r="H1945" s="7" t="str">
        <f>VLOOKUP(G1945,'Sub-Acct VLookup'!$A$1:$B$44,2,0)</f>
        <v>Community Welfare</v>
      </c>
      <c r="I1945">
        <v>3333</v>
      </c>
      <c r="J1945" s="2" t="s">
        <v>1011</v>
      </c>
      <c r="K1945" s="2"/>
      <c r="L1945" t="str">
        <f>VLOOKUP(J1945,'State V-Lookup'!$A$1:$B$19,2,0)</f>
        <v>KENTUCKY</v>
      </c>
      <c r="M1945" t="str">
        <f>VLOOKUP(I1945,'Cost Center VLookup'!$A$1:$C$99,2,0)</f>
        <v>3333 Mid St Div Public Affairs</v>
      </c>
      <c r="N1945" t="str">
        <f>VLOOKUP(I1945,'Cost Center VLookup'!$A$1:$C$89,3,0)</f>
        <v>Mark Martin</v>
      </c>
      <c r="O1945" t="str">
        <f>VLOOKUP(I1945,'Cost Center VLookup'!$A$1:$D$97,4,0)</f>
        <v>Administration</v>
      </c>
    </row>
    <row r="1946" spans="1:15" ht="15" hidden="1">
      <c r="A1946" s="34">
        <v>42024</v>
      </c>
      <c r="B1946">
        <v>201502</v>
      </c>
      <c r="C1946" s="9" t="s">
        <v>1531</v>
      </c>
      <c r="D1946" s="7" t="s">
        <v>1585</v>
      </c>
      <c r="E1946" s="40" t="s">
        <v>269</v>
      </c>
      <c r="F1946" s="41">
        <v>200</v>
      </c>
      <c r="G1946">
        <v>30702</v>
      </c>
      <c r="H1946" s="7" t="str">
        <f>VLOOKUP(G1946,'Sub-Acct VLookup'!$A$1:$B$44,2,0)</f>
        <v>Education</v>
      </c>
      <c r="I1946">
        <v>3333</v>
      </c>
      <c r="J1946" s="2" t="s">
        <v>1011</v>
      </c>
      <c r="K1946" s="2"/>
      <c r="L1946" t="str">
        <f>VLOOKUP(J1946,'State V-Lookup'!$A$1:$B$19,2,0)</f>
        <v>KENTUCKY</v>
      </c>
      <c r="M1946" t="str">
        <f>VLOOKUP(I1946,'Cost Center VLookup'!$A$1:$C$99,2,0)</f>
        <v>3333 Mid St Div Public Affairs</v>
      </c>
      <c r="N1946" t="str">
        <f>VLOOKUP(I1946,'Cost Center VLookup'!$A$1:$C$89,3,0)</f>
        <v>Mark Martin</v>
      </c>
      <c r="O1946" t="str">
        <f>VLOOKUP(I1946,'Cost Center VLookup'!$A$1:$D$97,4,0)</f>
        <v>Administration</v>
      </c>
    </row>
    <row r="1947" spans="1:15" ht="15" hidden="1">
      <c r="A1947" s="34">
        <v>42030</v>
      </c>
      <c r="B1947">
        <v>201502</v>
      </c>
      <c r="C1947" s="9" t="s">
        <v>1531</v>
      </c>
      <c r="D1947" s="7" t="s">
        <v>1586</v>
      </c>
      <c r="E1947" s="40" t="s">
        <v>1420</v>
      </c>
      <c r="F1947" s="41">
        <v>200</v>
      </c>
      <c r="G1947">
        <v>30736</v>
      </c>
      <c r="H1947" s="7" t="str">
        <f>VLOOKUP(G1947,'Sub-Acct VLookup'!$A$1:$B$44,2,0)</f>
        <v>Community Welfare</v>
      </c>
      <c r="I1947">
        <v>3333</v>
      </c>
      <c r="J1947" s="2" t="s">
        <v>1011</v>
      </c>
      <c r="K1947" s="2"/>
      <c r="L1947" t="str">
        <f>VLOOKUP(J1947,'State V-Lookup'!$A$1:$B$19,2,0)</f>
        <v>KENTUCKY</v>
      </c>
      <c r="M1947" t="str">
        <f>VLOOKUP(I1947,'Cost Center VLookup'!$A$1:$C$99,2,0)</f>
        <v>3333 Mid St Div Public Affairs</v>
      </c>
      <c r="N1947" t="str">
        <f>VLOOKUP(I1947,'Cost Center VLookup'!$A$1:$C$89,3,0)</f>
        <v>Mark Martin</v>
      </c>
      <c r="O1947" t="str">
        <f>VLOOKUP(I1947,'Cost Center VLookup'!$A$1:$D$97,4,0)</f>
        <v>Administration</v>
      </c>
    </row>
    <row r="1948" spans="1:15" ht="15" hidden="1">
      <c r="A1948" s="34">
        <v>42031</v>
      </c>
      <c r="B1948">
        <v>201502</v>
      </c>
      <c r="C1948" s="9" t="s">
        <v>1531</v>
      </c>
      <c r="D1948" s="7" t="s">
        <v>1587</v>
      </c>
      <c r="E1948" s="40" t="s">
        <v>998</v>
      </c>
      <c r="F1948" s="41">
        <v>50</v>
      </c>
      <c r="G1948">
        <v>30702</v>
      </c>
      <c r="H1948" s="7" t="str">
        <f>VLOOKUP(G1948,'Sub-Acct VLookup'!$A$1:$B$44,2,0)</f>
        <v>Education</v>
      </c>
      <c r="I1948">
        <v>3333</v>
      </c>
      <c r="J1948" s="2" t="s">
        <v>1011</v>
      </c>
      <c r="K1948" s="2"/>
      <c r="L1948" t="str">
        <f>VLOOKUP(J1948,'State V-Lookup'!$A$1:$B$19,2,0)</f>
        <v>KENTUCKY</v>
      </c>
      <c r="M1948" t="str">
        <f>VLOOKUP(I1948,'Cost Center VLookup'!$A$1:$C$99,2,0)</f>
        <v>3333 Mid St Div Public Affairs</v>
      </c>
      <c r="N1948" t="str">
        <f>VLOOKUP(I1948,'Cost Center VLookup'!$A$1:$C$89,3,0)</f>
        <v>Mark Martin</v>
      </c>
      <c r="O1948" t="str">
        <f>VLOOKUP(I1948,'Cost Center VLookup'!$A$1:$D$97,4,0)</f>
        <v>Administration</v>
      </c>
    </row>
    <row r="1949" spans="1:15" ht="15" hidden="1">
      <c r="A1949" s="34">
        <v>42033</v>
      </c>
      <c r="B1949">
        <v>201502</v>
      </c>
      <c r="C1949" s="9" t="s">
        <v>1531</v>
      </c>
      <c r="D1949" s="7" t="s">
        <v>1583</v>
      </c>
      <c r="E1949" s="40" t="s">
        <v>1588</v>
      </c>
      <c r="F1949" s="41">
        <v>100</v>
      </c>
      <c r="G1949">
        <v>30736</v>
      </c>
      <c r="H1949" s="7" t="str">
        <f>VLOOKUP(G1949,'Sub-Acct VLookup'!$A$1:$B$44,2,0)</f>
        <v>Community Welfare</v>
      </c>
      <c r="I1949">
        <v>3301</v>
      </c>
      <c r="J1949" s="2" t="s">
        <v>1027</v>
      </c>
      <c r="K1949" s="2"/>
      <c r="L1949" t="str">
        <f>VLOOKUP(J1949,'State V-Lookup'!$A$1:$B$19,2,0)</f>
        <v>GENERAL OFFICE</v>
      </c>
      <c r="M1949" t="str">
        <f>VLOOKUP(I1949,'Cost Center VLookup'!$A$1:$C$99,2,0)</f>
        <v>3301 Mid St Div Franklin Administration</v>
      </c>
      <c r="N1949" t="str">
        <f>VLOOKUP(I1949,'Cost Center VLookup'!$A$1:$C$89,3,0)</f>
        <v>Kevin Dobbs</v>
      </c>
      <c r="O1949" t="str">
        <f>VLOOKUP(I1949,'Cost Center VLookup'!$A$1:$D$97,4,0)</f>
        <v>Administration</v>
      </c>
    </row>
    <row r="1950" spans="1:15" ht="15" hidden="1">
      <c r="A1950" s="34">
        <v>42033</v>
      </c>
      <c r="B1950">
        <v>201502</v>
      </c>
      <c r="C1950" s="9" t="s">
        <v>1531</v>
      </c>
      <c r="D1950" s="7" t="s">
        <v>1583</v>
      </c>
      <c r="E1950" s="40" t="s">
        <v>691</v>
      </c>
      <c r="F1950" s="41">
        <v>300</v>
      </c>
      <c r="G1950">
        <v>30736</v>
      </c>
      <c r="H1950" s="7" t="str">
        <f>VLOOKUP(G1950,'Sub-Acct VLookup'!$A$1:$B$44,2,0)</f>
        <v>Community Welfare</v>
      </c>
      <c r="I1950">
        <v>3333</v>
      </c>
      <c r="J1950" s="2" t="s">
        <v>1011</v>
      </c>
      <c r="K1950" s="2"/>
      <c r="L1950" t="str">
        <f>VLOOKUP(J1950,'State V-Lookup'!$A$1:$B$19,2,0)</f>
        <v>KENTUCKY</v>
      </c>
      <c r="M1950" t="str">
        <f>VLOOKUP(I1950,'Cost Center VLookup'!$A$1:$C$99,2,0)</f>
        <v>3333 Mid St Div Public Affairs</v>
      </c>
      <c r="N1950" t="str">
        <f>VLOOKUP(I1950,'Cost Center VLookup'!$A$1:$C$89,3,0)</f>
        <v>Mark Martin</v>
      </c>
      <c r="O1950" t="str">
        <f>VLOOKUP(I1950,'Cost Center VLookup'!$A$1:$D$97,4,0)</f>
        <v>Administration</v>
      </c>
    </row>
    <row r="1951" spans="1:15" ht="15" hidden="1">
      <c r="A1951" s="34">
        <v>42036</v>
      </c>
      <c r="B1951">
        <v>201502</v>
      </c>
      <c r="C1951" s="9" t="s">
        <v>1531</v>
      </c>
      <c r="D1951" s="7" t="s">
        <v>1589</v>
      </c>
      <c r="E1951" s="40" t="s">
        <v>709</v>
      </c>
      <c r="F1951" s="41">
        <v>100</v>
      </c>
      <c r="G1951">
        <v>30702</v>
      </c>
      <c r="H1951" s="7" t="str">
        <f>VLOOKUP(G1951,'Sub-Acct VLookup'!$A$1:$B$44,2,0)</f>
        <v>Education</v>
      </c>
      <c r="I1951">
        <v>3333</v>
      </c>
      <c r="J1951" s="2" t="s">
        <v>1011</v>
      </c>
      <c r="K1951" s="2"/>
      <c r="L1951" t="str">
        <f>VLOOKUP(J1951,'State V-Lookup'!$A$1:$B$19,2,0)</f>
        <v>KENTUCKY</v>
      </c>
      <c r="M1951" t="str">
        <f>VLOOKUP(I1951,'Cost Center VLookup'!$A$1:$C$99,2,0)</f>
        <v>3333 Mid St Div Public Affairs</v>
      </c>
      <c r="N1951" t="str">
        <f>VLOOKUP(I1951,'Cost Center VLookup'!$A$1:$C$89,3,0)</f>
        <v>Mark Martin</v>
      </c>
      <c r="O1951" t="str">
        <f>VLOOKUP(I1951,'Cost Center VLookup'!$A$1:$D$97,4,0)</f>
        <v>Administration</v>
      </c>
    </row>
    <row r="1952" spans="1:15" ht="15" hidden="1">
      <c r="A1952" s="34">
        <v>42036</v>
      </c>
      <c r="B1952">
        <v>201502</v>
      </c>
      <c r="C1952" s="9" t="s">
        <v>1531</v>
      </c>
      <c r="D1952" s="7" t="s">
        <v>1589</v>
      </c>
      <c r="E1952" s="40" t="s">
        <v>1590</v>
      </c>
      <c r="F1952" s="41">
        <v>0</v>
      </c>
      <c r="G1952">
        <v>30736</v>
      </c>
      <c r="H1952" s="7" t="str">
        <f>VLOOKUP(G1952,'Sub-Acct VLookup'!$A$1:$B$44,2,0)</f>
        <v>Community Welfare</v>
      </c>
      <c r="I1952">
        <v>3341</v>
      </c>
      <c r="J1952" s="2" t="s">
        <v>1026</v>
      </c>
      <c r="K1952" s="2"/>
      <c r="L1952" t="str">
        <f>VLOOKUP(J1952,'State V-Lookup'!$A$1:$B$19,2,0)</f>
        <v>TENNESSEE</v>
      </c>
      <c r="M1952" t="str">
        <f>VLOOKUP(I1952,'Cost Center VLookup'!$A$1:$C$99,2,0)</f>
        <v>3341 Mid St Div Columbia Operations</v>
      </c>
      <c r="N1952" t="str">
        <f>VLOOKUP(I1952,'Cost Center VLookup'!$A$1:$C$89,3,0)</f>
        <v>Kenny Hay / Steve Steiger</v>
      </c>
      <c r="O1952" t="str">
        <f>VLOOKUP(I1952,'Cost Center VLookup'!$A$1:$D$97,4,0)</f>
        <v>Brett Lowe</v>
      </c>
    </row>
    <row r="1953" spans="1:15" ht="15" hidden="1">
      <c r="A1953" s="34">
        <v>42036</v>
      </c>
      <c r="B1953">
        <v>201502</v>
      </c>
      <c r="C1953" s="9" t="s">
        <v>1531</v>
      </c>
      <c r="D1953" s="7" t="s">
        <v>1589</v>
      </c>
      <c r="E1953" s="40" t="s">
        <v>1590</v>
      </c>
      <c r="F1953" s="41">
        <v>300</v>
      </c>
      <c r="G1953">
        <v>30709</v>
      </c>
      <c r="H1953" s="7" t="str">
        <f>VLOOKUP(G1953,'Sub-Acct VLookup'!$A$1:$B$44,2,0)</f>
        <v>Salvation Army</v>
      </c>
      <c r="I1953">
        <v>3331</v>
      </c>
      <c r="J1953" s="2" t="s">
        <v>1026</v>
      </c>
      <c r="K1953" s="2"/>
      <c r="L1953" t="str">
        <f>VLOOKUP(J1953,'State V-Lookup'!$A$1:$B$19,2,0)</f>
        <v>TENNESSEE</v>
      </c>
      <c r="M1953" t="str">
        <f>VLOOKUP(I1953,'Cost Center VLookup'!$A$1:$C$99,2,0)</f>
        <v>3331 Mid St Div Franklin Central Region Administration</v>
      </c>
      <c r="N1953" t="str">
        <f>VLOOKUP(I1953,'Cost Center VLookup'!$A$1:$C$89,3,0)</f>
        <v>Craig Rice</v>
      </c>
      <c r="O1953" t="str">
        <f>VLOOKUP(I1953,'Cost Center VLookup'!$A$1:$D$97,4,0)</f>
        <v>Administration</v>
      </c>
    </row>
    <row r="1954" spans="1:15" ht="15" hidden="1">
      <c r="A1954" s="34">
        <v>42036</v>
      </c>
      <c r="B1954">
        <v>201502</v>
      </c>
      <c r="C1954" s="9" t="s">
        <v>1531</v>
      </c>
      <c r="D1954" s="7" t="s">
        <v>1589</v>
      </c>
      <c r="E1954" s="40" t="s">
        <v>605</v>
      </c>
      <c r="F1954" s="41">
        <v>200</v>
      </c>
      <c r="G1954">
        <v>30736</v>
      </c>
      <c r="H1954" s="7" t="str">
        <f>VLOOKUP(G1954,'Sub-Acct VLookup'!$A$1:$B$44,2,0)</f>
        <v>Community Welfare</v>
      </c>
      <c r="I1954">
        <v>3333</v>
      </c>
      <c r="J1954" s="2" t="s">
        <v>1011</v>
      </c>
      <c r="K1954" s="2"/>
      <c r="L1954" t="str">
        <f>VLOOKUP(J1954,'State V-Lookup'!$A$1:$B$19,2,0)</f>
        <v>KENTUCKY</v>
      </c>
      <c r="M1954" t="str">
        <f>VLOOKUP(I1954,'Cost Center VLookup'!$A$1:$C$99,2,0)</f>
        <v>3333 Mid St Div Public Affairs</v>
      </c>
      <c r="N1954" t="str">
        <f>VLOOKUP(I1954,'Cost Center VLookup'!$A$1:$C$89,3,0)</f>
        <v>Mark Martin</v>
      </c>
      <c r="O1954" t="str">
        <f>VLOOKUP(I1954,'Cost Center VLookup'!$A$1:$D$97,4,0)</f>
        <v>Administration</v>
      </c>
    </row>
    <row r="1955" spans="1:15" ht="15" hidden="1">
      <c r="A1955" s="34">
        <v>42036</v>
      </c>
      <c r="B1955">
        <v>201502</v>
      </c>
      <c r="C1955" s="9" t="s">
        <v>1531</v>
      </c>
      <c r="D1955" s="7" t="s">
        <v>1589</v>
      </c>
      <c r="E1955" s="40" t="s">
        <v>1448</v>
      </c>
      <c r="F1955" s="41">
        <v>500</v>
      </c>
      <c r="G1955">
        <v>30736</v>
      </c>
      <c r="H1955" s="7" t="str">
        <f>VLOOKUP(G1955,'Sub-Acct VLookup'!$A$1:$B$44,2,0)</f>
        <v>Community Welfare</v>
      </c>
      <c r="I1955">
        <v>3333</v>
      </c>
      <c r="J1955" s="2" t="s">
        <v>1011</v>
      </c>
      <c r="K1955" s="2"/>
      <c r="L1955" t="str">
        <f>VLOOKUP(J1955,'State V-Lookup'!$A$1:$B$19,2,0)</f>
        <v>KENTUCKY</v>
      </c>
      <c r="M1955" t="str">
        <f>VLOOKUP(I1955,'Cost Center VLookup'!$A$1:$C$99,2,0)</f>
        <v>3333 Mid St Div Public Affairs</v>
      </c>
      <c r="N1955" t="str">
        <f>VLOOKUP(I1955,'Cost Center VLookup'!$A$1:$C$89,3,0)</f>
        <v>Mark Martin</v>
      </c>
      <c r="O1955" t="str">
        <f>VLOOKUP(I1955,'Cost Center VLookup'!$A$1:$D$97,4,0)</f>
        <v>Administration</v>
      </c>
    </row>
    <row r="1956" spans="1:15" ht="15" hidden="1">
      <c r="A1956" s="34">
        <v>42037</v>
      </c>
      <c r="B1956">
        <v>201502</v>
      </c>
      <c r="C1956" s="9" t="s">
        <v>1531</v>
      </c>
      <c r="D1956" s="7" t="s">
        <v>1592</v>
      </c>
      <c r="E1956" s="40" t="s">
        <v>1591</v>
      </c>
      <c r="F1956" s="41">
        <v>1000</v>
      </c>
      <c r="G1956">
        <v>30736</v>
      </c>
      <c r="H1956" s="7" t="str">
        <f>VLOOKUP(G1956,'Sub-Acct VLookup'!$A$1:$B$44,2,0)</f>
        <v>Community Welfare</v>
      </c>
      <c r="I1956">
        <v>3333</v>
      </c>
      <c r="J1956" s="2" t="s">
        <v>1011</v>
      </c>
      <c r="K1956" s="2"/>
      <c r="L1956" t="str">
        <f>VLOOKUP(J1956,'State V-Lookup'!$A$1:$B$19,2,0)</f>
        <v>KENTUCKY</v>
      </c>
      <c r="M1956" t="str">
        <f>VLOOKUP(I1956,'Cost Center VLookup'!$A$1:$C$99,2,0)</f>
        <v>3333 Mid St Div Public Affairs</v>
      </c>
      <c r="N1956" t="str">
        <f>VLOOKUP(I1956,'Cost Center VLookup'!$A$1:$C$89,3,0)</f>
        <v>Mark Martin</v>
      </c>
      <c r="O1956" t="str">
        <f>VLOOKUP(I1956,'Cost Center VLookup'!$A$1:$D$97,4,0)</f>
        <v>Administration</v>
      </c>
    </row>
    <row r="1957" spans="1:15" ht="15" hidden="1">
      <c r="A1957" s="34">
        <v>42038</v>
      </c>
      <c r="B1957">
        <v>201502</v>
      </c>
      <c r="C1957" s="9" t="s">
        <v>1531</v>
      </c>
      <c r="D1957" s="7">
        <v>817336</v>
      </c>
      <c r="E1957" s="40" t="s">
        <v>470</v>
      </c>
      <c r="F1957" s="41">
        <v>65</v>
      </c>
      <c r="G1957">
        <v>30736</v>
      </c>
      <c r="H1957" s="7" t="str">
        <f>VLOOKUP(G1957,'Sub-Acct VLookup'!$A$1:$B$44,2,0)</f>
        <v>Community Welfare</v>
      </c>
      <c r="I1957">
        <v>3344</v>
      </c>
      <c r="J1957" s="2" t="s">
        <v>1026</v>
      </c>
      <c r="K1957" s="2"/>
      <c r="L1957" t="str">
        <f>VLOOKUP(J1957,'State V-Lookup'!$A$1:$B$19,2,0)</f>
        <v>TENNESSEE</v>
      </c>
      <c r="M1957" t="str">
        <f>VLOOKUP(I1957,'Cost Center VLookup'!$A$1:$C$99,2,0)</f>
        <v>3344 Mid St Div Shelbyville Operations</v>
      </c>
      <c r="N1957" t="str">
        <f>VLOOKUP(I1957,'Cost Center VLookup'!$A$1:$C$89,3,0)</f>
        <v>James Robbins / Jason Griffin</v>
      </c>
      <c r="O1957" t="str">
        <f>VLOOKUP(I1957,'Cost Center VLookup'!$A$1:$D$97,4,0)</f>
        <v>Brett Lowe</v>
      </c>
    </row>
    <row r="1958" spans="1:15" ht="15" hidden="1">
      <c r="A1958" s="34">
        <v>42041</v>
      </c>
      <c r="B1958">
        <v>201502</v>
      </c>
      <c r="C1958" s="9" t="s">
        <v>1531</v>
      </c>
      <c r="D1958" s="7" t="s">
        <v>1593</v>
      </c>
      <c r="E1958" s="40" t="s">
        <v>622</v>
      </c>
      <c r="F1958" s="41">
        <v>1500</v>
      </c>
      <c r="G1958">
        <v>30702</v>
      </c>
      <c r="H1958" s="7" t="str">
        <f>VLOOKUP(G1958,'Sub-Acct VLookup'!$A$1:$B$44,2,0)</f>
        <v>Education</v>
      </c>
      <c r="I1958">
        <v>3333</v>
      </c>
      <c r="J1958" s="2" t="s">
        <v>1011</v>
      </c>
      <c r="K1958" s="2"/>
      <c r="L1958" t="str">
        <f>VLOOKUP(J1958,'State V-Lookup'!$A$1:$B$19,2,0)</f>
        <v>KENTUCKY</v>
      </c>
      <c r="M1958" t="str">
        <f>VLOOKUP(I1958,'Cost Center VLookup'!$A$1:$C$99,2,0)</f>
        <v>3333 Mid St Div Public Affairs</v>
      </c>
      <c r="N1958" t="str">
        <f>VLOOKUP(I1958,'Cost Center VLookup'!$A$1:$C$89,3,0)</f>
        <v>Mark Martin</v>
      </c>
      <c r="O1958" t="str">
        <f>VLOOKUP(I1958,'Cost Center VLookup'!$A$1:$D$97,4,0)</f>
        <v>Administration</v>
      </c>
    </row>
    <row r="1959" spans="1:15" ht="15" hidden="1">
      <c r="A1959" s="34">
        <v>42046</v>
      </c>
      <c r="B1959">
        <v>201502</v>
      </c>
      <c r="C1959" s="9" t="s">
        <v>1531</v>
      </c>
      <c r="D1959" s="7" t="s">
        <v>1594</v>
      </c>
      <c r="E1959" s="40" t="s">
        <v>584</v>
      </c>
      <c r="F1959" s="41">
        <v>200</v>
      </c>
      <c r="G1959">
        <v>30736</v>
      </c>
      <c r="H1959" s="7" t="str">
        <f>VLOOKUP(G1959,'Sub-Acct VLookup'!$A$1:$B$44,2,0)</f>
        <v>Community Welfare</v>
      </c>
      <c r="I1959">
        <v>3333</v>
      </c>
      <c r="J1959" s="2" t="s">
        <v>1011</v>
      </c>
      <c r="K1959" s="2"/>
      <c r="L1959" t="str">
        <f>VLOOKUP(J1959,'State V-Lookup'!$A$1:$B$19,2,0)</f>
        <v>KENTUCKY</v>
      </c>
      <c r="M1959" t="str">
        <f>VLOOKUP(I1959,'Cost Center VLookup'!$A$1:$C$99,2,0)</f>
        <v>3333 Mid St Div Public Affairs</v>
      </c>
      <c r="N1959" t="str">
        <f>VLOOKUP(I1959,'Cost Center VLookup'!$A$1:$C$89,3,0)</f>
        <v>Mark Martin</v>
      </c>
      <c r="O1959" t="str">
        <f>VLOOKUP(I1959,'Cost Center VLookup'!$A$1:$D$97,4,0)</f>
        <v>Administration</v>
      </c>
    </row>
    <row r="1960" spans="1:15" ht="15" hidden="1">
      <c r="A1960" s="34">
        <v>42047</v>
      </c>
      <c r="B1960">
        <v>201502</v>
      </c>
      <c r="C1960" s="9" t="s">
        <v>1531</v>
      </c>
      <c r="D1960" s="7" t="s">
        <v>1596</v>
      </c>
      <c r="E1960" s="40" t="s">
        <v>1595</v>
      </c>
      <c r="F1960" s="41">
        <v>200</v>
      </c>
      <c r="G1960">
        <v>30736</v>
      </c>
      <c r="H1960" s="7" t="str">
        <f>VLOOKUP(G1960,'Sub-Acct VLookup'!$A$1:$B$44,2,0)</f>
        <v>Community Welfare</v>
      </c>
      <c r="I1960">
        <v>3333</v>
      </c>
      <c r="J1960" s="2" t="s">
        <v>1011</v>
      </c>
      <c r="K1960" s="2"/>
      <c r="L1960" t="str">
        <f>VLOOKUP(J1960,'State V-Lookup'!$A$1:$B$19,2,0)</f>
        <v>KENTUCKY</v>
      </c>
      <c r="M1960" t="str">
        <f>VLOOKUP(I1960,'Cost Center VLookup'!$A$1:$C$99,2,0)</f>
        <v>3333 Mid St Div Public Affairs</v>
      </c>
      <c r="N1960" t="str">
        <f>VLOOKUP(I1960,'Cost Center VLookup'!$A$1:$C$89,3,0)</f>
        <v>Mark Martin</v>
      </c>
      <c r="O1960" t="str">
        <f>VLOOKUP(I1960,'Cost Center VLookup'!$A$1:$D$97,4,0)</f>
        <v>Administration</v>
      </c>
    </row>
    <row r="1961" spans="1:15" ht="15" hidden="1">
      <c r="A1961" s="34">
        <v>42048</v>
      </c>
      <c r="B1961">
        <v>201502</v>
      </c>
      <c r="C1961" s="9" t="s">
        <v>1531</v>
      </c>
      <c r="D1961" s="7" t="s">
        <v>1598</v>
      </c>
      <c r="E1961" s="40" t="s">
        <v>1597</v>
      </c>
      <c r="F1961" s="41">
        <v>300</v>
      </c>
      <c r="G1961">
        <v>30710</v>
      </c>
      <c r="H1961" s="7" t="str">
        <f>VLOOKUP(G1961,'Sub-Acct VLookup'!$A$1:$B$44,2,0)</f>
        <v>Youth Clubs &amp; Centers</v>
      </c>
      <c r="I1961">
        <v>3333</v>
      </c>
      <c r="J1961" s="2" t="s">
        <v>1026</v>
      </c>
      <c r="K1961" s="2"/>
      <c r="L1961" t="str">
        <f>VLOOKUP(J1961,'State V-Lookup'!$A$1:$B$19,2,0)</f>
        <v>TENNESSEE</v>
      </c>
      <c r="M1961" t="str">
        <f>VLOOKUP(I1961,'Cost Center VLookup'!$A$1:$C$99,2,0)</f>
        <v>3333 Mid St Div Public Affairs</v>
      </c>
      <c r="N1961" t="str">
        <f>VLOOKUP(I1961,'Cost Center VLookup'!$A$1:$C$89,3,0)</f>
        <v>Mark Martin</v>
      </c>
      <c r="O1961" t="str">
        <f>VLOOKUP(I1961,'Cost Center VLookup'!$A$1:$D$97,4,0)</f>
        <v>Administration</v>
      </c>
    </row>
    <row r="1962" spans="1:15" ht="15" hidden="1">
      <c r="A1962" s="34">
        <v>42051</v>
      </c>
      <c r="B1962">
        <v>201502</v>
      </c>
      <c r="C1962" s="9" t="s">
        <v>1531</v>
      </c>
      <c r="D1962" s="7" t="s">
        <v>1599</v>
      </c>
      <c r="E1962" s="40" t="s">
        <v>486</v>
      </c>
      <c r="F1962" s="41">
        <v>119.76</v>
      </c>
      <c r="G1962">
        <v>30703</v>
      </c>
      <c r="H1962" s="7" t="str">
        <f>VLOOKUP(G1962,'Sub-Acct VLookup'!$A$1:$B$44,2,0)</f>
        <v>United Way Agencies</v>
      </c>
      <c r="I1962">
        <v>3333</v>
      </c>
      <c r="J1962" s="2" t="s">
        <v>1026</v>
      </c>
      <c r="K1962" s="2"/>
      <c r="L1962" t="str">
        <f>VLOOKUP(J1962,'State V-Lookup'!$A$1:$B$19,2,0)</f>
        <v>TENNESSEE</v>
      </c>
      <c r="M1962" t="str">
        <f>VLOOKUP(I1962,'Cost Center VLookup'!$A$1:$C$99,2,0)</f>
        <v>3333 Mid St Div Public Affairs</v>
      </c>
      <c r="N1962" t="str">
        <f>VLOOKUP(I1962,'Cost Center VLookup'!$A$1:$C$89,3,0)</f>
        <v>Mark Martin</v>
      </c>
      <c r="O1962" t="str">
        <f>VLOOKUP(I1962,'Cost Center VLookup'!$A$1:$D$97,4,0)</f>
        <v>Administration</v>
      </c>
    </row>
    <row r="1963" spans="1:15" ht="15" hidden="1">
      <c r="A1963" s="34">
        <v>42051</v>
      </c>
      <c r="B1963">
        <v>201502</v>
      </c>
      <c r="C1963" s="9" t="s">
        <v>1531</v>
      </c>
      <c r="D1963" s="7" t="s">
        <v>1601</v>
      </c>
      <c r="E1963" s="40" t="s">
        <v>1600</v>
      </c>
      <c r="F1963" s="41">
        <v>1000</v>
      </c>
      <c r="G1963">
        <v>30736</v>
      </c>
      <c r="H1963" s="7" t="str">
        <f>VLOOKUP(G1963,'Sub-Acct VLookup'!$A$1:$B$44,2,0)</f>
        <v>Community Welfare</v>
      </c>
      <c r="I1963">
        <v>3333</v>
      </c>
      <c r="J1963" s="2" t="s">
        <v>1035</v>
      </c>
      <c r="K1963" s="2"/>
      <c r="L1963" t="str">
        <f>VLOOKUP(J1963,'State V-Lookup'!$A$1:$B$19,2,0)</f>
        <v>VIRGINIA</v>
      </c>
      <c r="M1963" t="str">
        <f>VLOOKUP(I1963,'Cost Center VLookup'!$A$1:$C$99,2,0)</f>
        <v>3333 Mid St Div Public Affairs</v>
      </c>
      <c r="N1963" t="str">
        <f>VLOOKUP(I1963,'Cost Center VLookup'!$A$1:$C$89,3,0)</f>
        <v>Mark Martin</v>
      </c>
      <c r="O1963" t="str">
        <f>VLOOKUP(I1963,'Cost Center VLookup'!$A$1:$D$97,4,0)</f>
        <v>Administration</v>
      </c>
    </row>
    <row r="1964" spans="1:15" ht="15" hidden="1">
      <c r="A1964" s="34">
        <v>42059</v>
      </c>
      <c r="B1964">
        <v>201502</v>
      </c>
      <c r="C1964" s="9" t="s">
        <v>1531</v>
      </c>
      <c r="D1964" s="7" t="s">
        <v>1602</v>
      </c>
      <c r="E1964" s="40" t="s">
        <v>1273</v>
      </c>
      <c r="F1964" s="41">
        <v>260</v>
      </c>
      <c r="G1964">
        <v>30736</v>
      </c>
      <c r="H1964" s="7" t="str">
        <f>VLOOKUP(G1964,'Sub-Acct VLookup'!$A$1:$B$44,2,0)</f>
        <v>Community Welfare</v>
      </c>
      <c r="I1964">
        <v>3333</v>
      </c>
      <c r="J1964" s="2" t="s">
        <v>1011</v>
      </c>
      <c r="K1964" s="2"/>
      <c r="L1964" t="str">
        <f>VLOOKUP(J1964,'State V-Lookup'!$A$1:$B$19,2,0)</f>
        <v>KENTUCKY</v>
      </c>
      <c r="M1964" t="str">
        <f>VLOOKUP(I1964,'Cost Center VLookup'!$A$1:$C$99,2,0)</f>
        <v>3333 Mid St Div Public Affairs</v>
      </c>
      <c r="N1964" t="str">
        <f>VLOOKUP(I1964,'Cost Center VLookup'!$A$1:$C$89,3,0)</f>
        <v>Mark Martin</v>
      </c>
      <c r="O1964" t="str">
        <f>VLOOKUP(I1964,'Cost Center VLookup'!$A$1:$D$97,4,0)</f>
        <v>Administration</v>
      </c>
    </row>
    <row r="1965" spans="1:15" ht="15" hidden="1">
      <c r="A1965" s="34">
        <v>41927</v>
      </c>
      <c r="B1965">
        <v>201502</v>
      </c>
      <c r="C1965" s="9" t="s">
        <v>1531</v>
      </c>
      <c r="D1965" s="7">
        <v>229</v>
      </c>
      <c r="E1965" s="40" t="s">
        <v>1603</v>
      </c>
      <c r="F1965" s="41">
        <v>750</v>
      </c>
      <c r="G1965">
        <v>30706</v>
      </c>
      <c r="H1965" s="7" t="str">
        <f>VLOOKUP(G1965,'Sub-Acct VLookup'!$A$1:$B$44,2,0)</f>
        <v>Museums &amp; Arts</v>
      </c>
      <c r="I1965">
        <v>3333</v>
      </c>
      <c r="J1965" s="2" t="s">
        <v>1011</v>
      </c>
      <c r="K1965" s="2"/>
      <c r="L1965" t="str">
        <f>VLOOKUP(J1965,'State V-Lookup'!$A$1:$B$19,2,0)</f>
        <v>KENTUCKY</v>
      </c>
      <c r="M1965" t="str">
        <f>VLOOKUP(I1965,'Cost Center VLookup'!$A$1:$C$99,2,0)</f>
        <v>3333 Mid St Div Public Affairs</v>
      </c>
      <c r="N1965" t="str">
        <f>VLOOKUP(I1965,'Cost Center VLookup'!$A$1:$C$89,3,0)</f>
        <v>Mark Martin</v>
      </c>
      <c r="O1965" t="str">
        <f>VLOOKUP(I1965,'Cost Center VLookup'!$A$1:$D$97,4,0)</f>
        <v>Administration</v>
      </c>
    </row>
    <row r="1966" spans="1:15" ht="15" hidden="1">
      <c r="A1966" s="34" t="s">
        <v>1604</v>
      </c>
      <c r="B1966" s="44">
        <v>201503</v>
      </c>
      <c r="C1966" s="9" t="s">
        <v>1531</v>
      </c>
      <c r="D1966" s="43" t="s">
        <v>1605</v>
      </c>
      <c r="E1966" s="43" t="s">
        <v>633</v>
      </c>
      <c r="F1966" s="45">
        <v>1000</v>
      </c>
      <c r="G1966">
        <v>30736</v>
      </c>
      <c r="H1966" s="7" t="str">
        <f>VLOOKUP(G1966,'Sub-Acct VLookup'!$A$1:$B$44,2,0)</f>
        <v>Community Welfare</v>
      </c>
      <c r="I1966">
        <v>3333</v>
      </c>
      <c r="J1966" s="2" t="s">
        <v>1027</v>
      </c>
      <c r="K1966" s="2"/>
      <c r="L1966" t="str">
        <f>VLOOKUP(J1966,'State V-Lookup'!$A$1:$B$19,2,0)</f>
        <v>GENERAL OFFICE</v>
      </c>
      <c r="M1966" t="str">
        <f>VLOOKUP(I1966,'Cost Center VLookup'!$A$1:$C$99,2,0)</f>
        <v>3333 Mid St Div Public Affairs</v>
      </c>
      <c r="N1966" t="str">
        <f>VLOOKUP(I1966,'Cost Center VLookup'!$A$1:$C$89,3,0)</f>
        <v>Mark Martin</v>
      </c>
      <c r="O1966" t="str">
        <f>VLOOKUP(I1966,'Cost Center VLookup'!$A$1:$D$97,4,0)</f>
        <v>Administration</v>
      </c>
    </row>
    <row r="1967" spans="1:15" ht="15" hidden="1">
      <c r="A1967" s="34" t="s">
        <v>1606</v>
      </c>
      <c r="B1967" s="44">
        <v>201503</v>
      </c>
      <c r="C1967" s="9" t="s">
        <v>1531</v>
      </c>
      <c r="D1967" s="43" t="s">
        <v>1608</v>
      </c>
      <c r="E1967" s="43" t="s">
        <v>1607</v>
      </c>
      <c r="F1967" s="45">
        <v>500</v>
      </c>
      <c r="G1967">
        <v>30736</v>
      </c>
      <c r="H1967" s="7" t="str">
        <f>VLOOKUP(G1967,'Sub-Acct VLookup'!$A$1:$B$44,2,0)</f>
        <v>Community Welfare</v>
      </c>
      <c r="I1967">
        <v>3333</v>
      </c>
      <c r="J1967" s="2" t="s">
        <v>1026</v>
      </c>
      <c r="K1967" s="2"/>
      <c r="L1967" t="str">
        <f>VLOOKUP(J1967,'State V-Lookup'!$A$1:$B$19,2,0)</f>
        <v>TENNESSEE</v>
      </c>
      <c r="M1967" t="str">
        <f>VLOOKUP(I1967,'Cost Center VLookup'!$A$1:$C$99,2,0)</f>
        <v>3333 Mid St Div Public Affairs</v>
      </c>
      <c r="N1967" t="str">
        <f>VLOOKUP(I1967,'Cost Center VLookup'!$A$1:$C$89,3,0)</f>
        <v>Mark Martin</v>
      </c>
      <c r="O1967" t="str">
        <f>VLOOKUP(I1967,'Cost Center VLookup'!$A$1:$D$97,4,0)</f>
        <v>Administration</v>
      </c>
    </row>
    <row r="1968" spans="1:15" ht="15" hidden="1">
      <c r="A1968" s="34" t="s">
        <v>1609</v>
      </c>
      <c r="B1968" s="44">
        <v>201503</v>
      </c>
      <c r="C1968" s="9" t="s">
        <v>1531</v>
      </c>
      <c r="D1968" s="43" t="s">
        <v>1610</v>
      </c>
      <c r="E1968" s="43" t="s">
        <v>858</v>
      </c>
      <c r="F1968" s="45">
        <v>500</v>
      </c>
      <c r="G1968">
        <v>30702</v>
      </c>
      <c r="H1968" s="7" t="str">
        <f>VLOOKUP(G1968,'Sub-Acct VLookup'!$A$1:$B$44,2,0)</f>
        <v>Education</v>
      </c>
      <c r="I1968">
        <v>3333</v>
      </c>
      <c r="J1968" s="2" t="s">
        <v>1011</v>
      </c>
      <c r="K1968" s="2"/>
      <c r="L1968" t="str">
        <f>VLOOKUP(J1968,'State V-Lookup'!$A$1:$B$19,2,0)</f>
        <v>KENTUCKY</v>
      </c>
      <c r="M1968" t="str">
        <f>VLOOKUP(I1968,'Cost Center VLookup'!$A$1:$C$99,2,0)</f>
        <v>3333 Mid St Div Public Affairs</v>
      </c>
      <c r="N1968" t="str">
        <f>VLOOKUP(I1968,'Cost Center VLookup'!$A$1:$C$89,3,0)</f>
        <v>Mark Martin</v>
      </c>
      <c r="O1968" t="str">
        <f>VLOOKUP(I1968,'Cost Center VLookup'!$A$1:$D$97,4,0)</f>
        <v>Administration</v>
      </c>
    </row>
    <row r="1969" spans="1:15" ht="15" hidden="1">
      <c r="A1969" s="34" t="s">
        <v>1611</v>
      </c>
      <c r="B1969" s="44">
        <v>201503</v>
      </c>
      <c r="C1969" s="9" t="s">
        <v>1531</v>
      </c>
      <c r="D1969" s="43" t="s">
        <v>1613</v>
      </c>
      <c r="E1969" s="43" t="s">
        <v>1612</v>
      </c>
      <c r="F1969" s="45">
        <v>100</v>
      </c>
      <c r="G1969">
        <v>30702</v>
      </c>
      <c r="H1969" s="7" t="str">
        <f>VLOOKUP(G1969,'Sub-Acct VLookup'!$A$1:$B$44,2,0)</f>
        <v>Education</v>
      </c>
      <c r="I1969">
        <v>3333</v>
      </c>
      <c r="J1969" s="2" t="s">
        <v>1011</v>
      </c>
      <c r="K1969" s="2"/>
      <c r="L1969" t="str">
        <f>VLOOKUP(J1969,'State V-Lookup'!$A$1:$B$19,2,0)</f>
        <v>KENTUCKY</v>
      </c>
      <c r="M1969" t="str">
        <f>VLOOKUP(I1969,'Cost Center VLookup'!$A$1:$C$99,2,0)</f>
        <v>3333 Mid St Div Public Affairs</v>
      </c>
      <c r="N1969" t="str">
        <f>VLOOKUP(I1969,'Cost Center VLookup'!$A$1:$C$89,3,0)</f>
        <v>Mark Martin</v>
      </c>
      <c r="O1969" t="str">
        <f>VLOOKUP(I1969,'Cost Center VLookup'!$A$1:$D$97,4,0)</f>
        <v>Administration</v>
      </c>
    </row>
    <row r="1970" spans="1:15" ht="15" hidden="1">
      <c r="A1970" s="34" t="s">
        <v>1614</v>
      </c>
      <c r="B1970" s="44">
        <v>201503</v>
      </c>
      <c r="C1970" s="9" t="s">
        <v>1531</v>
      </c>
      <c r="D1970" s="43" t="s">
        <v>1616</v>
      </c>
      <c r="E1970" s="43" t="s">
        <v>1615</v>
      </c>
      <c r="F1970" s="45">
        <v>500</v>
      </c>
      <c r="G1970">
        <v>30736</v>
      </c>
      <c r="H1970" s="7" t="str">
        <f>VLOOKUP(G1970,'Sub-Acct VLookup'!$A$1:$B$44,2,0)</f>
        <v>Community Welfare</v>
      </c>
      <c r="I1970">
        <v>3333</v>
      </c>
      <c r="J1970" s="2" t="s">
        <v>1011</v>
      </c>
      <c r="K1970" s="2"/>
      <c r="L1970" t="str">
        <f>VLOOKUP(J1970,'State V-Lookup'!$A$1:$B$19,2,0)</f>
        <v>KENTUCKY</v>
      </c>
      <c r="M1970" t="str">
        <f>VLOOKUP(I1970,'Cost Center VLookup'!$A$1:$C$99,2,0)</f>
        <v>3333 Mid St Div Public Affairs</v>
      </c>
      <c r="N1970" t="str">
        <f>VLOOKUP(I1970,'Cost Center VLookup'!$A$1:$C$89,3,0)</f>
        <v>Mark Martin</v>
      </c>
      <c r="O1970" t="str">
        <f>VLOOKUP(I1970,'Cost Center VLookup'!$A$1:$D$97,4,0)</f>
        <v>Administration</v>
      </c>
    </row>
    <row r="1971" spans="1:15" ht="15" hidden="1">
      <c r="A1971" s="34" t="s">
        <v>1617</v>
      </c>
      <c r="B1971" s="44">
        <v>201503</v>
      </c>
      <c r="C1971" s="9" t="s">
        <v>1531</v>
      </c>
      <c r="D1971" s="43" t="s">
        <v>1618</v>
      </c>
      <c r="E1971" s="43" t="s">
        <v>803</v>
      </c>
      <c r="F1971" s="45">
        <v>400</v>
      </c>
      <c r="G1971">
        <v>30736</v>
      </c>
      <c r="H1971" s="7" t="str">
        <f>VLOOKUP(G1971,'Sub-Acct VLookup'!$A$1:$B$44,2,0)</f>
        <v>Community Welfare</v>
      </c>
      <c r="I1971">
        <v>3333</v>
      </c>
      <c r="J1971" s="2" t="s">
        <v>1011</v>
      </c>
      <c r="K1971" s="2"/>
      <c r="L1971" t="str">
        <f>VLOOKUP(J1971,'State V-Lookup'!$A$1:$B$19,2,0)</f>
        <v>KENTUCKY</v>
      </c>
      <c r="M1971" t="str">
        <f>VLOOKUP(I1971,'Cost Center VLookup'!$A$1:$C$99,2,0)</f>
        <v>3333 Mid St Div Public Affairs</v>
      </c>
      <c r="N1971" t="str">
        <f>VLOOKUP(I1971,'Cost Center VLookup'!$A$1:$C$89,3,0)</f>
        <v>Mark Martin</v>
      </c>
      <c r="O1971" t="str">
        <f>VLOOKUP(I1971,'Cost Center VLookup'!$A$1:$D$97,4,0)</f>
        <v>Administration</v>
      </c>
    </row>
    <row r="1972" spans="1:15" ht="15" hidden="1">
      <c r="A1972" s="34" t="s">
        <v>1619</v>
      </c>
      <c r="B1972" s="44">
        <v>201503</v>
      </c>
      <c r="C1972" s="9" t="s">
        <v>1531</v>
      </c>
      <c r="D1972" s="43" t="s">
        <v>1620</v>
      </c>
      <c r="E1972" s="43" t="s">
        <v>470</v>
      </c>
      <c r="F1972" s="45">
        <v>500</v>
      </c>
      <c r="G1972">
        <v>30736</v>
      </c>
      <c r="H1972" s="7" t="str">
        <f>VLOOKUP(G1972,'Sub-Acct VLookup'!$A$1:$B$44,2,0)</f>
        <v>Community Welfare</v>
      </c>
      <c r="I1972">
        <v>3333</v>
      </c>
      <c r="J1972" s="2" t="s">
        <v>1011</v>
      </c>
      <c r="K1972" s="2"/>
      <c r="L1972" t="str">
        <f>VLOOKUP(J1972,'State V-Lookup'!$A$1:$B$19,2,0)</f>
        <v>KENTUCKY</v>
      </c>
      <c r="M1972" t="str">
        <f>VLOOKUP(I1972,'Cost Center VLookup'!$A$1:$C$99,2,0)</f>
        <v>3333 Mid St Div Public Affairs</v>
      </c>
      <c r="N1972" t="str">
        <f>VLOOKUP(I1972,'Cost Center VLookup'!$A$1:$C$89,3,0)</f>
        <v>Mark Martin</v>
      </c>
      <c r="O1972" t="str">
        <f>VLOOKUP(I1972,'Cost Center VLookup'!$A$1:$D$97,4,0)</f>
        <v>Administration</v>
      </c>
    </row>
    <row r="1973" spans="1:15" ht="15" hidden="1">
      <c r="A1973" s="34" t="s">
        <v>1621</v>
      </c>
      <c r="B1973" s="44">
        <v>201503</v>
      </c>
      <c r="C1973" s="9" t="s">
        <v>1531</v>
      </c>
      <c r="D1973" s="43" t="s">
        <v>1622</v>
      </c>
      <c r="E1973" s="43" t="s">
        <v>653</v>
      </c>
      <c r="F1973" s="45">
        <v>1000</v>
      </c>
      <c r="G1973">
        <v>30702</v>
      </c>
      <c r="H1973" s="7" t="str">
        <f>VLOOKUP(G1973,'Sub-Acct VLookup'!$A$1:$B$44,2,0)</f>
        <v>Education</v>
      </c>
      <c r="I1973">
        <v>3307</v>
      </c>
      <c r="J1973" s="2" t="s">
        <v>1026</v>
      </c>
      <c r="K1973" s="2"/>
      <c r="L1973" t="str">
        <f>VLOOKUP(J1973,'State V-Lookup'!$A$1:$B$19,2,0)</f>
        <v>TENNESSEE</v>
      </c>
      <c r="M1973" t="str">
        <f>VLOOKUP(I1973,'Cost Center VLookup'!$A$1:$C$99,2,0)</f>
        <v>3307 Mid St Div Franklin Finance</v>
      </c>
      <c r="N1973" t="str">
        <f>VLOOKUP(I1973,'Cost Center VLookup'!$A$1:$C$89,3,0)</f>
        <v>Marcie Wessinger</v>
      </c>
      <c r="O1973" t="str">
        <f>VLOOKUP(I1973,'Cost Center VLookup'!$A$1:$D$97,4,0)</f>
        <v>Administration</v>
      </c>
    </row>
    <row r="1974" spans="1:15" ht="15" hidden="1">
      <c r="A1974" s="34" t="s">
        <v>1621</v>
      </c>
      <c r="B1974" s="44">
        <v>201503</v>
      </c>
      <c r="C1974" s="9" t="s">
        <v>1531</v>
      </c>
      <c r="D1974" s="43" t="s">
        <v>1624</v>
      </c>
      <c r="E1974" s="43" t="s">
        <v>1623</v>
      </c>
      <c r="F1974" s="45">
        <v>3060</v>
      </c>
      <c r="G1974">
        <v>30702</v>
      </c>
      <c r="H1974" s="7" t="str">
        <f>VLOOKUP(G1974,'Sub-Acct VLookup'!$A$1:$B$44,2,0)</f>
        <v>Education</v>
      </c>
      <c r="I1974">
        <v>3333</v>
      </c>
      <c r="J1974" s="2" t="s">
        <v>1035</v>
      </c>
      <c r="K1974" s="2"/>
      <c r="L1974" t="str">
        <f>VLOOKUP(J1974,'State V-Lookup'!$A$1:$B$19,2,0)</f>
        <v>VIRGINIA</v>
      </c>
      <c r="M1974" t="str">
        <f>VLOOKUP(I1974,'Cost Center VLookup'!$A$1:$C$99,2,0)</f>
        <v>3333 Mid St Div Public Affairs</v>
      </c>
      <c r="N1974" t="str">
        <f>VLOOKUP(I1974,'Cost Center VLookup'!$A$1:$C$89,3,0)</f>
        <v>Mark Martin</v>
      </c>
      <c r="O1974" t="str">
        <f>VLOOKUP(I1974,'Cost Center VLookup'!$A$1:$D$97,4,0)</f>
        <v>Administration</v>
      </c>
    </row>
    <row r="1975" spans="1:15" ht="15" hidden="1">
      <c r="A1975" s="34" t="s">
        <v>1625</v>
      </c>
      <c r="B1975" s="44">
        <v>201503</v>
      </c>
      <c r="C1975" s="9" t="s">
        <v>1531</v>
      </c>
      <c r="D1975" s="43" t="s">
        <v>1626</v>
      </c>
      <c r="E1975" s="43" t="s">
        <v>1434</v>
      </c>
      <c r="F1975" s="45">
        <v>1500</v>
      </c>
      <c r="G1975">
        <v>30706</v>
      </c>
      <c r="H1975" s="7" t="str">
        <f>VLOOKUP(G1975,'Sub-Acct VLookup'!$A$1:$B$44,2,0)</f>
        <v>Museums &amp; Arts</v>
      </c>
      <c r="I1975">
        <v>3333</v>
      </c>
      <c r="J1975" s="2" t="s">
        <v>1011</v>
      </c>
      <c r="K1975" s="2"/>
      <c r="L1975" t="str">
        <f>VLOOKUP(J1975,'State V-Lookup'!$A$1:$B$19,2,0)</f>
        <v>KENTUCKY</v>
      </c>
      <c r="M1975" t="str">
        <f>VLOOKUP(I1975,'Cost Center VLookup'!$A$1:$C$99,2,0)</f>
        <v>3333 Mid St Div Public Affairs</v>
      </c>
      <c r="N1975" t="str">
        <f>VLOOKUP(I1975,'Cost Center VLookup'!$A$1:$C$89,3,0)</f>
        <v>Mark Martin</v>
      </c>
      <c r="O1975" t="str">
        <f>VLOOKUP(I1975,'Cost Center VLookup'!$A$1:$D$97,4,0)</f>
        <v>Administration</v>
      </c>
    </row>
    <row r="1976" spans="1:15" ht="15" hidden="1">
      <c r="A1976" s="34" t="s">
        <v>1627</v>
      </c>
      <c r="B1976" s="44">
        <v>201503</v>
      </c>
      <c r="C1976" s="9" t="s">
        <v>1531</v>
      </c>
      <c r="D1976" s="43" t="s">
        <v>1629</v>
      </c>
      <c r="E1976" s="43" t="s">
        <v>1628</v>
      </c>
      <c r="F1976" s="45">
        <v>250</v>
      </c>
      <c r="G1976">
        <v>30736</v>
      </c>
      <c r="H1976" s="7" t="str">
        <f>VLOOKUP(G1976,'Sub-Acct VLookup'!$A$1:$B$44,2,0)</f>
        <v>Community Welfare</v>
      </c>
      <c r="I1976">
        <v>3333</v>
      </c>
      <c r="J1976" s="2" t="s">
        <v>1011</v>
      </c>
      <c r="K1976" s="2"/>
      <c r="L1976" t="str">
        <f>VLOOKUP(J1976,'State V-Lookup'!$A$1:$B$19,2,0)</f>
        <v>KENTUCKY</v>
      </c>
      <c r="M1976" t="str">
        <f>VLOOKUP(I1976,'Cost Center VLookup'!$A$1:$C$99,2,0)</f>
        <v>3333 Mid St Div Public Affairs</v>
      </c>
      <c r="N1976" t="str">
        <f>VLOOKUP(I1976,'Cost Center VLookup'!$A$1:$C$89,3,0)</f>
        <v>Mark Martin</v>
      </c>
      <c r="O1976" t="str">
        <f>VLOOKUP(I1976,'Cost Center VLookup'!$A$1:$D$97,4,0)</f>
        <v>Administration</v>
      </c>
    </row>
    <row r="1977" spans="1:15" ht="15" hidden="1">
      <c r="A1977" s="34" t="s">
        <v>1627</v>
      </c>
      <c r="B1977" s="44">
        <v>201503</v>
      </c>
      <c r="C1977" s="9" t="s">
        <v>1531</v>
      </c>
      <c r="D1977" s="43" t="s">
        <v>1629</v>
      </c>
      <c r="E1977" s="43" t="s">
        <v>1630</v>
      </c>
      <c r="F1977" s="45">
        <v>250</v>
      </c>
      <c r="G1977">
        <v>30736</v>
      </c>
      <c r="H1977" s="7" t="str">
        <f>VLOOKUP(G1977,'Sub-Acct VLookup'!$A$1:$B$44,2,0)</f>
        <v>Community Welfare</v>
      </c>
      <c r="I1977">
        <v>3333</v>
      </c>
      <c r="J1977" s="2" t="s">
        <v>1026</v>
      </c>
      <c r="K1977" s="2"/>
      <c r="L1977" t="str">
        <f>VLOOKUP(J1977,'State V-Lookup'!$A$1:$B$19,2,0)</f>
        <v>TENNESSEE</v>
      </c>
      <c r="M1977" t="str">
        <f>VLOOKUP(I1977,'Cost Center VLookup'!$A$1:$C$99,2,0)</f>
        <v>3333 Mid St Div Public Affairs</v>
      </c>
      <c r="N1977" t="str">
        <f>VLOOKUP(I1977,'Cost Center VLookup'!$A$1:$C$89,3,0)</f>
        <v>Mark Martin</v>
      </c>
      <c r="O1977" t="str">
        <f>VLOOKUP(I1977,'Cost Center VLookup'!$A$1:$D$97,4,0)</f>
        <v>Administration</v>
      </c>
    </row>
    <row r="1978" spans="1:15" ht="15" hidden="1">
      <c r="A1978" s="34" t="s">
        <v>1631</v>
      </c>
      <c r="B1978" s="44">
        <v>201503</v>
      </c>
      <c r="C1978" s="9" t="s">
        <v>1531</v>
      </c>
      <c r="D1978" s="43" t="s">
        <v>1632</v>
      </c>
      <c r="E1978" s="43" t="s">
        <v>866</v>
      </c>
      <c r="F1978" s="45">
        <v>370</v>
      </c>
      <c r="G1978">
        <v>30702</v>
      </c>
      <c r="H1978" s="7" t="str">
        <f>VLOOKUP(G1978,'Sub-Acct VLookup'!$A$1:$B$44,2,0)</f>
        <v>Education</v>
      </c>
      <c r="I1978">
        <v>3333</v>
      </c>
      <c r="J1978" s="2" t="s">
        <v>1026</v>
      </c>
      <c r="K1978" s="2"/>
      <c r="L1978" t="str">
        <f>VLOOKUP(J1978,'State V-Lookup'!$A$1:$B$19,2,0)</f>
        <v>TENNESSEE</v>
      </c>
      <c r="M1978" t="str">
        <f>VLOOKUP(I1978,'Cost Center VLookup'!$A$1:$C$99,2,0)</f>
        <v>3333 Mid St Div Public Affairs</v>
      </c>
      <c r="N1978" t="str">
        <f>VLOOKUP(I1978,'Cost Center VLookup'!$A$1:$C$89,3,0)</f>
        <v>Mark Martin</v>
      </c>
      <c r="O1978" t="str">
        <f>VLOOKUP(I1978,'Cost Center VLookup'!$A$1:$D$97,4,0)</f>
        <v>Administration</v>
      </c>
    </row>
    <row r="1979" spans="1:15" ht="15" hidden="1">
      <c r="A1979" s="34" t="s">
        <v>1631</v>
      </c>
      <c r="B1979" s="44">
        <v>201503</v>
      </c>
      <c r="C1979" s="9" t="s">
        <v>1531</v>
      </c>
      <c r="D1979" s="43" t="s">
        <v>1632</v>
      </c>
      <c r="E1979" s="43" t="s">
        <v>1633</v>
      </c>
      <c r="F1979" s="45">
        <v>300</v>
      </c>
      <c r="G1979">
        <v>30702</v>
      </c>
      <c r="H1979" s="7" t="str">
        <f>VLOOKUP(G1979,'Sub-Acct VLookup'!$A$1:$B$44,2,0)</f>
        <v>Education</v>
      </c>
      <c r="I1979">
        <v>2734</v>
      </c>
      <c r="J1979" s="2" t="s">
        <v>1011</v>
      </c>
      <c r="K1979" s="2"/>
      <c r="L1979" t="str">
        <f>VLOOKUP(J1979,'State V-Lookup'!$A$1:$B$19,2,0)</f>
        <v>KENTUCKY</v>
      </c>
      <c r="M1979" t="str">
        <f>VLOOKUP(I1979,'Cost Center VLookup'!$A$1:$C$99,2,0)</f>
        <v>2734 KY Div Bowling Green C&amp;M/Service</v>
      </c>
      <c r="N1979" t="str">
        <f>VLOOKUP(I1979,'Cost Center VLookup'!$A$1:$C$89,3,0)</f>
        <v>Don Bonner / Kolby Beals</v>
      </c>
      <c r="O1979" t="str">
        <f>VLOOKUP(I1979,'Cost Center VLookup'!$A$1:$D$97,4,0)</f>
        <v>Mike Close</v>
      </c>
    </row>
    <row r="1980" spans="1:15" ht="15" hidden="1">
      <c r="A1980" s="34" t="s">
        <v>1634</v>
      </c>
      <c r="B1980" s="44">
        <v>201503</v>
      </c>
      <c r="C1980" s="9" t="s">
        <v>1531</v>
      </c>
      <c r="D1980" s="43" t="s">
        <v>1635</v>
      </c>
      <c r="E1980" s="43" t="s">
        <v>865</v>
      </c>
      <c r="F1980" s="45">
        <v>1000</v>
      </c>
      <c r="G1980">
        <v>30736</v>
      </c>
      <c r="H1980" s="7" t="str">
        <f>VLOOKUP(G1980,'Sub-Acct VLookup'!$A$1:$B$44,2,0)</f>
        <v>Community Welfare</v>
      </c>
      <c r="I1980">
        <v>3333</v>
      </c>
      <c r="J1980" s="2" t="s">
        <v>1011</v>
      </c>
      <c r="K1980" s="2"/>
      <c r="L1980" t="str">
        <f>VLOOKUP(J1980,'State V-Lookup'!$A$1:$B$19,2,0)</f>
        <v>KENTUCKY</v>
      </c>
      <c r="M1980" t="str">
        <f>VLOOKUP(I1980,'Cost Center VLookup'!$A$1:$C$99,2,0)</f>
        <v>3333 Mid St Div Public Affairs</v>
      </c>
      <c r="N1980" t="str">
        <f>VLOOKUP(I1980,'Cost Center VLookup'!$A$1:$C$89,3,0)</f>
        <v>Mark Martin</v>
      </c>
      <c r="O1980" t="str">
        <f>VLOOKUP(I1980,'Cost Center VLookup'!$A$1:$D$97,4,0)</f>
        <v>Administration</v>
      </c>
    </row>
    <row r="1981" spans="1:15" ht="15" hidden="1">
      <c r="A1981" s="34" t="s">
        <v>1636</v>
      </c>
      <c r="B1981" s="44">
        <v>201503</v>
      </c>
      <c r="C1981" s="9" t="s">
        <v>1531</v>
      </c>
      <c r="D1981" s="43" t="s">
        <v>1638</v>
      </c>
      <c r="E1981" s="43" t="s">
        <v>1637</v>
      </c>
      <c r="F1981" s="45">
        <v>100</v>
      </c>
      <c r="G1981">
        <v>30736</v>
      </c>
      <c r="H1981" s="7" t="str">
        <f>VLOOKUP(G1981,'Sub-Acct VLookup'!$A$1:$B$44,2,0)</f>
        <v>Community Welfare</v>
      </c>
      <c r="I1981">
        <v>3307</v>
      </c>
      <c r="J1981" s="2" t="s">
        <v>1027</v>
      </c>
      <c r="K1981" s="2"/>
      <c r="L1981" t="str">
        <f>VLOOKUP(J1981,'State V-Lookup'!$A$1:$B$19,2,0)</f>
        <v>GENERAL OFFICE</v>
      </c>
      <c r="M1981" t="str">
        <f>VLOOKUP(I1981,'Cost Center VLookup'!$A$1:$C$99,2,0)</f>
        <v>3307 Mid St Div Franklin Finance</v>
      </c>
      <c r="N1981" t="str">
        <f>VLOOKUP(I1981,'Cost Center VLookup'!$A$1:$C$89,3,0)</f>
        <v>Marcie Wessinger</v>
      </c>
      <c r="O1981" t="str">
        <f>VLOOKUP(I1981,'Cost Center VLookup'!$A$1:$D$97,4,0)</f>
        <v>Administration</v>
      </c>
    </row>
    <row r="1982" spans="1:15" ht="15" hidden="1">
      <c r="A1982" s="34" t="s">
        <v>1636</v>
      </c>
      <c r="B1982" s="44">
        <v>201503</v>
      </c>
      <c r="C1982" s="9" t="s">
        <v>1531</v>
      </c>
      <c r="D1982" s="43" t="s">
        <v>1638</v>
      </c>
      <c r="E1982" s="43" t="s">
        <v>191</v>
      </c>
      <c r="F1982" s="45">
        <v>500</v>
      </c>
      <c r="G1982">
        <v>30702</v>
      </c>
      <c r="H1982" s="7" t="str">
        <f>VLOOKUP(G1982,'Sub-Acct VLookup'!$A$1:$B$44,2,0)</f>
        <v>Education</v>
      </c>
      <c r="I1982">
        <v>3333</v>
      </c>
      <c r="J1982" s="2" t="s">
        <v>1035</v>
      </c>
      <c r="K1982" s="2"/>
      <c r="L1982" t="str">
        <f>VLOOKUP(J1982,'State V-Lookup'!$A$1:$B$19,2,0)</f>
        <v>VIRGINIA</v>
      </c>
      <c r="M1982" t="str">
        <f>VLOOKUP(I1982,'Cost Center VLookup'!$A$1:$C$99,2,0)</f>
        <v>3333 Mid St Div Public Affairs</v>
      </c>
      <c r="N1982" t="str">
        <f>VLOOKUP(I1982,'Cost Center VLookup'!$A$1:$C$89,3,0)</f>
        <v>Mark Martin</v>
      </c>
      <c r="O1982" t="str">
        <f>VLOOKUP(I1982,'Cost Center VLookup'!$A$1:$D$97,4,0)</f>
        <v>Administration</v>
      </c>
    </row>
    <row r="1983" spans="1:15" ht="15" hidden="1">
      <c r="A1983" s="34" t="s">
        <v>1639</v>
      </c>
      <c r="B1983" s="44">
        <v>201503</v>
      </c>
      <c r="C1983" s="9" t="s">
        <v>1531</v>
      </c>
      <c r="D1983" s="43" t="s">
        <v>1640</v>
      </c>
      <c r="E1983" s="43" t="s">
        <v>881</v>
      </c>
      <c r="F1983" s="45">
        <v>250</v>
      </c>
      <c r="G1983">
        <v>30736</v>
      </c>
      <c r="H1983" s="7" t="str">
        <f>VLOOKUP(G1983,'Sub-Acct VLookup'!$A$1:$B$44,2,0)</f>
        <v>Community Welfare</v>
      </c>
      <c r="I1983">
        <v>3331</v>
      </c>
      <c r="J1983" s="2" t="s">
        <v>1026</v>
      </c>
      <c r="K1983" s="2"/>
      <c r="L1983" t="str">
        <f>VLOOKUP(J1983,'State V-Lookup'!$A$1:$B$19,2,0)</f>
        <v>TENNESSEE</v>
      </c>
      <c r="M1983" t="str">
        <f>VLOOKUP(I1983,'Cost Center VLookup'!$A$1:$C$99,2,0)</f>
        <v>3331 Mid St Div Franklin Central Region Administration</v>
      </c>
      <c r="N1983" t="str">
        <f>VLOOKUP(I1983,'Cost Center VLookup'!$A$1:$C$89,3,0)</f>
        <v>Craig Rice</v>
      </c>
      <c r="O1983" t="str">
        <f>VLOOKUP(I1983,'Cost Center VLookup'!$A$1:$D$97,4,0)</f>
        <v>Administration</v>
      </c>
    </row>
    <row r="1984" spans="1:15" ht="15" hidden="1">
      <c r="A1984" s="34" t="s">
        <v>1641</v>
      </c>
      <c r="B1984" s="44">
        <v>201503</v>
      </c>
      <c r="C1984" s="9" t="s">
        <v>1531</v>
      </c>
      <c r="D1984" s="43" t="s">
        <v>1642</v>
      </c>
      <c r="E1984" s="43" t="s">
        <v>598</v>
      </c>
      <c r="F1984" s="45">
        <v>500</v>
      </c>
      <c r="G1984">
        <v>30736</v>
      </c>
      <c r="H1984" s="7" t="str">
        <f>VLOOKUP(G1984,'Sub-Acct VLookup'!$A$1:$B$44,2,0)</f>
        <v>Community Welfare</v>
      </c>
      <c r="I1984">
        <v>3333</v>
      </c>
      <c r="J1984" s="2" t="s">
        <v>1011</v>
      </c>
      <c r="K1984" s="2"/>
      <c r="L1984" t="str">
        <f>VLOOKUP(J1984,'State V-Lookup'!$A$1:$B$19,2,0)</f>
        <v>KENTUCKY</v>
      </c>
      <c r="M1984" t="str">
        <f>VLOOKUP(I1984,'Cost Center VLookup'!$A$1:$C$99,2,0)</f>
        <v>3333 Mid St Div Public Affairs</v>
      </c>
      <c r="N1984" t="str">
        <f>VLOOKUP(I1984,'Cost Center VLookup'!$A$1:$C$89,3,0)</f>
        <v>Mark Martin</v>
      </c>
      <c r="O1984" t="str">
        <f>VLOOKUP(I1984,'Cost Center VLookup'!$A$1:$D$97,4,0)</f>
        <v>Administration</v>
      </c>
    </row>
    <row r="1985" spans="1:15" ht="15" hidden="1">
      <c r="A1985" s="34" t="s">
        <v>1643</v>
      </c>
      <c r="B1985" s="44">
        <v>201503</v>
      </c>
      <c r="C1985" s="9" t="s">
        <v>1531</v>
      </c>
      <c r="D1985" s="43" t="s">
        <v>1645</v>
      </c>
      <c r="E1985" s="43" t="s">
        <v>1644</v>
      </c>
      <c r="F1985" s="45">
        <v>300</v>
      </c>
      <c r="G1985">
        <v>30702</v>
      </c>
      <c r="H1985" s="7" t="str">
        <f>VLOOKUP(G1985,'Sub-Acct VLookup'!$A$1:$B$44,2,0)</f>
        <v>Education</v>
      </c>
      <c r="I1985">
        <v>2750</v>
      </c>
      <c r="J1985" s="2" t="s">
        <v>1011</v>
      </c>
      <c r="K1985" s="2"/>
      <c r="L1985" t="str">
        <f>VLOOKUP(J1985,'State V-Lookup'!$A$1:$B$19,2,0)</f>
        <v>KENTUCKY</v>
      </c>
      <c r="M1985" t="str">
        <f>VLOOKUP(I1985,'Cost Center VLookup'!$A$1:$C$99,2,0)</f>
        <v>2750 KY Div Bowling Green Operations</v>
      </c>
      <c r="N1985" t="str">
        <f>VLOOKUP(I1985,'Cost Center VLookup'!$A$1:$C$89,3,0)</f>
        <v>Mike Close</v>
      </c>
      <c r="O1985" t="str">
        <f>VLOOKUP(I1985,'Cost Center VLookup'!$A$1:$D$97,4,0)</f>
        <v>Mike Close</v>
      </c>
    </row>
    <row r="1986" spans="1:15" ht="15" hidden="1">
      <c r="A1986" s="34" t="s">
        <v>1643</v>
      </c>
      <c r="B1986" s="44">
        <v>201503</v>
      </c>
      <c r="C1986" s="9" t="s">
        <v>1531</v>
      </c>
      <c r="D1986" s="43" t="s">
        <v>1646</v>
      </c>
      <c r="E1986" s="43" t="s">
        <v>475</v>
      </c>
      <c r="F1986" s="45">
        <v>250</v>
      </c>
      <c r="G1986">
        <v>30736</v>
      </c>
      <c r="H1986" s="7" t="str">
        <f>VLOOKUP(G1986,'Sub-Acct VLookup'!$A$1:$B$44,2,0)</f>
        <v>Community Welfare</v>
      </c>
      <c r="I1986">
        <v>3331</v>
      </c>
      <c r="J1986" s="2" t="s">
        <v>1026</v>
      </c>
      <c r="K1986" s="2"/>
      <c r="L1986" t="str">
        <f>VLOOKUP(J1986,'State V-Lookup'!$A$1:$B$19,2,0)</f>
        <v>TENNESSEE</v>
      </c>
      <c r="M1986" t="str">
        <f>VLOOKUP(I1986,'Cost Center VLookup'!$A$1:$C$99,2,0)</f>
        <v>3331 Mid St Div Franklin Central Region Administration</v>
      </c>
      <c r="N1986" t="str">
        <f>VLOOKUP(I1986,'Cost Center VLookup'!$A$1:$C$89,3,0)</f>
        <v>Craig Rice</v>
      </c>
      <c r="O1986" t="str">
        <f>VLOOKUP(I1986,'Cost Center VLookup'!$A$1:$D$97,4,0)</f>
        <v>Administration</v>
      </c>
    </row>
    <row r="1987" spans="1:15" ht="15" hidden="1">
      <c r="A1987" s="34" t="s">
        <v>1647</v>
      </c>
      <c r="B1987" s="44">
        <v>201503</v>
      </c>
      <c r="C1987" s="9" t="s">
        <v>1531</v>
      </c>
      <c r="D1987" s="43" t="s">
        <v>1648</v>
      </c>
      <c r="E1987" s="43" t="s">
        <v>214</v>
      </c>
      <c r="F1987" s="45">
        <v>100</v>
      </c>
      <c r="G1987">
        <v>30710</v>
      </c>
      <c r="H1987" s="7" t="str">
        <f>VLOOKUP(G1987,'Sub-Acct VLookup'!$A$1:$B$44,2,0)</f>
        <v>Youth Clubs &amp; Centers</v>
      </c>
      <c r="I1987">
        <v>3333</v>
      </c>
      <c r="J1987" s="2" t="s">
        <v>1011</v>
      </c>
      <c r="K1987" s="2"/>
      <c r="L1987" t="str">
        <f>VLOOKUP(J1987,'State V-Lookup'!$A$1:$B$19,2,0)</f>
        <v>KENTUCKY</v>
      </c>
      <c r="M1987" t="str">
        <f>VLOOKUP(I1987,'Cost Center VLookup'!$A$1:$C$99,2,0)</f>
        <v>3333 Mid St Div Public Affairs</v>
      </c>
      <c r="N1987" t="str">
        <f>VLOOKUP(I1987,'Cost Center VLookup'!$A$1:$C$89,3,0)</f>
        <v>Mark Martin</v>
      </c>
      <c r="O1987" t="str">
        <f>VLOOKUP(I1987,'Cost Center VLookup'!$A$1:$D$97,4,0)</f>
        <v>Administration</v>
      </c>
    </row>
    <row r="1988" spans="1:15" ht="15" hidden="1">
      <c r="A1988" s="34" t="s">
        <v>1649</v>
      </c>
      <c r="B1988" s="44">
        <v>201503</v>
      </c>
      <c r="C1988" s="9" t="s">
        <v>1531</v>
      </c>
      <c r="D1988" s="43" t="s">
        <v>1650</v>
      </c>
      <c r="E1988" s="43" t="s">
        <v>694</v>
      </c>
      <c r="F1988" s="45">
        <v>5000</v>
      </c>
      <c r="G1988">
        <v>30705</v>
      </c>
      <c r="H1988" s="7" t="str">
        <f>VLOOKUP(G1988,'Sub-Acct VLookup'!$A$1:$B$44,2,0)</f>
        <v>Health</v>
      </c>
      <c r="I1988">
        <v>3301</v>
      </c>
      <c r="J1988" s="2" t="s">
        <v>1026</v>
      </c>
      <c r="K1988" s="2"/>
      <c r="L1988" t="str">
        <f>VLOOKUP(J1988,'State V-Lookup'!$A$1:$B$19,2,0)</f>
        <v>TENNESSEE</v>
      </c>
      <c r="M1988" t="str">
        <f>VLOOKUP(I1988,'Cost Center VLookup'!$A$1:$C$99,2,0)</f>
        <v>3301 Mid St Div Franklin Administration</v>
      </c>
      <c r="N1988" t="str">
        <f>VLOOKUP(I1988,'Cost Center VLookup'!$A$1:$C$89,3,0)</f>
        <v>Kevin Dobbs</v>
      </c>
      <c r="O1988" t="str">
        <f>VLOOKUP(I1988,'Cost Center VLookup'!$A$1:$D$97,4,0)</f>
        <v>Administration</v>
      </c>
    </row>
    <row r="1989" spans="1:15" ht="15" hidden="1">
      <c r="A1989" s="46" t="s">
        <v>1651</v>
      </c>
      <c r="B1989" s="44">
        <v>201504</v>
      </c>
      <c r="C1989" s="9" t="s">
        <v>1531</v>
      </c>
      <c r="D1989" s="46" t="s">
        <v>1596</v>
      </c>
      <c r="E1989" s="46" t="s">
        <v>1595</v>
      </c>
      <c r="F1989" s="47">
        <v>-200</v>
      </c>
      <c r="G1989" s="48">
        <v>30736</v>
      </c>
      <c r="H1989" s="7" t="str">
        <f>VLOOKUP(G1989,'Sub-Acct VLookup'!$A$1:$B$44,2,0)</f>
        <v>Community Welfare</v>
      </c>
      <c r="I1989">
        <v>3333</v>
      </c>
      <c r="J1989" s="2" t="s">
        <v>1011</v>
      </c>
      <c r="K1989" s="2"/>
      <c r="L1989" t="str">
        <f>VLOOKUP(J1989,'State V-Lookup'!$A$1:$B$19,2,0)</f>
        <v>KENTUCKY</v>
      </c>
      <c r="M1989" t="str">
        <f>VLOOKUP(I1989,'Cost Center VLookup'!$A$1:$C$99,2,0)</f>
        <v>3333 Mid St Div Public Affairs</v>
      </c>
      <c r="N1989" t="str">
        <f>VLOOKUP(I1989,'Cost Center VLookup'!$A$1:$C$89,3,0)</f>
        <v>Mark Martin</v>
      </c>
      <c r="O1989" t="str">
        <f>VLOOKUP(I1989,'Cost Center VLookup'!$A$1:$D$97,4,0)</f>
        <v>Administration</v>
      </c>
    </row>
    <row r="1990" spans="1:15" ht="15" hidden="1">
      <c r="A1990" s="46" t="s">
        <v>1651</v>
      </c>
      <c r="B1990" s="44">
        <v>201504</v>
      </c>
      <c r="C1990" s="9" t="s">
        <v>1531</v>
      </c>
      <c r="D1990" s="46" t="s">
        <v>1652</v>
      </c>
      <c r="E1990" s="46" t="s">
        <v>1595</v>
      </c>
      <c r="F1990" s="47">
        <v>250</v>
      </c>
      <c r="G1990" s="48">
        <v>30736</v>
      </c>
      <c r="H1990" s="7" t="str">
        <f>VLOOKUP(G1990,'Sub-Acct VLookup'!$A$1:$B$44,2,0)</f>
        <v>Community Welfare</v>
      </c>
      <c r="I1990">
        <v>3333</v>
      </c>
      <c r="J1990" s="2" t="s">
        <v>1011</v>
      </c>
      <c r="K1990" s="2"/>
      <c r="L1990" t="str">
        <f>VLOOKUP(J1990,'State V-Lookup'!$A$1:$B$19,2,0)</f>
        <v>KENTUCKY</v>
      </c>
      <c r="M1990" t="str">
        <f>VLOOKUP(I1990,'Cost Center VLookup'!$A$1:$C$99,2,0)</f>
        <v>3333 Mid St Div Public Affairs</v>
      </c>
      <c r="N1990" t="str">
        <f>VLOOKUP(I1990,'Cost Center VLookup'!$A$1:$C$89,3,0)</f>
        <v>Mark Martin</v>
      </c>
      <c r="O1990" t="str">
        <f>VLOOKUP(I1990,'Cost Center VLookup'!$A$1:$D$97,4,0)</f>
        <v>Administration</v>
      </c>
    </row>
    <row r="1991" spans="1:15" ht="15" hidden="1">
      <c r="A1991" s="46" t="s">
        <v>1649</v>
      </c>
      <c r="B1991" s="44">
        <v>201504</v>
      </c>
      <c r="C1991" s="9" t="s">
        <v>1531</v>
      </c>
      <c r="D1991" s="46" t="s">
        <v>1653</v>
      </c>
      <c r="E1991" s="46" t="s">
        <v>778</v>
      </c>
      <c r="F1991" s="47">
        <v>335</v>
      </c>
      <c r="G1991" s="48">
        <v>30702</v>
      </c>
      <c r="H1991" s="7" t="str">
        <f>VLOOKUP(G1991,'Sub-Acct VLookup'!$A$1:$B$44,2,0)</f>
        <v>Education</v>
      </c>
      <c r="I1991">
        <v>3333</v>
      </c>
      <c r="J1991" s="2" t="s">
        <v>1011</v>
      </c>
      <c r="K1991" s="2"/>
      <c r="L1991" t="str">
        <f>VLOOKUP(J1991,'State V-Lookup'!$A$1:$B$19,2,0)</f>
        <v>KENTUCKY</v>
      </c>
      <c r="M1991" t="str">
        <f>VLOOKUP(I1991,'Cost Center VLookup'!$A$1:$C$99,2,0)</f>
        <v>3333 Mid St Div Public Affairs</v>
      </c>
      <c r="N1991" t="str">
        <f>VLOOKUP(I1991,'Cost Center VLookup'!$A$1:$C$89,3,0)</f>
        <v>Mark Martin</v>
      </c>
      <c r="O1991" t="str">
        <f>VLOOKUP(I1991,'Cost Center VLookup'!$A$1:$D$97,4,0)</f>
        <v>Administration</v>
      </c>
    </row>
    <row r="1992" spans="1:15" ht="15" hidden="1">
      <c r="A1992" s="46" t="s">
        <v>1649</v>
      </c>
      <c r="B1992" s="44">
        <v>201504</v>
      </c>
      <c r="C1992" s="9" t="s">
        <v>1531</v>
      </c>
      <c r="D1992" s="46" t="s">
        <v>1654</v>
      </c>
      <c r="E1992" s="46" t="s">
        <v>1064</v>
      </c>
      <c r="F1992" s="47">
        <v>450</v>
      </c>
      <c r="G1992" s="48">
        <v>30736</v>
      </c>
      <c r="H1992" s="7" t="str">
        <f>VLOOKUP(G1992,'Sub-Acct VLookup'!$A$1:$B$44,2,0)</f>
        <v>Community Welfare</v>
      </c>
      <c r="I1992" s="50">
        <v>2618</v>
      </c>
      <c r="J1992" s="49" t="s">
        <v>1026</v>
      </c>
      <c r="K1992" s="49"/>
      <c r="L1992" t="str">
        <f>VLOOKUP(J1992,'State V-Lookup'!$A$1:$B$19,2,0)</f>
        <v>TENNESSEE</v>
      </c>
      <c r="M1992" t="str">
        <f>VLOOKUP(I1992,'Cost Center VLookup'!$A$1:$C$99,2,0)</f>
        <v>2618 KY Div Safety Tech Services</v>
      </c>
      <c r="N1992" t="str">
        <f>VLOOKUP(I1992,'Cost Center VLookup'!$A$1:$C$89,3,0)</f>
        <v>Travis Greenwood</v>
      </c>
      <c r="O1992" t="str">
        <f>VLOOKUP(I1992,'Cost Center VLookup'!$A$1:$D$97,4,0)</f>
        <v>Tech Services</v>
      </c>
    </row>
    <row r="1993" spans="1:15" ht="15" hidden="1">
      <c r="A1993" s="46" t="s">
        <v>1655</v>
      </c>
      <c r="B1993" s="44">
        <v>201504</v>
      </c>
      <c r="C1993" s="9" t="s">
        <v>1531</v>
      </c>
      <c r="D1993" s="46" t="s">
        <v>1656</v>
      </c>
      <c r="E1993" s="46" t="s">
        <v>656</v>
      </c>
      <c r="F1993" s="47">
        <v>500</v>
      </c>
      <c r="G1993" s="48">
        <v>30736</v>
      </c>
      <c r="H1993" s="7" t="str">
        <f>VLOOKUP(G1993,'Sub-Acct VLookup'!$A$1:$B$44,2,0)</f>
        <v>Community Welfare</v>
      </c>
      <c r="I1993" s="50">
        <v>3333</v>
      </c>
      <c r="J1993" s="2" t="s">
        <v>1011</v>
      </c>
      <c r="K1993" s="2"/>
      <c r="L1993" t="str">
        <f>VLOOKUP(J1993,'State V-Lookup'!$A$1:$B$19,2,0)</f>
        <v>KENTUCKY</v>
      </c>
      <c r="M1993" t="str">
        <f>VLOOKUP(I1993,'Cost Center VLookup'!$A$1:$C$99,2,0)</f>
        <v>3333 Mid St Div Public Affairs</v>
      </c>
      <c r="N1993" t="str">
        <f>VLOOKUP(I1993,'Cost Center VLookup'!$A$1:$C$89,3,0)</f>
        <v>Mark Martin</v>
      </c>
      <c r="O1993" t="str">
        <f>VLOOKUP(I1993,'Cost Center VLookup'!$A$1:$D$97,4,0)</f>
        <v>Administration</v>
      </c>
    </row>
    <row r="1994" spans="1:15" ht="15" hidden="1">
      <c r="A1994" s="46" t="s">
        <v>1655</v>
      </c>
      <c r="B1994" s="44">
        <v>201504</v>
      </c>
      <c r="C1994" s="9" t="s">
        <v>1531</v>
      </c>
      <c r="D1994" s="46" t="s">
        <v>1656</v>
      </c>
      <c r="E1994" s="46" t="s">
        <v>992</v>
      </c>
      <c r="F1994" s="47">
        <v>290</v>
      </c>
      <c r="G1994" s="48">
        <v>30736</v>
      </c>
      <c r="H1994" s="7" t="str">
        <f>VLOOKUP(G1994,'Sub-Acct VLookup'!$A$1:$B$44,2,0)</f>
        <v>Community Welfare</v>
      </c>
      <c r="I1994" s="50">
        <v>3333</v>
      </c>
      <c r="J1994" s="2" t="s">
        <v>1011</v>
      </c>
      <c r="K1994" s="2"/>
      <c r="L1994" t="str">
        <f>VLOOKUP(J1994,'State V-Lookup'!$A$1:$B$19,2,0)</f>
        <v>KENTUCKY</v>
      </c>
      <c r="M1994" t="str">
        <f>VLOOKUP(I1994,'Cost Center VLookup'!$A$1:$C$99,2,0)</f>
        <v>3333 Mid St Div Public Affairs</v>
      </c>
      <c r="N1994" t="str">
        <f>VLOOKUP(I1994,'Cost Center VLookup'!$A$1:$C$89,3,0)</f>
        <v>Mark Martin</v>
      </c>
      <c r="O1994" t="str">
        <f>VLOOKUP(I1994,'Cost Center VLookup'!$A$1:$D$97,4,0)</f>
        <v>Administration</v>
      </c>
    </row>
    <row r="1995" spans="1:15" ht="15" hidden="1">
      <c r="A1995" s="46" t="s">
        <v>1655</v>
      </c>
      <c r="B1995" s="44">
        <v>201504</v>
      </c>
      <c r="C1995" s="9" t="s">
        <v>1531</v>
      </c>
      <c r="D1995" s="46" t="s">
        <v>1656</v>
      </c>
      <c r="E1995" s="46" t="s">
        <v>1657</v>
      </c>
      <c r="F1995" s="47">
        <v>700</v>
      </c>
      <c r="G1995" s="48">
        <v>30703</v>
      </c>
      <c r="H1995" s="7" t="str">
        <f>VLOOKUP(G1995,'Sub-Acct VLookup'!$A$1:$B$44,2,0)</f>
        <v>United Way Agencies</v>
      </c>
      <c r="I1995" s="50">
        <v>2738</v>
      </c>
      <c r="J1995" s="2" t="s">
        <v>1011</v>
      </c>
      <c r="K1995" s="2"/>
      <c r="L1995" t="str">
        <f>VLOOKUP(J1995,'State V-Lookup'!$A$1:$B$19,2,0)</f>
        <v>KENTUCKY</v>
      </c>
      <c r="M1995" t="str">
        <f>VLOOKUP(I1995,'Cost Center VLookup'!$A$1:$C$99,2,0)</f>
        <v>2738 KY Div Campbellsville C&amp;M/Service</v>
      </c>
      <c r="N1995" t="str">
        <f>VLOOKUP(I1995,'Cost Center VLookup'!$A$1:$C$89,3,0)</f>
        <v>Matt Ferguson</v>
      </c>
      <c r="O1995" t="str">
        <f>VLOOKUP(I1995,'Cost Center VLookup'!$A$1:$D$97,4,0)</f>
        <v>Mike Close</v>
      </c>
    </row>
    <row r="1996" spans="1:15" ht="15" hidden="1">
      <c r="A1996" s="46" t="s">
        <v>1655</v>
      </c>
      <c r="B1996" s="44">
        <v>201504</v>
      </c>
      <c r="C1996" s="9" t="s">
        <v>1531</v>
      </c>
      <c r="D1996" s="46" t="s">
        <v>1656</v>
      </c>
      <c r="E1996" s="46" t="s">
        <v>507</v>
      </c>
      <c r="F1996" s="47">
        <v>800</v>
      </c>
      <c r="G1996" s="48">
        <v>30702</v>
      </c>
      <c r="H1996" s="7" t="str">
        <f>VLOOKUP(G1996,'Sub-Acct VLookup'!$A$1:$B$44,2,0)</f>
        <v>Education</v>
      </c>
      <c r="I1996" s="50">
        <v>2732</v>
      </c>
      <c r="J1996" s="2" t="s">
        <v>1011</v>
      </c>
      <c r="K1996" s="2"/>
      <c r="L1996" t="str">
        <f>VLOOKUP(J1996,'State V-Lookup'!$A$1:$B$19,2,0)</f>
        <v>KENTUCKY</v>
      </c>
      <c r="M1996" t="str">
        <f>VLOOKUP(I1996,'Cost Center VLookup'!$A$1:$C$99,2,0)</f>
        <v>2732 KY Div Bowling Green East Region Marketing</v>
      </c>
      <c r="N1996" t="str">
        <f>VLOOKUP(I1996,'Cost Center VLookup'!$A$1:$C$89,3,0)</f>
        <v>Bradley Benningfield</v>
      </c>
      <c r="O1996" t="str">
        <f>VLOOKUP(I1996,'Cost Center VLookup'!$A$1:$D$97,4,0)</f>
        <v>Marketing</v>
      </c>
    </row>
    <row r="1997" spans="1:15" ht="15" hidden="1">
      <c r="A1997" s="46" t="s">
        <v>1655</v>
      </c>
      <c r="B1997" s="44">
        <v>201504</v>
      </c>
      <c r="C1997" s="9" t="s">
        <v>1531</v>
      </c>
      <c r="D1997" s="46" t="s">
        <v>1658</v>
      </c>
      <c r="E1997" s="46" t="s">
        <v>701</v>
      </c>
      <c r="F1997" s="47">
        <v>100</v>
      </c>
      <c r="G1997" s="48">
        <v>30736</v>
      </c>
      <c r="H1997" s="7" t="str">
        <f>VLOOKUP(G1997,'Sub-Acct VLookup'!$A$1:$B$44,2,0)</f>
        <v>Community Welfare</v>
      </c>
      <c r="I1997" s="50">
        <v>3333</v>
      </c>
      <c r="J1997" s="2" t="s">
        <v>1011</v>
      </c>
      <c r="K1997" s="2"/>
      <c r="L1997" t="str">
        <f>VLOOKUP(J1997,'State V-Lookup'!$A$1:$B$19,2,0)</f>
        <v>KENTUCKY</v>
      </c>
      <c r="M1997" t="str">
        <f>VLOOKUP(I1997,'Cost Center VLookup'!$A$1:$C$99,2,0)</f>
        <v>3333 Mid St Div Public Affairs</v>
      </c>
      <c r="N1997" t="str">
        <f>VLOOKUP(I1997,'Cost Center VLookup'!$A$1:$C$89,3,0)</f>
        <v>Mark Martin</v>
      </c>
      <c r="O1997" t="str">
        <f>VLOOKUP(I1997,'Cost Center VLookup'!$A$1:$D$97,4,0)</f>
        <v>Administration</v>
      </c>
    </row>
    <row r="1998" spans="1:15" ht="15" hidden="1">
      <c r="A1998" s="46" t="s">
        <v>1655</v>
      </c>
      <c r="B1998" s="44">
        <v>201504</v>
      </c>
      <c r="C1998" s="9" t="s">
        <v>1531</v>
      </c>
      <c r="D1998" s="46" t="s">
        <v>1656</v>
      </c>
      <c r="E1998" s="46" t="s">
        <v>1659</v>
      </c>
      <c r="F1998" s="47">
        <v>100</v>
      </c>
      <c r="G1998" s="48">
        <v>30736</v>
      </c>
      <c r="H1998" s="7" t="str">
        <f>VLOOKUP(G1998,'Sub-Acct VLookup'!$A$1:$B$44,2,0)</f>
        <v>Community Welfare</v>
      </c>
      <c r="I1998" s="50">
        <v>3333</v>
      </c>
      <c r="J1998" s="2" t="s">
        <v>1011</v>
      </c>
      <c r="K1998" s="2"/>
      <c r="L1998" t="str">
        <f>VLOOKUP(J1998,'State V-Lookup'!$A$1:$B$19,2,0)</f>
        <v>KENTUCKY</v>
      </c>
      <c r="M1998" t="str">
        <f>VLOOKUP(I1998,'Cost Center VLookup'!$A$1:$C$99,2,0)</f>
        <v>3333 Mid St Div Public Affairs</v>
      </c>
      <c r="N1998" t="str">
        <f>VLOOKUP(I1998,'Cost Center VLookup'!$A$1:$C$89,3,0)</f>
        <v>Mark Martin</v>
      </c>
      <c r="O1998" t="str">
        <f>VLOOKUP(I1998,'Cost Center VLookup'!$A$1:$D$97,4,0)</f>
        <v>Administration</v>
      </c>
    </row>
    <row r="1999" spans="1:15" ht="15" hidden="1">
      <c r="A1999" s="46" t="s">
        <v>1660</v>
      </c>
      <c r="B1999" s="44">
        <v>201504</v>
      </c>
      <c r="C1999" s="9" t="s">
        <v>1531</v>
      </c>
      <c r="D1999" s="46" t="s">
        <v>1661</v>
      </c>
      <c r="E1999" s="46" t="s">
        <v>701</v>
      </c>
      <c r="F1999" s="47">
        <v>1000</v>
      </c>
      <c r="G1999" s="48">
        <v>30736</v>
      </c>
      <c r="H1999" s="7" t="str">
        <f>VLOOKUP(G1999,'Sub-Acct VLookup'!$A$1:$B$44,2,0)</f>
        <v>Community Welfare</v>
      </c>
      <c r="I1999" s="50">
        <v>3333</v>
      </c>
      <c r="J1999" s="2" t="s">
        <v>1011</v>
      </c>
      <c r="K1999" s="2"/>
      <c r="L1999" t="str">
        <f>VLOOKUP(J1999,'State V-Lookup'!$A$1:$B$19,2,0)</f>
        <v>KENTUCKY</v>
      </c>
      <c r="M1999" t="str">
        <f>VLOOKUP(I1999,'Cost Center VLookup'!$A$1:$C$99,2,0)</f>
        <v>3333 Mid St Div Public Affairs</v>
      </c>
      <c r="N1999" t="str">
        <f>VLOOKUP(I1999,'Cost Center VLookup'!$A$1:$C$89,3,0)</f>
        <v>Mark Martin</v>
      </c>
      <c r="O1999" t="str">
        <f>VLOOKUP(I1999,'Cost Center VLookup'!$A$1:$D$97,4,0)</f>
        <v>Administration</v>
      </c>
    </row>
    <row r="2000" spans="1:15" ht="15" hidden="1">
      <c r="A2000" s="46" t="s">
        <v>1662</v>
      </c>
      <c r="B2000" s="44">
        <v>201504</v>
      </c>
      <c r="C2000" s="9" t="s">
        <v>1531</v>
      </c>
      <c r="D2000" s="46" t="s">
        <v>1664</v>
      </c>
      <c r="E2000" s="46" t="s">
        <v>1663</v>
      </c>
      <c r="F2000" s="47">
        <v>500</v>
      </c>
      <c r="G2000" s="48">
        <v>30736</v>
      </c>
      <c r="H2000" s="7" t="str">
        <f>VLOOKUP(G2000,'Sub-Acct VLookup'!$A$1:$B$44,2,0)</f>
        <v>Community Welfare</v>
      </c>
      <c r="I2000" s="50">
        <v>3333</v>
      </c>
      <c r="J2000" s="49" t="s">
        <v>1026</v>
      </c>
      <c r="K2000" s="49"/>
      <c r="L2000" t="str">
        <f>VLOOKUP(J2000,'State V-Lookup'!$A$1:$B$19,2,0)</f>
        <v>TENNESSEE</v>
      </c>
      <c r="M2000" t="str">
        <f>VLOOKUP(I2000,'Cost Center VLookup'!$A$1:$C$99,2,0)</f>
        <v>3333 Mid St Div Public Affairs</v>
      </c>
      <c r="N2000" t="str">
        <f>VLOOKUP(I2000,'Cost Center VLookup'!$A$1:$C$89,3,0)</f>
        <v>Mark Martin</v>
      </c>
      <c r="O2000" t="str">
        <f>VLOOKUP(I2000,'Cost Center VLookup'!$A$1:$D$97,4,0)</f>
        <v>Administration</v>
      </c>
    </row>
    <row r="2001" spans="1:15" ht="15" hidden="1">
      <c r="A2001" s="46" t="s">
        <v>1662</v>
      </c>
      <c r="B2001" s="44">
        <v>201504</v>
      </c>
      <c r="C2001" s="9" t="s">
        <v>1531</v>
      </c>
      <c r="D2001" s="46" t="s">
        <v>1665</v>
      </c>
      <c r="E2001" s="46" t="s">
        <v>209</v>
      </c>
      <c r="F2001" s="47">
        <v>150</v>
      </c>
      <c r="G2001" s="48">
        <v>30736</v>
      </c>
      <c r="H2001" s="7" t="str">
        <f>VLOOKUP(G2001,'Sub-Acct VLookup'!$A$1:$B$44,2,0)</f>
        <v>Community Welfare</v>
      </c>
      <c r="I2001" s="50">
        <v>3333</v>
      </c>
      <c r="J2001" s="49" t="s">
        <v>1027</v>
      </c>
      <c r="K2001" s="49"/>
      <c r="L2001" t="str">
        <f>VLOOKUP(J2001,'State V-Lookup'!$A$1:$B$19,2,0)</f>
        <v>GENERAL OFFICE</v>
      </c>
      <c r="M2001" t="str">
        <f>VLOOKUP(I2001,'Cost Center VLookup'!$A$1:$C$99,2,0)</f>
        <v>3333 Mid St Div Public Affairs</v>
      </c>
      <c r="N2001" t="str">
        <f>VLOOKUP(I2001,'Cost Center VLookup'!$A$1:$C$89,3,0)</f>
        <v>Mark Martin</v>
      </c>
      <c r="O2001" t="str">
        <f>VLOOKUP(I2001,'Cost Center VLookup'!$A$1:$D$97,4,0)</f>
        <v>Administration</v>
      </c>
    </row>
    <row r="2002" spans="1:15" ht="15" hidden="1">
      <c r="A2002" s="46" t="s">
        <v>1666</v>
      </c>
      <c r="B2002" s="44">
        <v>201504</v>
      </c>
      <c r="C2002" s="9" t="s">
        <v>1531</v>
      </c>
      <c r="D2002" s="46" t="s">
        <v>1667</v>
      </c>
      <c r="E2002" s="46" t="s">
        <v>861</v>
      </c>
      <c r="F2002" s="47">
        <v>1000</v>
      </c>
      <c r="G2002" s="48">
        <v>30736</v>
      </c>
      <c r="H2002" s="7" t="str">
        <f>VLOOKUP(G2002,'Sub-Acct VLookup'!$A$1:$B$44,2,0)</f>
        <v>Community Welfare</v>
      </c>
      <c r="I2002" s="50">
        <v>3333</v>
      </c>
      <c r="J2002" s="2" t="s">
        <v>1011</v>
      </c>
      <c r="K2002" s="2"/>
      <c r="L2002" t="str">
        <f>VLOOKUP(J2002,'State V-Lookup'!$A$1:$B$19,2,0)</f>
        <v>KENTUCKY</v>
      </c>
      <c r="M2002" t="str">
        <f>VLOOKUP(I2002,'Cost Center VLookup'!$A$1:$C$99,2,0)</f>
        <v>3333 Mid St Div Public Affairs</v>
      </c>
      <c r="N2002" t="str">
        <f>VLOOKUP(I2002,'Cost Center VLookup'!$A$1:$C$89,3,0)</f>
        <v>Mark Martin</v>
      </c>
      <c r="O2002" t="str">
        <f>VLOOKUP(I2002,'Cost Center VLookup'!$A$1:$D$97,4,0)</f>
        <v>Administration</v>
      </c>
    </row>
    <row r="2003" spans="1:15" ht="15" hidden="1">
      <c r="A2003" s="46" t="s">
        <v>1668</v>
      </c>
      <c r="B2003" s="44">
        <v>201504</v>
      </c>
      <c r="C2003" s="9" t="s">
        <v>1531</v>
      </c>
      <c r="D2003" s="46" t="s">
        <v>1669</v>
      </c>
      <c r="E2003" s="46" t="s">
        <v>570</v>
      </c>
      <c r="F2003" s="47">
        <v>500</v>
      </c>
      <c r="G2003" s="48">
        <v>30709</v>
      </c>
      <c r="H2003" s="7" t="str">
        <f>VLOOKUP(G2003,'Sub-Acct VLookup'!$A$1:$B$44,2,0)</f>
        <v>Salvation Army</v>
      </c>
      <c r="I2003" s="50">
        <v>2734</v>
      </c>
      <c r="J2003" s="2" t="s">
        <v>1011</v>
      </c>
      <c r="K2003" s="2"/>
      <c r="L2003" t="str">
        <f>VLOOKUP(J2003,'State V-Lookup'!$A$1:$B$19,2,0)</f>
        <v>KENTUCKY</v>
      </c>
      <c r="M2003" t="str">
        <f>VLOOKUP(I2003,'Cost Center VLookup'!$A$1:$C$99,2,0)</f>
        <v>2734 KY Div Bowling Green C&amp;M/Service</v>
      </c>
      <c r="N2003" t="str">
        <f>VLOOKUP(I2003,'Cost Center VLookup'!$A$1:$C$89,3,0)</f>
        <v>Don Bonner / Kolby Beals</v>
      </c>
      <c r="O2003" t="str">
        <f>VLOOKUP(I2003,'Cost Center VLookup'!$A$1:$D$97,4,0)</f>
        <v>Mike Close</v>
      </c>
    </row>
    <row r="2004" spans="1:15" ht="15" hidden="1">
      <c r="A2004" s="46" t="s">
        <v>1670</v>
      </c>
      <c r="B2004" s="44">
        <v>201504</v>
      </c>
      <c r="C2004" s="9" t="s">
        <v>1531</v>
      </c>
      <c r="D2004" s="46" t="s">
        <v>1671</v>
      </c>
      <c r="E2004" s="46" t="s">
        <v>857</v>
      </c>
      <c r="F2004" s="47">
        <v>3000</v>
      </c>
      <c r="G2004" s="48">
        <v>30736</v>
      </c>
      <c r="H2004" s="7" t="str">
        <f>VLOOKUP(G2004,'Sub-Acct VLookup'!$A$1:$B$44,2,0)</f>
        <v>Community Welfare</v>
      </c>
      <c r="I2004" s="50">
        <v>3301</v>
      </c>
      <c r="J2004" s="49" t="s">
        <v>1026</v>
      </c>
      <c r="K2004" s="49"/>
      <c r="L2004" t="str">
        <f>VLOOKUP(J2004,'State V-Lookup'!$A$1:$B$19,2,0)</f>
        <v>TENNESSEE</v>
      </c>
      <c r="M2004" t="str">
        <f>VLOOKUP(I2004,'Cost Center VLookup'!$A$1:$C$99,2,0)</f>
        <v>3301 Mid St Div Franklin Administration</v>
      </c>
      <c r="N2004" t="str">
        <f>VLOOKUP(I2004,'Cost Center VLookup'!$A$1:$C$89,3,0)</f>
        <v>Kevin Dobbs</v>
      </c>
      <c r="O2004" t="str">
        <f>VLOOKUP(I2004,'Cost Center VLookup'!$A$1:$D$97,4,0)</f>
        <v>Administration</v>
      </c>
    </row>
    <row r="2005" spans="1:15" ht="15" hidden="1">
      <c r="A2005" s="46" t="s">
        <v>1670</v>
      </c>
      <c r="B2005" s="44">
        <v>201504</v>
      </c>
      <c r="C2005" s="9" t="s">
        <v>1531</v>
      </c>
      <c r="D2005" s="46" t="s">
        <v>1671</v>
      </c>
      <c r="E2005" s="46" t="s">
        <v>953</v>
      </c>
      <c r="F2005" s="47">
        <v>1000</v>
      </c>
      <c r="G2005" s="48">
        <v>30736</v>
      </c>
      <c r="H2005" s="7" t="str">
        <f>VLOOKUP(G2005,'Sub-Acct VLookup'!$A$1:$B$44,2,0)</f>
        <v>Community Welfare</v>
      </c>
      <c r="I2005">
        <v>3333</v>
      </c>
      <c r="J2005" s="2" t="s">
        <v>1011</v>
      </c>
      <c r="K2005" s="2"/>
      <c r="L2005" t="str">
        <f>VLOOKUP(J2005,'State V-Lookup'!$A$1:$B$19,2,0)</f>
        <v>KENTUCKY</v>
      </c>
      <c r="M2005" t="str">
        <f>VLOOKUP(I2005,'Cost Center VLookup'!$A$1:$C$99,2,0)</f>
        <v>3333 Mid St Div Public Affairs</v>
      </c>
      <c r="N2005" t="str">
        <f>VLOOKUP(I2005,'Cost Center VLookup'!$A$1:$C$89,3,0)</f>
        <v>Mark Martin</v>
      </c>
      <c r="O2005" t="str">
        <f>VLOOKUP(I2005,'Cost Center VLookup'!$A$1:$D$97,4,0)</f>
        <v>Administration</v>
      </c>
    </row>
    <row r="2006" spans="1:15" ht="15" hidden="1">
      <c r="A2006" s="46" t="s">
        <v>1672</v>
      </c>
      <c r="B2006" s="44">
        <v>201504</v>
      </c>
      <c r="C2006" s="9" t="s">
        <v>1531</v>
      </c>
      <c r="D2006" s="46" t="s">
        <v>1673</v>
      </c>
      <c r="E2006" s="46" t="s">
        <v>470</v>
      </c>
      <c r="F2006" s="47">
        <v>500</v>
      </c>
      <c r="G2006" s="48">
        <v>30736</v>
      </c>
      <c r="H2006" s="7" t="str">
        <f>VLOOKUP(G2006,'Sub-Acct VLookup'!$A$1:$B$44,2,0)</f>
        <v>Community Welfare</v>
      </c>
      <c r="I2006">
        <v>3333</v>
      </c>
      <c r="J2006" s="2" t="s">
        <v>1011</v>
      </c>
      <c r="K2006" s="2"/>
      <c r="L2006" t="str">
        <f>VLOOKUP(J2006,'State V-Lookup'!$A$1:$B$19,2,0)</f>
        <v>KENTUCKY</v>
      </c>
      <c r="M2006" t="str">
        <f>VLOOKUP(I2006,'Cost Center VLookup'!$A$1:$C$99,2,0)</f>
        <v>3333 Mid St Div Public Affairs</v>
      </c>
      <c r="N2006" t="str">
        <f>VLOOKUP(I2006,'Cost Center VLookup'!$A$1:$C$89,3,0)</f>
        <v>Mark Martin</v>
      </c>
      <c r="O2006" t="str">
        <f>VLOOKUP(I2006,'Cost Center VLookup'!$A$1:$D$97,4,0)</f>
        <v>Administration</v>
      </c>
    </row>
    <row r="2007" spans="1:15" ht="15" hidden="1">
      <c r="A2007" s="46" t="s">
        <v>1672</v>
      </c>
      <c r="B2007" s="44">
        <v>201504</v>
      </c>
      <c r="C2007" s="9" t="s">
        <v>1531</v>
      </c>
      <c r="D2007" s="46" t="s">
        <v>1674</v>
      </c>
      <c r="E2007" s="46" t="s">
        <v>585</v>
      </c>
      <c r="F2007" s="47">
        <v>100</v>
      </c>
      <c r="G2007" s="48">
        <v>30736</v>
      </c>
      <c r="H2007" s="7" t="str">
        <f>VLOOKUP(G2007,'Sub-Acct VLookup'!$A$1:$B$44,2,0)</f>
        <v>Community Welfare</v>
      </c>
      <c r="I2007">
        <v>3333</v>
      </c>
      <c r="J2007" s="2" t="s">
        <v>1011</v>
      </c>
      <c r="K2007" s="2"/>
      <c r="L2007" t="str">
        <f>VLOOKUP(J2007,'State V-Lookup'!$A$1:$B$19,2,0)</f>
        <v>KENTUCKY</v>
      </c>
      <c r="M2007" t="str">
        <f>VLOOKUP(I2007,'Cost Center VLookup'!$A$1:$C$99,2,0)</f>
        <v>3333 Mid St Div Public Affairs</v>
      </c>
      <c r="N2007" t="str">
        <f>VLOOKUP(I2007,'Cost Center VLookup'!$A$1:$C$89,3,0)</f>
        <v>Mark Martin</v>
      </c>
      <c r="O2007" t="str">
        <f>VLOOKUP(I2007,'Cost Center VLookup'!$A$1:$D$97,4,0)</f>
        <v>Administration</v>
      </c>
    </row>
    <row r="2008" spans="1:15" ht="15" hidden="1">
      <c r="A2008" s="46" t="s">
        <v>1672</v>
      </c>
      <c r="B2008" s="44">
        <v>201504</v>
      </c>
      <c r="C2008" s="9" t="s">
        <v>1531</v>
      </c>
      <c r="D2008" s="46" t="s">
        <v>1674</v>
      </c>
      <c r="E2008" s="46" t="s">
        <v>1675</v>
      </c>
      <c r="F2008" s="47">
        <v>100</v>
      </c>
      <c r="G2008" s="48">
        <v>30710</v>
      </c>
      <c r="H2008" s="7" t="str">
        <f>VLOOKUP(G2008,'Sub-Acct VLookup'!$A$1:$B$44,2,0)</f>
        <v>Youth Clubs &amp; Centers</v>
      </c>
      <c r="I2008" s="50">
        <v>2634</v>
      </c>
      <c r="J2008" s="2" t="s">
        <v>1011</v>
      </c>
      <c r="K2008" s="2"/>
      <c r="L2008" t="str">
        <f>VLOOKUP(J2008,'State V-Lookup'!$A$1:$B$19,2,0)</f>
        <v>KENTUCKY</v>
      </c>
      <c r="M2008" t="str">
        <f>VLOOKUP(I2008,'Cost Center VLookup'!$A$1:$C$99,2,0)</f>
        <v>2634 KY Div Madisonville C&amp;M/Service</v>
      </c>
      <c r="N2008" t="str">
        <f>VLOOKUP(I2008,'Cost Center VLookup'!$A$1:$C$89,3,0)</f>
        <v>Mike Coleman</v>
      </c>
      <c r="O2008" t="str">
        <f>VLOOKUP(I2008,'Cost Center VLookup'!$A$1:$D$97,4,0)</f>
        <v>Mariam Tucker</v>
      </c>
    </row>
    <row r="2009" spans="1:15" ht="15" hidden="1">
      <c r="A2009" s="46" t="s">
        <v>1676</v>
      </c>
      <c r="B2009" s="44">
        <v>201504</v>
      </c>
      <c r="C2009" s="9" t="s">
        <v>1531</v>
      </c>
      <c r="D2009" s="46" t="s">
        <v>1677</v>
      </c>
      <c r="E2009" s="46" t="s">
        <v>486</v>
      </c>
      <c r="F2009" s="47">
        <v>399.61</v>
      </c>
      <c r="G2009" s="48">
        <v>30702</v>
      </c>
      <c r="H2009" s="7" t="str">
        <f>VLOOKUP(G2009,'Sub-Acct VLookup'!$A$1:$B$44,2,0)</f>
        <v>Education</v>
      </c>
      <c r="I2009" s="50">
        <v>2734</v>
      </c>
      <c r="J2009" s="2" t="s">
        <v>1011</v>
      </c>
      <c r="K2009" s="2"/>
      <c r="L2009" t="str">
        <f>VLOOKUP(J2009,'State V-Lookup'!$A$1:$B$19,2,0)</f>
        <v>KENTUCKY</v>
      </c>
      <c r="M2009" t="str">
        <f>VLOOKUP(I2009,'Cost Center VLookup'!$A$1:$C$99,2,0)</f>
        <v>2734 KY Div Bowling Green C&amp;M/Service</v>
      </c>
      <c r="N2009" t="str">
        <f>VLOOKUP(I2009,'Cost Center VLookup'!$A$1:$C$89,3,0)</f>
        <v>Don Bonner / Kolby Beals</v>
      </c>
      <c r="O2009" t="str">
        <f>VLOOKUP(I2009,'Cost Center VLookup'!$A$1:$D$97,4,0)</f>
        <v>Mike Close</v>
      </c>
    </row>
    <row r="2010" spans="1:15" ht="15" hidden="1">
      <c r="A2010" s="46" t="s">
        <v>1676</v>
      </c>
      <c r="B2010" s="44">
        <v>201504</v>
      </c>
      <c r="C2010" s="9" t="s">
        <v>1531</v>
      </c>
      <c r="D2010" s="46" t="s">
        <v>1678</v>
      </c>
      <c r="E2010" s="46" t="s">
        <v>470</v>
      </c>
      <c r="F2010" s="47">
        <v>375</v>
      </c>
      <c r="G2010" s="48">
        <v>30736</v>
      </c>
      <c r="H2010" s="7" t="str">
        <f>VLOOKUP(G2010,'Sub-Acct VLookup'!$A$1:$B$44,2,0)</f>
        <v>Community Welfare</v>
      </c>
      <c r="I2010">
        <v>3333</v>
      </c>
      <c r="J2010" s="2" t="s">
        <v>1011</v>
      </c>
      <c r="K2010" s="2"/>
      <c r="L2010" t="str">
        <f>VLOOKUP(J2010,'State V-Lookup'!$A$1:$B$19,2,0)</f>
        <v>KENTUCKY</v>
      </c>
      <c r="M2010" t="str">
        <f>VLOOKUP(I2010,'Cost Center VLookup'!$A$1:$C$99,2,0)</f>
        <v>3333 Mid St Div Public Affairs</v>
      </c>
      <c r="N2010" t="str">
        <f>VLOOKUP(I2010,'Cost Center VLookup'!$A$1:$C$89,3,0)</f>
        <v>Mark Martin</v>
      </c>
      <c r="O2010" t="str">
        <f>VLOOKUP(I2010,'Cost Center VLookup'!$A$1:$D$97,4,0)</f>
        <v>Administration</v>
      </c>
    </row>
    <row r="2011" spans="1:15" ht="15" hidden="1">
      <c r="A2011" s="46" t="s">
        <v>1676</v>
      </c>
      <c r="B2011" s="44">
        <v>201504</v>
      </c>
      <c r="C2011" s="9" t="s">
        <v>1531</v>
      </c>
      <c r="D2011" s="46" t="s">
        <v>1679</v>
      </c>
      <c r="E2011" s="46" t="s">
        <v>470</v>
      </c>
      <c r="F2011" s="47">
        <v>500</v>
      </c>
      <c r="G2011" s="48">
        <v>30736</v>
      </c>
      <c r="H2011" s="7" t="str">
        <f>VLOOKUP(G2011,'Sub-Acct VLookup'!$A$1:$B$44,2,0)</f>
        <v>Community Welfare</v>
      </c>
      <c r="I2011">
        <v>3333</v>
      </c>
      <c r="J2011" s="2" t="s">
        <v>1011</v>
      </c>
      <c r="K2011" s="2"/>
      <c r="L2011" t="str">
        <f>VLOOKUP(J2011,'State V-Lookup'!$A$1:$B$19,2,0)</f>
        <v>KENTUCKY</v>
      </c>
      <c r="M2011" t="str">
        <f>VLOOKUP(I2011,'Cost Center VLookup'!$A$1:$C$99,2,0)</f>
        <v>3333 Mid St Div Public Affairs</v>
      </c>
      <c r="N2011" t="str">
        <f>VLOOKUP(I2011,'Cost Center VLookup'!$A$1:$C$89,3,0)</f>
        <v>Mark Martin</v>
      </c>
      <c r="O2011" t="str">
        <f>VLOOKUP(I2011,'Cost Center VLookup'!$A$1:$D$97,4,0)</f>
        <v>Administration</v>
      </c>
    </row>
    <row r="2012" spans="1:15" ht="15" hidden="1">
      <c r="A2012" s="46" t="s">
        <v>1680</v>
      </c>
      <c r="B2012" s="44">
        <v>201504</v>
      </c>
      <c r="C2012" s="9" t="s">
        <v>1531</v>
      </c>
      <c r="D2012" s="46" t="s">
        <v>1682</v>
      </c>
      <c r="E2012" s="46" t="s">
        <v>1681</v>
      </c>
      <c r="F2012" s="47">
        <v>50</v>
      </c>
      <c r="G2012" s="48">
        <v>30702</v>
      </c>
      <c r="H2012" s="7" t="str">
        <f>VLOOKUP(G2012,'Sub-Acct VLookup'!$A$1:$B$44,2,0)</f>
        <v>Education</v>
      </c>
      <c r="I2012">
        <v>3333</v>
      </c>
      <c r="J2012" s="2" t="s">
        <v>1011</v>
      </c>
      <c r="K2012" s="2"/>
      <c r="L2012" t="str">
        <f>VLOOKUP(J2012,'State V-Lookup'!$A$1:$B$19,2,0)</f>
        <v>KENTUCKY</v>
      </c>
      <c r="M2012" t="str">
        <f>VLOOKUP(I2012,'Cost Center VLookup'!$A$1:$C$99,2,0)</f>
        <v>3333 Mid St Div Public Affairs</v>
      </c>
      <c r="N2012" t="str">
        <f>VLOOKUP(I2012,'Cost Center VLookup'!$A$1:$C$89,3,0)</f>
        <v>Mark Martin</v>
      </c>
      <c r="O2012" t="str">
        <f>VLOOKUP(I2012,'Cost Center VLookup'!$A$1:$D$97,4,0)</f>
        <v>Administration</v>
      </c>
    </row>
    <row r="2013" spans="1:15" ht="15" hidden="1">
      <c r="A2013" s="46" t="s">
        <v>1683</v>
      </c>
      <c r="B2013" s="44">
        <v>201504</v>
      </c>
      <c r="C2013" s="9" t="s">
        <v>1531</v>
      </c>
      <c r="D2013" s="46" t="s">
        <v>1684</v>
      </c>
      <c r="E2013" s="46" t="s">
        <v>97</v>
      </c>
      <c r="F2013" s="47">
        <v>300</v>
      </c>
      <c r="G2013" s="48">
        <v>30736</v>
      </c>
      <c r="H2013" s="7" t="str">
        <f>VLOOKUP(G2013,'Sub-Acct VLookup'!$A$1:$B$44,2,0)</f>
        <v>Community Welfare</v>
      </c>
      <c r="I2013" s="50">
        <v>3338</v>
      </c>
      <c r="J2013" s="49" t="s">
        <v>1026</v>
      </c>
      <c r="K2013" s="49"/>
      <c r="L2013" t="str">
        <f>VLOOKUP(J2013,'State V-Lookup'!$A$1:$B$19,2,0)</f>
        <v>TENNESSEE</v>
      </c>
      <c r="M2013" t="str">
        <f>VLOOKUP(I2013,'Cost Center VLookup'!$A$1:$C$99,2,0)</f>
        <v>3338 Mid St Div ILWTN Union City Operations</v>
      </c>
      <c r="N2013" t="str">
        <f>VLOOKUP(I2013,'Cost Center VLookup'!$A$1:$C$89,3,0)</f>
        <v>Pat Mattingly / Sean Jones</v>
      </c>
      <c r="O2013" t="str">
        <f>VLOOKUP(I2013,'Cost Center VLookup'!$A$1:$D$97,4,0)</f>
        <v>Ryan Tolbert</v>
      </c>
    </row>
    <row r="2014" spans="1:15" ht="15" hidden="1">
      <c r="A2014" s="46" t="s">
        <v>1685</v>
      </c>
      <c r="B2014" s="44">
        <v>201504</v>
      </c>
      <c r="C2014" s="9" t="s">
        <v>1531</v>
      </c>
      <c r="D2014" s="46" t="s">
        <v>1686</v>
      </c>
      <c r="E2014" s="46" t="s">
        <v>584</v>
      </c>
      <c r="F2014" s="47">
        <v>300</v>
      </c>
      <c r="G2014" s="48">
        <v>30710</v>
      </c>
      <c r="H2014" s="7" t="str">
        <f>VLOOKUP(G2014,'Sub-Acct VLookup'!$A$1:$B$44,2,0)</f>
        <v>Youth Clubs &amp; Centers</v>
      </c>
      <c r="I2014" s="50">
        <v>2634</v>
      </c>
      <c r="J2014" s="2" t="s">
        <v>1011</v>
      </c>
      <c r="K2014" s="2"/>
      <c r="L2014" t="str">
        <f>VLOOKUP(J2014,'State V-Lookup'!$A$1:$B$19,2,0)</f>
        <v>KENTUCKY</v>
      </c>
      <c r="M2014" t="str">
        <f>VLOOKUP(I2014,'Cost Center VLookup'!$A$1:$C$99,2,0)</f>
        <v>2634 KY Div Madisonville C&amp;M/Service</v>
      </c>
      <c r="N2014" t="str">
        <f>VLOOKUP(I2014,'Cost Center VLookup'!$A$1:$C$89,3,0)</f>
        <v>Mike Coleman</v>
      </c>
      <c r="O2014" t="str">
        <f>VLOOKUP(I2014,'Cost Center VLookup'!$A$1:$D$97,4,0)</f>
        <v>Mariam Tucker</v>
      </c>
    </row>
    <row r="2015" spans="1:15" ht="15" hidden="1">
      <c r="A2015" s="46" t="s">
        <v>1685</v>
      </c>
      <c r="B2015" s="44">
        <v>201504</v>
      </c>
      <c r="C2015" s="9" t="s">
        <v>1531</v>
      </c>
      <c r="D2015" s="46" t="s">
        <v>1687</v>
      </c>
      <c r="E2015" s="46" t="s">
        <v>761</v>
      </c>
      <c r="F2015" s="47">
        <v>50</v>
      </c>
      <c r="G2015" s="48">
        <v>30702</v>
      </c>
      <c r="H2015" s="7" t="str">
        <f>VLOOKUP(G2015,'Sub-Acct VLookup'!$A$1:$B$44,2,0)</f>
        <v>Education</v>
      </c>
      <c r="I2015">
        <v>3333</v>
      </c>
      <c r="J2015" s="2" t="s">
        <v>1011</v>
      </c>
      <c r="K2015" s="2"/>
      <c r="L2015" t="str">
        <f>VLOOKUP(J2015,'State V-Lookup'!$A$1:$B$19,2,0)</f>
        <v>KENTUCKY</v>
      </c>
      <c r="M2015" t="str">
        <f>VLOOKUP(I2015,'Cost Center VLookup'!$A$1:$C$99,2,0)</f>
        <v>3333 Mid St Div Public Affairs</v>
      </c>
      <c r="N2015" t="str">
        <f>VLOOKUP(I2015,'Cost Center VLookup'!$A$1:$C$89,3,0)</f>
        <v>Mark Martin</v>
      </c>
      <c r="O2015" t="str">
        <f>VLOOKUP(I2015,'Cost Center VLookup'!$A$1:$D$97,4,0)</f>
        <v>Administration</v>
      </c>
    </row>
    <row r="2016" spans="1:15" ht="15" hidden="1">
      <c r="A2016" s="46" t="s">
        <v>1688</v>
      </c>
      <c r="B2016" s="44">
        <v>201504</v>
      </c>
      <c r="C2016" s="9" t="s">
        <v>1531</v>
      </c>
      <c r="D2016" s="46" t="s">
        <v>1689</v>
      </c>
      <c r="E2016" s="46" t="s">
        <v>367</v>
      </c>
      <c r="F2016" s="47">
        <v>3500</v>
      </c>
      <c r="G2016" s="48">
        <v>30736</v>
      </c>
      <c r="H2016" s="7" t="str">
        <f>VLOOKUP(G2016,'Sub-Acct VLookup'!$A$1:$B$44,2,0)</f>
        <v>Community Welfare</v>
      </c>
      <c r="I2016">
        <v>3333</v>
      </c>
      <c r="J2016" s="2" t="s">
        <v>1011</v>
      </c>
      <c r="K2016" s="2"/>
      <c r="L2016" t="str">
        <f>VLOOKUP(J2016,'State V-Lookup'!$A$1:$B$19,2,0)</f>
        <v>KENTUCKY</v>
      </c>
      <c r="M2016" t="str">
        <f>VLOOKUP(I2016,'Cost Center VLookup'!$A$1:$C$99,2,0)</f>
        <v>3333 Mid St Div Public Affairs</v>
      </c>
      <c r="N2016" t="str">
        <f>VLOOKUP(I2016,'Cost Center VLookup'!$A$1:$C$89,3,0)</f>
        <v>Mark Martin</v>
      </c>
      <c r="O2016" t="str">
        <f>VLOOKUP(I2016,'Cost Center VLookup'!$A$1:$D$97,4,0)</f>
        <v>Administration</v>
      </c>
    </row>
    <row r="2017" spans="1:15" ht="15" hidden="1">
      <c r="A2017" s="46" t="s">
        <v>1688</v>
      </c>
      <c r="B2017" s="44">
        <v>201504</v>
      </c>
      <c r="C2017" s="9" t="s">
        <v>1531</v>
      </c>
      <c r="D2017" s="46" t="s">
        <v>1690</v>
      </c>
      <c r="E2017" s="46" t="s">
        <v>570</v>
      </c>
      <c r="F2017" s="47">
        <v>500</v>
      </c>
      <c r="G2017" s="48">
        <v>30736</v>
      </c>
      <c r="H2017" s="7" t="str">
        <f>VLOOKUP(G2017,'Sub-Acct VLookup'!$A$1:$B$44,2,0)</f>
        <v>Community Welfare</v>
      </c>
      <c r="I2017">
        <v>3333</v>
      </c>
      <c r="J2017" s="2" t="s">
        <v>1011</v>
      </c>
      <c r="K2017" s="2"/>
      <c r="L2017" t="str">
        <f>VLOOKUP(J2017,'State V-Lookup'!$A$1:$B$19,2,0)</f>
        <v>KENTUCKY</v>
      </c>
      <c r="M2017" t="str">
        <f>VLOOKUP(I2017,'Cost Center VLookup'!$A$1:$C$99,2,0)</f>
        <v>3333 Mid St Div Public Affairs</v>
      </c>
      <c r="N2017" t="str">
        <f>VLOOKUP(I2017,'Cost Center VLookup'!$A$1:$C$89,3,0)</f>
        <v>Mark Martin</v>
      </c>
      <c r="O2017" t="str">
        <f>VLOOKUP(I2017,'Cost Center VLookup'!$A$1:$D$97,4,0)</f>
        <v>Administration</v>
      </c>
    </row>
    <row r="2018" spans="1:15" ht="15" hidden="1">
      <c r="A2018" s="46" t="s">
        <v>1688</v>
      </c>
      <c r="B2018" s="44">
        <v>201504</v>
      </c>
      <c r="C2018" s="9" t="s">
        <v>1531</v>
      </c>
      <c r="D2018" s="46" t="s">
        <v>1691</v>
      </c>
      <c r="E2018" s="46" t="s">
        <v>655</v>
      </c>
      <c r="F2018" s="47">
        <v>600</v>
      </c>
      <c r="G2018" s="48">
        <v>30736</v>
      </c>
      <c r="H2018" s="7" t="str">
        <f>VLOOKUP(G2018,'Sub-Acct VLookup'!$A$1:$B$44,2,0)</f>
        <v>Community Welfare</v>
      </c>
      <c r="I2018">
        <v>3333</v>
      </c>
      <c r="J2018" s="2" t="s">
        <v>1011</v>
      </c>
      <c r="K2018" s="2"/>
      <c r="L2018" t="str">
        <f>VLOOKUP(J2018,'State V-Lookup'!$A$1:$B$19,2,0)</f>
        <v>KENTUCKY</v>
      </c>
      <c r="M2018" t="str">
        <f>VLOOKUP(I2018,'Cost Center VLookup'!$A$1:$C$99,2,0)</f>
        <v>3333 Mid St Div Public Affairs</v>
      </c>
      <c r="N2018" t="str">
        <f>VLOOKUP(I2018,'Cost Center VLookup'!$A$1:$C$89,3,0)</f>
        <v>Mark Martin</v>
      </c>
      <c r="O2018" t="str">
        <f>VLOOKUP(I2018,'Cost Center VLookup'!$A$1:$D$97,4,0)</f>
        <v>Administration</v>
      </c>
    </row>
    <row r="2019" spans="1:15" ht="15" hidden="1">
      <c r="A2019" s="46" t="s">
        <v>1688</v>
      </c>
      <c r="B2019" s="44">
        <v>201504</v>
      </c>
      <c r="C2019" s="9" t="s">
        <v>1531</v>
      </c>
      <c r="D2019" s="46" t="s">
        <v>1692</v>
      </c>
      <c r="E2019" s="46" t="s">
        <v>876</v>
      </c>
      <c r="F2019" s="47">
        <v>1500</v>
      </c>
      <c r="G2019" s="48">
        <v>30736</v>
      </c>
      <c r="H2019" s="7" t="str">
        <f>VLOOKUP(G2019,'Sub-Acct VLookup'!$A$1:$B$44,2,0)</f>
        <v>Community Welfare</v>
      </c>
      <c r="I2019">
        <v>3333</v>
      </c>
      <c r="J2019" s="2" t="s">
        <v>1011</v>
      </c>
      <c r="K2019" s="2"/>
      <c r="L2019" t="str">
        <f>VLOOKUP(J2019,'State V-Lookup'!$A$1:$B$19,2,0)</f>
        <v>KENTUCKY</v>
      </c>
      <c r="M2019" t="str">
        <f>VLOOKUP(I2019,'Cost Center VLookup'!$A$1:$C$99,2,0)</f>
        <v>3333 Mid St Div Public Affairs</v>
      </c>
      <c r="N2019" t="str">
        <f>VLOOKUP(I2019,'Cost Center VLookup'!$A$1:$C$89,3,0)</f>
        <v>Mark Martin</v>
      </c>
      <c r="O2019" t="str">
        <f>VLOOKUP(I2019,'Cost Center VLookup'!$A$1:$D$97,4,0)</f>
        <v>Administration</v>
      </c>
    </row>
    <row r="2020" spans="1:15" ht="15" hidden="1">
      <c r="A2020" s="46" t="s">
        <v>1693</v>
      </c>
      <c r="B2020" s="44">
        <v>201504</v>
      </c>
      <c r="C2020" s="9" t="s">
        <v>1531</v>
      </c>
      <c r="D2020" s="46" t="s">
        <v>1694</v>
      </c>
      <c r="E2020" s="46" t="s">
        <v>1093</v>
      </c>
      <c r="F2020" s="47">
        <v>2000</v>
      </c>
      <c r="G2020" s="48">
        <v>30736</v>
      </c>
      <c r="H2020" s="7" t="str">
        <f>VLOOKUP(G2020,'Sub-Acct VLookup'!$A$1:$B$44,2,0)</f>
        <v>Community Welfare</v>
      </c>
      <c r="I2020">
        <v>3333</v>
      </c>
      <c r="J2020" s="49" t="s">
        <v>1026</v>
      </c>
      <c r="K2020" s="49"/>
      <c r="L2020" t="str">
        <f>VLOOKUP(J2020,'State V-Lookup'!$A$1:$B$19,2,0)</f>
        <v>TENNESSEE</v>
      </c>
      <c r="M2020" t="str">
        <f>VLOOKUP(I2020,'Cost Center VLookup'!$A$1:$C$99,2,0)</f>
        <v>3333 Mid St Div Public Affairs</v>
      </c>
      <c r="N2020" t="str">
        <f>VLOOKUP(I2020,'Cost Center VLookup'!$A$1:$C$89,3,0)</f>
        <v>Mark Martin</v>
      </c>
      <c r="O2020" t="str">
        <f>VLOOKUP(I2020,'Cost Center VLookup'!$A$1:$D$97,4,0)</f>
        <v>Administration</v>
      </c>
    </row>
    <row r="2021" spans="1:15" ht="15" hidden="1">
      <c r="A2021" s="51"/>
      <c r="B2021" s="44">
        <v>201505</v>
      </c>
      <c r="C2021" s="9" t="s">
        <v>1531</v>
      </c>
      <c r="D2021" s="51" t="s">
        <v>1695</v>
      </c>
      <c r="E2021" s="51" t="s">
        <v>1695</v>
      </c>
      <c r="F2021" s="52">
        <v>90293</v>
      </c>
      <c r="G2021" s="48">
        <v>30711</v>
      </c>
      <c r="H2021" s="7" t="str">
        <f>VLOOKUP(G2021,'Sub-Acct VLookup'!$A$1:$B$44,2,0)</f>
        <v>Heat Help Assistance Program</v>
      </c>
      <c r="I2021" s="53">
        <v>3333</v>
      </c>
      <c r="J2021" s="2" t="s">
        <v>1011</v>
      </c>
      <c r="K2021" s="2"/>
      <c r="L2021" t="str">
        <f>VLOOKUP(J2021,'State V-Lookup'!$A$1:$B$19,2,0)</f>
        <v>KENTUCKY</v>
      </c>
      <c r="M2021" t="str">
        <f>VLOOKUP(I2021,'Cost Center VLookup'!$A$1:$C$99,2,0)</f>
        <v>3333 Mid St Div Public Affairs</v>
      </c>
      <c r="N2021" t="str">
        <f>VLOOKUP(I2021,'Cost Center VLookup'!$A$1:$C$89,3,0)</f>
        <v>Mark Martin</v>
      </c>
      <c r="O2021" t="str">
        <f>VLOOKUP(I2021,'Cost Center VLookup'!$A$1:$D$97,4,0)</f>
        <v>Administration</v>
      </c>
    </row>
    <row r="2022" spans="1:15" ht="15" hidden="1">
      <c r="A2022" s="51" t="s">
        <v>1655</v>
      </c>
      <c r="B2022" s="44">
        <v>201505</v>
      </c>
      <c r="C2022" s="9" t="s">
        <v>1531</v>
      </c>
      <c r="D2022" s="51" t="s">
        <v>1656</v>
      </c>
      <c r="E2022" s="51" t="s">
        <v>1657</v>
      </c>
      <c r="F2022" s="52">
        <v>-700</v>
      </c>
      <c r="G2022" s="48">
        <v>30703</v>
      </c>
      <c r="H2022" s="7" t="str">
        <f>VLOOKUP(G2022,'Sub-Acct VLookup'!$A$1:$B$44,2,0)</f>
        <v>United Way Agencies</v>
      </c>
      <c r="I2022" s="53">
        <v>2738</v>
      </c>
      <c r="J2022" s="2" t="s">
        <v>1011</v>
      </c>
      <c r="K2022" s="2"/>
      <c r="L2022" t="str">
        <f>VLOOKUP(J2022,'State V-Lookup'!$A$1:$B$19,2,0)</f>
        <v>KENTUCKY</v>
      </c>
      <c r="M2022" t="str">
        <f>VLOOKUP(I2022,'Cost Center VLookup'!$A$1:$C$99,2,0)</f>
        <v>2738 KY Div Campbellsville C&amp;M/Service</v>
      </c>
      <c r="N2022" t="str">
        <f>VLOOKUP(I2022,'Cost Center VLookup'!$A$1:$C$89,3,0)</f>
        <v>Matt Ferguson</v>
      </c>
      <c r="O2022" t="str">
        <f>VLOOKUP(I2022,'Cost Center VLookup'!$A$1:$D$97,4,0)</f>
        <v>Mike Close</v>
      </c>
    </row>
    <row r="2023" spans="1:15" ht="15" hidden="1">
      <c r="A2023" s="51" t="s">
        <v>1676</v>
      </c>
      <c r="B2023" s="44">
        <v>201505</v>
      </c>
      <c r="C2023" s="9" t="s">
        <v>1531</v>
      </c>
      <c r="D2023" s="51" t="s">
        <v>1696</v>
      </c>
      <c r="E2023" s="51" t="s">
        <v>784</v>
      </c>
      <c r="F2023" s="52">
        <v>1000</v>
      </c>
      <c r="G2023" s="48">
        <v>30736</v>
      </c>
      <c r="H2023" s="7" t="str">
        <f>VLOOKUP(G2023,'Sub-Acct VLookup'!$A$1:$B$44,2,0)</f>
        <v>Community Welfare</v>
      </c>
      <c r="I2023" s="53">
        <v>3333</v>
      </c>
      <c r="J2023" s="2" t="s">
        <v>1011</v>
      </c>
      <c r="K2023" s="2"/>
      <c r="L2023" t="str">
        <f>VLOOKUP(J2023,'State V-Lookup'!$A$1:$B$19,2,0)</f>
        <v>KENTUCKY</v>
      </c>
      <c r="M2023" t="str">
        <f>VLOOKUP(I2023,'Cost Center VLookup'!$A$1:$C$99,2,0)</f>
        <v>3333 Mid St Div Public Affairs</v>
      </c>
      <c r="N2023" t="str">
        <f>VLOOKUP(I2023,'Cost Center VLookup'!$A$1:$C$89,3,0)</f>
        <v>Mark Martin</v>
      </c>
      <c r="O2023" t="str">
        <f>VLOOKUP(I2023,'Cost Center VLookup'!$A$1:$D$97,4,0)</f>
        <v>Administration</v>
      </c>
    </row>
    <row r="2024" spans="1:15" ht="15" hidden="1">
      <c r="A2024" s="51" t="s">
        <v>1697</v>
      </c>
      <c r="B2024" s="44">
        <v>201505</v>
      </c>
      <c r="C2024" s="9" t="s">
        <v>1531</v>
      </c>
      <c r="D2024" s="51" t="s">
        <v>1698</v>
      </c>
      <c r="E2024" s="51" t="s">
        <v>712</v>
      </c>
      <c r="F2024" s="52">
        <v>1000</v>
      </c>
      <c r="G2024" s="48">
        <v>30710</v>
      </c>
      <c r="H2024" s="7" t="str">
        <f>VLOOKUP(G2024,'Sub-Acct VLookup'!$A$1:$B$44,2,0)</f>
        <v>Youth Clubs &amp; Centers</v>
      </c>
      <c r="I2024" s="53">
        <v>3333</v>
      </c>
      <c r="J2024" s="2" t="s">
        <v>1011</v>
      </c>
      <c r="K2024" s="2"/>
      <c r="L2024" t="str">
        <f>VLOOKUP(J2024,'State V-Lookup'!$A$1:$B$19,2,0)</f>
        <v>KENTUCKY</v>
      </c>
      <c r="M2024" t="str">
        <f>VLOOKUP(I2024,'Cost Center VLookup'!$A$1:$C$99,2,0)</f>
        <v>3333 Mid St Div Public Affairs</v>
      </c>
      <c r="N2024" t="str">
        <f>VLOOKUP(I2024,'Cost Center VLookup'!$A$1:$C$89,3,0)</f>
        <v>Mark Martin</v>
      </c>
      <c r="O2024" t="str">
        <f>VLOOKUP(I2024,'Cost Center VLookup'!$A$1:$D$97,4,0)</f>
        <v>Administration</v>
      </c>
    </row>
    <row r="2025" spans="1:15" ht="15" hidden="1">
      <c r="A2025" s="51" t="s">
        <v>1699</v>
      </c>
      <c r="B2025" s="44">
        <v>201505</v>
      </c>
      <c r="C2025" s="9" t="s">
        <v>1531</v>
      </c>
      <c r="D2025" s="51" t="s">
        <v>1701</v>
      </c>
      <c r="E2025" s="51" t="s">
        <v>1700</v>
      </c>
      <c r="F2025" s="52">
        <v>500</v>
      </c>
      <c r="G2025" s="48">
        <v>30736</v>
      </c>
      <c r="H2025" s="7" t="str">
        <f>VLOOKUP(G2025,'Sub-Acct VLookup'!$A$1:$B$44,2,0)</f>
        <v>Community Welfare</v>
      </c>
      <c r="I2025" s="53">
        <v>3333</v>
      </c>
      <c r="J2025" s="2" t="s">
        <v>1011</v>
      </c>
      <c r="K2025" s="2"/>
      <c r="L2025" t="str">
        <f>VLOOKUP(J2025,'State V-Lookup'!$A$1:$B$19,2,0)</f>
        <v>KENTUCKY</v>
      </c>
      <c r="M2025" t="str">
        <f>VLOOKUP(I2025,'Cost Center VLookup'!$A$1:$C$99,2,0)</f>
        <v>3333 Mid St Div Public Affairs</v>
      </c>
      <c r="N2025" t="str">
        <f>VLOOKUP(I2025,'Cost Center VLookup'!$A$1:$C$89,3,0)</f>
        <v>Mark Martin</v>
      </c>
      <c r="O2025" t="str">
        <f>VLOOKUP(I2025,'Cost Center VLookup'!$A$1:$D$97,4,0)</f>
        <v>Administration</v>
      </c>
    </row>
    <row r="2026" spans="1:15" ht="15" hidden="1">
      <c r="A2026" s="51" t="s">
        <v>1702</v>
      </c>
      <c r="B2026" s="44">
        <v>201505</v>
      </c>
      <c r="C2026" s="9" t="s">
        <v>1531</v>
      </c>
      <c r="D2026" s="51" t="s">
        <v>1703</v>
      </c>
      <c r="E2026" s="51" t="s">
        <v>1405</v>
      </c>
      <c r="F2026" s="52">
        <v>350</v>
      </c>
      <c r="G2026" s="48">
        <v>30736</v>
      </c>
      <c r="H2026" s="7" t="str">
        <f>VLOOKUP(G2026,'Sub-Acct VLookup'!$A$1:$B$44,2,0)</f>
        <v>Community Welfare</v>
      </c>
      <c r="I2026" s="53">
        <v>3333</v>
      </c>
      <c r="J2026" s="54" t="s">
        <v>1026</v>
      </c>
      <c r="K2026" s="54"/>
      <c r="L2026" t="str">
        <f>VLOOKUP(J2026,'State V-Lookup'!$A$1:$B$19,2,0)</f>
        <v>TENNESSEE</v>
      </c>
      <c r="M2026" t="str">
        <f>VLOOKUP(I2026,'Cost Center VLookup'!$A$1:$C$99,2,0)</f>
        <v>3333 Mid St Div Public Affairs</v>
      </c>
      <c r="N2026" t="str">
        <f>VLOOKUP(I2026,'Cost Center VLookup'!$A$1:$C$89,3,0)</f>
        <v>Mark Martin</v>
      </c>
      <c r="O2026" t="str">
        <f>VLOOKUP(I2026,'Cost Center VLookup'!$A$1:$D$97,4,0)</f>
        <v>Administration</v>
      </c>
    </row>
    <row r="2027" spans="1:15" ht="15" hidden="1">
      <c r="A2027" s="51" t="s">
        <v>1702</v>
      </c>
      <c r="B2027" s="44">
        <v>201505</v>
      </c>
      <c r="C2027" s="9" t="s">
        <v>1531</v>
      </c>
      <c r="D2027" s="51" t="s">
        <v>1704</v>
      </c>
      <c r="E2027" s="51" t="s">
        <v>563</v>
      </c>
      <c r="F2027" s="52">
        <v>250</v>
      </c>
      <c r="G2027" s="48">
        <v>30736</v>
      </c>
      <c r="H2027" s="7" t="str">
        <f>VLOOKUP(G2027,'Sub-Acct VLookup'!$A$1:$B$44,2,0)</f>
        <v>Community Welfare</v>
      </c>
      <c r="I2027" s="53">
        <v>3333</v>
      </c>
      <c r="J2027" s="2" t="s">
        <v>1011</v>
      </c>
      <c r="K2027" s="2"/>
      <c r="L2027" t="str">
        <f>VLOOKUP(J2027,'State V-Lookup'!$A$1:$B$19,2,0)</f>
        <v>KENTUCKY</v>
      </c>
      <c r="M2027" t="str">
        <f>VLOOKUP(I2027,'Cost Center VLookup'!$A$1:$C$99,2,0)</f>
        <v>3333 Mid St Div Public Affairs</v>
      </c>
      <c r="N2027" t="str">
        <f>VLOOKUP(I2027,'Cost Center VLookup'!$A$1:$C$89,3,0)</f>
        <v>Mark Martin</v>
      </c>
      <c r="O2027" t="str">
        <f>VLOOKUP(I2027,'Cost Center VLookup'!$A$1:$D$97,4,0)</f>
        <v>Administration</v>
      </c>
    </row>
    <row r="2028" spans="1:15" ht="15" hidden="1">
      <c r="A2028" s="51" t="s">
        <v>1702</v>
      </c>
      <c r="B2028" s="44">
        <v>201505</v>
      </c>
      <c r="C2028" s="9" t="s">
        <v>1531</v>
      </c>
      <c r="D2028" s="51" t="s">
        <v>1704</v>
      </c>
      <c r="E2028" s="51" t="s">
        <v>207</v>
      </c>
      <c r="F2028" s="52">
        <v>350</v>
      </c>
      <c r="G2028" s="48">
        <v>30736</v>
      </c>
      <c r="H2028" s="7" t="str">
        <f>VLOOKUP(G2028,'Sub-Acct VLookup'!$A$1:$B$44,2,0)</f>
        <v>Community Welfare</v>
      </c>
      <c r="I2028" s="53">
        <v>3333</v>
      </c>
      <c r="J2028" s="2" t="s">
        <v>1011</v>
      </c>
      <c r="K2028" s="2"/>
      <c r="L2028" t="str">
        <f>VLOOKUP(J2028,'State V-Lookup'!$A$1:$B$19,2,0)</f>
        <v>KENTUCKY</v>
      </c>
      <c r="M2028" t="str">
        <f>VLOOKUP(I2028,'Cost Center VLookup'!$A$1:$C$99,2,0)</f>
        <v>3333 Mid St Div Public Affairs</v>
      </c>
      <c r="N2028" t="str">
        <f>VLOOKUP(I2028,'Cost Center VLookup'!$A$1:$C$89,3,0)</f>
        <v>Mark Martin</v>
      </c>
      <c r="O2028" t="str">
        <f>VLOOKUP(I2028,'Cost Center VLookup'!$A$1:$D$97,4,0)</f>
        <v>Administration</v>
      </c>
    </row>
    <row r="2029" spans="1:15" ht="15" hidden="1">
      <c r="A2029" s="51" t="s">
        <v>1702</v>
      </c>
      <c r="B2029" s="44">
        <v>201505</v>
      </c>
      <c r="C2029" s="9" t="s">
        <v>1531</v>
      </c>
      <c r="D2029" s="51" t="s">
        <v>1705</v>
      </c>
      <c r="E2029" s="51" t="s">
        <v>409</v>
      </c>
      <c r="F2029" s="52">
        <v>125</v>
      </c>
      <c r="G2029" s="48">
        <v>30702</v>
      </c>
      <c r="H2029" s="7" t="str">
        <f>VLOOKUP(G2029,'Sub-Acct VLookup'!$A$1:$B$44,2,0)</f>
        <v>Education</v>
      </c>
      <c r="I2029" s="53">
        <v>3333</v>
      </c>
      <c r="J2029" s="54" t="s">
        <v>1026</v>
      </c>
      <c r="K2029" s="54"/>
      <c r="L2029" t="str">
        <f>VLOOKUP(J2029,'State V-Lookup'!$A$1:$B$19,2,0)</f>
        <v>TENNESSEE</v>
      </c>
      <c r="M2029" t="str">
        <f>VLOOKUP(I2029,'Cost Center VLookup'!$A$1:$C$99,2,0)</f>
        <v>3333 Mid St Div Public Affairs</v>
      </c>
      <c r="N2029" t="str">
        <f>VLOOKUP(I2029,'Cost Center VLookup'!$A$1:$C$89,3,0)</f>
        <v>Mark Martin</v>
      </c>
      <c r="O2029" t="str">
        <f>VLOOKUP(I2029,'Cost Center VLookup'!$A$1:$D$97,4,0)</f>
        <v>Administration</v>
      </c>
    </row>
    <row r="2030" spans="1:15" ht="15" hidden="1">
      <c r="A2030" s="51" t="s">
        <v>1706</v>
      </c>
      <c r="B2030" s="44">
        <v>201505</v>
      </c>
      <c r="C2030" s="9" t="s">
        <v>1531</v>
      </c>
      <c r="D2030" s="51" t="s">
        <v>1707</v>
      </c>
      <c r="E2030" s="51" t="s">
        <v>829</v>
      </c>
      <c r="F2030" s="52">
        <v>624.39</v>
      </c>
      <c r="G2030" s="48">
        <v>30736</v>
      </c>
      <c r="H2030" s="7" t="str">
        <f>VLOOKUP(G2030,'Sub-Acct VLookup'!$A$1:$B$44,2,0)</f>
        <v>Community Welfare</v>
      </c>
      <c r="I2030" s="53">
        <v>3331</v>
      </c>
      <c r="J2030" s="54" t="s">
        <v>1026</v>
      </c>
      <c r="K2030" s="54"/>
      <c r="L2030" t="str">
        <f>VLOOKUP(J2030,'State V-Lookup'!$A$1:$B$19,2,0)</f>
        <v>TENNESSEE</v>
      </c>
      <c r="M2030" t="str">
        <f>VLOOKUP(I2030,'Cost Center VLookup'!$A$1:$C$99,2,0)</f>
        <v>3331 Mid St Div Franklin Central Region Administration</v>
      </c>
      <c r="N2030" t="str">
        <f>VLOOKUP(I2030,'Cost Center VLookup'!$A$1:$C$89,3,0)</f>
        <v>Craig Rice</v>
      </c>
      <c r="O2030" t="str">
        <f>VLOOKUP(I2030,'Cost Center VLookup'!$A$1:$D$97,4,0)</f>
        <v>Administration</v>
      </c>
    </row>
    <row r="2031" spans="1:15" ht="15" hidden="1">
      <c r="A2031" s="51" t="s">
        <v>1706</v>
      </c>
      <c r="B2031" s="44">
        <v>201505</v>
      </c>
      <c r="C2031" s="9" t="s">
        <v>1531</v>
      </c>
      <c r="D2031" s="51" t="s">
        <v>1709</v>
      </c>
      <c r="E2031" s="51" t="s">
        <v>1708</v>
      </c>
      <c r="F2031" s="52">
        <v>550</v>
      </c>
      <c r="G2031" s="48">
        <v>30736</v>
      </c>
      <c r="H2031" s="7" t="str">
        <f>VLOOKUP(G2031,'Sub-Acct VLookup'!$A$1:$B$44,2,0)</f>
        <v>Community Welfare</v>
      </c>
      <c r="I2031" s="53">
        <v>3333</v>
      </c>
      <c r="J2031" s="54" t="s">
        <v>1026</v>
      </c>
      <c r="K2031" s="54"/>
      <c r="L2031" t="str">
        <f>VLOOKUP(J2031,'State V-Lookup'!$A$1:$B$19,2,0)</f>
        <v>TENNESSEE</v>
      </c>
      <c r="M2031" t="str">
        <f>VLOOKUP(I2031,'Cost Center VLookup'!$A$1:$C$99,2,0)</f>
        <v>3333 Mid St Div Public Affairs</v>
      </c>
      <c r="N2031" t="str">
        <f>VLOOKUP(I2031,'Cost Center VLookup'!$A$1:$C$89,3,0)</f>
        <v>Mark Martin</v>
      </c>
      <c r="O2031" t="str">
        <f>VLOOKUP(I2031,'Cost Center VLookup'!$A$1:$D$97,4,0)</f>
        <v>Administration</v>
      </c>
    </row>
    <row r="2032" spans="1:15" ht="15" hidden="1">
      <c r="A2032" s="51" t="s">
        <v>1706</v>
      </c>
      <c r="B2032" s="44">
        <v>201505</v>
      </c>
      <c r="C2032" s="9" t="s">
        <v>1531</v>
      </c>
      <c r="D2032" s="51" t="s">
        <v>1710</v>
      </c>
      <c r="E2032" s="51" t="s">
        <v>797</v>
      </c>
      <c r="F2032" s="52">
        <v>500</v>
      </c>
      <c r="G2032" s="48">
        <v>30702</v>
      </c>
      <c r="H2032" s="7" t="str">
        <f>VLOOKUP(G2032,'Sub-Acct VLookup'!$A$1:$B$44,2,0)</f>
        <v>Education</v>
      </c>
      <c r="I2032" s="53">
        <v>3333</v>
      </c>
      <c r="J2032" s="54" t="s">
        <v>1027</v>
      </c>
      <c r="K2032" s="54"/>
      <c r="L2032" t="str">
        <f>VLOOKUP(J2032,'State V-Lookup'!$A$1:$B$19,2,0)</f>
        <v>GENERAL OFFICE</v>
      </c>
      <c r="M2032" t="str">
        <f>VLOOKUP(I2032,'Cost Center VLookup'!$A$1:$C$99,2,0)</f>
        <v>3333 Mid St Div Public Affairs</v>
      </c>
      <c r="N2032" t="str">
        <f>VLOOKUP(I2032,'Cost Center VLookup'!$A$1:$C$89,3,0)</f>
        <v>Mark Martin</v>
      </c>
      <c r="O2032" t="str">
        <f>VLOOKUP(I2032,'Cost Center VLookup'!$A$1:$D$97,4,0)</f>
        <v>Administration</v>
      </c>
    </row>
    <row r="2033" spans="1:15" ht="15" hidden="1">
      <c r="A2033" s="51" t="s">
        <v>1711</v>
      </c>
      <c r="B2033" s="44">
        <v>201505</v>
      </c>
      <c r="C2033" s="9" t="s">
        <v>1531</v>
      </c>
      <c r="D2033" s="51" t="s">
        <v>1712</v>
      </c>
      <c r="E2033" s="51" t="s">
        <v>1442</v>
      </c>
      <c r="F2033" s="52">
        <v>75</v>
      </c>
      <c r="G2033" s="48">
        <v>30736</v>
      </c>
      <c r="H2033" s="7" t="str">
        <f>VLOOKUP(G2033,'Sub-Acct VLookup'!$A$1:$B$44,2,0)</f>
        <v>Community Welfare</v>
      </c>
      <c r="I2033" s="53">
        <v>3333</v>
      </c>
      <c r="J2033" s="54" t="s">
        <v>1026</v>
      </c>
      <c r="K2033" s="54"/>
      <c r="L2033" t="str">
        <f>VLOOKUP(J2033,'State V-Lookup'!$A$1:$B$19,2,0)</f>
        <v>TENNESSEE</v>
      </c>
      <c r="M2033" t="str">
        <f>VLOOKUP(I2033,'Cost Center VLookup'!$A$1:$C$99,2,0)</f>
        <v>3333 Mid St Div Public Affairs</v>
      </c>
      <c r="N2033" t="str">
        <f>VLOOKUP(I2033,'Cost Center VLookup'!$A$1:$C$89,3,0)</f>
        <v>Mark Martin</v>
      </c>
      <c r="O2033" t="str">
        <f>VLOOKUP(I2033,'Cost Center VLookup'!$A$1:$D$97,4,0)</f>
        <v>Administration</v>
      </c>
    </row>
    <row r="2034" spans="1:15" ht="15" hidden="1">
      <c r="A2034" s="51" t="s">
        <v>1713</v>
      </c>
      <c r="B2034" s="44">
        <v>201505</v>
      </c>
      <c r="C2034" s="9" t="s">
        <v>1531</v>
      </c>
      <c r="D2034" s="51" t="s">
        <v>1715</v>
      </c>
      <c r="E2034" s="51" t="s">
        <v>1714</v>
      </c>
      <c r="F2034" s="52">
        <v>100</v>
      </c>
      <c r="G2034" s="48">
        <v>30736</v>
      </c>
      <c r="H2034" s="7" t="str">
        <f>VLOOKUP(G2034,'Sub-Acct VLookup'!$A$1:$B$44,2,0)</f>
        <v>Community Welfare</v>
      </c>
      <c r="I2034" s="53">
        <v>3333</v>
      </c>
      <c r="J2034" s="2" t="s">
        <v>1011</v>
      </c>
      <c r="K2034" s="2"/>
      <c r="L2034" t="str">
        <f>VLOOKUP(J2034,'State V-Lookup'!$A$1:$B$19,2,0)</f>
        <v>KENTUCKY</v>
      </c>
      <c r="M2034" t="str">
        <f>VLOOKUP(I2034,'Cost Center VLookup'!$A$1:$C$99,2,0)</f>
        <v>3333 Mid St Div Public Affairs</v>
      </c>
      <c r="N2034" t="str">
        <f>VLOOKUP(I2034,'Cost Center VLookup'!$A$1:$C$89,3,0)</f>
        <v>Mark Martin</v>
      </c>
      <c r="O2034" t="str">
        <f>VLOOKUP(I2034,'Cost Center VLookup'!$A$1:$D$97,4,0)</f>
        <v>Administration</v>
      </c>
    </row>
    <row r="2035" spans="1:15" ht="15" hidden="1">
      <c r="A2035" s="51" t="s">
        <v>1716</v>
      </c>
      <c r="B2035" s="44">
        <v>201505</v>
      </c>
      <c r="C2035" s="9" t="s">
        <v>1531</v>
      </c>
      <c r="D2035" s="51" t="s">
        <v>1717</v>
      </c>
      <c r="E2035" s="51" t="s">
        <v>1399</v>
      </c>
      <c r="F2035" s="52">
        <v>100</v>
      </c>
      <c r="G2035" s="48">
        <v>30736</v>
      </c>
      <c r="H2035" s="7" t="str">
        <f>VLOOKUP(G2035,'Sub-Acct VLookup'!$A$1:$B$44,2,0)</f>
        <v>Community Welfare</v>
      </c>
      <c r="I2035" s="53">
        <v>3333</v>
      </c>
      <c r="J2035" s="54" t="s">
        <v>1026</v>
      </c>
      <c r="K2035" s="54"/>
      <c r="L2035" t="str">
        <f>VLOOKUP(J2035,'State V-Lookup'!$A$1:$B$19,2,0)</f>
        <v>TENNESSEE</v>
      </c>
      <c r="M2035" t="str">
        <f>VLOOKUP(I2035,'Cost Center VLookup'!$A$1:$C$99,2,0)</f>
        <v>3333 Mid St Div Public Affairs</v>
      </c>
      <c r="N2035" t="str">
        <f>VLOOKUP(I2035,'Cost Center VLookup'!$A$1:$C$89,3,0)</f>
        <v>Mark Martin</v>
      </c>
      <c r="O2035" t="str">
        <f>VLOOKUP(I2035,'Cost Center VLookup'!$A$1:$D$97,4,0)</f>
        <v>Administration</v>
      </c>
    </row>
    <row r="2036" spans="1:15" ht="15" hidden="1">
      <c r="A2036" s="51" t="s">
        <v>1718</v>
      </c>
      <c r="B2036" s="44">
        <v>201505</v>
      </c>
      <c r="C2036" s="9" t="s">
        <v>1531</v>
      </c>
      <c r="D2036" s="51" t="s">
        <v>1719</v>
      </c>
      <c r="E2036" s="51" t="s">
        <v>714</v>
      </c>
      <c r="F2036" s="52">
        <v>500</v>
      </c>
      <c r="G2036" s="48">
        <v>30736</v>
      </c>
      <c r="H2036" s="7" t="str">
        <f>VLOOKUP(G2036,'Sub-Acct VLookup'!$A$1:$B$44,2,0)</f>
        <v>Community Welfare</v>
      </c>
      <c r="I2036" s="53">
        <v>3333</v>
      </c>
      <c r="J2036" s="2" t="s">
        <v>1011</v>
      </c>
      <c r="K2036" s="2"/>
      <c r="L2036" t="str">
        <f>VLOOKUP(J2036,'State V-Lookup'!$A$1:$B$19,2,0)</f>
        <v>KENTUCKY</v>
      </c>
      <c r="M2036" t="str">
        <f>VLOOKUP(I2036,'Cost Center VLookup'!$A$1:$C$99,2,0)</f>
        <v>3333 Mid St Div Public Affairs</v>
      </c>
      <c r="N2036" t="str">
        <f>VLOOKUP(I2036,'Cost Center VLookup'!$A$1:$C$89,3,0)</f>
        <v>Mark Martin</v>
      </c>
      <c r="O2036" t="str">
        <f>VLOOKUP(I2036,'Cost Center VLookup'!$A$1:$D$97,4,0)</f>
        <v>Administration</v>
      </c>
    </row>
    <row r="2037" spans="1:15" ht="15" hidden="1">
      <c r="A2037" s="51" t="s">
        <v>1720</v>
      </c>
      <c r="B2037" s="44">
        <v>201505</v>
      </c>
      <c r="C2037" s="9" t="s">
        <v>1531</v>
      </c>
      <c r="D2037" s="51" t="s">
        <v>1721</v>
      </c>
      <c r="E2037" s="51" t="s">
        <v>475</v>
      </c>
      <c r="F2037" s="52">
        <v>200</v>
      </c>
      <c r="G2037" s="48">
        <v>30736</v>
      </c>
      <c r="H2037" s="7" t="str">
        <f>VLOOKUP(G2037,'Sub-Acct VLookup'!$A$1:$B$44,2,0)</f>
        <v>Community Welfare</v>
      </c>
      <c r="I2037" s="53">
        <v>3331</v>
      </c>
      <c r="J2037" s="54" t="s">
        <v>1026</v>
      </c>
      <c r="K2037" s="54"/>
      <c r="L2037" t="str">
        <f>VLOOKUP(J2037,'State V-Lookup'!$A$1:$B$19,2,0)</f>
        <v>TENNESSEE</v>
      </c>
      <c r="M2037" t="str">
        <f>VLOOKUP(I2037,'Cost Center VLookup'!$A$1:$C$99,2,0)</f>
        <v>3331 Mid St Div Franklin Central Region Administration</v>
      </c>
      <c r="N2037" t="str">
        <f>VLOOKUP(I2037,'Cost Center VLookup'!$A$1:$C$89,3,0)</f>
        <v>Craig Rice</v>
      </c>
      <c r="O2037" t="str">
        <f>VLOOKUP(I2037,'Cost Center VLookup'!$A$1:$D$97,4,0)</f>
        <v>Administration</v>
      </c>
    </row>
    <row r="2038" spans="1:15" ht="15" hidden="1">
      <c r="A2038" s="51" t="s">
        <v>1720</v>
      </c>
      <c r="B2038" s="44">
        <v>201505</v>
      </c>
      <c r="C2038" s="9" t="s">
        <v>1531</v>
      </c>
      <c r="D2038" s="51" t="s">
        <v>1723</v>
      </c>
      <c r="E2038" s="51" t="s">
        <v>1722</v>
      </c>
      <c r="F2038" s="52">
        <v>100</v>
      </c>
      <c r="G2038" s="48">
        <v>30736</v>
      </c>
      <c r="H2038" s="7" t="str">
        <f>VLOOKUP(G2038,'Sub-Acct VLookup'!$A$1:$B$44,2,0)</f>
        <v>Community Welfare</v>
      </c>
      <c r="I2038" s="53">
        <v>2732</v>
      </c>
      <c r="J2038" s="2" t="s">
        <v>1011</v>
      </c>
      <c r="K2038" s="2"/>
      <c r="L2038" t="str">
        <f>VLOOKUP(J2038,'State V-Lookup'!$A$1:$B$19,2,0)</f>
        <v>KENTUCKY</v>
      </c>
      <c r="M2038" t="str">
        <f>VLOOKUP(I2038,'Cost Center VLookup'!$A$1:$C$99,2,0)</f>
        <v>2732 KY Div Bowling Green East Region Marketing</v>
      </c>
      <c r="N2038" t="str">
        <f>VLOOKUP(I2038,'Cost Center VLookup'!$A$1:$C$89,3,0)</f>
        <v>Bradley Benningfield</v>
      </c>
      <c r="O2038" t="str">
        <f>VLOOKUP(I2038,'Cost Center VLookup'!$A$1:$D$97,4,0)</f>
        <v>Marketing</v>
      </c>
    </row>
    <row r="2039" spans="1:15" ht="15" hidden="1">
      <c r="A2039" s="51" t="s">
        <v>1724</v>
      </c>
      <c r="B2039" s="44">
        <v>201505</v>
      </c>
      <c r="C2039" s="9" t="s">
        <v>1531</v>
      </c>
      <c r="D2039" s="51" t="s">
        <v>1725</v>
      </c>
      <c r="E2039" s="51" t="s">
        <v>486</v>
      </c>
      <c r="F2039" s="52">
        <v>200</v>
      </c>
      <c r="G2039" s="48">
        <v>30736</v>
      </c>
      <c r="H2039" s="7" t="str">
        <f>VLOOKUP(G2039,'Sub-Acct VLookup'!$A$1:$B$44,2,0)</f>
        <v>Community Welfare</v>
      </c>
      <c r="I2039" s="53">
        <v>3331</v>
      </c>
      <c r="J2039" s="54" t="s">
        <v>1026</v>
      </c>
      <c r="K2039" s="54"/>
      <c r="L2039" t="str">
        <f>VLOOKUP(J2039,'State V-Lookup'!$A$1:$B$19,2,0)</f>
        <v>TENNESSEE</v>
      </c>
      <c r="M2039" t="str">
        <f>VLOOKUP(I2039,'Cost Center VLookup'!$A$1:$C$99,2,0)</f>
        <v>3331 Mid St Div Franklin Central Region Administration</v>
      </c>
      <c r="N2039" t="str">
        <f>VLOOKUP(I2039,'Cost Center VLookup'!$A$1:$C$89,3,0)</f>
        <v>Craig Rice</v>
      </c>
      <c r="O2039" t="str">
        <f>VLOOKUP(I2039,'Cost Center VLookup'!$A$1:$D$97,4,0)</f>
        <v>Administration</v>
      </c>
    </row>
    <row r="2040" spans="1:15" ht="15" hidden="1">
      <c r="A2040" s="51" t="s">
        <v>1726</v>
      </c>
      <c r="B2040" s="44">
        <v>201505</v>
      </c>
      <c r="C2040" s="9" t="s">
        <v>1531</v>
      </c>
      <c r="D2040" s="51" t="s">
        <v>1727</v>
      </c>
      <c r="E2040" s="51" t="s">
        <v>874</v>
      </c>
      <c r="F2040" s="52">
        <v>3500</v>
      </c>
      <c r="G2040" s="48">
        <v>30736</v>
      </c>
      <c r="H2040" s="7" t="str">
        <f>VLOOKUP(G2040,'Sub-Acct VLookup'!$A$1:$B$44,2,0)</f>
        <v>Community Welfare</v>
      </c>
      <c r="I2040" s="53">
        <v>3333</v>
      </c>
      <c r="J2040" s="54" t="s">
        <v>1026</v>
      </c>
      <c r="K2040" s="54"/>
      <c r="L2040" t="str">
        <f>VLOOKUP(J2040,'State V-Lookup'!$A$1:$B$19,2,0)</f>
        <v>TENNESSEE</v>
      </c>
      <c r="M2040" t="str">
        <f>VLOOKUP(I2040,'Cost Center VLookup'!$A$1:$C$99,2,0)</f>
        <v>3333 Mid St Div Public Affairs</v>
      </c>
      <c r="N2040" t="str">
        <f>VLOOKUP(I2040,'Cost Center VLookup'!$A$1:$C$89,3,0)</f>
        <v>Mark Martin</v>
      </c>
      <c r="O2040" t="str">
        <f>VLOOKUP(I2040,'Cost Center VLookup'!$A$1:$D$97,4,0)</f>
        <v>Administration</v>
      </c>
    </row>
    <row r="2041" spans="1:15" ht="15" hidden="1">
      <c r="A2041" s="51" t="s">
        <v>1728</v>
      </c>
      <c r="B2041" s="44">
        <v>201505</v>
      </c>
      <c r="C2041" s="9" t="s">
        <v>1531</v>
      </c>
      <c r="D2041" s="51" t="s">
        <v>1729</v>
      </c>
      <c r="E2041" s="51" t="s">
        <v>651</v>
      </c>
      <c r="F2041" s="52">
        <v>1800</v>
      </c>
      <c r="G2041" s="48">
        <v>30705</v>
      </c>
      <c r="H2041" s="7" t="str">
        <f>VLOOKUP(G2041,'Sub-Acct VLookup'!$A$1:$B$44,2,0)</f>
        <v>Health</v>
      </c>
      <c r="I2041" s="53">
        <v>3333</v>
      </c>
      <c r="J2041" s="54" t="s">
        <v>1026</v>
      </c>
      <c r="K2041" s="54"/>
      <c r="L2041" t="str">
        <f>VLOOKUP(J2041,'State V-Lookup'!$A$1:$B$19,2,0)</f>
        <v>TENNESSEE</v>
      </c>
      <c r="M2041" t="str">
        <f>VLOOKUP(I2041,'Cost Center VLookup'!$A$1:$C$99,2,0)</f>
        <v>3333 Mid St Div Public Affairs</v>
      </c>
      <c r="N2041" t="str">
        <f>VLOOKUP(I2041,'Cost Center VLookup'!$A$1:$C$89,3,0)</f>
        <v>Mark Martin</v>
      </c>
      <c r="O2041" t="str">
        <f>VLOOKUP(I2041,'Cost Center VLookup'!$A$1:$D$97,4,0)</f>
        <v>Administration</v>
      </c>
    </row>
    <row r="2042" spans="1:15" ht="15" hidden="1">
      <c r="A2042" s="51" t="s">
        <v>1730</v>
      </c>
      <c r="B2042" s="44">
        <v>201505</v>
      </c>
      <c r="C2042" s="9" t="s">
        <v>1531</v>
      </c>
      <c r="D2042" s="51" t="s">
        <v>1732</v>
      </c>
      <c r="E2042" s="51" t="s">
        <v>1731</v>
      </c>
      <c r="F2042" s="52">
        <v>100</v>
      </c>
      <c r="G2042" s="48">
        <v>30736</v>
      </c>
      <c r="H2042" s="7" t="str">
        <f>VLOOKUP(G2042,'Sub-Acct VLookup'!$A$1:$B$44,2,0)</f>
        <v>Community Welfare</v>
      </c>
      <c r="I2042" s="53">
        <v>3333</v>
      </c>
      <c r="J2042" s="2" t="s">
        <v>1011</v>
      </c>
      <c r="K2042" s="2"/>
      <c r="L2042" t="str">
        <f>VLOOKUP(J2042,'State V-Lookup'!$A$1:$B$19,2,0)</f>
        <v>KENTUCKY</v>
      </c>
      <c r="M2042" t="str">
        <f>VLOOKUP(I2042,'Cost Center VLookup'!$A$1:$C$99,2,0)</f>
        <v>3333 Mid St Div Public Affairs</v>
      </c>
      <c r="N2042" t="str">
        <f>VLOOKUP(I2042,'Cost Center VLookup'!$A$1:$C$89,3,0)</f>
        <v>Mark Martin</v>
      </c>
      <c r="O2042" t="str">
        <f>VLOOKUP(I2042,'Cost Center VLookup'!$A$1:$D$97,4,0)</f>
        <v>Administration</v>
      </c>
    </row>
    <row r="2043" spans="1:15" ht="15" hidden="1">
      <c r="A2043" s="51" t="s">
        <v>1730</v>
      </c>
      <c r="B2043" s="44">
        <v>201505</v>
      </c>
      <c r="C2043" s="9" t="s">
        <v>1531</v>
      </c>
      <c r="D2043" s="51" t="s">
        <v>1734</v>
      </c>
      <c r="E2043" s="51" t="s">
        <v>1733</v>
      </c>
      <c r="F2043" s="52">
        <v>500</v>
      </c>
      <c r="G2043" s="48">
        <v>30736</v>
      </c>
      <c r="H2043" s="7" t="str">
        <f>VLOOKUP(G2043,'Sub-Acct VLookup'!$A$1:$B$44,2,0)</f>
        <v>Community Welfare</v>
      </c>
      <c r="I2043" s="53">
        <v>3333</v>
      </c>
      <c r="J2043" s="2" t="s">
        <v>1011</v>
      </c>
      <c r="K2043" s="2"/>
      <c r="L2043" t="str">
        <f>VLOOKUP(J2043,'State V-Lookup'!$A$1:$B$19,2,0)</f>
        <v>KENTUCKY</v>
      </c>
      <c r="M2043" t="str">
        <f>VLOOKUP(I2043,'Cost Center VLookup'!$A$1:$C$99,2,0)</f>
        <v>3333 Mid St Div Public Affairs</v>
      </c>
      <c r="N2043" t="str">
        <f>VLOOKUP(I2043,'Cost Center VLookup'!$A$1:$C$89,3,0)</f>
        <v>Mark Martin</v>
      </c>
      <c r="O2043" t="str">
        <f>VLOOKUP(I2043,'Cost Center VLookup'!$A$1:$D$97,4,0)</f>
        <v>Administration</v>
      </c>
    </row>
    <row r="2044" spans="1:15" ht="15" hidden="1">
      <c r="A2044" s="51" t="s">
        <v>1730</v>
      </c>
      <c r="B2044" s="44">
        <v>201505</v>
      </c>
      <c r="C2044" s="9" t="s">
        <v>1531</v>
      </c>
      <c r="D2044" s="51" t="s">
        <v>1732</v>
      </c>
      <c r="E2044" s="51" t="s">
        <v>918</v>
      </c>
      <c r="F2044" s="52">
        <v>1000</v>
      </c>
      <c r="G2044" s="48">
        <v>30736</v>
      </c>
      <c r="H2044" s="7" t="str">
        <f>VLOOKUP(G2044,'Sub-Acct VLookup'!$A$1:$B$44,2,0)</f>
        <v>Community Welfare</v>
      </c>
      <c r="I2044" s="53">
        <v>3333</v>
      </c>
      <c r="J2044" s="54" t="s">
        <v>1027</v>
      </c>
      <c r="K2044" s="54"/>
      <c r="L2044" t="str">
        <f>VLOOKUP(J2044,'State V-Lookup'!$A$1:$B$19,2,0)</f>
        <v>GENERAL OFFICE</v>
      </c>
      <c r="M2044" t="str">
        <f>VLOOKUP(I2044,'Cost Center VLookup'!$A$1:$C$99,2,0)</f>
        <v>3333 Mid St Div Public Affairs</v>
      </c>
      <c r="N2044" t="str">
        <f>VLOOKUP(I2044,'Cost Center VLookup'!$A$1:$C$89,3,0)</f>
        <v>Mark Martin</v>
      </c>
      <c r="O2044" t="str">
        <f>VLOOKUP(I2044,'Cost Center VLookup'!$A$1:$D$97,4,0)</f>
        <v>Administration</v>
      </c>
    </row>
    <row r="2045" spans="1:15" ht="15" hidden="1">
      <c r="A2045" s="51" t="s">
        <v>1735</v>
      </c>
      <c r="B2045" s="44">
        <v>201505</v>
      </c>
      <c r="C2045" s="9" t="s">
        <v>1531</v>
      </c>
      <c r="D2045" s="51" t="s">
        <v>1737</v>
      </c>
      <c r="E2045" s="51" t="s">
        <v>1736</v>
      </c>
      <c r="F2045" s="52">
        <v>100</v>
      </c>
      <c r="G2045" s="48">
        <v>30702</v>
      </c>
      <c r="H2045" s="7" t="str">
        <f>VLOOKUP(G2045,'Sub-Acct VLookup'!$A$1:$B$44,2,0)</f>
        <v>Education</v>
      </c>
      <c r="I2045" s="53">
        <v>3333</v>
      </c>
      <c r="J2045" s="2" t="s">
        <v>1011</v>
      </c>
      <c r="K2045" s="2"/>
      <c r="L2045" t="str">
        <f>VLOOKUP(J2045,'State V-Lookup'!$A$1:$B$19,2,0)</f>
        <v>KENTUCKY</v>
      </c>
      <c r="M2045" t="str">
        <f>VLOOKUP(I2045,'Cost Center VLookup'!$A$1:$C$99,2,0)</f>
        <v>3333 Mid St Div Public Affairs</v>
      </c>
      <c r="N2045" t="str">
        <f>VLOOKUP(I2045,'Cost Center VLookup'!$A$1:$C$89,3,0)</f>
        <v>Mark Martin</v>
      </c>
      <c r="O2045" t="str">
        <f>VLOOKUP(I2045,'Cost Center VLookup'!$A$1:$D$97,4,0)</f>
        <v>Administration</v>
      </c>
    </row>
    <row r="2046" spans="1:15" ht="15" hidden="1">
      <c r="A2046" s="55">
        <v>42110</v>
      </c>
      <c r="B2046" s="44">
        <v>201506</v>
      </c>
      <c r="C2046" s="9" t="s">
        <v>1531</v>
      </c>
      <c r="D2046" s="51" t="s">
        <v>1738</v>
      </c>
      <c r="E2046" s="51" t="s">
        <v>470</v>
      </c>
      <c r="F2046" s="27">
        <v>375</v>
      </c>
      <c r="G2046">
        <v>30736</v>
      </c>
      <c r="H2046" s="7" t="str">
        <f>VLOOKUP(G2046,'Sub-Acct VLookup'!$A$1:$B$44,2,0)</f>
        <v>Community Welfare</v>
      </c>
      <c r="I2046">
        <v>3333</v>
      </c>
      <c r="J2046" s="2" t="s">
        <v>1011</v>
      </c>
      <c r="K2046" s="2"/>
      <c r="L2046" t="str">
        <f>VLOOKUP(J2046,'State V-Lookup'!$A$1:$B$19,2,0)</f>
        <v>KENTUCKY</v>
      </c>
      <c r="M2046" t="str">
        <f>VLOOKUP(I2046,'Cost Center VLookup'!$A$1:$C$99,2,0)</f>
        <v>3333 Mid St Div Public Affairs</v>
      </c>
      <c r="N2046" t="str">
        <f>VLOOKUP(I2046,'Cost Center VLookup'!$A$1:$C$89,3,0)</f>
        <v>Mark Martin</v>
      </c>
      <c r="O2046" t="str">
        <f>VLOOKUP(I2046,'Cost Center VLookup'!$A$1:$D$97,4,0)</f>
        <v>Administration</v>
      </c>
    </row>
    <row r="2047" spans="1:15" ht="15" hidden="1">
      <c r="A2047" s="55">
        <v>42150</v>
      </c>
      <c r="B2047" s="44">
        <v>201506</v>
      </c>
      <c r="C2047" s="9" t="s">
        <v>1531</v>
      </c>
      <c r="D2047" s="51" t="s">
        <v>1734</v>
      </c>
      <c r="E2047" s="51" t="s">
        <v>1487</v>
      </c>
      <c r="F2047" s="27">
        <v>5000</v>
      </c>
      <c r="G2047">
        <v>30702</v>
      </c>
      <c r="H2047" s="7" t="str">
        <f>VLOOKUP(G2047,'Sub-Acct VLookup'!$A$1:$B$44,2,0)</f>
        <v>Education</v>
      </c>
      <c r="I2047">
        <v>3333</v>
      </c>
      <c r="J2047" s="2" t="s">
        <v>1011</v>
      </c>
      <c r="K2047" s="2"/>
      <c r="L2047" t="str">
        <f>VLOOKUP(J2047,'State V-Lookup'!$A$1:$B$19,2,0)</f>
        <v>KENTUCKY</v>
      </c>
      <c r="M2047" t="str">
        <f>VLOOKUP(I2047,'Cost Center VLookup'!$A$1:$C$99,2,0)</f>
        <v>3333 Mid St Div Public Affairs</v>
      </c>
      <c r="N2047" t="str">
        <f>VLOOKUP(I2047,'Cost Center VLookup'!$A$1:$C$89,3,0)</f>
        <v>Mark Martin</v>
      </c>
      <c r="O2047" t="str">
        <f>VLOOKUP(I2047,'Cost Center VLookup'!$A$1:$D$97,4,0)</f>
        <v>Administration</v>
      </c>
    </row>
    <row r="2048" spans="1:15" ht="15" hidden="1">
      <c r="A2048" s="55">
        <v>42156</v>
      </c>
      <c r="B2048" s="44">
        <v>201506</v>
      </c>
      <c r="C2048" s="9" t="s">
        <v>1531</v>
      </c>
      <c r="D2048" s="51" t="s">
        <v>1739</v>
      </c>
      <c r="E2048" s="51" t="s">
        <v>263</v>
      </c>
      <c r="F2048" s="27">
        <v>2500</v>
      </c>
      <c r="G2048">
        <v>30702</v>
      </c>
      <c r="H2048" s="7" t="str">
        <f>VLOOKUP(G2048,'Sub-Acct VLookup'!$A$1:$B$44,2,0)</f>
        <v>Education</v>
      </c>
      <c r="I2048">
        <v>3333</v>
      </c>
      <c r="J2048" s="2" t="s">
        <v>1011</v>
      </c>
      <c r="K2048" s="2"/>
      <c r="L2048" t="str">
        <f>VLOOKUP(J2048,'State V-Lookup'!$A$1:$B$19,2,0)</f>
        <v>KENTUCKY</v>
      </c>
      <c r="M2048" t="str">
        <f>VLOOKUP(I2048,'Cost Center VLookup'!$A$1:$C$99,2,0)</f>
        <v>3333 Mid St Div Public Affairs</v>
      </c>
      <c r="N2048" t="str">
        <f>VLOOKUP(I2048,'Cost Center VLookup'!$A$1:$C$89,3,0)</f>
        <v>Mark Martin</v>
      </c>
      <c r="O2048" t="str">
        <f>VLOOKUP(I2048,'Cost Center VLookup'!$A$1:$D$97,4,0)</f>
        <v>Administration</v>
      </c>
    </row>
    <row r="2049" spans="1:15" ht="15" hidden="1">
      <c r="A2049" s="55">
        <v>42156</v>
      </c>
      <c r="B2049" s="44">
        <v>201506</v>
      </c>
      <c r="C2049" s="9" t="s">
        <v>1531</v>
      </c>
      <c r="D2049" s="51" t="s">
        <v>1739</v>
      </c>
      <c r="E2049" s="51" t="s">
        <v>752</v>
      </c>
      <c r="F2049" s="27">
        <v>1000</v>
      </c>
      <c r="G2049">
        <v>30736</v>
      </c>
      <c r="H2049" s="7" t="str">
        <f>VLOOKUP(G2049,'Sub-Acct VLookup'!$A$1:$B$44,2,0)</f>
        <v>Community Welfare</v>
      </c>
      <c r="I2049">
        <v>3333</v>
      </c>
      <c r="J2049" s="2" t="s">
        <v>1011</v>
      </c>
      <c r="K2049" s="2"/>
      <c r="L2049" t="str">
        <f>VLOOKUP(J2049,'State V-Lookup'!$A$1:$B$19,2,0)</f>
        <v>KENTUCKY</v>
      </c>
      <c r="M2049" t="str">
        <f>VLOOKUP(I2049,'Cost Center VLookup'!$A$1:$C$99,2,0)</f>
        <v>3333 Mid St Div Public Affairs</v>
      </c>
      <c r="N2049" t="str">
        <f>VLOOKUP(I2049,'Cost Center VLookup'!$A$1:$C$89,3,0)</f>
        <v>Mark Martin</v>
      </c>
      <c r="O2049" t="str">
        <f>VLOOKUP(I2049,'Cost Center VLookup'!$A$1:$D$97,4,0)</f>
        <v>Administration</v>
      </c>
    </row>
    <row r="2050" spans="1:15" ht="15" hidden="1">
      <c r="A2050" s="55">
        <v>42159</v>
      </c>
      <c r="B2050" s="44">
        <v>201506</v>
      </c>
      <c r="C2050" s="9" t="s">
        <v>1531</v>
      </c>
      <c r="D2050" s="51" t="s">
        <v>1740</v>
      </c>
      <c r="E2050" s="51" t="s">
        <v>1381</v>
      </c>
      <c r="F2050" s="27">
        <v>1000</v>
      </c>
      <c r="G2050">
        <v>30705</v>
      </c>
      <c r="H2050" s="7" t="str">
        <f>VLOOKUP(G2050,'Sub-Acct VLookup'!$A$1:$B$44,2,0)</f>
        <v>Health</v>
      </c>
      <c r="I2050">
        <v>3333</v>
      </c>
      <c r="J2050" s="54" t="s">
        <v>1026</v>
      </c>
      <c r="K2050" s="54"/>
      <c r="L2050" t="str">
        <f>VLOOKUP(J2050,'State V-Lookup'!$A$1:$B$19,2,0)</f>
        <v>TENNESSEE</v>
      </c>
      <c r="M2050" t="str">
        <f>VLOOKUP(I2050,'Cost Center VLookup'!$A$1:$C$99,2,0)</f>
        <v>3333 Mid St Div Public Affairs</v>
      </c>
      <c r="N2050" t="str">
        <f>VLOOKUP(I2050,'Cost Center VLookup'!$A$1:$C$89,3,0)</f>
        <v>Mark Martin</v>
      </c>
      <c r="O2050" t="str">
        <f>VLOOKUP(I2050,'Cost Center VLookup'!$A$1:$D$97,4,0)</f>
        <v>Administration</v>
      </c>
    </row>
    <row r="2051" spans="1:15" ht="15" hidden="1">
      <c r="A2051" s="55">
        <v>42163</v>
      </c>
      <c r="B2051" s="44">
        <v>201506</v>
      </c>
      <c r="C2051" s="9" t="s">
        <v>1531</v>
      </c>
      <c r="D2051" s="51">
        <v>2002015</v>
      </c>
      <c r="E2051" s="51" t="s">
        <v>691</v>
      </c>
      <c r="F2051" s="27">
        <v>100</v>
      </c>
      <c r="G2051">
        <v>30706</v>
      </c>
      <c r="H2051" s="7" t="str">
        <f>VLOOKUP(G2051,'Sub-Acct VLookup'!$A$1:$B$44,2,0)</f>
        <v>Museums &amp; Arts</v>
      </c>
      <c r="I2051">
        <v>3333</v>
      </c>
      <c r="J2051" s="2" t="s">
        <v>1011</v>
      </c>
      <c r="K2051" s="2"/>
      <c r="L2051" t="str">
        <f>VLOOKUP(J2051,'State V-Lookup'!$A$1:$B$19,2,0)</f>
        <v>KENTUCKY</v>
      </c>
      <c r="M2051" t="str">
        <f>VLOOKUP(I2051,'Cost Center VLookup'!$A$1:$C$99,2,0)</f>
        <v>3333 Mid St Div Public Affairs</v>
      </c>
      <c r="N2051" t="str">
        <f>VLOOKUP(I2051,'Cost Center VLookup'!$A$1:$C$89,3,0)</f>
        <v>Mark Martin</v>
      </c>
      <c r="O2051" t="str">
        <f>VLOOKUP(I2051,'Cost Center VLookup'!$A$1:$D$97,4,0)</f>
        <v>Administration</v>
      </c>
    </row>
    <row r="2052" spans="1:15" ht="15" hidden="1">
      <c r="A2052" s="55">
        <v>42164</v>
      </c>
      <c r="B2052" s="44">
        <v>201506</v>
      </c>
      <c r="C2052" s="9" t="s">
        <v>1531</v>
      </c>
      <c r="D2052" s="51" t="s">
        <v>1742</v>
      </c>
      <c r="E2052" s="51" t="s">
        <v>1741</v>
      </c>
      <c r="F2052" s="27">
        <v>0</v>
      </c>
      <c r="G2052">
        <v>30702</v>
      </c>
      <c r="H2052" s="7" t="str">
        <f>VLOOKUP(G2052,'Sub-Acct VLookup'!$A$1:$B$44,2,0)</f>
        <v>Education</v>
      </c>
      <c r="I2052">
        <v>3333</v>
      </c>
      <c r="J2052" s="2" t="s">
        <v>1011</v>
      </c>
      <c r="K2052" s="2"/>
      <c r="L2052" t="str">
        <f>VLOOKUP(J2052,'State V-Lookup'!$A$1:$B$19,2,0)</f>
        <v>KENTUCKY</v>
      </c>
      <c r="M2052" t="str">
        <f>VLOOKUP(I2052,'Cost Center VLookup'!$A$1:$C$99,2,0)</f>
        <v>3333 Mid St Div Public Affairs</v>
      </c>
      <c r="N2052" t="str">
        <f>VLOOKUP(I2052,'Cost Center VLookup'!$A$1:$C$89,3,0)</f>
        <v>Mark Martin</v>
      </c>
      <c r="O2052" t="str">
        <f>VLOOKUP(I2052,'Cost Center VLookup'!$A$1:$D$97,4,0)</f>
        <v>Administration</v>
      </c>
    </row>
    <row r="2053" spans="1:15" ht="15" hidden="1">
      <c r="A2053" s="55">
        <v>42164</v>
      </c>
      <c r="B2053" s="44">
        <v>201506</v>
      </c>
      <c r="C2053" s="9" t="s">
        <v>1531</v>
      </c>
      <c r="D2053" s="51" t="s">
        <v>1743</v>
      </c>
      <c r="E2053" s="51" t="s">
        <v>1741</v>
      </c>
      <c r="F2053" s="27">
        <v>10000</v>
      </c>
      <c r="G2053">
        <v>30702</v>
      </c>
      <c r="H2053" s="7" t="str">
        <f>VLOOKUP(G2053,'Sub-Acct VLookup'!$A$1:$B$44,2,0)</f>
        <v>Education</v>
      </c>
      <c r="I2053">
        <v>3333</v>
      </c>
      <c r="J2053" s="2" t="s">
        <v>1011</v>
      </c>
      <c r="K2053" s="2"/>
      <c r="L2053" t="str">
        <f>VLOOKUP(J2053,'State V-Lookup'!$A$1:$B$19,2,0)</f>
        <v>KENTUCKY</v>
      </c>
      <c r="M2053" t="str">
        <f>VLOOKUP(I2053,'Cost Center VLookup'!$A$1:$C$99,2,0)</f>
        <v>3333 Mid St Div Public Affairs</v>
      </c>
      <c r="N2053" t="str">
        <f>VLOOKUP(I2053,'Cost Center VLookup'!$A$1:$C$89,3,0)</f>
        <v>Mark Martin</v>
      </c>
      <c r="O2053" t="str">
        <f>VLOOKUP(I2053,'Cost Center VLookup'!$A$1:$D$97,4,0)</f>
        <v>Administration</v>
      </c>
    </row>
    <row r="2054" spans="1:15" ht="15" hidden="1">
      <c r="A2054" s="55">
        <v>42164</v>
      </c>
      <c r="B2054" s="44">
        <v>201506</v>
      </c>
      <c r="C2054" s="9" t="s">
        <v>1531</v>
      </c>
      <c r="D2054" s="51" t="s">
        <v>1745</v>
      </c>
      <c r="E2054" s="51" t="s">
        <v>1744</v>
      </c>
      <c r="F2054" s="27">
        <v>500</v>
      </c>
      <c r="G2054">
        <v>30736</v>
      </c>
      <c r="H2054" s="7" t="str">
        <f>VLOOKUP(G2054,'Sub-Acct VLookup'!$A$1:$B$44,2,0)</f>
        <v>Community Welfare</v>
      </c>
      <c r="I2054">
        <v>3333</v>
      </c>
      <c r="J2054" s="2" t="s">
        <v>1011</v>
      </c>
      <c r="K2054" s="2"/>
      <c r="L2054" t="str">
        <f>VLOOKUP(J2054,'State V-Lookup'!$A$1:$B$19,2,0)</f>
        <v>KENTUCKY</v>
      </c>
      <c r="M2054" t="str">
        <f>VLOOKUP(I2054,'Cost Center VLookup'!$A$1:$C$99,2,0)</f>
        <v>3333 Mid St Div Public Affairs</v>
      </c>
      <c r="N2054" t="str">
        <f>VLOOKUP(I2054,'Cost Center VLookup'!$A$1:$C$89,3,0)</f>
        <v>Mark Martin</v>
      </c>
      <c r="O2054" t="str">
        <f>VLOOKUP(I2054,'Cost Center VLookup'!$A$1:$D$97,4,0)</f>
        <v>Administration</v>
      </c>
    </row>
    <row r="2055" spans="1:15" ht="15" hidden="1">
      <c r="A2055" s="55">
        <v>42165</v>
      </c>
      <c r="B2055" s="44">
        <v>201506</v>
      </c>
      <c r="C2055" s="9" t="s">
        <v>1531</v>
      </c>
      <c r="D2055" s="51" t="s">
        <v>1747</v>
      </c>
      <c r="E2055" s="51" t="s">
        <v>1746</v>
      </c>
      <c r="F2055" s="27">
        <v>774.23</v>
      </c>
      <c r="G2055">
        <v>30705</v>
      </c>
      <c r="H2055" s="7" t="str">
        <f>VLOOKUP(G2055,'Sub-Acct VLookup'!$A$1:$B$44,2,0)</f>
        <v>Health</v>
      </c>
      <c r="I2055">
        <v>3333</v>
      </c>
      <c r="J2055" s="54" t="s">
        <v>1026</v>
      </c>
      <c r="K2055" s="54"/>
      <c r="L2055" t="str">
        <f>VLOOKUP(J2055,'State V-Lookup'!$A$1:$B$19,2,0)</f>
        <v>TENNESSEE</v>
      </c>
      <c r="M2055" t="str">
        <f>VLOOKUP(I2055,'Cost Center VLookup'!$A$1:$C$99,2,0)</f>
        <v>3333 Mid St Div Public Affairs</v>
      </c>
      <c r="N2055" t="str">
        <f>VLOOKUP(I2055,'Cost Center VLookup'!$A$1:$C$89,3,0)</f>
        <v>Mark Martin</v>
      </c>
      <c r="O2055" t="str">
        <f>VLOOKUP(I2055,'Cost Center VLookup'!$A$1:$D$97,4,0)</f>
        <v>Administration</v>
      </c>
    </row>
    <row r="2056" spans="1:15" ht="15" hidden="1">
      <c r="A2056" s="55">
        <v>42167</v>
      </c>
      <c r="B2056" s="44">
        <v>201506</v>
      </c>
      <c r="C2056" s="9" t="s">
        <v>1531</v>
      </c>
      <c r="D2056" s="51" t="s">
        <v>1748</v>
      </c>
      <c r="E2056" s="51" t="s">
        <v>653</v>
      </c>
      <c r="F2056" s="27">
        <v>2500</v>
      </c>
      <c r="G2056">
        <v>30702</v>
      </c>
      <c r="H2056" s="7" t="str">
        <f>VLOOKUP(G2056,'Sub-Acct VLookup'!$A$1:$B$44,2,0)</f>
        <v>Education</v>
      </c>
      <c r="I2056">
        <v>3307</v>
      </c>
      <c r="J2056" s="54" t="s">
        <v>1026</v>
      </c>
      <c r="K2056" s="54"/>
      <c r="L2056" t="str">
        <f>VLOOKUP(J2056,'State V-Lookup'!$A$1:$B$19,2,0)</f>
        <v>TENNESSEE</v>
      </c>
      <c r="M2056" t="str">
        <f>VLOOKUP(I2056,'Cost Center VLookup'!$A$1:$C$99,2,0)</f>
        <v>3307 Mid St Div Franklin Finance</v>
      </c>
      <c r="N2056" t="str">
        <f>VLOOKUP(I2056,'Cost Center VLookup'!$A$1:$C$89,3,0)</f>
        <v>Marcie Wessinger</v>
      </c>
      <c r="O2056" t="str">
        <f>VLOOKUP(I2056,'Cost Center VLookup'!$A$1:$D$97,4,0)</f>
        <v>Administration</v>
      </c>
    </row>
    <row r="2057" spans="1:15" ht="15" hidden="1">
      <c r="A2057" s="55">
        <v>42167</v>
      </c>
      <c r="B2057" s="44">
        <v>201506</v>
      </c>
      <c r="C2057" s="9" t="s">
        <v>1531</v>
      </c>
      <c r="D2057" s="51" t="s">
        <v>1749</v>
      </c>
      <c r="E2057" s="51" t="s">
        <v>484</v>
      </c>
      <c r="F2057" s="27">
        <v>750</v>
      </c>
      <c r="G2057">
        <v>30703</v>
      </c>
      <c r="H2057" s="7" t="str">
        <f>VLOOKUP(G2057,'Sub-Acct VLookup'!$A$1:$B$44,2,0)</f>
        <v>United Way Agencies</v>
      </c>
      <c r="I2057">
        <v>3333</v>
      </c>
      <c r="J2057" s="54" t="s">
        <v>1026</v>
      </c>
      <c r="K2057" s="54"/>
      <c r="L2057" t="str">
        <f>VLOOKUP(J2057,'State V-Lookup'!$A$1:$B$19,2,0)</f>
        <v>TENNESSEE</v>
      </c>
      <c r="M2057" t="str">
        <f>VLOOKUP(I2057,'Cost Center VLookup'!$A$1:$C$99,2,0)</f>
        <v>3333 Mid St Div Public Affairs</v>
      </c>
      <c r="N2057" t="str">
        <f>VLOOKUP(I2057,'Cost Center VLookup'!$A$1:$C$89,3,0)</f>
        <v>Mark Martin</v>
      </c>
      <c r="O2057" t="str">
        <f>VLOOKUP(I2057,'Cost Center VLookup'!$A$1:$D$97,4,0)</f>
        <v>Administration</v>
      </c>
    </row>
    <row r="2058" spans="1:15" ht="15" hidden="1">
      <c r="A2058" s="55">
        <v>42171</v>
      </c>
      <c r="B2058" s="44">
        <v>201506</v>
      </c>
      <c r="C2058" s="9" t="s">
        <v>1531</v>
      </c>
      <c r="D2058" s="51" t="s">
        <v>1750</v>
      </c>
      <c r="E2058" s="51" t="s">
        <v>781</v>
      </c>
      <c r="F2058" s="27">
        <v>2500</v>
      </c>
      <c r="G2058">
        <v>30710</v>
      </c>
      <c r="H2058" s="7" t="str">
        <f>VLOOKUP(G2058,'Sub-Acct VLookup'!$A$1:$B$44,2,0)</f>
        <v>Youth Clubs &amp; Centers</v>
      </c>
      <c r="I2058">
        <v>3301</v>
      </c>
      <c r="J2058" s="2" t="s">
        <v>1011</v>
      </c>
      <c r="K2058" s="2"/>
      <c r="L2058" t="str">
        <f>VLOOKUP(J2058,'State V-Lookup'!$A$1:$B$19,2,0)</f>
        <v>KENTUCKY</v>
      </c>
      <c r="M2058" t="str">
        <f>VLOOKUP(I2058,'Cost Center VLookup'!$A$1:$C$99,2,0)</f>
        <v>3301 Mid St Div Franklin Administration</v>
      </c>
      <c r="N2058" t="str">
        <f>VLOOKUP(I2058,'Cost Center VLookup'!$A$1:$C$89,3,0)</f>
        <v>Kevin Dobbs</v>
      </c>
      <c r="O2058" t="str">
        <f>VLOOKUP(I2058,'Cost Center VLookup'!$A$1:$D$97,4,0)</f>
        <v>Administration</v>
      </c>
    </row>
    <row r="2059" spans="1:15" ht="15" hidden="1">
      <c r="A2059" s="55">
        <v>42172</v>
      </c>
      <c r="B2059" s="44">
        <v>201506</v>
      </c>
      <c r="C2059" s="9" t="s">
        <v>1531</v>
      </c>
      <c r="D2059" s="51">
        <v>809</v>
      </c>
      <c r="E2059" s="51" t="s">
        <v>1751</v>
      </c>
      <c r="F2059" s="27">
        <v>1000</v>
      </c>
      <c r="G2059">
        <v>30736</v>
      </c>
      <c r="H2059" s="7" t="str">
        <f>VLOOKUP(G2059,'Sub-Acct VLookup'!$A$1:$B$44,2,0)</f>
        <v>Community Welfare</v>
      </c>
      <c r="I2059">
        <v>3333</v>
      </c>
      <c r="J2059" s="2" t="s">
        <v>1035</v>
      </c>
      <c r="K2059" s="2"/>
      <c r="L2059" t="str">
        <f>VLOOKUP(J2059,'State V-Lookup'!$A$1:$B$19,2,0)</f>
        <v>VIRGINIA</v>
      </c>
      <c r="M2059" t="str">
        <f>VLOOKUP(I2059,'Cost Center VLookup'!$A$1:$C$99,2,0)</f>
        <v>3333 Mid St Div Public Affairs</v>
      </c>
      <c r="N2059" t="str">
        <f>VLOOKUP(I2059,'Cost Center VLookup'!$A$1:$C$89,3,0)</f>
        <v>Mark Martin</v>
      </c>
      <c r="O2059" t="str">
        <f>VLOOKUP(I2059,'Cost Center VLookup'!$A$1:$D$97,4,0)</f>
        <v>Administration</v>
      </c>
    </row>
    <row r="2060" spans="1:15" ht="15" hidden="1">
      <c r="A2060" s="55">
        <v>42177</v>
      </c>
      <c r="B2060" s="44">
        <v>201506</v>
      </c>
      <c r="C2060" s="9" t="s">
        <v>1531</v>
      </c>
      <c r="D2060" s="51" t="s">
        <v>1752</v>
      </c>
      <c r="E2060" s="51" t="s">
        <v>800</v>
      </c>
      <c r="F2060" s="27">
        <v>350</v>
      </c>
      <c r="G2060">
        <v>30702</v>
      </c>
      <c r="H2060" s="7" t="str">
        <f>VLOOKUP(G2060,'Sub-Acct VLookup'!$A$1:$B$44,2,0)</f>
        <v>Education</v>
      </c>
      <c r="I2060">
        <v>3333</v>
      </c>
      <c r="J2060" s="2" t="s">
        <v>1011</v>
      </c>
      <c r="K2060" s="2"/>
      <c r="L2060" t="str">
        <f>VLOOKUP(J2060,'State V-Lookup'!$A$1:$B$19,2,0)</f>
        <v>KENTUCKY</v>
      </c>
      <c r="M2060" t="str">
        <f>VLOOKUP(I2060,'Cost Center VLookup'!$A$1:$C$99,2,0)</f>
        <v>3333 Mid St Div Public Affairs</v>
      </c>
      <c r="N2060" t="str">
        <f>VLOOKUP(I2060,'Cost Center VLookup'!$A$1:$C$89,3,0)</f>
        <v>Mark Martin</v>
      </c>
      <c r="O2060" t="str">
        <f>VLOOKUP(I2060,'Cost Center VLookup'!$A$1:$D$97,4,0)</f>
        <v>Administration</v>
      </c>
    </row>
    <row r="2061" spans="1:15" ht="15" hidden="1">
      <c r="A2061" s="55">
        <v>42177</v>
      </c>
      <c r="B2061" s="44">
        <v>201506</v>
      </c>
      <c r="C2061" s="9" t="s">
        <v>1531</v>
      </c>
      <c r="D2061" s="51" t="s">
        <v>1753</v>
      </c>
      <c r="E2061" s="51" t="s">
        <v>863</v>
      </c>
      <c r="F2061" s="27">
        <v>300</v>
      </c>
      <c r="G2061">
        <v>30736</v>
      </c>
      <c r="H2061" s="7" t="str">
        <f>VLOOKUP(G2061,'Sub-Acct VLookup'!$A$1:$B$44,2,0)</f>
        <v>Community Welfare</v>
      </c>
      <c r="I2061">
        <v>3333</v>
      </c>
      <c r="J2061" s="2" t="s">
        <v>1011</v>
      </c>
      <c r="K2061" s="2"/>
      <c r="L2061" t="str">
        <f>VLOOKUP(J2061,'State V-Lookup'!$A$1:$B$19,2,0)</f>
        <v>KENTUCKY</v>
      </c>
      <c r="M2061" t="str">
        <f>VLOOKUP(I2061,'Cost Center VLookup'!$A$1:$C$99,2,0)</f>
        <v>3333 Mid St Div Public Affairs</v>
      </c>
      <c r="N2061" t="str">
        <f>VLOOKUP(I2061,'Cost Center VLookup'!$A$1:$C$89,3,0)</f>
        <v>Mark Martin</v>
      </c>
      <c r="O2061" t="str">
        <f>VLOOKUP(I2061,'Cost Center VLookup'!$A$1:$D$97,4,0)</f>
        <v>Administration</v>
      </c>
    </row>
    <row r="2062" spans="1:15" ht="15" hidden="1">
      <c r="A2062" s="55">
        <v>42178</v>
      </c>
      <c r="B2062" s="44">
        <v>201506</v>
      </c>
      <c r="C2062" s="9" t="s">
        <v>1531</v>
      </c>
      <c r="D2062" s="51">
        <v>22725</v>
      </c>
      <c r="E2062" s="51" t="s">
        <v>1754</v>
      </c>
      <c r="F2062" s="27">
        <v>98.5</v>
      </c>
      <c r="G2062">
        <v>30702</v>
      </c>
      <c r="H2062" s="7" t="str">
        <f>VLOOKUP(G2062,'Sub-Acct VLookup'!$A$1:$B$44,2,0)</f>
        <v>Education</v>
      </c>
      <c r="I2062">
        <v>2737</v>
      </c>
      <c r="J2062" s="2" t="s">
        <v>1011</v>
      </c>
      <c r="K2062" s="2"/>
      <c r="L2062" t="str">
        <f>VLOOKUP(J2062,'State V-Lookup'!$A$1:$B$19,2,0)</f>
        <v>KENTUCKY</v>
      </c>
      <c r="M2062" t="str">
        <f>VLOOKUP(I2062,'Cost Center VLookup'!$A$1:$C$99,2,0)</f>
        <v>2737 KY Div Danville C&amp;M/Service</v>
      </c>
      <c r="N2062" t="str">
        <f>VLOOKUP(I2062,'Cost Center VLookup'!$A$1:$C$89,3,0)</f>
        <v>Jimmy Dale Smith</v>
      </c>
      <c r="O2062" t="str">
        <f>VLOOKUP(I2062,'Cost Center VLookup'!$A$1:$D$97,4,0)</f>
        <v>Mike Close</v>
      </c>
    </row>
    <row r="2063" spans="1:15" ht="15" hidden="1">
      <c r="A2063" s="55">
        <v>42179</v>
      </c>
      <c r="B2063" s="44">
        <v>201506</v>
      </c>
      <c r="C2063" s="9" t="s">
        <v>1531</v>
      </c>
      <c r="D2063" s="51" t="s">
        <v>1755</v>
      </c>
      <c r="E2063" s="51" t="s">
        <v>744</v>
      </c>
      <c r="F2063" s="27">
        <v>1000</v>
      </c>
      <c r="G2063">
        <v>30736</v>
      </c>
      <c r="H2063" s="7" t="str">
        <f>VLOOKUP(G2063,'Sub-Acct VLookup'!$A$1:$B$44,2,0)</f>
        <v>Community Welfare</v>
      </c>
      <c r="I2063">
        <v>3333</v>
      </c>
      <c r="J2063" s="2" t="s">
        <v>1011</v>
      </c>
      <c r="K2063" s="2"/>
      <c r="L2063" t="str">
        <f>VLOOKUP(J2063,'State V-Lookup'!$A$1:$B$19,2,0)</f>
        <v>KENTUCKY</v>
      </c>
      <c r="M2063" t="str">
        <f>VLOOKUP(I2063,'Cost Center VLookup'!$A$1:$C$99,2,0)</f>
        <v>3333 Mid St Div Public Affairs</v>
      </c>
      <c r="N2063" t="str">
        <f>VLOOKUP(I2063,'Cost Center VLookup'!$A$1:$C$89,3,0)</f>
        <v>Mark Martin</v>
      </c>
      <c r="O2063" t="str">
        <f>VLOOKUP(I2063,'Cost Center VLookup'!$A$1:$D$97,4,0)</f>
        <v>Administration</v>
      </c>
    </row>
    <row r="2064" spans="1:15" ht="15" hidden="1">
      <c r="A2064" s="55">
        <v>42179</v>
      </c>
      <c r="B2064" s="44">
        <v>201506</v>
      </c>
      <c r="C2064" s="9" t="s">
        <v>1531</v>
      </c>
      <c r="D2064" s="51" t="s">
        <v>1755</v>
      </c>
      <c r="E2064" s="51" t="s">
        <v>1756</v>
      </c>
      <c r="F2064" s="27">
        <v>1000</v>
      </c>
      <c r="G2064">
        <v>30736</v>
      </c>
      <c r="H2064" s="7" t="str">
        <f>VLOOKUP(G2064,'Sub-Acct VLookup'!$A$1:$B$44,2,0)</f>
        <v>Community Welfare</v>
      </c>
      <c r="I2064">
        <v>3333</v>
      </c>
      <c r="J2064" s="2" t="s">
        <v>1011</v>
      </c>
      <c r="K2064" s="2"/>
      <c r="L2064" t="str">
        <f>VLOOKUP(J2064,'State V-Lookup'!$A$1:$B$19,2,0)</f>
        <v>KENTUCKY</v>
      </c>
      <c r="M2064" t="str">
        <f>VLOOKUP(I2064,'Cost Center VLookup'!$A$1:$C$99,2,0)</f>
        <v>3333 Mid St Div Public Affairs</v>
      </c>
      <c r="N2064" t="str">
        <f>VLOOKUP(I2064,'Cost Center VLookup'!$A$1:$C$89,3,0)</f>
        <v>Mark Martin</v>
      </c>
      <c r="O2064" t="str">
        <f>VLOOKUP(I2064,'Cost Center VLookup'!$A$1:$D$97,4,0)</f>
        <v>Administration</v>
      </c>
    </row>
    <row r="2065" spans="1:15" ht="15" hidden="1">
      <c r="A2065" s="55">
        <v>42179</v>
      </c>
      <c r="B2065" s="44">
        <v>201506</v>
      </c>
      <c r="C2065" s="9" t="s">
        <v>1531</v>
      </c>
      <c r="D2065" s="51" t="s">
        <v>1757</v>
      </c>
      <c r="E2065" s="51" t="s">
        <v>484</v>
      </c>
      <c r="F2065" s="27">
        <v>350</v>
      </c>
      <c r="G2065">
        <v>30703</v>
      </c>
      <c r="H2065" s="7" t="str">
        <f>VLOOKUP(G2065,'Sub-Acct VLookup'!$A$1:$B$44,2,0)</f>
        <v>United Way Agencies</v>
      </c>
      <c r="I2065">
        <v>3333</v>
      </c>
      <c r="J2065" s="54" t="s">
        <v>1026</v>
      </c>
      <c r="K2065" s="54"/>
      <c r="L2065" t="str">
        <f>VLOOKUP(J2065,'State V-Lookup'!$A$1:$B$19,2,0)</f>
        <v>TENNESSEE</v>
      </c>
      <c r="M2065" t="str">
        <f>VLOOKUP(I2065,'Cost Center VLookup'!$A$1:$C$99,2,0)</f>
        <v>3333 Mid St Div Public Affairs</v>
      </c>
      <c r="N2065" t="str">
        <f>VLOOKUP(I2065,'Cost Center VLookup'!$A$1:$C$89,3,0)</f>
        <v>Mark Martin</v>
      </c>
      <c r="O2065" t="str">
        <f>VLOOKUP(I2065,'Cost Center VLookup'!$A$1:$D$97,4,0)</f>
        <v>Administration</v>
      </c>
    </row>
    <row r="2066" spans="1:15" ht="15" hidden="1">
      <c r="A2066" s="55">
        <v>42180</v>
      </c>
      <c r="B2066" s="44">
        <v>201506</v>
      </c>
      <c r="C2066" s="9" t="s">
        <v>1531</v>
      </c>
      <c r="D2066" s="51" t="s">
        <v>1759</v>
      </c>
      <c r="E2066" s="51" t="s">
        <v>1758</v>
      </c>
      <c r="F2066" s="27">
        <v>500</v>
      </c>
      <c r="G2066">
        <v>30702</v>
      </c>
      <c r="H2066" s="7" t="str">
        <f>VLOOKUP(G2066,'Sub-Acct VLookup'!$A$1:$B$44,2,0)</f>
        <v>Education</v>
      </c>
      <c r="I2066">
        <v>3333</v>
      </c>
      <c r="J2066" s="54" t="s">
        <v>1026</v>
      </c>
      <c r="K2066" s="54"/>
      <c r="L2066" t="str">
        <f>VLOOKUP(J2066,'State V-Lookup'!$A$1:$B$19,2,0)</f>
        <v>TENNESSEE</v>
      </c>
      <c r="M2066" t="str">
        <f>VLOOKUP(I2066,'Cost Center VLookup'!$A$1:$C$99,2,0)</f>
        <v>3333 Mid St Div Public Affairs</v>
      </c>
      <c r="N2066" t="str">
        <f>VLOOKUP(I2066,'Cost Center VLookup'!$A$1:$C$89,3,0)</f>
        <v>Mark Martin</v>
      </c>
      <c r="O2066" t="str">
        <f>VLOOKUP(I2066,'Cost Center VLookup'!$A$1:$D$97,4,0)</f>
        <v>Administration</v>
      </c>
    </row>
    <row r="2067" spans="1:15" ht="15" hidden="1">
      <c r="A2067" s="55">
        <v>41074</v>
      </c>
      <c r="B2067" s="44">
        <v>201507</v>
      </c>
      <c r="C2067" s="9" t="s">
        <v>1531</v>
      </c>
      <c r="D2067" s="51" t="s">
        <v>924</v>
      </c>
      <c r="E2067" s="51" t="s">
        <v>925</v>
      </c>
      <c r="F2067" s="27">
        <v>-250</v>
      </c>
      <c r="G2067">
        <v>30705</v>
      </c>
      <c r="H2067" s="7" t="str">
        <f>VLOOKUP(G2067,'Sub-Acct VLookup'!$A$1:$B$44,2,0)</f>
        <v>Health</v>
      </c>
      <c r="I2067">
        <v>3333</v>
      </c>
      <c r="J2067" s="54" t="s">
        <v>1068</v>
      </c>
      <c r="K2067" s="54"/>
      <c r="L2067" t="str">
        <f>VLOOKUP(J2067,'State V-Lookup'!$A$1:$B$19,2,0)</f>
        <v>GEORGIA</v>
      </c>
      <c r="M2067" t="str">
        <f>VLOOKUP(I2067,'Cost Center VLookup'!$A$1:$C$99,2,0)</f>
        <v>3333 Mid St Div Public Affairs</v>
      </c>
      <c r="N2067" t="str">
        <f>VLOOKUP(I2067,'Cost Center VLookup'!$A$1:$C$89,3,0)</f>
        <v>Mark Martin</v>
      </c>
      <c r="O2067" t="str">
        <f>VLOOKUP(I2067,'Cost Center VLookup'!$A$1:$D$97,4,0)</f>
        <v>Administration</v>
      </c>
    </row>
    <row r="2068" spans="1:15" ht="15" hidden="1">
      <c r="A2068" s="55">
        <v>40714</v>
      </c>
      <c r="B2068" s="44">
        <v>201507</v>
      </c>
      <c r="C2068" s="9" t="s">
        <v>1531</v>
      </c>
      <c r="D2068" s="51" t="s">
        <v>1768</v>
      </c>
      <c r="E2068" s="51" t="s">
        <v>1760</v>
      </c>
      <c r="F2068" s="27">
        <v>-250</v>
      </c>
      <c r="G2068">
        <v>30736</v>
      </c>
      <c r="H2068" s="7" t="str">
        <f>VLOOKUP(G2068,'Sub-Acct VLookup'!$A$1:$B$44,2,0)</f>
        <v>Community Welfare</v>
      </c>
      <c r="I2068">
        <v>3333</v>
      </c>
      <c r="J2068" s="54" t="s">
        <v>1011</v>
      </c>
      <c r="K2068" s="54"/>
      <c r="L2068" t="str">
        <f>VLOOKUP(J2068,'State V-Lookup'!$A$1:$B$19,2,0)</f>
        <v>KENTUCKY</v>
      </c>
      <c r="M2068" t="str">
        <f>VLOOKUP(I2068,'Cost Center VLookup'!$A$1:$C$99,2,0)</f>
        <v>3333 Mid St Div Public Affairs</v>
      </c>
      <c r="N2068" t="str">
        <f>VLOOKUP(I2068,'Cost Center VLookup'!$A$1:$C$89,3,0)</f>
        <v>Mark Martin</v>
      </c>
      <c r="O2068" t="str">
        <f>VLOOKUP(I2068,'Cost Center VLookup'!$A$1:$D$97,4,0)</f>
        <v>Administration</v>
      </c>
    </row>
    <row r="2069" spans="1:15" ht="15" hidden="1">
      <c r="A2069" s="55">
        <v>42184</v>
      </c>
      <c r="B2069" s="44">
        <v>201507</v>
      </c>
      <c r="C2069" s="9" t="s">
        <v>1531</v>
      </c>
      <c r="D2069" s="51" t="s">
        <v>1769</v>
      </c>
      <c r="E2069" s="51" t="s">
        <v>1273</v>
      </c>
      <c r="F2069" s="27">
        <v>500</v>
      </c>
      <c r="G2069">
        <v>30710</v>
      </c>
      <c r="H2069" s="7" t="str">
        <f>VLOOKUP(G2069,'Sub-Acct VLookup'!$A$1:$B$44,2,0)</f>
        <v>Youth Clubs &amp; Centers</v>
      </c>
      <c r="I2069">
        <v>3333</v>
      </c>
      <c r="J2069" s="54" t="s">
        <v>1011</v>
      </c>
      <c r="K2069" s="54"/>
      <c r="L2069" t="str">
        <f>VLOOKUP(J2069,'State V-Lookup'!$A$1:$B$19,2,0)</f>
        <v>KENTUCKY</v>
      </c>
      <c r="M2069" t="str">
        <f>VLOOKUP(I2069,'Cost Center VLookup'!$A$1:$C$99,2,0)</f>
        <v>3333 Mid St Div Public Affairs</v>
      </c>
      <c r="N2069" t="str">
        <f>VLOOKUP(I2069,'Cost Center VLookup'!$A$1:$C$89,3,0)</f>
        <v>Mark Martin</v>
      </c>
      <c r="O2069" t="str">
        <f>VLOOKUP(I2069,'Cost Center VLookup'!$A$1:$D$97,4,0)</f>
        <v>Administration</v>
      </c>
    </row>
    <row r="2070" spans="1:15" ht="15" hidden="1">
      <c r="A2070" s="55">
        <v>42186</v>
      </c>
      <c r="B2070" s="44">
        <v>201507</v>
      </c>
      <c r="C2070" s="9" t="s">
        <v>1531</v>
      </c>
      <c r="D2070" s="51" t="s">
        <v>1770</v>
      </c>
      <c r="E2070" s="51" t="s">
        <v>715</v>
      </c>
      <c r="F2070" s="27">
        <v>250</v>
      </c>
      <c r="G2070">
        <v>30710</v>
      </c>
      <c r="H2070" s="7" t="str">
        <f>VLOOKUP(G2070,'Sub-Acct VLookup'!$A$1:$B$44,2,0)</f>
        <v>Youth Clubs &amp; Centers</v>
      </c>
      <c r="I2070">
        <v>3333</v>
      </c>
      <c r="J2070" s="54" t="s">
        <v>1011</v>
      </c>
      <c r="K2070" s="54"/>
      <c r="L2070" t="str">
        <f>VLOOKUP(J2070,'State V-Lookup'!$A$1:$B$19,2,0)</f>
        <v>KENTUCKY</v>
      </c>
      <c r="M2070" t="str">
        <f>VLOOKUP(I2070,'Cost Center VLookup'!$A$1:$C$99,2,0)</f>
        <v>3333 Mid St Div Public Affairs</v>
      </c>
      <c r="N2070" t="str">
        <f>VLOOKUP(I2070,'Cost Center VLookup'!$A$1:$C$89,3,0)</f>
        <v>Mark Martin</v>
      </c>
      <c r="O2070" t="str">
        <f>VLOOKUP(I2070,'Cost Center VLookup'!$A$1:$D$97,4,0)</f>
        <v>Administration</v>
      </c>
    </row>
    <row r="2071" spans="1:15" ht="15" hidden="1">
      <c r="A2071" s="55">
        <v>42186</v>
      </c>
      <c r="B2071" s="44">
        <v>201507</v>
      </c>
      <c r="C2071" s="9" t="s">
        <v>1531</v>
      </c>
      <c r="D2071" s="51" t="s">
        <v>1770</v>
      </c>
      <c r="E2071" s="51" t="s">
        <v>1761</v>
      </c>
      <c r="F2071" s="27">
        <v>100</v>
      </c>
      <c r="G2071">
        <v>30736</v>
      </c>
      <c r="H2071" s="7" t="str">
        <f>VLOOKUP(G2071,'Sub-Acct VLookup'!$A$1:$B$44,2,0)</f>
        <v>Community Welfare</v>
      </c>
      <c r="I2071">
        <v>3333</v>
      </c>
      <c r="J2071" s="54" t="s">
        <v>1011</v>
      </c>
      <c r="K2071" s="54"/>
      <c r="L2071" t="str">
        <f>VLOOKUP(J2071,'State V-Lookup'!$A$1:$B$19,2,0)</f>
        <v>KENTUCKY</v>
      </c>
      <c r="M2071" t="str">
        <f>VLOOKUP(I2071,'Cost Center VLookup'!$A$1:$C$99,2,0)</f>
        <v>3333 Mid St Div Public Affairs</v>
      </c>
      <c r="N2071" t="str">
        <f>VLOOKUP(I2071,'Cost Center VLookup'!$A$1:$C$89,3,0)</f>
        <v>Mark Martin</v>
      </c>
      <c r="O2071" t="str">
        <f>VLOOKUP(I2071,'Cost Center VLookup'!$A$1:$D$97,4,0)</f>
        <v>Administration</v>
      </c>
    </row>
    <row r="2072" spans="1:15" ht="15" hidden="1">
      <c r="A2072" s="55">
        <v>42191</v>
      </c>
      <c r="B2072" s="44">
        <v>201507</v>
      </c>
      <c r="C2072" s="9" t="s">
        <v>1531</v>
      </c>
      <c r="D2072" s="51" t="s">
        <v>1771</v>
      </c>
      <c r="E2072" s="51" t="s">
        <v>1762</v>
      </c>
      <c r="F2072" s="27">
        <v>1994</v>
      </c>
      <c r="G2072">
        <v>30736</v>
      </c>
      <c r="H2072" s="7" t="str">
        <f>VLOOKUP(G2072,'Sub-Acct VLookup'!$A$1:$B$44,2,0)</f>
        <v>Community Welfare</v>
      </c>
      <c r="I2072">
        <v>2750</v>
      </c>
      <c r="J2072" s="54" t="s">
        <v>1011</v>
      </c>
      <c r="K2072" s="54"/>
      <c r="L2072" t="str">
        <f>VLOOKUP(J2072,'State V-Lookup'!$A$1:$B$19,2,0)</f>
        <v>KENTUCKY</v>
      </c>
      <c r="M2072" t="str">
        <f>VLOOKUP(I2072,'Cost Center VLookup'!$A$1:$C$99,2,0)</f>
        <v>2750 KY Div Bowling Green Operations</v>
      </c>
      <c r="N2072" t="str">
        <f>VLOOKUP(I2072,'Cost Center VLookup'!$A$1:$C$89,3,0)</f>
        <v>Mike Close</v>
      </c>
      <c r="O2072" t="str">
        <f>VLOOKUP(I2072,'Cost Center VLookup'!$A$1:$D$97,4,0)</f>
        <v>Mike Close</v>
      </c>
    </row>
    <row r="2073" spans="1:15" ht="15" hidden="1">
      <c r="A2073" s="55">
        <v>42191</v>
      </c>
      <c r="B2073" s="44">
        <v>201507</v>
      </c>
      <c r="C2073" s="9" t="s">
        <v>1531</v>
      </c>
      <c r="D2073" s="51" t="s">
        <v>1772</v>
      </c>
      <c r="E2073" s="51" t="s">
        <v>1763</v>
      </c>
      <c r="F2073" s="27">
        <v>100</v>
      </c>
      <c r="G2073">
        <v>30702</v>
      </c>
      <c r="H2073" s="7" t="str">
        <f>VLOOKUP(G2073,'Sub-Acct VLookup'!$A$1:$B$44,2,0)</f>
        <v>Education</v>
      </c>
      <c r="I2073">
        <v>3333</v>
      </c>
      <c r="J2073" s="54" t="s">
        <v>1011</v>
      </c>
      <c r="K2073" s="54"/>
      <c r="L2073" t="str">
        <f>VLOOKUP(J2073,'State V-Lookup'!$A$1:$B$19,2,0)</f>
        <v>KENTUCKY</v>
      </c>
      <c r="M2073" t="str">
        <f>VLOOKUP(I2073,'Cost Center VLookup'!$A$1:$C$99,2,0)</f>
        <v>3333 Mid St Div Public Affairs</v>
      </c>
      <c r="N2073" t="str">
        <f>VLOOKUP(I2073,'Cost Center VLookup'!$A$1:$C$89,3,0)</f>
        <v>Mark Martin</v>
      </c>
      <c r="O2073" t="str">
        <f>VLOOKUP(I2073,'Cost Center VLookup'!$A$1:$D$97,4,0)</f>
        <v>Administration</v>
      </c>
    </row>
    <row r="2074" spans="1:15" ht="15" hidden="1">
      <c r="A2074" s="55">
        <v>42193</v>
      </c>
      <c r="B2074" s="44">
        <v>201507</v>
      </c>
      <c r="C2074" s="9" t="s">
        <v>1531</v>
      </c>
      <c r="D2074" s="51" t="s">
        <v>1555</v>
      </c>
      <c r="E2074" s="51" t="s">
        <v>1764</v>
      </c>
      <c r="F2074" s="27">
        <v>0</v>
      </c>
      <c r="G2074">
        <v>30736</v>
      </c>
      <c r="H2074" s="7" t="str">
        <f>VLOOKUP(G2074,'Sub-Acct VLookup'!$A$1:$B$44,2,0)</f>
        <v>Community Welfare</v>
      </c>
      <c r="I2074">
        <v>3331</v>
      </c>
      <c r="J2074" s="54" t="s">
        <v>1026</v>
      </c>
      <c r="K2074" s="54"/>
      <c r="L2074" t="str">
        <f>VLOOKUP(J2074,'State V-Lookup'!$A$1:$B$19,2,0)</f>
        <v>TENNESSEE</v>
      </c>
      <c r="M2074" t="str">
        <f>VLOOKUP(I2074,'Cost Center VLookup'!$A$1:$C$99,2,0)</f>
        <v>3331 Mid St Div Franklin Central Region Administration</v>
      </c>
      <c r="N2074" t="str">
        <f>VLOOKUP(I2074,'Cost Center VLookup'!$A$1:$C$89,3,0)</f>
        <v>Craig Rice</v>
      </c>
      <c r="O2074" t="str">
        <f>VLOOKUP(I2074,'Cost Center VLookup'!$A$1:$D$97,4,0)</f>
        <v>Administration</v>
      </c>
    </row>
    <row r="2075" spans="1:15" ht="15" hidden="1">
      <c r="A2075" s="55">
        <v>42193</v>
      </c>
      <c r="B2075" s="44">
        <v>201507</v>
      </c>
      <c r="C2075" s="9" t="s">
        <v>1531</v>
      </c>
      <c r="D2075" s="51" t="s">
        <v>1555</v>
      </c>
      <c r="E2075" s="51" t="s">
        <v>1764</v>
      </c>
      <c r="F2075" s="27">
        <v>750</v>
      </c>
      <c r="G2075">
        <v>30706</v>
      </c>
      <c r="H2075" s="7" t="str">
        <f>VLOOKUP(G2075,'Sub-Acct VLookup'!$A$1:$B$44,2,0)</f>
        <v>Museums &amp; Arts</v>
      </c>
      <c r="I2075">
        <v>3333</v>
      </c>
      <c r="J2075" s="54" t="s">
        <v>1026</v>
      </c>
      <c r="K2075" s="54"/>
      <c r="L2075" t="str">
        <f>VLOOKUP(J2075,'State V-Lookup'!$A$1:$B$19,2,0)</f>
        <v>TENNESSEE</v>
      </c>
      <c r="M2075" t="str">
        <f>VLOOKUP(I2075,'Cost Center VLookup'!$A$1:$C$99,2,0)</f>
        <v>3333 Mid St Div Public Affairs</v>
      </c>
      <c r="N2075" t="str">
        <f>VLOOKUP(I2075,'Cost Center VLookup'!$A$1:$C$89,3,0)</f>
        <v>Mark Martin</v>
      </c>
      <c r="O2075" t="str">
        <f>VLOOKUP(I2075,'Cost Center VLookup'!$A$1:$D$97,4,0)</f>
        <v>Administration</v>
      </c>
    </row>
    <row r="2076" spans="1:15" ht="15" hidden="1">
      <c r="A2076" s="55">
        <v>42194</v>
      </c>
      <c r="B2076" s="44">
        <v>201507</v>
      </c>
      <c r="C2076" s="9" t="s">
        <v>1531</v>
      </c>
      <c r="D2076" s="51" t="s">
        <v>1773</v>
      </c>
      <c r="E2076" s="51" t="s">
        <v>1765</v>
      </c>
      <c r="F2076" s="27">
        <v>3000</v>
      </c>
      <c r="G2076">
        <v>30736</v>
      </c>
      <c r="H2076" s="7" t="str">
        <f>VLOOKUP(G2076,'Sub-Acct VLookup'!$A$1:$B$44,2,0)</f>
        <v>Community Welfare</v>
      </c>
      <c r="I2076">
        <v>3333</v>
      </c>
      <c r="J2076" s="54" t="s">
        <v>1011</v>
      </c>
      <c r="K2076" s="54"/>
      <c r="L2076" t="str">
        <f>VLOOKUP(J2076,'State V-Lookup'!$A$1:$B$19,2,0)</f>
        <v>KENTUCKY</v>
      </c>
      <c r="M2076" t="str">
        <f>VLOOKUP(I2076,'Cost Center VLookup'!$A$1:$C$99,2,0)</f>
        <v>3333 Mid St Div Public Affairs</v>
      </c>
      <c r="N2076" t="str">
        <f>VLOOKUP(I2076,'Cost Center VLookup'!$A$1:$C$89,3,0)</f>
        <v>Mark Martin</v>
      </c>
      <c r="O2076" t="str">
        <f>VLOOKUP(I2076,'Cost Center VLookup'!$A$1:$D$97,4,0)</f>
        <v>Administration</v>
      </c>
    </row>
    <row r="2077" spans="1:15" ht="15" hidden="1">
      <c r="A2077" s="55">
        <v>42202</v>
      </c>
      <c r="B2077" s="44">
        <v>201507</v>
      </c>
      <c r="C2077" s="9" t="s">
        <v>1531</v>
      </c>
      <c r="D2077" s="51" t="s">
        <v>1774</v>
      </c>
      <c r="E2077" s="51" t="s">
        <v>1766</v>
      </c>
      <c r="F2077" s="27">
        <v>1000</v>
      </c>
      <c r="G2077">
        <v>30702</v>
      </c>
      <c r="H2077" s="7" t="str">
        <f>VLOOKUP(G2077,'Sub-Acct VLookup'!$A$1:$B$44,2,0)</f>
        <v>Education</v>
      </c>
      <c r="I2077">
        <v>3307</v>
      </c>
      <c r="J2077" s="54" t="s">
        <v>1026</v>
      </c>
      <c r="K2077" s="54"/>
      <c r="L2077" t="str">
        <f>VLOOKUP(J2077,'State V-Lookup'!$A$1:$B$19,2,0)</f>
        <v>TENNESSEE</v>
      </c>
      <c r="M2077" t="str">
        <f>VLOOKUP(I2077,'Cost Center VLookup'!$A$1:$C$99,2,0)</f>
        <v>3307 Mid St Div Franklin Finance</v>
      </c>
      <c r="N2077" t="str">
        <f>VLOOKUP(I2077,'Cost Center VLookup'!$A$1:$C$89,3,0)</f>
        <v>Marcie Wessinger</v>
      </c>
      <c r="O2077" t="str">
        <f>VLOOKUP(I2077,'Cost Center VLookup'!$A$1:$D$97,4,0)</f>
        <v>Administration</v>
      </c>
    </row>
    <row r="2078" spans="1:15" ht="15" hidden="1">
      <c r="A2078" s="55">
        <v>42209</v>
      </c>
      <c r="B2078" s="44">
        <v>201507</v>
      </c>
      <c r="C2078" s="9" t="s">
        <v>1531</v>
      </c>
      <c r="D2078" s="51" t="s">
        <v>1775</v>
      </c>
      <c r="E2078" s="51" t="s">
        <v>1455</v>
      </c>
      <c r="F2078" s="27">
        <v>315</v>
      </c>
      <c r="G2078">
        <v>30736</v>
      </c>
      <c r="H2078" s="7" t="str">
        <f>VLOOKUP(G2078,'Sub-Acct VLookup'!$A$1:$B$44,2,0)</f>
        <v>Community Welfare</v>
      </c>
      <c r="I2078">
        <v>2739</v>
      </c>
      <c r="J2078" s="54" t="s">
        <v>1011</v>
      </c>
      <c r="K2078" s="54"/>
      <c r="L2078" t="str">
        <f>VLOOKUP(J2078,'State V-Lookup'!$A$1:$B$19,2,0)</f>
        <v>KENTUCKY</v>
      </c>
      <c r="M2078" t="str">
        <f>VLOOKUP(I2078,'Cost Center VLookup'!$A$1:$C$99,2,0)</f>
        <v>2739 KY Div Shelbyville C&amp;M/Service</v>
      </c>
      <c r="N2078" t="str">
        <f>VLOOKUP(I2078,'Cost Center VLookup'!$A$1:$C$89,3,0)</f>
        <v>Jake Basham</v>
      </c>
      <c r="O2078" t="str">
        <f>VLOOKUP(I2078,'Cost Center VLookup'!$A$1:$D$97,4,0)</f>
        <v>Mike Close</v>
      </c>
    </row>
    <row r="2079" spans="1:15" ht="15" hidden="1">
      <c r="A2079" s="55">
        <v>42213</v>
      </c>
      <c r="B2079" s="44">
        <v>201507</v>
      </c>
      <c r="C2079" s="9" t="s">
        <v>1531</v>
      </c>
      <c r="D2079" s="51" t="s">
        <v>1776</v>
      </c>
      <c r="E2079" s="51" t="s">
        <v>84</v>
      </c>
      <c r="F2079" s="27">
        <v>5000</v>
      </c>
      <c r="G2079">
        <v>30702</v>
      </c>
      <c r="H2079" s="7" t="str">
        <f>VLOOKUP(G2079,'Sub-Acct VLookup'!$A$1:$B$44,2,0)</f>
        <v>Education</v>
      </c>
      <c r="I2079">
        <v>3333</v>
      </c>
      <c r="J2079" s="54" t="s">
        <v>1011</v>
      </c>
      <c r="K2079" s="54"/>
      <c r="L2079" t="str">
        <f>VLOOKUP(J2079,'State V-Lookup'!$A$1:$B$19,2,0)</f>
        <v>KENTUCKY</v>
      </c>
      <c r="M2079" t="str">
        <f>VLOOKUP(I2079,'Cost Center VLookup'!$A$1:$C$99,2,0)</f>
        <v>3333 Mid St Div Public Affairs</v>
      </c>
      <c r="N2079" t="str">
        <f>VLOOKUP(I2079,'Cost Center VLookup'!$A$1:$C$89,3,0)</f>
        <v>Mark Martin</v>
      </c>
      <c r="O2079" t="str">
        <f>VLOOKUP(I2079,'Cost Center VLookup'!$A$1:$D$97,4,0)</f>
        <v>Administration</v>
      </c>
    </row>
    <row r="2080" spans="1:15" ht="15" hidden="1">
      <c r="A2080" s="55">
        <v>42213</v>
      </c>
      <c r="B2080" s="44">
        <v>201507</v>
      </c>
      <c r="C2080" s="9" t="s">
        <v>1531</v>
      </c>
      <c r="D2080" s="51" t="s">
        <v>1777</v>
      </c>
      <c r="E2080" s="51" t="s">
        <v>1428</v>
      </c>
      <c r="F2080" s="27">
        <v>301</v>
      </c>
      <c r="G2080">
        <v>30702</v>
      </c>
      <c r="H2080" s="7" t="str">
        <f>VLOOKUP(G2080,'Sub-Acct VLookup'!$A$1:$B$44,2,0)</f>
        <v>Education</v>
      </c>
      <c r="I2080">
        <v>3333</v>
      </c>
      <c r="J2080" s="54" t="s">
        <v>1011</v>
      </c>
      <c r="K2080" s="54"/>
      <c r="L2080" t="str">
        <f>VLOOKUP(J2080,'State V-Lookup'!$A$1:$B$19,2,0)</f>
        <v>KENTUCKY</v>
      </c>
      <c r="M2080" t="str">
        <f>VLOOKUP(I2080,'Cost Center VLookup'!$A$1:$C$99,2,0)</f>
        <v>3333 Mid St Div Public Affairs</v>
      </c>
      <c r="N2080" t="str">
        <f>VLOOKUP(I2080,'Cost Center VLookup'!$A$1:$C$89,3,0)</f>
        <v>Mark Martin</v>
      </c>
      <c r="O2080" t="str">
        <f>VLOOKUP(I2080,'Cost Center VLookup'!$A$1:$D$97,4,0)</f>
        <v>Administration</v>
      </c>
    </row>
    <row r="2081" spans="1:15" ht="15" hidden="1">
      <c r="A2081" s="55">
        <v>42214</v>
      </c>
      <c r="B2081" s="44">
        <v>201507</v>
      </c>
      <c r="C2081" s="9" t="s">
        <v>1531</v>
      </c>
      <c r="D2081" s="51" t="s">
        <v>1778</v>
      </c>
      <c r="E2081" s="51" t="s">
        <v>1767</v>
      </c>
      <c r="F2081" s="27">
        <v>300</v>
      </c>
      <c r="G2081">
        <v>30702</v>
      </c>
      <c r="H2081" s="7" t="str">
        <f>VLOOKUP(G2081,'Sub-Acct VLookup'!$A$1:$B$44,2,0)</f>
        <v>Education</v>
      </c>
      <c r="I2081">
        <v>2732</v>
      </c>
      <c r="J2081" s="54" t="s">
        <v>1011</v>
      </c>
      <c r="K2081" s="54"/>
      <c r="L2081" t="str">
        <f>VLOOKUP(J2081,'State V-Lookup'!$A$1:$B$19,2,0)</f>
        <v>KENTUCKY</v>
      </c>
      <c r="M2081" t="str">
        <f>VLOOKUP(I2081,'Cost Center VLookup'!$A$1:$C$99,2,0)</f>
        <v>2732 KY Div Bowling Green East Region Marketing</v>
      </c>
      <c r="N2081" t="str">
        <f>VLOOKUP(I2081,'Cost Center VLookup'!$A$1:$C$89,3,0)</f>
        <v>Bradley Benningfield</v>
      </c>
      <c r="O2081" t="str">
        <f>VLOOKUP(I2081,'Cost Center VLookup'!$A$1:$D$97,4,0)</f>
        <v>Marketing</v>
      </c>
    </row>
    <row r="2082" spans="1:15" ht="15" hidden="1">
      <c r="A2082" s="55">
        <v>42216</v>
      </c>
      <c r="B2082" s="44">
        <v>201507</v>
      </c>
      <c r="C2082" s="9" t="s">
        <v>1531</v>
      </c>
      <c r="D2082" s="51" t="s">
        <v>1779</v>
      </c>
      <c r="E2082" s="51" t="s">
        <v>1582</v>
      </c>
      <c r="F2082" s="27">
        <v>1000</v>
      </c>
      <c r="G2082">
        <v>30736</v>
      </c>
      <c r="H2082" s="7" t="str">
        <f>VLOOKUP(G2082,'Sub-Acct VLookup'!$A$1:$B$44,2,0)</f>
        <v>Community Welfare</v>
      </c>
      <c r="I2082">
        <v>3333</v>
      </c>
      <c r="J2082" s="54" t="s">
        <v>1026</v>
      </c>
      <c r="K2082" s="54"/>
      <c r="L2082" t="str">
        <f>VLOOKUP(J2082,'State V-Lookup'!$A$1:$B$19,2,0)</f>
        <v>TENNESSEE</v>
      </c>
      <c r="M2082" t="str">
        <f>VLOOKUP(I2082,'Cost Center VLookup'!$A$1:$C$99,2,0)</f>
        <v>3333 Mid St Div Public Affairs</v>
      </c>
      <c r="N2082" t="str">
        <f>VLOOKUP(I2082,'Cost Center VLookup'!$A$1:$C$89,3,0)</f>
        <v>Mark Martin</v>
      </c>
      <c r="O2082" t="str">
        <f>VLOOKUP(I2082,'Cost Center VLookup'!$A$1:$D$97,4,0)</f>
        <v>Administration</v>
      </c>
    </row>
    <row r="2083" spans="1:15" ht="15" hidden="1">
      <c r="A2083" s="56" t="s">
        <v>1780</v>
      </c>
      <c r="B2083" s="57">
        <v>201508</v>
      </c>
      <c r="C2083" s="9" t="s">
        <v>1531</v>
      </c>
      <c r="D2083" s="56" t="s">
        <v>1782</v>
      </c>
      <c r="E2083" s="56" t="s">
        <v>1781</v>
      </c>
      <c r="F2083" s="58">
        <v>50</v>
      </c>
      <c r="G2083">
        <v>30736</v>
      </c>
      <c r="H2083" s="7" t="str">
        <f>VLOOKUP(G2083,'Sub-Acct VLookup'!$A$1:$B$44,2,0)</f>
        <v>Community Welfare</v>
      </c>
      <c r="I2083" s="59">
        <v>3331</v>
      </c>
      <c r="J2083" s="54" t="s">
        <v>1026</v>
      </c>
      <c r="K2083" s="54"/>
      <c r="L2083" t="str">
        <f>VLOOKUP(J2083,'State V-Lookup'!$A$1:$B$19,2,0)</f>
        <v>TENNESSEE</v>
      </c>
      <c r="M2083" t="str">
        <f>VLOOKUP(I2083,'Cost Center VLookup'!$A$1:$C$99,2,0)</f>
        <v>3331 Mid St Div Franklin Central Region Administration</v>
      </c>
      <c r="N2083" t="str">
        <f>VLOOKUP(I2083,'Cost Center VLookup'!$A$1:$C$89,3,0)</f>
        <v>Craig Rice</v>
      </c>
      <c r="O2083" t="str">
        <f>VLOOKUP(I2083,'Cost Center VLookup'!$A$1:$D$97,4,0)</f>
        <v>Administration</v>
      </c>
    </row>
    <row r="2084" spans="1:15" ht="15" hidden="1">
      <c r="A2084" s="56" t="s">
        <v>1783</v>
      </c>
      <c r="B2084" s="57">
        <v>201508</v>
      </c>
      <c r="C2084" s="9" t="s">
        <v>1531</v>
      </c>
      <c r="D2084" s="56" t="s">
        <v>1784</v>
      </c>
      <c r="E2084" s="56" t="s">
        <v>945</v>
      </c>
      <c r="F2084" s="58">
        <v>400</v>
      </c>
      <c r="G2084">
        <v>30736</v>
      </c>
      <c r="H2084" s="7" t="str">
        <f>VLOOKUP(G2084,'Sub-Acct VLookup'!$A$1:$B$44,2,0)</f>
        <v>Community Welfare</v>
      </c>
      <c r="I2084">
        <v>3333</v>
      </c>
      <c r="J2084" s="54" t="s">
        <v>1026</v>
      </c>
      <c r="K2084" s="54"/>
      <c r="L2084" t="str">
        <f>VLOOKUP(J2084,'State V-Lookup'!$A$1:$B$19,2,0)</f>
        <v>TENNESSEE</v>
      </c>
      <c r="M2084" t="str">
        <f>VLOOKUP(I2084,'Cost Center VLookup'!$A$1:$C$99,2,0)</f>
        <v>3333 Mid St Div Public Affairs</v>
      </c>
      <c r="N2084" t="str">
        <f>VLOOKUP(I2084,'Cost Center VLookup'!$A$1:$C$89,3,0)</f>
        <v>Mark Martin</v>
      </c>
      <c r="O2084" t="str">
        <f>VLOOKUP(I2084,'Cost Center VLookup'!$A$1:$D$97,4,0)</f>
        <v>Administration</v>
      </c>
    </row>
    <row r="2085" spans="1:15" ht="15" hidden="1">
      <c r="A2085" s="56" t="s">
        <v>1783</v>
      </c>
      <c r="B2085" s="57">
        <v>201508</v>
      </c>
      <c r="C2085" s="9" t="s">
        <v>1531</v>
      </c>
      <c r="D2085" s="56" t="s">
        <v>1786</v>
      </c>
      <c r="E2085" s="56" t="s">
        <v>1785</v>
      </c>
      <c r="F2085" s="58">
        <v>1000</v>
      </c>
      <c r="G2085">
        <v>30736</v>
      </c>
      <c r="H2085" s="7" t="str">
        <f>VLOOKUP(G2085,'Sub-Acct VLookup'!$A$1:$B$44,2,0)</f>
        <v>Community Welfare</v>
      </c>
      <c r="I2085">
        <v>3333</v>
      </c>
      <c r="J2085" s="54" t="s">
        <v>1011</v>
      </c>
      <c r="K2085" s="54"/>
      <c r="L2085" t="str">
        <f>VLOOKUP(J2085,'State V-Lookup'!$A$1:$B$19,2,0)</f>
        <v>KENTUCKY</v>
      </c>
      <c r="M2085" t="str">
        <f>VLOOKUP(I2085,'Cost Center VLookup'!$A$1:$C$99,2,0)</f>
        <v>3333 Mid St Div Public Affairs</v>
      </c>
      <c r="N2085" t="str">
        <f>VLOOKUP(I2085,'Cost Center VLookup'!$A$1:$C$89,3,0)</f>
        <v>Mark Martin</v>
      </c>
      <c r="O2085" t="str">
        <f>VLOOKUP(I2085,'Cost Center VLookup'!$A$1:$D$97,4,0)</f>
        <v>Administration</v>
      </c>
    </row>
    <row r="2086" spans="1:15" ht="15" hidden="1">
      <c r="A2086" s="56" t="s">
        <v>1783</v>
      </c>
      <c r="B2086" s="57">
        <v>201508</v>
      </c>
      <c r="C2086" s="9" t="s">
        <v>1531</v>
      </c>
      <c r="D2086" s="56" t="s">
        <v>1786</v>
      </c>
      <c r="E2086" s="56" t="s">
        <v>1435</v>
      </c>
      <c r="F2086" s="58">
        <v>1550</v>
      </c>
      <c r="G2086">
        <v>30736</v>
      </c>
      <c r="H2086" s="7" t="str">
        <f>VLOOKUP(G2086,'Sub-Acct VLookup'!$A$1:$B$44,2,0)</f>
        <v>Community Welfare</v>
      </c>
      <c r="I2086">
        <v>3333</v>
      </c>
      <c r="J2086" s="54" t="s">
        <v>1011</v>
      </c>
      <c r="K2086" s="54"/>
      <c r="L2086" t="str">
        <f>VLOOKUP(J2086,'State V-Lookup'!$A$1:$B$19,2,0)</f>
        <v>KENTUCKY</v>
      </c>
      <c r="M2086" t="str">
        <f>VLOOKUP(I2086,'Cost Center VLookup'!$A$1:$C$99,2,0)</f>
        <v>3333 Mid St Div Public Affairs</v>
      </c>
      <c r="N2086" t="str">
        <f>VLOOKUP(I2086,'Cost Center VLookup'!$A$1:$C$89,3,0)</f>
        <v>Mark Martin</v>
      </c>
      <c r="O2086" t="str">
        <f>VLOOKUP(I2086,'Cost Center VLookup'!$A$1:$D$97,4,0)</f>
        <v>Administration</v>
      </c>
    </row>
    <row r="2087" spans="1:15" ht="15" hidden="1">
      <c r="A2087" s="56" t="s">
        <v>1783</v>
      </c>
      <c r="B2087" s="57">
        <v>201508</v>
      </c>
      <c r="C2087" s="9" t="s">
        <v>1531</v>
      </c>
      <c r="D2087" s="56" t="s">
        <v>1788</v>
      </c>
      <c r="E2087" s="56" t="s">
        <v>1787</v>
      </c>
      <c r="F2087" s="58">
        <v>40</v>
      </c>
      <c r="G2087">
        <v>30702</v>
      </c>
      <c r="H2087" s="7" t="str">
        <f>VLOOKUP(G2087,'Sub-Acct VLookup'!$A$1:$B$44,2,0)</f>
        <v>Education</v>
      </c>
      <c r="I2087">
        <v>3333</v>
      </c>
      <c r="J2087" s="60" t="s">
        <v>1035</v>
      </c>
      <c r="K2087" s="60"/>
      <c r="L2087" t="str">
        <f>VLOOKUP(J2087,'State V-Lookup'!$A$1:$B$19,2,0)</f>
        <v>VIRGINIA</v>
      </c>
      <c r="M2087" t="str">
        <f>VLOOKUP(I2087,'Cost Center VLookup'!$A$1:$C$99,2,0)</f>
        <v>3333 Mid St Div Public Affairs</v>
      </c>
      <c r="N2087" t="str">
        <f>VLOOKUP(I2087,'Cost Center VLookup'!$A$1:$C$89,3,0)</f>
        <v>Mark Martin</v>
      </c>
      <c r="O2087" t="str">
        <f>VLOOKUP(I2087,'Cost Center VLookup'!$A$1:$D$97,4,0)</f>
        <v>Administration</v>
      </c>
    </row>
    <row r="2088" spans="1:15" ht="15" hidden="1">
      <c r="A2088" s="56" t="s">
        <v>1789</v>
      </c>
      <c r="B2088" s="57">
        <v>201508</v>
      </c>
      <c r="C2088" s="9" t="s">
        <v>1531</v>
      </c>
      <c r="D2088" s="56" t="s">
        <v>1790</v>
      </c>
      <c r="E2088" s="56" t="s">
        <v>801</v>
      </c>
      <c r="F2088" s="58">
        <v>100</v>
      </c>
      <c r="G2088">
        <v>30736</v>
      </c>
      <c r="H2088" s="7" t="str">
        <f>VLOOKUP(G2088,'Sub-Acct VLookup'!$A$1:$B$44,2,0)</f>
        <v>Community Welfare</v>
      </c>
      <c r="I2088">
        <v>3333</v>
      </c>
      <c r="J2088" s="54" t="s">
        <v>1011</v>
      </c>
      <c r="K2088" s="54"/>
      <c r="L2088" t="str">
        <f>VLOOKUP(J2088,'State V-Lookup'!$A$1:$B$19,2,0)</f>
        <v>KENTUCKY</v>
      </c>
      <c r="M2088" t="str">
        <f>VLOOKUP(I2088,'Cost Center VLookup'!$A$1:$C$99,2,0)</f>
        <v>3333 Mid St Div Public Affairs</v>
      </c>
      <c r="N2088" t="str">
        <f>VLOOKUP(I2088,'Cost Center VLookup'!$A$1:$C$89,3,0)</f>
        <v>Mark Martin</v>
      </c>
      <c r="O2088" t="str">
        <f>VLOOKUP(I2088,'Cost Center VLookup'!$A$1:$D$97,4,0)</f>
        <v>Administration</v>
      </c>
    </row>
    <row r="2089" spans="1:15" ht="15" hidden="1">
      <c r="A2089" s="56" t="s">
        <v>1791</v>
      </c>
      <c r="B2089" s="57">
        <v>201508</v>
      </c>
      <c r="C2089" s="9" t="s">
        <v>1531</v>
      </c>
      <c r="D2089" s="56" t="s">
        <v>1792</v>
      </c>
      <c r="E2089" s="56" t="s">
        <v>501</v>
      </c>
      <c r="F2089" s="58">
        <v>1000</v>
      </c>
      <c r="G2089">
        <v>30705</v>
      </c>
      <c r="H2089" s="7" t="str">
        <f>VLOOKUP(G2089,'Sub-Acct VLookup'!$A$1:$B$44,2,0)</f>
        <v>Health</v>
      </c>
      <c r="I2089">
        <v>3333</v>
      </c>
      <c r="J2089" s="54" t="s">
        <v>1011</v>
      </c>
      <c r="K2089" s="54"/>
      <c r="L2089" t="str">
        <f>VLOOKUP(J2089,'State V-Lookup'!$A$1:$B$19,2,0)</f>
        <v>KENTUCKY</v>
      </c>
      <c r="M2089" t="str">
        <f>VLOOKUP(I2089,'Cost Center VLookup'!$A$1:$C$99,2,0)</f>
        <v>3333 Mid St Div Public Affairs</v>
      </c>
      <c r="N2089" t="str">
        <f>VLOOKUP(I2089,'Cost Center VLookup'!$A$1:$C$89,3,0)</f>
        <v>Mark Martin</v>
      </c>
      <c r="O2089" t="str">
        <f>VLOOKUP(I2089,'Cost Center VLookup'!$A$1:$D$97,4,0)</f>
        <v>Administration</v>
      </c>
    </row>
    <row r="2090" spans="1:15" ht="15" hidden="1">
      <c r="A2090" s="56" t="s">
        <v>1791</v>
      </c>
      <c r="B2090" s="57">
        <v>201508</v>
      </c>
      <c r="C2090" s="9" t="s">
        <v>1531</v>
      </c>
      <c r="D2090" s="56" t="s">
        <v>1793</v>
      </c>
      <c r="E2090" s="56" t="s">
        <v>1435</v>
      </c>
      <c r="F2090" s="58">
        <v>2550</v>
      </c>
      <c r="G2090">
        <v>30736</v>
      </c>
      <c r="H2090" s="7" t="str">
        <f>VLOOKUP(G2090,'Sub-Acct VLookup'!$A$1:$B$44,2,0)</f>
        <v>Community Welfare</v>
      </c>
      <c r="I2090">
        <v>3333</v>
      </c>
      <c r="J2090" s="54" t="s">
        <v>1011</v>
      </c>
      <c r="K2090" s="54"/>
      <c r="L2090" t="str">
        <f>VLOOKUP(J2090,'State V-Lookup'!$A$1:$B$19,2,0)</f>
        <v>KENTUCKY</v>
      </c>
      <c r="M2090" t="str">
        <f>VLOOKUP(I2090,'Cost Center VLookup'!$A$1:$C$99,2,0)</f>
        <v>3333 Mid St Div Public Affairs</v>
      </c>
      <c r="N2090" t="str">
        <f>VLOOKUP(I2090,'Cost Center VLookup'!$A$1:$C$89,3,0)</f>
        <v>Mark Martin</v>
      </c>
      <c r="O2090" t="str">
        <f>VLOOKUP(I2090,'Cost Center VLookup'!$A$1:$D$97,4,0)</f>
        <v>Administration</v>
      </c>
    </row>
    <row r="2091" spans="1:15" ht="15" hidden="1">
      <c r="A2091" s="56" t="s">
        <v>1794</v>
      </c>
      <c r="B2091" s="57">
        <v>201508</v>
      </c>
      <c r="C2091" s="9" t="s">
        <v>1531</v>
      </c>
      <c r="D2091" s="56" t="s">
        <v>1795</v>
      </c>
      <c r="E2091" s="56" t="s">
        <v>1088</v>
      </c>
      <c r="F2091" s="58">
        <v>100</v>
      </c>
      <c r="G2091">
        <v>30736</v>
      </c>
      <c r="H2091" s="7" t="str">
        <f>VLOOKUP(G2091,'Sub-Acct VLookup'!$A$1:$B$44,2,0)</f>
        <v>Community Welfare</v>
      </c>
      <c r="I2091">
        <v>3333</v>
      </c>
      <c r="J2091" s="54" t="s">
        <v>1011</v>
      </c>
      <c r="K2091" s="54"/>
      <c r="L2091" t="str">
        <f>VLOOKUP(J2091,'State V-Lookup'!$A$1:$B$19,2,0)</f>
        <v>KENTUCKY</v>
      </c>
      <c r="M2091" t="str">
        <f>VLOOKUP(I2091,'Cost Center VLookup'!$A$1:$C$99,2,0)</f>
        <v>3333 Mid St Div Public Affairs</v>
      </c>
      <c r="N2091" t="str">
        <f>VLOOKUP(I2091,'Cost Center VLookup'!$A$1:$C$89,3,0)</f>
        <v>Mark Martin</v>
      </c>
      <c r="O2091" t="str">
        <f>VLOOKUP(I2091,'Cost Center VLookup'!$A$1:$D$97,4,0)</f>
        <v>Administration</v>
      </c>
    </row>
    <row r="2092" spans="1:15" ht="15" hidden="1">
      <c r="A2092" s="56" t="s">
        <v>1796</v>
      </c>
      <c r="B2092" s="57">
        <v>201508</v>
      </c>
      <c r="C2092" s="9" t="s">
        <v>1531</v>
      </c>
      <c r="D2092" s="56" t="s">
        <v>1798</v>
      </c>
      <c r="E2092" s="56" t="s">
        <v>1797</v>
      </c>
      <c r="F2092" s="58">
        <v>240</v>
      </c>
      <c r="G2092">
        <v>30736</v>
      </c>
      <c r="H2092" s="7" t="str">
        <f>VLOOKUP(G2092,'Sub-Acct VLookup'!$A$1:$B$44,2,0)</f>
        <v>Community Welfare</v>
      </c>
      <c r="I2092">
        <v>3333</v>
      </c>
      <c r="J2092" s="54" t="s">
        <v>1011</v>
      </c>
      <c r="K2092" s="54"/>
      <c r="L2092" t="str">
        <f>VLOOKUP(J2092,'State V-Lookup'!$A$1:$B$19,2,0)</f>
        <v>KENTUCKY</v>
      </c>
      <c r="M2092" t="str">
        <f>VLOOKUP(I2092,'Cost Center VLookup'!$A$1:$C$99,2,0)</f>
        <v>3333 Mid St Div Public Affairs</v>
      </c>
      <c r="N2092" t="str">
        <f>VLOOKUP(I2092,'Cost Center VLookup'!$A$1:$C$89,3,0)</f>
        <v>Mark Martin</v>
      </c>
      <c r="O2092" t="str">
        <f>VLOOKUP(I2092,'Cost Center VLookup'!$A$1:$D$97,4,0)</f>
        <v>Administration</v>
      </c>
    </row>
    <row r="2093" spans="1:15" ht="15" hidden="1">
      <c r="A2093" s="56" t="s">
        <v>1796</v>
      </c>
      <c r="B2093" s="57">
        <v>201508</v>
      </c>
      <c r="C2093" s="9" t="s">
        <v>1531</v>
      </c>
      <c r="D2093" s="56" t="s">
        <v>1799</v>
      </c>
      <c r="E2093" s="56" t="s">
        <v>746</v>
      </c>
      <c r="F2093" s="58">
        <v>1000</v>
      </c>
      <c r="G2093">
        <v>30736</v>
      </c>
      <c r="H2093" s="7" t="str">
        <f>VLOOKUP(G2093,'Sub-Acct VLookup'!$A$1:$B$44,2,0)</f>
        <v>Community Welfare</v>
      </c>
      <c r="I2093" s="59">
        <v>3333</v>
      </c>
      <c r="J2093" s="54" t="s">
        <v>1011</v>
      </c>
      <c r="K2093" s="54"/>
      <c r="L2093" t="str">
        <f>VLOOKUP(J2093,'State V-Lookup'!$A$1:$B$19,2,0)</f>
        <v>KENTUCKY</v>
      </c>
      <c r="M2093" t="str">
        <f>VLOOKUP(I2093,'Cost Center VLookup'!$A$1:$C$99,2,0)</f>
        <v>3333 Mid St Div Public Affairs</v>
      </c>
      <c r="N2093" t="str">
        <f>VLOOKUP(I2093,'Cost Center VLookup'!$A$1:$C$89,3,0)</f>
        <v>Mark Martin</v>
      </c>
      <c r="O2093" t="str">
        <f>VLOOKUP(I2093,'Cost Center VLookup'!$A$1:$D$97,4,0)</f>
        <v>Administration</v>
      </c>
    </row>
    <row r="2094" spans="1:15" ht="15" hidden="1">
      <c r="A2094" s="56" t="s">
        <v>1796</v>
      </c>
      <c r="B2094" s="57">
        <v>201508</v>
      </c>
      <c r="C2094" s="9" t="s">
        <v>1531</v>
      </c>
      <c r="D2094" s="56" t="s">
        <v>1800</v>
      </c>
      <c r="E2094" s="56" t="s">
        <v>484</v>
      </c>
      <c r="F2094" s="58">
        <v>150</v>
      </c>
      <c r="G2094">
        <v>30703</v>
      </c>
      <c r="H2094" s="7" t="str">
        <f>VLOOKUP(G2094,'Sub-Acct VLookup'!$A$1:$B$44,2,0)</f>
        <v>United Way Agencies</v>
      </c>
      <c r="I2094" s="59">
        <v>2732</v>
      </c>
      <c r="J2094" s="54" t="s">
        <v>1011</v>
      </c>
      <c r="K2094" s="54"/>
      <c r="L2094" t="str">
        <f>VLOOKUP(J2094,'State V-Lookup'!$A$1:$B$19,2,0)</f>
        <v>KENTUCKY</v>
      </c>
      <c r="M2094" t="str">
        <f>VLOOKUP(I2094,'Cost Center VLookup'!$A$1:$C$99,2,0)</f>
        <v>2732 KY Div Bowling Green East Region Marketing</v>
      </c>
      <c r="N2094" t="str">
        <f>VLOOKUP(I2094,'Cost Center VLookup'!$A$1:$C$89,3,0)</f>
        <v>Bradley Benningfield</v>
      </c>
      <c r="O2094" t="str">
        <f>VLOOKUP(I2094,'Cost Center VLookup'!$A$1:$D$97,4,0)</f>
        <v>Marketing</v>
      </c>
    </row>
    <row r="2095" spans="1:15" ht="15" hidden="1">
      <c r="A2095" s="56" t="s">
        <v>1801</v>
      </c>
      <c r="B2095" s="57">
        <v>201508</v>
      </c>
      <c r="C2095" s="9" t="s">
        <v>1531</v>
      </c>
      <c r="D2095" s="56" t="s">
        <v>1802</v>
      </c>
      <c r="E2095" s="56" t="s">
        <v>653</v>
      </c>
      <c r="F2095" s="58">
        <v>500</v>
      </c>
      <c r="G2095">
        <v>30702</v>
      </c>
      <c r="H2095" s="7" t="str">
        <f>VLOOKUP(G2095,'Sub-Acct VLookup'!$A$1:$B$44,2,0)</f>
        <v>Education</v>
      </c>
      <c r="I2095" s="59">
        <v>3307</v>
      </c>
      <c r="J2095" s="54" t="s">
        <v>1026</v>
      </c>
      <c r="K2095" s="54"/>
      <c r="L2095" t="str">
        <f>VLOOKUP(J2095,'State V-Lookup'!$A$1:$B$19,2,0)</f>
        <v>TENNESSEE</v>
      </c>
      <c r="M2095" t="str">
        <f>VLOOKUP(I2095,'Cost Center VLookup'!$A$1:$C$99,2,0)</f>
        <v>3307 Mid St Div Franklin Finance</v>
      </c>
      <c r="N2095" t="str">
        <f>VLOOKUP(I2095,'Cost Center VLookup'!$A$1:$C$89,3,0)</f>
        <v>Marcie Wessinger</v>
      </c>
      <c r="O2095" t="str">
        <f>VLOOKUP(I2095,'Cost Center VLookup'!$A$1:$D$97,4,0)</f>
        <v>Administration</v>
      </c>
    </row>
    <row r="2096" spans="1:15" ht="15" hidden="1">
      <c r="A2096" s="56" t="s">
        <v>1803</v>
      </c>
      <c r="B2096" s="57">
        <v>201508</v>
      </c>
      <c r="C2096" s="9" t="s">
        <v>1531</v>
      </c>
      <c r="D2096" s="56" t="s">
        <v>1805</v>
      </c>
      <c r="E2096" s="56" t="s">
        <v>1804</v>
      </c>
      <c r="F2096" s="58">
        <v>185</v>
      </c>
      <c r="G2096">
        <v>30703</v>
      </c>
      <c r="H2096" s="7" t="str">
        <f>VLOOKUP(G2096,'Sub-Acct VLookup'!$A$1:$B$44,2,0)</f>
        <v>United Way Agencies</v>
      </c>
      <c r="I2096" s="59">
        <v>2734</v>
      </c>
      <c r="J2096" s="54" t="s">
        <v>1011</v>
      </c>
      <c r="K2096" s="54"/>
      <c r="L2096" t="str">
        <f>VLOOKUP(J2096,'State V-Lookup'!$A$1:$B$19,2,0)</f>
        <v>KENTUCKY</v>
      </c>
      <c r="M2096" t="str">
        <f>VLOOKUP(I2096,'Cost Center VLookup'!$A$1:$C$99,2,0)</f>
        <v>2734 KY Div Bowling Green C&amp;M/Service</v>
      </c>
      <c r="N2096" t="str">
        <f>VLOOKUP(I2096,'Cost Center VLookup'!$A$1:$C$89,3,0)</f>
        <v>Don Bonner / Kolby Beals</v>
      </c>
      <c r="O2096" t="str">
        <f>VLOOKUP(I2096,'Cost Center VLookup'!$A$1:$D$97,4,0)</f>
        <v>Mike Close</v>
      </c>
    </row>
    <row r="2097" spans="1:15" ht="15" hidden="1">
      <c r="A2097" s="56" t="s">
        <v>1806</v>
      </c>
      <c r="B2097" s="57">
        <v>201508</v>
      </c>
      <c r="C2097" s="9" t="s">
        <v>1531</v>
      </c>
      <c r="D2097" s="56" t="s">
        <v>1807</v>
      </c>
      <c r="E2097" s="56" t="s">
        <v>1746</v>
      </c>
      <c r="F2097" s="58">
        <v>50</v>
      </c>
      <c r="G2097">
        <v>30736</v>
      </c>
      <c r="H2097" s="7" t="str">
        <f>VLOOKUP(G2097,'Sub-Acct VLookup'!$A$1:$B$44,2,0)</f>
        <v>Community Welfare</v>
      </c>
      <c r="I2097" s="59">
        <v>3333</v>
      </c>
      <c r="J2097" s="54" t="s">
        <v>1026</v>
      </c>
      <c r="K2097" s="54"/>
      <c r="L2097" t="str">
        <f>VLOOKUP(J2097,'State V-Lookup'!$A$1:$B$19,2,0)</f>
        <v>TENNESSEE</v>
      </c>
      <c r="M2097" t="str">
        <f>VLOOKUP(I2097,'Cost Center VLookup'!$A$1:$C$99,2,0)</f>
        <v>3333 Mid St Div Public Affairs</v>
      </c>
      <c r="N2097" t="str">
        <f>VLOOKUP(I2097,'Cost Center VLookup'!$A$1:$C$89,3,0)</f>
        <v>Mark Martin</v>
      </c>
      <c r="O2097" t="str">
        <f>VLOOKUP(I2097,'Cost Center VLookup'!$A$1:$D$97,4,0)</f>
        <v>Administration</v>
      </c>
    </row>
    <row r="2098" spans="1:15" ht="15" hidden="1">
      <c r="A2098" s="56" t="s">
        <v>1808</v>
      </c>
      <c r="B2098" s="57">
        <v>201508</v>
      </c>
      <c r="C2098" s="9" t="s">
        <v>1531</v>
      </c>
      <c r="D2098" s="56" t="s">
        <v>1809</v>
      </c>
      <c r="E2098" s="56" t="s">
        <v>1762</v>
      </c>
      <c r="F2098" s="58">
        <v>1994</v>
      </c>
      <c r="G2098">
        <v>30736</v>
      </c>
      <c r="H2098" s="7" t="str">
        <f>VLOOKUP(G2098,'Sub-Acct VLookup'!$A$1:$B$44,2,0)</f>
        <v>Community Welfare</v>
      </c>
      <c r="I2098" s="59">
        <v>2750</v>
      </c>
      <c r="J2098" s="54" t="s">
        <v>1011</v>
      </c>
      <c r="K2098" s="54"/>
      <c r="L2098" t="str">
        <f>VLOOKUP(J2098,'State V-Lookup'!$A$1:$B$19,2,0)</f>
        <v>KENTUCKY</v>
      </c>
      <c r="M2098" t="str">
        <f>VLOOKUP(I2098,'Cost Center VLookup'!$A$1:$C$99,2,0)</f>
        <v>2750 KY Div Bowling Green Operations</v>
      </c>
      <c r="N2098" t="str">
        <f>VLOOKUP(I2098,'Cost Center VLookup'!$A$1:$C$89,3,0)</f>
        <v>Mike Close</v>
      </c>
      <c r="O2098" t="str">
        <f>VLOOKUP(I2098,'Cost Center VLookup'!$A$1:$D$97,4,0)</f>
        <v>Mike Close</v>
      </c>
    </row>
    <row r="2099" spans="1:15" ht="15" hidden="1">
      <c r="A2099" s="56" t="s">
        <v>1808</v>
      </c>
      <c r="B2099" s="57">
        <v>201508</v>
      </c>
      <c r="C2099" s="9" t="s">
        <v>1531</v>
      </c>
      <c r="D2099" s="56" t="s">
        <v>1810</v>
      </c>
      <c r="E2099" s="56" t="s">
        <v>470</v>
      </c>
      <c r="F2099" s="58">
        <v>100</v>
      </c>
      <c r="G2099">
        <v>30736</v>
      </c>
      <c r="H2099" s="7" t="str">
        <f>VLOOKUP(G2099,'Sub-Acct VLookup'!$A$1:$B$44,2,0)</f>
        <v>Community Welfare</v>
      </c>
      <c r="I2099">
        <v>3333</v>
      </c>
      <c r="J2099" s="54" t="s">
        <v>1011</v>
      </c>
      <c r="K2099" s="54"/>
      <c r="L2099" t="str">
        <f>VLOOKUP(J2099,'State V-Lookup'!$A$1:$B$19,2,0)</f>
        <v>KENTUCKY</v>
      </c>
      <c r="M2099" t="str">
        <f>VLOOKUP(I2099,'Cost Center VLookup'!$A$1:$C$99,2,0)</f>
        <v>3333 Mid St Div Public Affairs</v>
      </c>
      <c r="N2099" t="str">
        <f>VLOOKUP(I2099,'Cost Center VLookup'!$A$1:$C$89,3,0)</f>
        <v>Mark Martin</v>
      </c>
      <c r="O2099" t="str">
        <f>VLOOKUP(I2099,'Cost Center VLookup'!$A$1:$D$97,4,0)</f>
        <v>Administration</v>
      </c>
    </row>
    <row r="2100" spans="1:15" ht="15" hidden="1">
      <c r="A2100" s="56" t="s">
        <v>1808</v>
      </c>
      <c r="B2100" s="57">
        <v>201508</v>
      </c>
      <c r="C2100" s="9" t="s">
        <v>1531</v>
      </c>
      <c r="D2100" s="56" t="s">
        <v>1810</v>
      </c>
      <c r="E2100" s="56" t="s">
        <v>1811</v>
      </c>
      <c r="F2100" s="58">
        <v>250</v>
      </c>
      <c r="G2100">
        <v>30736</v>
      </c>
      <c r="H2100" s="7" t="str">
        <f>VLOOKUP(G2100,'Sub-Acct VLookup'!$A$1:$B$44,2,0)</f>
        <v>Community Welfare</v>
      </c>
      <c r="I2100">
        <v>3333</v>
      </c>
      <c r="J2100" s="54" t="s">
        <v>1011</v>
      </c>
      <c r="K2100" s="54"/>
      <c r="L2100" t="str">
        <f>VLOOKUP(J2100,'State V-Lookup'!$A$1:$B$19,2,0)</f>
        <v>KENTUCKY</v>
      </c>
      <c r="M2100" t="str">
        <f>VLOOKUP(I2100,'Cost Center VLookup'!$A$1:$C$99,2,0)</f>
        <v>3333 Mid St Div Public Affairs</v>
      </c>
      <c r="N2100" t="str">
        <f>VLOOKUP(I2100,'Cost Center VLookup'!$A$1:$C$89,3,0)</f>
        <v>Mark Martin</v>
      </c>
      <c r="O2100" t="str">
        <f>VLOOKUP(I2100,'Cost Center VLookup'!$A$1:$D$97,4,0)</f>
        <v>Administration</v>
      </c>
    </row>
    <row r="2101" spans="1:15" ht="15" hidden="1">
      <c r="A2101" s="56" t="s">
        <v>1812</v>
      </c>
      <c r="B2101" s="57">
        <v>201508</v>
      </c>
      <c r="C2101" s="9" t="s">
        <v>1531</v>
      </c>
      <c r="D2101" s="56" t="s">
        <v>1814</v>
      </c>
      <c r="E2101" s="56" t="s">
        <v>1813</v>
      </c>
      <c r="F2101" s="58">
        <v>500</v>
      </c>
      <c r="G2101">
        <v>30736</v>
      </c>
      <c r="H2101" s="7" t="str">
        <f>VLOOKUP(G2101,'Sub-Acct VLookup'!$A$1:$B$44,2,0)</f>
        <v>Community Welfare</v>
      </c>
      <c r="I2101">
        <v>3333</v>
      </c>
      <c r="J2101" s="54" t="s">
        <v>1026</v>
      </c>
      <c r="K2101" s="54"/>
      <c r="L2101" t="str">
        <f>VLOOKUP(J2101,'State V-Lookup'!$A$1:$B$19,2,0)</f>
        <v>TENNESSEE</v>
      </c>
      <c r="M2101" t="str">
        <f>VLOOKUP(I2101,'Cost Center VLookup'!$A$1:$C$99,2,0)</f>
        <v>3333 Mid St Div Public Affairs</v>
      </c>
      <c r="N2101" t="str">
        <f>VLOOKUP(I2101,'Cost Center VLookup'!$A$1:$C$89,3,0)</f>
        <v>Mark Martin</v>
      </c>
      <c r="O2101" t="str">
        <f>VLOOKUP(I2101,'Cost Center VLookup'!$A$1:$D$97,4,0)</f>
        <v>Administration</v>
      </c>
    </row>
    <row r="2102" spans="1:15" ht="15" hidden="1">
      <c r="A2102" s="56" t="s">
        <v>1815</v>
      </c>
      <c r="B2102" s="57">
        <v>201508</v>
      </c>
      <c r="C2102" s="9" t="s">
        <v>1531</v>
      </c>
      <c r="D2102" s="56" t="s">
        <v>1816</v>
      </c>
      <c r="E2102" s="56" t="s">
        <v>709</v>
      </c>
      <c r="F2102" s="58">
        <v>300</v>
      </c>
      <c r="G2102">
        <v>30702</v>
      </c>
      <c r="H2102" s="7" t="str">
        <f>VLOOKUP(G2102,'Sub-Acct VLookup'!$A$1:$B$44,2,0)</f>
        <v>Education</v>
      </c>
      <c r="I2102">
        <v>3333</v>
      </c>
      <c r="J2102" s="54" t="s">
        <v>1011</v>
      </c>
      <c r="K2102" s="54"/>
      <c r="L2102" t="str">
        <f>VLOOKUP(J2102,'State V-Lookup'!$A$1:$B$19,2,0)</f>
        <v>KENTUCKY</v>
      </c>
      <c r="M2102" t="str">
        <f>VLOOKUP(I2102,'Cost Center VLookup'!$A$1:$C$99,2,0)</f>
        <v>3333 Mid St Div Public Affairs</v>
      </c>
      <c r="N2102" t="str">
        <f>VLOOKUP(I2102,'Cost Center VLookup'!$A$1:$C$89,3,0)</f>
        <v>Mark Martin</v>
      </c>
      <c r="O2102" t="str">
        <f>VLOOKUP(I2102,'Cost Center VLookup'!$A$1:$D$97,4,0)</f>
        <v>Administration</v>
      </c>
    </row>
    <row r="2103" spans="1:15" ht="15" hidden="1">
      <c r="A2103" s="56" t="s">
        <v>1817</v>
      </c>
      <c r="B2103" s="57">
        <v>201508</v>
      </c>
      <c r="C2103" s="9" t="s">
        <v>1531</v>
      </c>
      <c r="D2103" s="56" t="s">
        <v>1818</v>
      </c>
      <c r="E2103" s="56" t="s">
        <v>709</v>
      </c>
      <c r="F2103" s="58">
        <v>500</v>
      </c>
      <c r="G2103">
        <v>30702</v>
      </c>
      <c r="H2103" s="7" t="str">
        <f>VLOOKUP(G2103,'Sub-Acct VLookup'!$A$1:$B$44,2,0)</f>
        <v>Education</v>
      </c>
      <c r="I2103">
        <v>3333</v>
      </c>
      <c r="J2103" s="54" t="s">
        <v>1011</v>
      </c>
      <c r="K2103" s="54"/>
      <c r="L2103" t="str">
        <f>VLOOKUP(J2103,'State V-Lookup'!$A$1:$B$19,2,0)</f>
        <v>KENTUCKY</v>
      </c>
      <c r="M2103" t="str">
        <f>VLOOKUP(I2103,'Cost Center VLookup'!$A$1:$C$99,2,0)</f>
        <v>3333 Mid St Div Public Affairs</v>
      </c>
      <c r="N2103" t="str">
        <f>VLOOKUP(I2103,'Cost Center VLookup'!$A$1:$C$89,3,0)</f>
        <v>Mark Martin</v>
      </c>
      <c r="O2103" t="str">
        <f>VLOOKUP(I2103,'Cost Center VLookup'!$A$1:$D$97,4,0)</f>
        <v>Administration</v>
      </c>
    </row>
    <row r="2104" spans="1:15" ht="15" hidden="1">
      <c r="A2104" s="56" t="s">
        <v>1819</v>
      </c>
      <c r="B2104" s="57">
        <v>201508</v>
      </c>
      <c r="C2104" s="9" t="s">
        <v>1531</v>
      </c>
      <c r="D2104" s="56" t="s">
        <v>1821</v>
      </c>
      <c r="E2104" s="56" t="s">
        <v>1820</v>
      </c>
      <c r="F2104" s="58">
        <v>1000</v>
      </c>
      <c r="G2104">
        <v>30736</v>
      </c>
      <c r="H2104" s="7" t="str">
        <f>VLOOKUP(G2104,'Sub-Acct VLookup'!$A$1:$B$44,2,0)</f>
        <v>Community Welfare</v>
      </c>
      <c r="I2104">
        <v>3333</v>
      </c>
      <c r="J2104" s="60" t="s">
        <v>1035</v>
      </c>
      <c r="K2104" s="60"/>
      <c r="L2104" t="str">
        <f>VLOOKUP(J2104,'State V-Lookup'!$A$1:$B$19,2,0)</f>
        <v>VIRGINIA</v>
      </c>
      <c r="M2104" t="str">
        <f>VLOOKUP(I2104,'Cost Center VLookup'!$A$1:$C$99,2,0)</f>
        <v>3333 Mid St Div Public Affairs</v>
      </c>
      <c r="N2104" t="str">
        <f>VLOOKUP(I2104,'Cost Center VLookup'!$A$1:$C$89,3,0)</f>
        <v>Mark Martin</v>
      </c>
      <c r="O2104" t="str">
        <f>VLOOKUP(I2104,'Cost Center VLookup'!$A$1:$D$97,4,0)</f>
        <v>Administration</v>
      </c>
    </row>
    <row r="2105" spans="1:15" ht="15" hidden="1">
      <c r="A2105" s="56" t="s">
        <v>1819</v>
      </c>
      <c r="B2105" s="57">
        <v>201508</v>
      </c>
      <c r="C2105" s="9" t="s">
        <v>1531</v>
      </c>
      <c r="D2105" s="56" t="s">
        <v>1821</v>
      </c>
      <c r="E2105" s="56" t="s">
        <v>1822</v>
      </c>
      <c r="F2105" s="58">
        <v>1500</v>
      </c>
      <c r="G2105">
        <v>30736</v>
      </c>
      <c r="H2105" s="7" t="str">
        <f>VLOOKUP(G2105,'Sub-Acct VLookup'!$A$1:$B$44,2,0)</f>
        <v>Community Welfare</v>
      </c>
      <c r="I2105">
        <v>3333</v>
      </c>
      <c r="J2105" s="54" t="s">
        <v>1011</v>
      </c>
      <c r="K2105" s="54"/>
      <c r="L2105" t="str">
        <f>VLOOKUP(J2105,'State V-Lookup'!$A$1:$B$19,2,0)</f>
        <v>KENTUCKY</v>
      </c>
      <c r="M2105" t="str">
        <f>VLOOKUP(I2105,'Cost Center VLookup'!$A$1:$C$99,2,0)</f>
        <v>3333 Mid St Div Public Affairs</v>
      </c>
      <c r="N2105" t="str">
        <f>VLOOKUP(I2105,'Cost Center VLookup'!$A$1:$C$89,3,0)</f>
        <v>Mark Martin</v>
      </c>
      <c r="O2105" t="str">
        <f>VLOOKUP(I2105,'Cost Center VLookup'!$A$1:$D$97,4,0)</f>
        <v>Administration</v>
      </c>
    </row>
    <row r="2106" spans="1:15" ht="15" hidden="1">
      <c r="A2106" s="56" t="s">
        <v>1819</v>
      </c>
      <c r="B2106" s="57">
        <v>201508</v>
      </c>
      <c r="C2106" s="9" t="s">
        <v>1531</v>
      </c>
      <c r="D2106" s="56" t="s">
        <v>1824</v>
      </c>
      <c r="E2106" s="56" t="s">
        <v>1823</v>
      </c>
      <c r="F2106" s="58">
        <v>500</v>
      </c>
      <c r="G2106">
        <v>30736</v>
      </c>
      <c r="H2106" s="7" t="str">
        <f>VLOOKUP(G2106,'Sub-Acct VLookup'!$A$1:$B$44,2,0)</f>
        <v>Community Welfare</v>
      </c>
      <c r="I2106">
        <v>3333</v>
      </c>
      <c r="J2106" s="54" t="s">
        <v>1011</v>
      </c>
      <c r="K2106" s="54"/>
      <c r="L2106" t="str">
        <f>VLOOKUP(J2106,'State V-Lookup'!$A$1:$B$19,2,0)</f>
        <v>KENTUCKY</v>
      </c>
      <c r="M2106" t="str">
        <f>VLOOKUP(I2106,'Cost Center VLookup'!$A$1:$C$99,2,0)</f>
        <v>3333 Mid St Div Public Affairs</v>
      </c>
      <c r="N2106" t="str">
        <f>VLOOKUP(I2106,'Cost Center VLookup'!$A$1:$C$89,3,0)</f>
        <v>Mark Martin</v>
      </c>
      <c r="O2106" t="str">
        <f>VLOOKUP(I2106,'Cost Center VLookup'!$A$1:$D$97,4,0)</f>
        <v>Administration</v>
      </c>
    </row>
    <row r="2107" spans="1:15" ht="15" hidden="1">
      <c r="A2107" s="56" t="s">
        <v>1825</v>
      </c>
      <c r="B2107" s="57">
        <v>201508</v>
      </c>
      <c r="C2107" s="9" t="s">
        <v>1531</v>
      </c>
      <c r="D2107" s="56" t="s">
        <v>1827</v>
      </c>
      <c r="E2107" s="56" t="s">
        <v>1826</v>
      </c>
      <c r="F2107" s="58">
        <v>250</v>
      </c>
      <c r="G2107">
        <v>30736</v>
      </c>
      <c r="H2107" s="7" t="str">
        <f>VLOOKUP(G2107,'Sub-Acct VLookup'!$A$1:$B$44,2,0)</f>
        <v>Community Welfare</v>
      </c>
      <c r="I2107" s="59">
        <v>3331</v>
      </c>
      <c r="J2107" s="54" t="s">
        <v>1026</v>
      </c>
      <c r="K2107" s="54"/>
      <c r="L2107" t="str">
        <f>VLOOKUP(J2107,'State V-Lookup'!$A$1:$B$19,2,0)</f>
        <v>TENNESSEE</v>
      </c>
      <c r="M2107" t="str">
        <f>VLOOKUP(I2107,'Cost Center VLookup'!$A$1:$C$99,2,0)</f>
        <v>3331 Mid St Div Franklin Central Region Administration</v>
      </c>
      <c r="N2107" t="str">
        <f>VLOOKUP(I2107,'Cost Center VLookup'!$A$1:$C$89,3,0)</f>
        <v>Craig Rice</v>
      </c>
      <c r="O2107" t="str">
        <f>VLOOKUP(I2107,'Cost Center VLookup'!$A$1:$D$97,4,0)</f>
        <v>Administration</v>
      </c>
    </row>
    <row r="2108" spans="1:15" ht="15" hidden="1">
      <c r="A2108" s="56" t="s">
        <v>1825</v>
      </c>
      <c r="B2108" s="57">
        <v>201508</v>
      </c>
      <c r="C2108" s="9" t="s">
        <v>1531</v>
      </c>
      <c r="D2108" s="56" t="s">
        <v>1828</v>
      </c>
      <c r="E2108" s="56" t="s">
        <v>1395</v>
      </c>
      <c r="F2108" s="58">
        <v>129.5</v>
      </c>
      <c r="G2108">
        <v>30702</v>
      </c>
      <c r="H2108" s="7" t="str">
        <f>VLOOKUP(G2108,'Sub-Acct VLookup'!$A$1:$B$44,2,0)</f>
        <v>Education</v>
      </c>
      <c r="I2108" s="59">
        <v>2737</v>
      </c>
      <c r="J2108" s="54" t="s">
        <v>1011</v>
      </c>
      <c r="K2108" s="54"/>
      <c r="L2108" t="str">
        <f>VLOOKUP(J2108,'State V-Lookup'!$A$1:$B$19,2,0)</f>
        <v>KENTUCKY</v>
      </c>
      <c r="M2108" t="str">
        <f>VLOOKUP(I2108,'Cost Center VLookup'!$A$1:$C$99,2,0)</f>
        <v>2737 KY Div Danville C&amp;M/Service</v>
      </c>
      <c r="N2108" t="str">
        <f>VLOOKUP(I2108,'Cost Center VLookup'!$A$1:$C$89,3,0)</f>
        <v>Jimmy Dale Smith</v>
      </c>
      <c r="O2108" t="str">
        <f>VLOOKUP(I2108,'Cost Center VLookup'!$A$1:$D$97,4,0)</f>
        <v>Mike Close</v>
      </c>
    </row>
    <row r="2109" spans="1:15" ht="15" hidden="1">
      <c r="A2109" s="56" t="s">
        <v>1829</v>
      </c>
      <c r="B2109" s="57">
        <v>201508</v>
      </c>
      <c r="C2109" s="9" t="s">
        <v>1531</v>
      </c>
      <c r="D2109" s="56" t="s">
        <v>1830</v>
      </c>
      <c r="E2109" s="56" t="s">
        <v>491</v>
      </c>
      <c r="F2109" s="58">
        <v>1000</v>
      </c>
      <c r="G2109">
        <v>30736</v>
      </c>
      <c r="H2109" s="7" t="str">
        <f>VLOOKUP(G2109,'Sub-Acct VLookup'!$A$1:$B$44,2,0)</f>
        <v>Community Welfare</v>
      </c>
      <c r="I2109">
        <v>3333</v>
      </c>
      <c r="J2109" s="54" t="s">
        <v>1026</v>
      </c>
      <c r="K2109" s="54"/>
      <c r="L2109" t="str">
        <f>VLOOKUP(J2109,'State V-Lookup'!$A$1:$B$19,2,0)</f>
        <v>TENNESSEE</v>
      </c>
      <c r="M2109" t="str">
        <f>VLOOKUP(I2109,'Cost Center VLookup'!$A$1:$C$99,2,0)</f>
        <v>3333 Mid St Div Public Affairs</v>
      </c>
      <c r="N2109" t="str">
        <f>VLOOKUP(I2109,'Cost Center VLookup'!$A$1:$C$89,3,0)</f>
        <v>Mark Martin</v>
      </c>
      <c r="O2109" t="str">
        <f>VLOOKUP(I2109,'Cost Center VLookup'!$A$1:$D$97,4,0)</f>
        <v>Administration</v>
      </c>
    </row>
    <row r="2110" spans="1:15" ht="15" hidden="1">
      <c r="A2110" s="56" t="s">
        <v>1831</v>
      </c>
      <c r="B2110" s="57">
        <v>201508</v>
      </c>
      <c r="C2110" s="9" t="s">
        <v>1531</v>
      </c>
      <c r="D2110" s="56" t="s">
        <v>1832</v>
      </c>
      <c r="E2110" s="56" t="s">
        <v>1459</v>
      </c>
      <c r="F2110" s="58">
        <v>250</v>
      </c>
      <c r="G2110">
        <v>30736</v>
      </c>
      <c r="H2110" s="7" t="str">
        <f>VLOOKUP(G2110,'Sub-Acct VLookup'!$A$1:$B$44,2,0)</f>
        <v>Community Welfare</v>
      </c>
      <c r="I2110">
        <v>3333</v>
      </c>
      <c r="J2110" s="54" t="s">
        <v>1011</v>
      </c>
      <c r="K2110" s="54"/>
      <c r="L2110" t="str">
        <f>VLOOKUP(J2110,'State V-Lookup'!$A$1:$B$19,2,0)</f>
        <v>KENTUCKY</v>
      </c>
      <c r="M2110" t="str">
        <f>VLOOKUP(I2110,'Cost Center VLookup'!$A$1:$C$99,2,0)</f>
        <v>3333 Mid St Div Public Affairs</v>
      </c>
      <c r="N2110" t="str">
        <f>VLOOKUP(I2110,'Cost Center VLookup'!$A$1:$C$89,3,0)</f>
        <v>Mark Martin</v>
      </c>
      <c r="O2110" t="str">
        <f>VLOOKUP(I2110,'Cost Center VLookup'!$A$1:$D$97,4,0)</f>
        <v>Administration</v>
      </c>
    </row>
    <row r="2111" spans="1:15" ht="15" hidden="1">
      <c r="A2111" s="56" t="s">
        <v>1831</v>
      </c>
      <c r="B2111" s="57">
        <v>201508</v>
      </c>
      <c r="C2111" s="9" t="s">
        <v>1531</v>
      </c>
      <c r="D2111" s="56" t="s">
        <v>1832</v>
      </c>
      <c r="E2111" s="56" t="s">
        <v>1833</v>
      </c>
      <c r="F2111" s="58">
        <v>500</v>
      </c>
      <c r="G2111">
        <v>30736</v>
      </c>
      <c r="H2111" s="7" t="str">
        <f>VLOOKUP(G2111,'Sub-Acct VLookup'!$A$1:$B$44,2,0)</f>
        <v>Community Welfare</v>
      </c>
      <c r="I2111" s="59">
        <v>3344</v>
      </c>
      <c r="J2111" s="54" t="s">
        <v>1026</v>
      </c>
      <c r="K2111" s="54"/>
      <c r="L2111" t="str">
        <f>VLOOKUP(J2111,'State V-Lookup'!$A$1:$B$19,2,0)</f>
        <v>TENNESSEE</v>
      </c>
      <c r="M2111" t="str">
        <f>VLOOKUP(I2111,'Cost Center VLookup'!$A$1:$C$99,2,0)</f>
        <v>3344 Mid St Div Shelbyville Operations</v>
      </c>
      <c r="N2111" t="str">
        <f>VLOOKUP(I2111,'Cost Center VLookup'!$A$1:$C$89,3,0)</f>
        <v>James Robbins / Jason Griffin</v>
      </c>
      <c r="O2111" t="str">
        <f>VLOOKUP(I2111,'Cost Center VLookup'!$A$1:$D$97,4,0)</f>
        <v>Brett Lowe</v>
      </c>
    </row>
    <row r="2112" spans="1:15" ht="15" hidden="1">
      <c r="A2112" s="61">
        <v>42142</v>
      </c>
      <c r="B2112" s="57">
        <v>201509</v>
      </c>
      <c r="C2112" s="9" t="s">
        <v>1531</v>
      </c>
      <c r="D2112" s="56" t="s">
        <v>1834</v>
      </c>
      <c r="E2112" s="56" t="s">
        <v>1273</v>
      </c>
      <c r="F2112" s="58">
        <v>2000</v>
      </c>
      <c r="G2112">
        <v>30710</v>
      </c>
      <c r="H2112" s="7" t="str">
        <f>VLOOKUP(G2112,'Sub-Acct VLookup'!$A$1:$B$44,2,0)</f>
        <v>Youth Clubs &amp; Centers</v>
      </c>
      <c r="I2112" s="59">
        <v>3333</v>
      </c>
      <c r="J2112" s="54" t="s">
        <v>1011</v>
      </c>
      <c r="K2112" s="54"/>
      <c r="L2112" t="str">
        <f>VLOOKUP(J2112,'State V-Lookup'!$A$1:$B$19,2,0)</f>
        <v>KENTUCKY</v>
      </c>
      <c r="M2112" t="str">
        <f>VLOOKUP(I2112,'Cost Center VLookup'!$A$1:$C$99,2,0)</f>
        <v>3333 Mid St Div Public Affairs</v>
      </c>
      <c r="N2112" t="str">
        <f>VLOOKUP(I2112,'Cost Center VLookup'!$A$1:$C$89,3,0)</f>
        <v>Mark Martin</v>
      </c>
      <c r="O2112" t="str">
        <f>VLOOKUP(I2112,'Cost Center VLookup'!$A$1:$D$97,4,0)</f>
        <v>Administration</v>
      </c>
    </row>
    <row r="2113" spans="1:15" ht="15" hidden="1">
      <c r="A2113" s="61">
        <v>42238</v>
      </c>
      <c r="B2113" s="57">
        <v>201509</v>
      </c>
      <c r="C2113" s="9" t="s">
        <v>1531</v>
      </c>
      <c r="D2113" s="56" t="s">
        <v>1835</v>
      </c>
      <c r="E2113" s="56" t="s">
        <v>1762</v>
      </c>
      <c r="F2113" s="58">
        <v>-1994</v>
      </c>
      <c r="G2113">
        <v>30736</v>
      </c>
      <c r="H2113" s="7" t="str">
        <f>VLOOKUP(G2113,'Sub-Acct VLookup'!$A$1:$B$44,2,0)</f>
        <v>Community Welfare</v>
      </c>
      <c r="I2113" s="59">
        <v>2750</v>
      </c>
      <c r="J2113" s="54" t="s">
        <v>1011</v>
      </c>
      <c r="K2113" s="54"/>
      <c r="L2113" t="str">
        <f>VLOOKUP(J2113,'State V-Lookup'!$A$1:$B$19,2,0)</f>
        <v>KENTUCKY</v>
      </c>
      <c r="M2113" t="str">
        <f>VLOOKUP(I2113,'Cost Center VLookup'!$A$1:$C$99,2,0)</f>
        <v>2750 KY Div Bowling Green Operations</v>
      </c>
      <c r="N2113" t="str">
        <f>VLOOKUP(I2113,'Cost Center VLookup'!$A$1:$C$89,3,0)</f>
        <v>Mike Close</v>
      </c>
      <c r="O2113" t="str">
        <f>VLOOKUP(I2113,'Cost Center VLookup'!$A$1:$D$97,4,0)</f>
        <v>Mike Close</v>
      </c>
    </row>
    <row r="2114" spans="1:15" ht="15" hidden="1">
      <c r="A2114" s="61">
        <v>42247</v>
      </c>
      <c r="B2114" s="57">
        <v>201509</v>
      </c>
      <c r="C2114" s="9" t="s">
        <v>1531</v>
      </c>
      <c r="D2114" s="56">
        <v>139</v>
      </c>
      <c r="E2114" s="56" t="s">
        <v>1507</v>
      </c>
      <c r="F2114" s="58">
        <v>300</v>
      </c>
      <c r="G2114">
        <v>30706</v>
      </c>
      <c r="H2114" s="7" t="str">
        <f>VLOOKUP(G2114,'Sub-Acct VLookup'!$A$1:$B$44,2,0)</f>
        <v>Museums &amp; Arts</v>
      </c>
      <c r="I2114" s="59">
        <v>3333</v>
      </c>
      <c r="J2114" s="54" t="s">
        <v>1011</v>
      </c>
      <c r="K2114" s="54"/>
      <c r="L2114" t="str">
        <f>VLOOKUP(J2114,'State V-Lookup'!$A$1:$B$19,2,0)</f>
        <v>KENTUCKY</v>
      </c>
      <c r="M2114" t="str">
        <f>VLOOKUP(I2114,'Cost Center VLookup'!$A$1:$C$99,2,0)</f>
        <v>3333 Mid St Div Public Affairs</v>
      </c>
      <c r="N2114" t="str">
        <f>VLOOKUP(I2114,'Cost Center VLookup'!$A$1:$C$89,3,0)</f>
        <v>Mark Martin</v>
      </c>
      <c r="O2114" t="str">
        <f>VLOOKUP(I2114,'Cost Center VLookup'!$A$1:$D$97,4,0)</f>
        <v>Administration</v>
      </c>
    </row>
    <row r="2115" spans="1:15" ht="15" hidden="1">
      <c r="A2115" s="61">
        <v>42248</v>
      </c>
      <c r="B2115" s="57">
        <v>201509</v>
      </c>
      <c r="C2115" s="9" t="s">
        <v>1531</v>
      </c>
      <c r="D2115" s="56" t="s">
        <v>1836</v>
      </c>
      <c r="E2115" s="56" t="s">
        <v>1845</v>
      </c>
      <c r="F2115" s="58">
        <v>250</v>
      </c>
      <c r="G2115">
        <v>30736</v>
      </c>
      <c r="H2115" s="7" t="str">
        <f>VLOOKUP(G2115,'Sub-Acct VLookup'!$A$1:$B$44,2,0)</f>
        <v>Community Welfare</v>
      </c>
      <c r="I2115" s="59">
        <v>3333</v>
      </c>
      <c r="J2115" s="54" t="s">
        <v>1011</v>
      </c>
      <c r="K2115" s="54"/>
      <c r="L2115" t="str">
        <f>VLOOKUP(J2115,'State V-Lookup'!$A$1:$B$19,2,0)</f>
        <v>KENTUCKY</v>
      </c>
      <c r="M2115" t="str">
        <f>VLOOKUP(I2115,'Cost Center VLookup'!$A$1:$C$99,2,0)</f>
        <v>3333 Mid St Div Public Affairs</v>
      </c>
      <c r="N2115" t="str">
        <f>VLOOKUP(I2115,'Cost Center VLookup'!$A$1:$C$89,3,0)</f>
        <v>Mark Martin</v>
      </c>
      <c r="O2115" t="str">
        <f>VLOOKUP(I2115,'Cost Center VLookup'!$A$1:$D$97,4,0)</f>
        <v>Administration</v>
      </c>
    </row>
    <row r="2116" spans="1:15" ht="15" hidden="1">
      <c r="A2116" s="61">
        <v>42248</v>
      </c>
      <c r="B2116" s="57">
        <v>201509</v>
      </c>
      <c r="C2116" s="9" t="s">
        <v>1531</v>
      </c>
      <c r="D2116" s="56" t="s">
        <v>1837</v>
      </c>
      <c r="E2116" s="56" t="s">
        <v>736</v>
      </c>
      <c r="F2116" s="58">
        <v>2193.58</v>
      </c>
      <c r="G2116">
        <v>30710</v>
      </c>
      <c r="H2116" s="7" t="str">
        <f>VLOOKUP(G2116,'Sub-Acct VLookup'!$A$1:$B$44,2,0)</f>
        <v>Youth Clubs &amp; Centers</v>
      </c>
      <c r="I2116" s="59">
        <v>3333</v>
      </c>
      <c r="J2116" s="54" t="s">
        <v>1026</v>
      </c>
      <c r="K2116" s="54"/>
      <c r="L2116" t="str">
        <f>VLOOKUP(J2116,'State V-Lookup'!$A$1:$B$19,2,0)</f>
        <v>TENNESSEE</v>
      </c>
      <c r="M2116" t="str">
        <f>VLOOKUP(I2116,'Cost Center VLookup'!$A$1:$C$99,2,0)</f>
        <v>3333 Mid St Div Public Affairs</v>
      </c>
      <c r="N2116" t="str">
        <f>VLOOKUP(I2116,'Cost Center VLookup'!$A$1:$C$89,3,0)</f>
        <v>Mark Martin</v>
      </c>
      <c r="O2116" t="str">
        <f>VLOOKUP(I2116,'Cost Center VLookup'!$A$1:$D$97,4,0)</f>
        <v>Administration</v>
      </c>
    </row>
    <row r="2117" spans="1:15" ht="15" hidden="1">
      <c r="A2117" s="61">
        <v>42248</v>
      </c>
      <c r="B2117" s="57">
        <v>201509</v>
      </c>
      <c r="C2117" s="9" t="s">
        <v>1531</v>
      </c>
      <c r="D2117" s="56" t="s">
        <v>1836</v>
      </c>
      <c r="E2117" s="56" t="s">
        <v>1497</v>
      </c>
      <c r="F2117" s="58">
        <v>500</v>
      </c>
      <c r="G2117">
        <v>30736</v>
      </c>
      <c r="H2117" s="7" t="str">
        <f>VLOOKUP(G2117,'Sub-Acct VLookup'!$A$1:$B$44,2,0)</f>
        <v>Community Welfare</v>
      </c>
      <c r="I2117" s="59">
        <v>3333</v>
      </c>
      <c r="J2117" s="54" t="s">
        <v>1011</v>
      </c>
      <c r="K2117" s="54"/>
      <c r="L2117" t="str">
        <f>VLOOKUP(J2117,'State V-Lookup'!$A$1:$B$19,2,0)</f>
        <v>KENTUCKY</v>
      </c>
      <c r="M2117" t="str">
        <f>VLOOKUP(I2117,'Cost Center VLookup'!$A$1:$C$99,2,0)</f>
        <v>3333 Mid St Div Public Affairs</v>
      </c>
      <c r="N2117" t="str">
        <f>VLOOKUP(I2117,'Cost Center VLookup'!$A$1:$C$89,3,0)</f>
        <v>Mark Martin</v>
      </c>
      <c r="O2117" t="str">
        <f>VLOOKUP(I2117,'Cost Center VLookup'!$A$1:$D$97,4,0)</f>
        <v>Administration</v>
      </c>
    </row>
    <row r="2118" spans="1:15" ht="15" hidden="1">
      <c r="A2118" s="61">
        <v>42248</v>
      </c>
      <c r="B2118" s="57">
        <v>201509</v>
      </c>
      <c r="C2118" s="9" t="s">
        <v>1531</v>
      </c>
      <c r="D2118" s="56">
        <v>100</v>
      </c>
      <c r="E2118" s="56" t="s">
        <v>1846</v>
      </c>
      <c r="F2118" s="58">
        <v>500</v>
      </c>
      <c r="G2118">
        <v>30736</v>
      </c>
      <c r="H2118" s="7" t="str">
        <f>VLOOKUP(G2118,'Sub-Acct VLookup'!$A$1:$B$44,2,0)</f>
        <v>Community Welfare</v>
      </c>
      <c r="I2118" s="59">
        <v>3333</v>
      </c>
      <c r="J2118" s="54" t="s">
        <v>1011</v>
      </c>
      <c r="K2118" s="54"/>
      <c r="L2118" t="str">
        <f>VLOOKUP(J2118,'State V-Lookup'!$A$1:$B$19,2,0)</f>
        <v>KENTUCKY</v>
      </c>
      <c r="M2118" t="str">
        <f>VLOOKUP(I2118,'Cost Center VLookup'!$A$1:$C$99,2,0)</f>
        <v>3333 Mid St Div Public Affairs</v>
      </c>
      <c r="N2118" t="str">
        <f>VLOOKUP(I2118,'Cost Center VLookup'!$A$1:$C$89,3,0)</f>
        <v>Mark Martin</v>
      </c>
      <c r="O2118" t="str">
        <f>VLOOKUP(I2118,'Cost Center VLookup'!$A$1:$D$97,4,0)</f>
        <v>Administration</v>
      </c>
    </row>
    <row r="2119" spans="1:15" ht="15" hidden="1">
      <c r="A2119" s="61">
        <v>42249</v>
      </c>
      <c r="B2119" s="57">
        <v>201509</v>
      </c>
      <c r="C2119" s="9" t="s">
        <v>1531</v>
      </c>
      <c r="D2119" s="56">
        <v>14653</v>
      </c>
      <c r="E2119" s="56" t="s">
        <v>470</v>
      </c>
      <c r="F2119" s="58">
        <v>600</v>
      </c>
      <c r="G2119">
        <v>30736</v>
      </c>
      <c r="H2119" s="7" t="str">
        <f>VLOOKUP(G2119,'Sub-Acct VLookup'!$A$1:$B$44,2,0)</f>
        <v>Community Welfare</v>
      </c>
      <c r="I2119" s="59">
        <v>3333</v>
      </c>
      <c r="J2119" s="54" t="s">
        <v>1011</v>
      </c>
      <c r="K2119" s="54"/>
      <c r="L2119" t="str">
        <f>VLOOKUP(J2119,'State V-Lookup'!$A$1:$B$19,2,0)</f>
        <v>KENTUCKY</v>
      </c>
      <c r="M2119" t="str">
        <f>VLOOKUP(I2119,'Cost Center VLookup'!$A$1:$C$99,2,0)</f>
        <v>3333 Mid St Div Public Affairs</v>
      </c>
      <c r="N2119" t="str">
        <f>VLOOKUP(I2119,'Cost Center VLookup'!$A$1:$C$89,3,0)</f>
        <v>Mark Martin</v>
      </c>
      <c r="O2119" t="str">
        <f>VLOOKUP(I2119,'Cost Center VLookup'!$A$1:$D$97,4,0)</f>
        <v>Administration</v>
      </c>
    </row>
    <row r="2120" spans="1:15" ht="15" hidden="1">
      <c r="A2120" s="61">
        <v>42250</v>
      </c>
      <c r="B2120" s="57">
        <v>201509</v>
      </c>
      <c r="C2120" s="9" t="s">
        <v>1531</v>
      </c>
      <c r="D2120" s="56" t="s">
        <v>1838</v>
      </c>
      <c r="E2120" s="56" t="s">
        <v>484</v>
      </c>
      <c r="F2120" s="58">
        <v>2500</v>
      </c>
      <c r="G2120">
        <v>30703</v>
      </c>
      <c r="H2120" s="7" t="str">
        <f>VLOOKUP(G2120,'Sub-Acct VLookup'!$A$1:$B$44,2,0)</f>
        <v>United Way Agencies</v>
      </c>
      <c r="I2120" s="59">
        <v>3333</v>
      </c>
      <c r="J2120" s="54" t="s">
        <v>1026</v>
      </c>
      <c r="K2120" s="54"/>
      <c r="L2120" t="str">
        <f>VLOOKUP(J2120,'State V-Lookup'!$A$1:$B$19,2,0)</f>
        <v>TENNESSEE</v>
      </c>
      <c r="M2120" t="str">
        <f>VLOOKUP(I2120,'Cost Center VLookup'!$A$1:$C$99,2,0)</f>
        <v>3333 Mid St Div Public Affairs</v>
      </c>
      <c r="N2120" t="str">
        <f>VLOOKUP(I2120,'Cost Center VLookup'!$A$1:$C$89,3,0)</f>
        <v>Mark Martin</v>
      </c>
      <c r="O2120" t="str">
        <f>VLOOKUP(I2120,'Cost Center VLookup'!$A$1:$D$97,4,0)</f>
        <v>Administration</v>
      </c>
    </row>
    <row r="2121" spans="1:15" ht="15" hidden="1">
      <c r="A2121" s="61">
        <v>42255</v>
      </c>
      <c r="B2121" s="57">
        <v>201509</v>
      </c>
      <c r="C2121" s="9" t="s">
        <v>1531</v>
      </c>
      <c r="D2121" s="56" t="s">
        <v>1839</v>
      </c>
      <c r="E2121" s="56" t="s">
        <v>1146</v>
      </c>
      <c r="F2121" s="58">
        <v>100</v>
      </c>
      <c r="G2121">
        <v>30736</v>
      </c>
      <c r="H2121" s="7" t="str">
        <f>VLOOKUP(G2121,'Sub-Acct VLookup'!$A$1:$B$44,2,0)</f>
        <v>Community Welfare</v>
      </c>
      <c r="I2121" s="59">
        <v>3333</v>
      </c>
      <c r="J2121" s="54" t="s">
        <v>1011</v>
      </c>
      <c r="K2121" s="54"/>
      <c r="L2121" t="str">
        <f>VLOOKUP(J2121,'State V-Lookup'!$A$1:$B$19,2,0)</f>
        <v>KENTUCKY</v>
      </c>
      <c r="M2121" t="str">
        <f>VLOOKUP(I2121,'Cost Center VLookup'!$A$1:$C$99,2,0)</f>
        <v>3333 Mid St Div Public Affairs</v>
      </c>
      <c r="N2121" t="str">
        <f>VLOOKUP(I2121,'Cost Center VLookup'!$A$1:$C$89,3,0)</f>
        <v>Mark Martin</v>
      </c>
      <c r="O2121" t="str">
        <f>VLOOKUP(I2121,'Cost Center VLookup'!$A$1:$D$97,4,0)</f>
        <v>Administration</v>
      </c>
    </row>
    <row r="2122" spans="1:15" ht="15" hidden="1">
      <c r="A2122" s="61">
        <v>42255</v>
      </c>
      <c r="B2122" s="57">
        <v>201509</v>
      </c>
      <c r="C2122" s="9" t="s">
        <v>1531</v>
      </c>
      <c r="D2122" s="56">
        <v>4151017970</v>
      </c>
      <c r="E2122" s="56" t="s">
        <v>597</v>
      </c>
      <c r="F2122" s="58">
        <v>500</v>
      </c>
      <c r="G2122">
        <v>30736</v>
      </c>
      <c r="H2122" s="7" t="str">
        <f>VLOOKUP(G2122,'Sub-Acct VLookup'!$A$1:$B$44,2,0)</f>
        <v>Community Welfare</v>
      </c>
      <c r="I2122" s="59">
        <v>3333</v>
      </c>
      <c r="J2122" s="54" t="s">
        <v>1026</v>
      </c>
      <c r="K2122" s="54"/>
      <c r="L2122" t="str">
        <f>VLOOKUP(J2122,'State V-Lookup'!$A$1:$B$19,2,0)</f>
        <v>TENNESSEE</v>
      </c>
      <c r="M2122" t="str">
        <f>VLOOKUP(I2122,'Cost Center VLookup'!$A$1:$C$99,2,0)</f>
        <v>3333 Mid St Div Public Affairs</v>
      </c>
      <c r="N2122" t="str">
        <f>VLOOKUP(I2122,'Cost Center VLookup'!$A$1:$C$89,3,0)</f>
        <v>Mark Martin</v>
      </c>
      <c r="O2122" t="str">
        <f>VLOOKUP(I2122,'Cost Center VLookup'!$A$1:$D$97,4,0)</f>
        <v>Administration</v>
      </c>
    </row>
    <row r="2123" spans="1:15" ht="15" hidden="1">
      <c r="A2123" s="61">
        <v>42255</v>
      </c>
      <c r="B2123" s="57">
        <v>201509</v>
      </c>
      <c r="C2123" s="9" t="s">
        <v>1531</v>
      </c>
      <c r="D2123" s="56" t="s">
        <v>1839</v>
      </c>
      <c r="E2123" s="56" t="s">
        <v>519</v>
      </c>
      <c r="F2123" s="58">
        <v>1000</v>
      </c>
      <c r="G2123">
        <v>30706</v>
      </c>
      <c r="H2123" s="7" t="str">
        <f>VLOOKUP(G2123,'Sub-Acct VLookup'!$A$1:$B$44,2,0)</f>
        <v>Museums &amp; Arts</v>
      </c>
      <c r="I2123" s="59">
        <v>3333</v>
      </c>
      <c r="J2123" s="54" t="s">
        <v>1011</v>
      </c>
      <c r="K2123" s="54"/>
      <c r="L2123" t="str">
        <f>VLOOKUP(J2123,'State V-Lookup'!$A$1:$B$19,2,0)</f>
        <v>KENTUCKY</v>
      </c>
      <c r="M2123" t="str">
        <f>VLOOKUP(I2123,'Cost Center VLookup'!$A$1:$C$99,2,0)</f>
        <v>3333 Mid St Div Public Affairs</v>
      </c>
      <c r="N2123" t="str">
        <f>VLOOKUP(I2123,'Cost Center VLookup'!$A$1:$C$89,3,0)</f>
        <v>Mark Martin</v>
      </c>
      <c r="O2123" t="str">
        <f>VLOOKUP(I2123,'Cost Center VLookup'!$A$1:$D$97,4,0)</f>
        <v>Administration</v>
      </c>
    </row>
    <row r="2124" spans="1:15" ht="15" hidden="1">
      <c r="A2124" s="61">
        <v>42261</v>
      </c>
      <c r="B2124" s="57">
        <v>201509</v>
      </c>
      <c r="C2124" s="9" t="s">
        <v>1531</v>
      </c>
      <c r="D2124" s="56" t="s">
        <v>1840</v>
      </c>
      <c r="E2124" s="56" t="s">
        <v>1847</v>
      </c>
      <c r="F2124" s="58">
        <v>250</v>
      </c>
      <c r="G2124">
        <v>30736</v>
      </c>
      <c r="H2124" s="7" t="str">
        <f>VLOOKUP(G2124,'Sub-Acct VLookup'!$A$1:$B$44,2,0)</f>
        <v>Community Welfare</v>
      </c>
      <c r="I2124" s="59">
        <v>3333</v>
      </c>
      <c r="J2124" s="54" t="s">
        <v>1011</v>
      </c>
      <c r="K2124" s="54"/>
      <c r="L2124" t="str">
        <f>VLOOKUP(J2124,'State V-Lookup'!$A$1:$B$19,2,0)</f>
        <v>KENTUCKY</v>
      </c>
      <c r="M2124" t="str">
        <f>VLOOKUP(I2124,'Cost Center VLookup'!$A$1:$C$99,2,0)</f>
        <v>3333 Mid St Div Public Affairs</v>
      </c>
      <c r="N2124" t="str">
        <f>VLOOKUP(I2124,'Cost Center VLookup'!$A$1:$C$89,3,0)</f>
        <v>Mark Martin</v>
      </c>
      <c r="O2124" t="str">
        <f>VLOOKUP(I2124,'Cost Center VLookup'!$A$1:$D$97,4,0)</f>
        <v>Administration</v>
      </c>
    </row>
    <row r="2125" spans="1:15" ht="15" hidden="1">
      <c r="A2125" s="61">
        <v>42262</v>
      </c>
      <c r="B2125" s="57">
        <v>201509</v>
      </c>
      <c r="C2125" s="9" t="s">
        <v>1531</v>
      </c>
      <c r="D2125" s="56">
        <v>6010</v>
      </c>
      <c r="E2125" s="56" t="s">
        <v>909</v>
      </c>
      <c r="F2125" s="58">
        <v>500</v>
      </c>
      <c r="G2125">
        <v>30705</v>
      </c>
      <c r="H2125" s="7" t="str">
        <f>VLOOKUP(G2125,'Sub-Acct VLookup'!$A$1:$B$44,2,0)</f>
        <v>Health</v>
      </c>
      <c r="I2125" s="59">
        <v>3333</v>
      </c>
      <c r="J2125" s="54" t="s">
        <v>1026</v>
      </c>
      <c r="K2125" s="54"/>
      <c r="L2125" t="str">
        <f>VLOOKUP(J2125,'State V-Lookup'!$A$1:$B$19,2,0)</f>
        <v>TENNESSEE</v>
      </c>
      <c r="M2125" t="str">
        <f>VLOOKUP(I2125,'Cost Center VLookup'!$A$1:$C$99,2,0)</f>
        <v>3333 Mid St Div Public Affairs</v>
      </c>
      <c r="N2125" t="str">
        <f>VLOOKUP(I2125,'Cost Center VLookup'!$A$1:$C$89,3,0)</f>
        <v>Mark Martin</v>
      </c>
      <c r="O2125" t="str">
        <f>VLOOKUP(I2125,'Cost Center VLookup'!$A$1:$D$97,4,0)</f>
        <v>Administration</v>
      </c>
    </row>
    <row r="2126" spans="1:15" ht="15" hidden="1">
      <c r="A2126" s="61">
        <v>42262</v>
      </c>
      <c r="B2126" s="57">
        <v>201509</v>
      </c>
      <c r="C2126" s="9" t="s">
        <v>1531</v>
      </c>
      <c r="D2126" s="56" t="s">
        <v>1841</v>
      </c>
      <c r="E2126" s="56" t="s">
        <v>1848</v>
      </c>
      <c r="F2126" s="58">
        <v>1000</v>
      </c>
      <c r="G2126">
        <v>30702</v>
      </c>
      <c r="H2126" s="7" t="str">
        <f>VLOOKUP(G2126,'Sub-Acct VLookup'!$A$1:$B$44,2,0)</f>
        <v>Education</v>
      </c>
      <c r="I2126" s="59">
        <v>3333</v>
      </c>
      <c r="J2126" s="54" t="s">
        <v>1026</v>
      </c>
      <c r="K2126" s="54"/>
      <c r="L2126" t="str">
        <f>VLOOKUP(J2126,'State V-Lookup'!$A$1:$B$19,2,0)</f>
        <v>TENNESSEE</v>
      </c>
      <c r="M2126" t="str">
        <f>VLOOKUP(I2126,'Cost Center VLookup'!$A$1:$C$99,2,0)</f>
        <v>3333 Mid St Div Public Affairs</v>
      </c>
      <c r="N2126" t="str">
        <f>VLOOKUP(I2126,'Cost Center VLookup'!$A$1:$C$89,3,0)</f>
        <v>Mark Martin</v>
      </c>
      <c r="O2126" t="str">
        <f>VLOOKUP(I2126,'Cost Center VLookup'!$A$1:$D$97,4,0)</f>
        <v>Administration</v>
      </c>
    </row>
    <row r="2127" spans="1:15" ht="15" hidden="1">
      <c r="A2127" s="61">
        <v>42263</v>
      </c>
      <c r="B2127" s="57">
        <v>201509</v>
      </c>
      <c r="C2127" s="9" t="s">
        <v>1531</v>
      </c>
      <c r="D2127" s="56">
        <v>156</v>
      </c>
      <c r="E2127" s="56" t="s">
        <v>1507</v>
      </c>
      <c r="F2127" s="58">
        <v>1000</v>
      </c>
      <c r="G2127">
        <v>30706</v>
      </c>
      <c r="H2127" s="7" t="str">
        <f>VLOOKUP(G2127,'Sub-Acct VLookup'!$A$1:$B$44,2,0)</f>
        <v>Museums &amp; Arts</v>
      </c>
      <c r="I2127" s="59">
        <v>3333</v>
      </c>
      <c r="J2127" s="54" t="s">
        <v>1011</v>
      </c>
      <c r="K2127" s="54"/>
      <c r="L2127" t="str">
        <f>VLOOKUP(J2127,'State V-Lookup'!$A$1:$B$19,2,0)</f>
        <v>KENTUCKY</v>
      </c>
      <c r="M2127" t="str">
        <f>VLOOKUP(I2127,'Cost Center VLookup'!$A$1:$C$99,2,0)</f>
        <v>3333 Mid St Div Public Affairs</v>
      </c>
      <c r="N2127" t="str">
        <f>VLOOKUP(I2127,'Cost Center VLookup'!$A$1:$C$89,3,0)</f>
        <v>Mark Martin</v>
      </c>
      <c r="O2127" t="str">
        <f>VLOOKUP(I2127,'Cost Center VLookup'!$A$1:$D$97,4,0)</f>
        <v>Administration</v>
      </c>
    </row>
    <row r="2128" spans="1:15" ht="15" hidden="1">
      <c r="A2128" s="61">
        <v>42271</v>
      </c>
      <c r="B2128" s="57">
        <v>201509</v>
      </c>
      <c r="C2128" s="9" t="s">
        <v>1531</v>
      </c>
      <c r="D2128" s="56" t="s">
        <v>1842</v>
      </c>
      <c r="E2128" s="56" t="s">
        <v>1849</v>
      </c>
      <c r="F2128" s="58">
        <v>750</v>
      </c>
      <c r="G2128">
        <v>30702</v>
      </c>
      <c r="H2128" s="7" t="str">
        <f>VLOOKUP(G2128,'Sub-Acct VLookup'!$A$1:$B$44,2,0)</f>
        <v>Education</v>
      </c>
      <c r="I2128" s="59">
        <v>3333</v>
      </c>
      <c r="J2128" s="54" t="s">
        <v>1035</v>
      </c>
      <c r="K2128" s="54"/>
      <c r="L2128" t="str">
        <f>VLOOKUP(J2128,'State V-Lookup'!$A$1:$B$19,2,0)</f>
        <v>VIRGINIA</v>
      </c>
      <c r="M2128" t="str">
        <f>VLOOKUP(I2128,'Cost Center VLookup'!$A$1:$C$99,2,0)</f>
        <v>3333 Mid St Div Public Affairs</v>
      </c>
      <c r="N2128" t="str">
        <f>VLOOKUP(I2128,'Cost Center VLookup'!$A$1:$C$89,3,0)</f>
        <v>Mark Martin</v>
      </c>
      <c r="O2128" t="str">
        <f>VLOOKUP(I2128,'Cost Center VLookup'!$A$1:$D$97,4,0)</f>
        <v>Administration</v>
      </c>
    </row>
    <row r="2129" spans="1:15" ht="15" hidden="1">
      <c r="A2129" s="61">
        <v>42271</v>
      </c>
      <c r="B2129" s="57">
        <v>201509</v>
      </c>
      <c r="C2129" s="9" t="s">
        <v>1531</v>
      </c>
      <c r="D2129" s="56" t="s">
        <v>1843</v>
      </c>
      <c r="E2129" s="56" t="s">
        <v>1850</v>
      </c>
      <c r="F2129" s="58">
        <v>150</v>
      </c>
      <c r="G2129">
        <v>30736</v>
      </c>
      <c r="H2129" s="7" t="str">
        <f>VLOOKUP(G2129,'Sub-Acct VLookup'!$A$1:$B$44,2,0)</f>
        <v>Community Welfare</v>
      </c>
      <c r="I2129" s="59">
        <v>3333</v>
      </c>
      <c r="J2129" s="54" t="s">
        <v>1026</v>
      </c>
      <c r="K2129" s="54"/>
      <c r="L2129" t="str">
        <f>VLOOKUP(J2129,'State V-Lookup'!$A$1:$B$19,2,0)</f>
        <v>TENNESSEE</v>
      </c>
      <c r="M2129" t="str">
        <f>VLOOKUP(I2129,'Cost Center VLookup'!$A$1:$C$99,2,0)</f>
        <v>3333 Mid St Div Public Affairs</v>
      </c>
      <c r="N2129" t="str">
        <f>VLOOKUP(I2129,'Cost Center VLookup'!$A$1:$C$89,3,0)</f>
        <v>Mark Martin</v>
      </c>
      <c r="O2129" t="str">
        <f>VLOOKUP(I2129,'Cost Center VLookup'!$A$1:$D$97,4,0)</f>
        <v>Administration</v>
      </c>
    </row>
    <row r="2130" spans="1:15" ht="15" hidden="1">
      <c r="A2130" s="61">
        <v>42275</v>
      </c>
      <c r="B2130" s="57">
        <v>201509</v>
      </c>
      <c r="C2130" s="9" t="s">
        <v>1531</v>
      </c>
      <c r="D2130" s="56" t="s">
        <v>1844</v>
      </c>
      <c r="E2130" s="56" t="s">
        <v>507</v>
      </c>
      <c r="F2130" s="58">
        <v>100</v>
      </c>
      <c r="G2130">
        <v>30702</v>
      </c>
      <c r="H2130" s="7" t="str">
        <f>VLOOKUP(G2130,'Sub-Acct VLookup'!$A$1:$B$44,2,0)</f>
        <v>Education</v>
      </c>
      <c r="I2130" s="59">
        <v>2734</v>
      </c>
      <c r="J2130" s="54" t="s">
        <v>1011</v>
      </c>
      <c r="K2130" s="54"/>
      <c r="L2130" t="str">
        <f>VLOOKUP(J2130,'State V-Lookup'!$A$1:$B$19,2,0)</f>
        <v>KENTUCKY</v>
      </c>
      <c r="M2130" t="str">
        <f>VLOOKUP(I2130,'Cost Center VLookup'!$A$1:$C$99,2,0)</f>
        <v>2734 KY Div Bowling Green C&amp;M/Service</v>
      </c>
      <c r="N2130" t="str">
        <f>VLOOKUP(I2130,'Cost Center VLookup'!$A$1:$C$89,3,0)</f>
        <v>Don Bonner / Kolby Beals</v>
      </c>
      <c r="O2130" t="str">
        <f>VLOOKUP(I2130,'Cost Center VLookup'!$A$1:$D$97,4,0)</f>
        <v>Mike Close</v>
      </c>
    </row>
    <row r="2131" spans="1:15" ht="15" hidden="1">
      <c r="A2131" s="61">
        <v>42121</v>
      </c>
      <c r="B2131" s="57">
        <v>201510</v>
      </c>
      <c r="C2131" s="9" t="s">
        <v>1871</v>
      </c>
      <c r="D2131" s="56">
        <v>102015</v>
      </c>
      <c r="E2131" s="56" t="s">
        <v>367</v>
      </c>
      <c r="F2131" s="58">
        <v>3000</v>
      </c>
      <c r="G2131">
        <v>30736</v>
      </c>
      <c r="H2131" s="7" t="str">
        <f>VLOOKUP(G2131,'Sub-Acct VLookup'!$A$1:$B$44,2,0)</f>
        <v>Community Welfare</v>
      </c>
      <c r="I2131" s="59">
        <v>3333</v>
      </c>
      <c r="J2131" s="54" t="s">
        <v>1011</v>
      </c>
      <c r="K2131" s="54"/>
      <c r="L2131" t="str">
        <f>VLOOKUP(J2131,'State V-Lookup'!$A$1:$B$19,2,0)</f>
        <v>KENTUCKY</v>
      </c>
      <c r="M2131" t="str">
        <f>VLOOKUP(I2131,'Cost Center VLookup'!$A$1:$C$99,2,0)</f>
        <v>3333 Mid St Div Public Affairs</v>
      </c>
      <c r="N2131" t="str">
        <f>VLOOKUP(I2131,'Cost Center VLookup'!$A$1:$C$89,3,0)</f>
        <v>Mark Martin</v>
      </c>
      <c r="O2131" t="str">
        <f>VLOOKUP(I2131,'Cost Center VLookup'!$A$1:$D$97,4,0)</f>
        <v>Administration</v>
      </c>
    </row>
    <row r="2132" spans="1:15" ht="15" hidden="1">
      <c r="A2132" s="61">
        <v>42278</v>
      </c>
      <c r="B2132" s="57">
        <v>201510</v>
      </c>
      <c r="C2132" s="9" t="s">
        <v>1871</v>
      </c>
      <c r="D2132" s="56" t="s">
        <v>1851</v>
      </c>
      <c r="E2132" s="56" t="s">
        <v>491</v>
      </c>
      <c r="F2132" s="58">
        <v>500</v>
      </c>
      <c r="G2132">
        <v>30736</v>
      </c>
      <c r="H2132" s="7" t="str">
        <f>VLOOKUP(G2132,'Sub-Acct VLookup'!$A$1:$B$44,2,0)</f>
        <v>Community Welfare</v>
      </c>
      <c r="I2132" s="59">
        <v>3333</v>
      </c>
      <c r="J2132" s="54" t="s">
        <v>1026</v>
      </c>
      <c r="K2132" s="54"/>
      <c r="L2132" t="str">
        <f>VLOOKUP(J2132,'State V-Lookup'!$A$1:$B$19,2,0)</f>
        <v>TENNESSEE</v>
      </c>
      <c r="M2132" t="str">
        <f>VLOOKUP(I2132,'Cost Center VLookup'!$A$1:$C$99,2,0)</f>
        <v>3333 Mid St Div Public Affairs</v>
      </c>
      <c r="N2132" t="str">
        <f>VLOOKUP(I2132,'Cost Center VLookup'!$A$1:$C$89,3,0)</f>
        <v>Mark Martin</v>
      </c>
      <c r="O2132" t="str">
        <f>VLOOKUP(I2132,'Cost Center VLookup'!$A$1:$D$97,4,0)</f>
        <v>Administration</v>
      </c>
    </row>
    <row r="2133" spans="1:15" ht="15" hidden="1">
      <c r="A2133" s="61">
        <v>42278</v>
      </c>
      <c r="B2133" s="57">
        <v>201510</v>
      </c>
      <c r="C2133" s="9" t="s">
        <v>1871</v>
      </c>
      <c r="D2133" s="56" t="s">
        <v>1852</v>
      </c>
      <c r="E2133" s="56" t="s">
        <v>491</v>
      </c>
      <c r="F2133" s="58">
        <v>1000</v>
      </c>
      <c r="G2133">
        <v>30736</v>
      </c>
      <c r="H2133" s="7" t="str">
        <f>VLOOKUP(G2133,'Sub-Acct VLookup'!$A$1:$B$44,2,0)</f>
        <v>Community Welfare</v>
      </c>
      <c r="I2133" s="59">
        <v>3333</v>
      </c>
      <c r="J2133" s="54" t="s">
        <v>1026</v>
      </c>
      <c r="K2133" s="54"/>
      <c r="L2133" t="str">
        <f>VLOOKUP(J2133,'State V-Lookup'!$A$1:$B$19,2,0)</f>
        <v>TENNESSEE</v>
      </c>
      <c r="M2133" t="str">
        <f>VLOOKUP(I2133,'Cost Center VLookup'!$A$1:$C$99,2,0)</f>
        <v>3333 Mid St Div Public Affairs</v>
      </c>
      <c r="N2133" t="str">
        <f>VLOOKUP(I2133,'Cost Center VLookup'!$A$1:$C$89,3,0)</f>
        <v>Mark Martin</v>
      </c>
      <c r="O2133" t="str">
        <f>VLOOKUP(I2133,'Cost Center VLookup'!$A$1:$D$97,4,0)</f>
        <v>Administration</v>
      </c>
    </row>
    <row r="2134" spans="1:15" ht="15" hidden="1">
      <c r="A2134" s="61">
        <v>42278</v>
      </c>
      <c r="B2134" s="57">
        <v>201510</v>
      </c>
      <c r="C2134" s="9" t="s">
        <v>1871</v>
      </c>
      <c r="D2134" s="56" t="s">
        <v>1851</v>
      </c>
      <c r="E2134" s="56" t="s">
        <v>699</v>
      </c>
      <c r="F2134" s="58">
        <v>1000</v>
      </c>
      <c r="G2134">
        <v>30736</v>
      </c>
      <c r="H2134" s="7" t="str">
        <f>VLOOKUP(G2134,'Sub-Acct VLookup'!$A$1:$B$44,2,0)</f>
        <v>Community Welfare</v>
      </c>
      <c r="I2134" s="59">
        <v>3333</v>
      </c>
      <c r="J2134" s="54" t="s">
        <v>1011</v>
      </c>
      <c r="K2134" s="54"/>
      <c r="L2134" t="str">
        <f>VLOOKUP(J2134,'State V-Lookup'!$A$1:$B$19,2,0)</f>
        <v>KENTUCKY</v>
      </c>
      <c r="M2134" t="str">
        <f>VLOOKUP(I2134,'Cost Center VLookup'!$A$1:$C$99,2,0)</f>
        <v>3333 Mid St Div Public Affairs</v>
      </c>
      <c r="N2134" t="str">
        <f>VLOOKUP(I2134,'Cost Center VLookup'!$A$1:$C$89,3,0)</f>
        <v>Mark Martin</v>
      </c>
      <c r="O2134" t="str">
        <f>VLOOKUP(I2134,'Cost Center VLookup'!$A$1:$D$97,4,0)</f>
        <v>Administration</v>
      </c>
    </row>
    <row r="2135" spans="1:15" ht="15" hidden="1">
      <c r="A2135" s="61">
        <v>42278</v>
      </c>
      <c r="B2135" s="57">
        <v>201510</v>
      </c>
      <c r="C2135" s="9" t="s">
        <v>1871</v>
      </c>
      <c r="D2135" s="56" t="s">
        <v>1853</v>
      </c>
      <c r="E2135" s="56" t="s">
        <v>90</v>
      </c>
      <c r="F2135" s="58">
        <v>1600</v>
      </c>
      <c r="G2135">
        <v>30702</v>
      </c>
      <c r="H2135" s="7" t="str">
        <f>VLOOKUP(G2135,'Sub-Acct VLookup'!$A$1:$B$44,2,0)</f>
        <v>Education</v>
      </c>
      <c r="I2135" s="59">
        <v>3333</v>
      </c>
      <c r="J2135" s="54" t="s">
        <v>1011</v>
      </c>
      <c r="K2135" s="54"/>
      <c r="L2135" t="str">
        <f>VLOOKUP(J2135,'State V-Lookup'!$A$1:$B$19,2,0)</f>
        <v>KENTUCKY</v>
      </c>
      <c r="M2135" t="str">
        <f>VLOOKUP(I2135,'Cost Center VLookup'!$A$1:$C$99,2,0)</f>
        <v>3333 Mid St Div Public Affairs</v>
      </c>
      <c r="N2135" t="str">
        <f>VLOOKUP(I2135,'Cost Center VLookup'!$A$1:$C$89,3,0)</f>
        <v>Mark Martin</v>
      </c>
      <c r="O2135" t="str">
        <f>VLOOKUP(I2135,'Cost Center VLookup'!$A$1:$D$97,4,0)</f>
        <v>Administration</v>
      </c>
    </row>
    <row r="2136" spans="1:15" ht="15" hidden="1">
      <c r="A2136" s="61">
        <v>42278</v>
      </c>
      <c r="B2136" s="57">
        <v>201510</v>
      </c>
      <c r="C2136" s="9" t="s">
        <v>1871</v>
      </c>
      <c r="D2136" s="56" t="s">
        <v>1851</v>
      </c>
      <c r="E2136" s="56" t="s">
        <v>475</v>
      </c>
      <c r="F2136" s="58">
        <v>175</v>
      </c>
      <c r="G2136">
        <v>30736</v>
      </c>
      <c r="H2136" s="7" t="str">
        <f>VLOOKUP(G2136,'Sub-Acct VLookup'!$A$1:$B$44,2,0)</f>
        <v>Community Welfare</v>
      </c>
      <c r="I2136" s="59">
        <v>3333</v>
      </c>
      <c r="J2136" s="54" t="s">
        <v>1011</v>
      </c>
      <c r="K2136" s="54"/>
      <c r="L2136" t="str">
        <f>VLOOKUP(J2136,'State V-Lookup'!$A$1:$B$19,2,0)</f>
        <v>KENTUCKY</v>
      </c>
      <c r="M2136" t="str">
        <f>VLOOKUP(I2136,'Cost Center VLookup'!$A$1:$C$99,2,0)</f>
        <v>3333 Mid St Div Public Affairs</v>
      </c>
      <c r="N2136" t="str">
        <f>VLOOKUP(I2136,'Cost Center VLookup'!$A$1:$C$89,3,0)</f>
        <v>Mark Martin</v>
      </c>
      <c r="O2136" t="str">
        <f>VLOOKUP(I2136,'Cost Center VLookup'!$A$1:$D$97,4,0)</f>
        <v>Administration</v>
      </c>
    </row>
    <row r="2137" spans="1:15" ht="15" hidden="1">
      <c r="A2137" s="61">
        <v>42278</v>
      </c>
      <c r="B2137" s="57">
        <v>201510</v>
      </c>
      <c r="C2137" s="9" t="s">
        <v>1871</v>
      </c>
      <c r="D2137" s="56" t="s">
        <v>1851</v>
      </c>
      <c r="E2137" s="56" t="s">
        <v>1741</v>
      </c>
      <c r="F2137" s="58">
        <v>1000</v>
      </c>
      <c r="G2137">
        <v>30702</v>
      </c>
      <c r="H2137" s="7" t="str">
        <f>VLOOKUP(G2137,'Sub-Acct VLookup'!$A$1:$B$44,2,0)</f>
        <v>Education</v>
      </c>
      <c r="I2137" s="59">
        <v>3333</v>
      </c>
      <c r="J2137" s="54" t="s">
        <v>1011</v>
      </c>
      <c r="K2137" s="54"/>
      <c r="L2137" t="str">
        <f>VLOOKUP(J2137,'State V-Lookup'!$A$1:$B$19,2,0)</f>
        <v>KENTUCKY</v>
      </c>
      <c r="M2137" t="str">
        <f>VLOOKUP(I2137,'Cost Center VLookup'!$A$1:$C$99,2,0)</f>
        <v>3333 Mid St Div Public Affairs</v>
      </c>
      <c r="N2137" t="str">
        <f>VLOOKUP(I2137,'Cost Center VLookup'!$A$1:$C$89,3,0)</f>
        <v>Mark Martin</v>
      </c>
      <c r="O2137" t="str">
        <f>VLOOKUP(I2137,'Cost Center VLookup'!$A$1:$D$97,4,0)</f>
        <v>Administration</v>
      </c>
    </row>
    <row r="2138" spans="1:15" ht="15" hidden="1">
      <c r="A2138" s="61">
        <v>42282</v>
      </c>
      <c r="B2138" s="57">
        <v>201510</v>
      </c>
      <c r="C2138" s="9" t="s">
        <v>1871</v>
      </c>
      <c r="D2138" s="56">
        <v>165381</v>
      </c>
      <c r="E2138" s="56" t="s">
        <v>1854</v>
      </c>
      <c r="F2138" s="58">
        <v>550</v>
      </c>
      <c r="G2138">
        <v>30736</v>
      </c>
      <c r="H2138" s="7" t="str">
        <f>VLOOKUP(G2138,'Sub-Acct VLookup'!$A$1:$B$44,2,0)</f>
        <v>Community Welfare</v>
      </c>
      <c r="I2138" s="59">
        <v>3333</v>
      </c>
      <c r="J2138" s="54" t="s">
        <v>1035</v>
      </c>
      <c r="K2138" s="54"/>
      <c r="L2138" t="str">
        <f>VLOOKUP(J2138,'State V-Lookup'!$A$1:$B$19,2,0)</f>
        <v>VIRGINIA</v>
      </c>
      <c r="M2138" t="str">
        <f>VLOOKUP(I2138,'Cost Center VLookup'!$A$1:$C$99,2,0)</f>
        <v>3333 Mid St Div Public Affairs</v>
      </c>
      <c r="N2138" t="str">
        <f>VLOOKUP(I2138,'Cost Center VLookup'!$A$1:$C$89,3,0)</f>
        <v>Mark Martin</v>
      </c>
      <c r="O2138" t="str">
        <f>VLOOKUP(I2138,'Cost Center VLookup'!$A$1:$D$97,4,0)</f>
        <v>Administration</v>
      </c>
    </row>
    <row r="2139" spans="1:15" ht="15" hidden="1">
      <c r="A2139" s="61">
        <v>42282</v>
      </c>
      <c r="B2139" s="57">
        <v>201510</v>
      </c>
      <c r="C2139" s="9" t="s">
        <v>1871</v>
      </c>
      <c r="D2139" s="56" t="s">
        <v>1856</v>
      </c>
      <c r="E2139" s="56" t="s">
        <v>1855</v>
      </c>
      <c r="F2139" s="58">
        <v>1000</v>
      </c>
      <c r="G2139">
        <v>30736</v>
      </c>
      <c r="H2139" s="7" t="str">
        <f>VLOOKUP(G2139,'Sub-Acct VLookup'!$A$1:$B$44,2,0)</f>
        <v>Community Welfare</v>
      </c>
      <c r="I2139" s="59">
        <v>2631</v>
      </c>
      <c r="J2139" s="54" t="s">
        <v>1011</v>
      </c>
      <c r="K2139" s="54"/>
      <c r="L2139" t="str">
        <f>VLOOKUP(J2139,'State V-Lookup'!$A$1:$B$19,2,0)</f>
        <v>KENTUCKY</v>
      </c>
      <c r="M2139" t="str">
        <f>VLOOKUP(I2139,'Cost Center VLookup'!$A$1:$C$99,2,0)</f>
        <v>2631 KY Div Madisonville West Region Administration</v>
      </c>
      <c r="N2139" t="str">
        <f>VLOOKUP(I2139,'Cost Center VLookup'!$A$1:$C$89,3,0)</f>
        <v>Tim Owen</v>
      </c>
      <c r="O2139" t="str">
        <f>VLOOKUP(I2139,'Cost Center VLookup'!$A$1:$D$97,4,0)</f>
        <v>Administration</v>
      </c>
    </row>
    <row r="2140" spans="1:15" ht="15" hidden="1">
      <c r="A2140" s="61">
        <v>42283</v>
      </c>
      <c r="B2140" s="57">
        <v>201510</v>
      </c>
      <c r="C2140" s="9" t="s">
        <v>1871</v>
      </c>
      <c r="D2140" s="56" t="s">
        <v>1857</v>
      </c>
      <c r="E2140" s="56" t="s">
        <v>365</v>
      </c>
      <c r="F2140" s="58">
        <v>500</v>
      </c>
      <c r="G2140">
        <v>30736</v>
      </c>
      <c r="H2140" s="7" t="str">
        <f>VLOOKUP(G2140,'Sub-Acct VLookup'!$A$1:$B$44,2,0)</f>
        <v>Community Welfare</v>
      </c>
      <c r="I2140" s="59">
        <v>3333</v>
      </c>
      <c r="J2140" s="54" t="s">
        <v>1011</v>
      </c>
      <c r="K2140" s="54"/>
      <c r="L2140" t="str">
        <f>VLOOKUP(J2140,'State V-Lookup'!$A$1:$B$19,2,0)</f>
        <v>KENTUCKY</v>
      </c>
      <c r="M2140" t="str">
        <f>VLOOKUP(I2140,'Cost Center VLookup'!$A$1:$C$99,2,0)</f>
        <v>3333 Mid St Div Public Affairs</v>
      </c>
      <c r="N2140" t="str">
        <f>VLOOKUP(I2140,'Cost Center VLookup'!$A$1:$C$89,3,0)</f>
        <v>Mark Martin</v>
      </c>
      <c r="O2140" t="str">
        <f>VLOOKUP(I2140,'Cost Center VLookup'!$A$1:$D$97,4,0)</f>
        <v>Administration</v>
      </c>
    </row>
    <row r="2141" spans="1:15" ht="15" hidden="1">
      <c r="A2141" s="61">
        <v>42283</v>
      </c>
      <c r="B2141" s="57">
        <v>201510</v>
      </c>
      <c r="C2141" s="9" t="s">
        <v>1871</v>
      </c>
      <c r="D2141" s="56" t="s">
        <v>1857</v>
      </c>
      <c r="E2141" s="56" t="s">
        <v>179</v>
      </c>
      <c r="F2141" s="58">
        <v>1000</v>
      </c>
      <c r="G2141">
        <v>30705</v>
      </c>
      <c r="H2141" s="7" t="str">
        <f>VLOOKUP(G2141,'Sub-Acct VLookup'!$A$1:$B$44,2,0)</f>
        <v>Health</v>
      </c>
      <c r="I2141" s="59">
        <v>3333</v>
      </c>
      <c r="J2141" s="54" t="s">
        <v>1011</v>
      </c>
      <c r="K2141" s="54"/>
      <c r="L2141" t="str">
        <f>VLOOKUP(J2141,'State V-Lookup'!$A$1:$B$19,2,0)</f>
        <v>KENTUCKY</v>
      </c>
      <c r="M2141" t="str">
        <f>VLOOKUP(I2141,'Cost Center VLookup'!$A$1:$C$99,2,0)</f>
        <v>3333 Mid St Div Public Affairs</v>
      </c>
      <c r="N2141" t="str">
        <f>VLOOKUP(I2141,'Cost Center VLookup'!$A$1:$C$89,3,0)</f>
        <v>Mark Martin</v>
      </c>
      <c r="O2141" t="str">
        <f>VLOOKUP(I2141,'Cost Center VLookup'!$A$1:$D$97,4,0)</f>
        <v>Administration</v>
      </c>
    </row>
    <row r="2142" spans="1:15" ht="15" hidden="1">
      <c r="A2142" s="61">
        <v>42283</v>
      </c>
      <c r="B2142" s="57">
        <v>201510</v>
      </c>
      <c r="C2142" s="9" t="s">
        <v>1871</v>
      </c>
      <c r="D2142" s="56" t="s">
        <v>1857</v>
      </c>
      <c r="E2142" s="56" t="s">
        <v>368</v>
      </c>
      <c r="F2142" s="58">
        <v>250</v>
      </c>
      <c r="G2142">
        <v>30736</v>
      </c>
      <c r="H2142" s="7" t="str">
        <f>VLOOKUP(G2142,'Sub-Acct VLookup'!$A$1:$B$44,2,0)</f>
        <v>Community Welfare</v>
      </c>
      <c r="I2142" s="59">
        <v>3333</v>
      </c>
      <c r="J2142" s="54" t="s">
        <v>1027</v>
      </c>
      <c r="K2142" s="54"/>
      <c r="L2142" t="str">
        <f>VLOOKUP(J2142,'State V-Lookup'!$A$1:$B$19,2,0)</f>
        <v>GENERAL OFFICE</v>
      </c>
      <c r="M2142" t="str">
        <f>VLOOKUP(I2142,'Cost Center VLookup'!$A$1:$C$99,2,0)</f>
        <v>3333 Mid St Div Public Affairs</v>
      </c>
      <c r="N2142" t="str">
        <f>VLOOKUP(I2142,'Cost Center VLookup'!$A$1:$C$89,3,0)</f>
        <v>Mark Martin</v>
      </c>
      <c r="O2142" t="str">
        <f>VLOOKUP(I2142,'Cost Center VLookup'!$A$1:$D$97,4,0)</f>
        <v>Administration</v>
      </c>
    </row>
    <row r="2143" spans="1:15" ht="15" hidden="1">
      <c r="A2143" s="61">
        <v>42285</v>
      </c>
      <c r="B2143" s="57">
        <v>201510</v>
      </c>
      <c r="C2143" s="9" t="s">
        <v>1871</v>
      </c>
      <c r="D2143" s="56">
        <v>24182</v>
      </c>
      <c r="E2143" s="56" t="s">
        <v>1858</v>
      </c>
      <c r="F2143" s="58">
        <v>95</v>
      </c>
      <c r="G2143">
        <v>30702</v>
      </c>
      <c r="H2143" s="7" t="str">
        <f>VLOOKUP(G2143,'Sub-Acct VLookup'!$A$1:$B$44,2,0)</f>
        <v>Education</v>
      </c>
      <c r="I2143" s="59">
        <v>2737</v>
      </c>
      <c r="J2143" s="54" t="s">
        <v>1011</v>
      </c>
      <c r="K2143" s="54"/>
      <c r="L2143" t="str">
        <f>VLOOKUP(J2143,'State V-Lookup'!$A$1:$B$19,2,0)</f>
        <v>KENTUCKY</v>
      </c>
      <c r="M2143" t="str">
        <f>VLOOKUP(I2143,'Cost Center VLookup'!$A$1:$C$99,2,0)</f>
        <v>2737 KY Div Danville C&amp;M/Service</v>
      </c>
      <c r="N2143" t="str">
        <f>VLOOKUP(I2143,'Cost Center VLookup'!$A$1:$C$89,3,0)</f>
        <v>Jimmy Dale Smith</v>
      </c>
      <c r="O2143" t="str">
        <f>VLOOKUP(I2143,'Cost Center VLookup'!$A$1:$D$97,4,0)</f>
        <v>Mike Close</v>
      </c>
    </row>
    <row r="2144" spans="1:15" ht="15" hidden="1">
      <c r="A2144" s="61">
        <v>42285</v>
      </c>
      <c r="B2144" s="57">
        <v>201510</v>
      </c>
      <c r="C2144" s="9" t="s">
        <v>1871</v>
      </c>
      <c r="D2144" s="56" t="s">
        <v>1859</v>
      </c>
      <c r="E2144" s="56" t="s">
        <v>496</v>
      </c>
      <c r="F2144" s="58">
        <v>350</v>
      </c>
      <c r="G2144">
        <v>30736</v>
      </c>
      <c r="H2144" s="7" t="str">
        <f>VLOOKUP(G2144,'Sub-Acct VLookup'!$A$1:$B$44,2,0)</f>
        <v>Community Welfare</v>
      </c>
      <c r="I2144" s="59">
        <v>3333</v>
      </c>
      <c r="J2144" s="54" t="s">
        <v>1011</v>
      </c>
      <c r="K2144" s="54"/>
      <c r="L2144" t="str">
        <f>VLOOKUP(J2144,'State V-Lookup'!$A$1:$B$19,2,0)</f>
        <v>KENTUCKY</v>
      </c>
      <c r="M2144" t="str">
        <f>VLOOKUP(I2144,'Cost Center VLookup'!$A$1:$C$99,2,0)</f>
        <v>3333 Mid St Div Public Affairs</v>
      </c>
      <c r="N2144" t="str">
        <f>VLOOKUP(I2144,'Cost Center VLookup'!$A$1:$C$89,3,0)</f>
        <v>Mark Martin</v>
      </c>
      <c r="O2144" t="str">
        <f>VLOOKUP(I2144,'Cost Center VLookup'!$A$1:$D$97,4,0)</f>
        <v>Administration</v>
      </c>
    </row>
    <row r="2145" spans="1:15" ht="15" hidden="1">
      <c r="A2145" s="61">
        <v>42293</v>
      </c>
      <c r="B2145" s="57">
        <v>201510</v>
      </c>
      <c r="C2145" s="9" t="s">
        <v>1871</v>
      </c>
      <c r="D2145" s="56" t="s">
        <v>1860</v>
      </c>
      <c r="E2145" s="56" t="s">
        <v>486</v>
      </c>
      <c r="F2145" s="58">
        <v>375.55</v>
      </c>
      <c r="G2145">
        <v>30736</v>
      </c>
      <c r="H2145" s="7" t="str">
        <f>VLOOKUP(G2145,'Sub-Acct VLookup'!$A$1:$B$44,2,0)</f>
        <v>Community Welfare</v>
      </c>
      <c r="I2145" s="59">
        <v>3333</v>
      </c>
      <c r="J2145" s="54" t="s">
        <v>1026</v>
      </c>
      <c r="K2145" s="54"/>
      <c r="L2145" t="str">
        <f>VLOOKUP(J2145,'State V-Lookup'!$A$1:$B$19,2,0)</f>
        <v>TENNESSEE</v>
      </c>
      <c r="M2145" t="str">
        <f>VLOOKUP(I2145,'Cost Center VLookup'!$A$1:$C$99,2,0)</f>
        <v>3333 Mid St Div Public Affairs</v>
      </c>
      <c r="N2145" t="str">
        <f>VLOOKUP(I2145,'Cost Center VLookup'!$A$1:$C$89,3,0)</f>
        <v>Mark Martin</v>
      </c>
      <c r="O2145" t="str">
        <f>VLOOKUP(I2145,'Cost Center VLookup'!$A$1:$D$97,4,0)</f>
        <v>Administration</v>
      </c>
    </row>
    <row r="2146" spans="1:15" ht="15" hidden="1">
      <c r="A2146" s="61">
        <v>42293</v>
      </c>
      <c r="B2146" s="57">
        <v>201510</v>
      </c>
      <c r="C2146" s="9" t="s">
        <v>1871</v>
      </c>
      <c r="D2146" s="56">
        <v>10150</v>
      </c>
      <c r="E2146" s="56" t="s">
        <v>470</v>
      </c>
      <c r="F2146" s="58">
        <v>1000</v>
      </c>
      <c r="G2146">
        <v>30736</v>
      </c>
      <c r="H2146" s="7" t="str">
        <f>VLOOKUP(G2146,'Sub-Acct VLookup'!$A$1:$B$44,2,0)</f>
        <v>Community Welfare</v>
      </c>
      <c r="I2146" s="59">
        <v>3333</v>
      </c>
      <c r="J2146" s="54" t="s">
        <v>1026</v>
      </c>
      <c r="K2146" s="54"/>
      <c r="L2146" t="str">
        <f>VLOOKUP(J2146,'State V-Lookup'!$A$1:$B$19,2,0)</f>
        <v>TENNESSEE</v>
      </c>
      <c r="M2146" t="str">
        <f>VLOOKUP(I2146,'Cost Center VLookup'!$A$1:$C$99,2,0)</f>
        <v>3333 Mid St Div Public Affairs</v>
      </c>
      <c r="N2146" t="str">
        <f>VLOOKUP(I2146,'Cost Center VLookup'!$A$1:$C$89,3,0)</f>
        <v>Mark Martin</v>
      </c>
      <c r="O2146" t="str">
        <f>VLOOKUP(I2146,'Cost Center VLookup'!$A$1:$D$97,4,0)</f>
        <v>Administration</v>
      </c>
    </row>
    <row r="2147" spans="1:15" ht="15" hidden="1">
      <c r="A2147" s="61">
        <v>42293</v>
      </c>
      <c r="B2147" s="57">
        <v>201510</v>
      </c>
      <c r="C2147" s="9" t="s">
        <v>1871</v>
      </c>
      <c r="D2147" s="56">
        <v>7089</v>
      </c>
      <c r="E2147" s="56" t="s">
        <v>1861</v>
      </c>
      <c r="F2147" s="58">
        <v>500</v>
      </c>
      <c r="G2147">
        <v>30736</v>
      </c>
      <c r="H2147" s="7" t="str">
        <f>VLOOKUP(G2147,'Sub-Acct VLookup'!$A$1:$B$44,2,0)</f>
        <v>Community Welfare</v>
      </c>
      <c r="I2147" s="59">
        <v>3333</v>
      </c>
      <c r="J2147" s="54" t="s">
        <v>1035</v>
      </c>
      <c r="K2147" s="54"/>
      <c r="L2147" t="str">
        <f>VLOOKUP(J2147,'State V-Lookup'!$A$1:$B$19,2,0)</f>
        <v>VIRGINIA</v>
      </c>
      <c r="M2147" t="str">
        <f>VLOOKUP(I2147,'Cost Center VLookup'!$A$1:$C$99,2,0)</f>
        <v>3333 Mid St Div Public Affairs</v>
      </c>
      <c r="N2147" t="str">
        <f>VLOOKUP(I2147,'Cost Center VLookup'!$A$1:$C$89,3,0)</f>
        <v>Mark Martin</v>
      </c>
      <c r="O2147" t="str">
        <f>VLOOKUP(I2147,'Cost Center VLookup'!$A$1:$D$97,4,0)</f>
        <v>Administration</v>
      </c>
    </row>
    <row r="2148" spans="1:15" ht="15" hidden="1">
      <c r="A2148" s="61">
        <v>42297</v>
      </c>
      <c r="B2148" s="57">
        <v>201510</v>
      </c>
      <c r="C2148" s="9" t="s">
        <v>1871</v>
      </c>
      <c r="D2148" s="56" t="s">
        <v>1862</v>
      </c>
      <c r="E2148" s="56" t="s">
        <v>781</v>
      </c>
      <c r="F2148" s="58">
        <v>500</v>
      </c>
      <c r="G2148">
        <v>30710</v>
      </c>
      <c r="H2148" s="7" t="str">
        <f>VLOOKUP(G2148,'Sub-Acct VLookup'!$A$1:$B$44,2,0)</f>
        <v>Youth Clubs &amp; Centers</v>
      </c>
      <c r="I2148" s="59">
        <v>3333</v>
      </c>
      <c r="J2148" s="54" t="s">
        <v>1026</v>
      </c>
      <c r="K2148" s="54"/>
      <c r="L2148" t="str">
        <f>VLOOKUP(J2148,'State V-Lookup'!$A$1:$B$19,2,0)</f>
        <v>TENNESSEE</v>
      </c>
      <c r="M2148" t="str">
        <f>VLOOKUP(I2148,'Cost Center VLookup'!$A$1:$C$99,2,0)</f>
        <v>3333 Mid St Div Public Affairs</v>
      </c>
      <c r="N2148" t="str">
        <f>VLOOKUP(I2148,'Cost Center VLookup'!$A$1:$C$89,3,0)</f>
        <v>Mark Martin</v>
      </c>
      <c r="O2148" t="str">
        <f>VLOOKUP(I2148,'Cost Center VLookup'!$A$1:$D$97,4,0)</f>
        <v>Administration</v>
      </c>
    </row>
    <row r="2149" spans="1:15" ht="15" hidden="1">
      <c r="A2149" s="61">
        <v>42297</v>
      </c>
      <c r="B2149" s="57">
        <v>201510</v>
      </c>
      <c r="C2149" s="9" t="s">
        <v>1871</v>
      </c>
      <c r="D2149" s="56" t="s">
        <v>1863</v>
      </c>
      <c r="E2149" s="56" t="s">
        <v>1093</v>
      </c>
      <c r="F2149" s="58">
        <v>1000</v>
      </c>
      <c r="G2149">
        <v>30736</v>
      </c>
      <c r="H2149" s="7" t="str">
        <f>VLOOKUP(G2149,'Sub-Acct VLookup'!$A$1:$B$44,2,0)</f>
        <v>Community Welfare</v>
      </c>
      <c r="I2149" s="59">
        <v>3333</v>
      </c>
      <c r="J2149" s="54" t="s">
        <v>1026</v>
      </c>
      <c r="K2149" s="54"/>
      <c r="L2149" t="str">
        <f>VLOOKUP(J2149,'State V-Lookup'!$A$1:$B$19,2,0)</f>
        <v>TENNESSEE</v>
      </c>
      <c r="M2149" t="str">
        <f>VLOOKUP(I2149,'Cost Center VLookup'!$A$1:$C$99,2,0)</f>
        <v>3333 Mid St Div Public Affairs</v>
      </c>
      <c r="N2149" t="str">
        <f>VLOOKUP(I2149,'Cost Center VLookup'!$A$1:$C$89,3,0)</f>
        <v>Mark Martin</v>
      </c>
      <c r="O2149" t="str">
        <f>VLOOKUP(I2149,'Cost Center VLookup'!$A$1:$D$97,4,0)</f>
        <v>Administration</v>
      </c>
    </row>
    <row r="2150" spans="1:15" ht="15" hidden="1">
      <c r="A2150" s="61">
        <v>42297</v>
      </c>
      <c r="B2150" s="57">
        <v>201510</v>
      </c>
      <c r="C2150" s="9" t="s">
        <v>1871</v>
      </c>
      <c r="D2150" s="56" t="s">
        <v>1864</v>
      </c>
      <c r="E2150" s="56" t="s">
        <v>473</v>
      </c>
      <c r="F2150" s="58">
        <v>399</v>
      </c>
      <c r="G2150">
        <v>30710</v>
      </c>
      <c r="H2150" s="7" t="str">
        <f>VLOOKUP(G2150,'Sub-Acct VLookup'!$A$1:$B$44,2,0)</f>
        <v>Youth Clubs &amp; Centers</v>
      </c>
      <c r="I2150" s="59">
        <v>3333</v>
      </c>
      <c r="J2150" s="54" t="s">
        <v>1026</v>
      </c>
      <c r="K2150" s="54"/>
      <c r="L2150" t="str">
        <f>VLOOKUP(J2150,'State V-Lookup'!$A$1:$B$19,2,0)</f>
        <v>TENNESSEE</v>
      </c>
      <c r="M2150" t="str">
        <f>VLOOKUP(I2150,'Cost Center VLookup'!$A$1:$C$99,2,0)</f>
        <v>3333 Mid St Div Public Affairs</v>
      </c>
      <c r="N2150" t="str">
        <f>VLOOKUP(I2150,'Cost Center VLookup'!$A$1:$C$89,3,0)</f>
        <v>Mark Martin</v>
      </c>
      <c r="O2150" t="str">
        <f>VLOOKUP(I2150,'Cost Center VLookup'!$A$1:$D$97,4,0)</f>
        <v>Administration</v>
      </c>
    </row>
    <row r="2151" spans="1:15" ht="15" hidden="1">
      <c r="A2151" s="61">
        <v>42299</v>
      </c>
      <c r="B2151" s="57">
        <v>201510</v>
      </c>
      <c r="C2151" s="9" t="s">
        <v>1871</v>
      </c>
      <c r="D2151" s="56">
        <v>6892016</v>
      </c>
      <c r="E2151" s="56" t="s">
        <v>88</v>
      </c>
      <c r="F2151" s="58">
        <v>200</v>
      </c>
      <c r="G2151">
        <v>30736</v>
      </c>
      <c r="H2151" s="7" t="str">
        <f>VLOOKUP(G2151,'Sub-Acct VLookup'!$A$1:$B$44,2,0)</f>
        <v>Community Welfare</v>
      </c>
      <c r="I2151" s="59">
        <v>3333</v>
      </c>
      <c r="J2151" s="54" t="s">
        <v>1011</v>
      </c>
      <c r="K2151" s="54"/>
      <c r="L2151" t="str">
        <f>VLOOKUP(J2151,'State V-Lookup'!$A$1:$B$19,2,0)</f>
        <v>KENTUCKY</v>
      </c>
      <c r="M2151" t="str">
        <f>VLOOKUP(I2151,'Cost Center VLookup'!$A$1:$C$99,2,0)</f>
        <v>3333 Mid St Div Public Affairs</v>
      </c>
      <c r="N2151" t="str">
        <f>VLOOKUP(I2151,'Cost Center VLookup'!$A$1:$C$89,3,0)</f>
        <v>Mark Martin</v>
      </c>
      <c r="O2151" t="str">
        <f>VLOOKUP(I2151,'Cost Center VLookup'!$A$1:$D$97,4,0)</f>
        <v>Administration</v>
      </c>
    </row>
    <row r="2152" spans="1:15" ht="15" hidden="1">
      <c r="A2152" s="61">
        <v>42302</v>
      </c>
      <c r="B2152" s="57">
        <v>201510</v>
      </c>
      <c r="C2152" s="9" t="s">
        <v>1871</v>
      </c>
      <c r="D2152" s="56" t="s">
        <v>1865</v>
      </c>
      <c r="E2152" s="56" t="s">
        <v>1467</v>
      </c>
      <c r="F2152" s="58">
        <v>500</v>
      </c>
      <c r="G2152">
        <v>30702</v>
      </c>
      <c r="H2152" s="7" t="str">
        <f>VLOOKUP(G2152,'Sub-Acct VLookup'!$A$1:$B$44,2,0)</f>
        <v>Education</v>
      </c>
      <c r="I2152" s="59">
        <v>3307</v>
      </c>
      <c r="J2152" s="54" t="s">
        <v>1026</v>
      </c>
      <c r="K2152" s="54"/>
      <c r="L2152" t="str">
        <f>VLOOKUP(J2152,'State V-Lookup'!$A$1:$B$19,2,0)</f>
        <v>TENNESSEE</v>
      </c>
      <c r="M2152" t="str">
        <f>VLOOKUP(I2152,'Cost Center VLookup'!$A$1:$C$99,2,0)</f>
        <v>3307 Mid St Div Franklin Finance</v>
      </c>
      <c r="N2152" t="str">
        <f>VLOOKUP(I2152,'Cost Center VLookup'!$A$1:$C$89,3,0)</f>
        <v>Marcie Wessinger</v>
      </c>
      <c r="O2152" t="str">
        <f>VLOOKUP(I2152,'Cost Center VLookup'!$A$1:$D$97,4,0)</f>
        <v>Administration</v>
      </c>
    </row>
    <row r="2153" spans="1:15" ht="15" hidden="1">
      <c r="A2153" s="61">
        <v>42303</v>
      </c>
      <c r="B2153" s="57">
        <v>201510</v>
      </c>
      <c r="C2153" s="9" t="s">
        <v>1871</v>
      </c>
      <c r="D2153" s="56" t="s">
        <v>1867</v>
      </c>
      <c r="E2153" s="56" t="s">
        <v>1866</v>
      </c>
      <c r="F2153" s="58">
        <v>112.5</v>
      </c>
      <c r="G2153">
        <v>30736</v>
      </c>
      <c r="H2153" s="7" t="str">
        <f>VLOOKUP(G2153,'Sub-Acct VLookup'!$A$1:$B$44,2,0)</f>
        <v>Community Welfare</v>
      </c>
      <c r="I2153" s="59">
        <v>3333</v>
      </c>
      <c r="J2153" s="54" t="s">
        <v>1035</v>
      </c>
      <c r="K2153" s="54"/>
      <c r="L2153" t="str">
        <f>VLOOKUP(J2153,'State V-Lookup'!$A$1:$B$19,2,0)</f>
        <v>VIRGINIA</v>
      </c>
      <c r="M2153" t="str">
        <f>VLOOKUP(I2153,'Cost Center VLookup'!$A$1:$C$99,2,0)</f>
        <v>3333 Mid St Div Public Affairs</v>
      </c>
      <c r="N2153" t="str">
        <f>VLOOKUP(I2153,'Cost Center VLookup'!$A$1:$C$89,3,0)</f>
        <v>Mark Martin</v>
      </c>
      <c r="O2153" t="str">
        <f>VLOOKUP(I2153,'Cost Center VLookup'!$A$1:$D$97,4,0)</f>
        <v>Administration</v>
      </c>
    </row>
    <row r="2154" spans="1:15" ht="15" hidden="1">
      <c r="A2154" s="61">
        <v>42304</v>
      </c>
      <c r="B2154" s="57">
        <v>201510</v>
      </c>
      <c r="C2154" s="9" t="s">
        <v>1871</v>
      </c>
      <c r="D2154" s="56" t="s">
        <v>1869</v>
      </c>
      <c r="E2154" s="56" t="s">
        <v>1868</v>
      </c>
      <c r="F2154" s="58">
        <v>175</v>
      </c>
      <c r="G2154">
        <v>30736</v>
      </c>
      <c r="H2154" s="7" t="str">
        <f>VLOOKUP(G2154,'Sub-Acct VLookup'!$A$1:$B$44,2,0)</f>
        <v>Community Welfare</v>
      </c>
      <c r="I2154" s="59">
        <v>3333</v>
      </c>
      <c r="J2154" s="54" t="s">
        <v>1035</v>
      </c>
      <c r="K2154" s="54"/>
      <c r="L2154" t="str">
        <f>VLOOKUP(J2154,'State V-Lookup'!$A$1:$B$19,2,0)</f>
        <v>VIRGINIA</v>
      </c>
      <c r="M2154" t="str">
        <f>VLOOKUP(I2154,'Cost Center VLookup'!$A$1:$C$99,2,0)</f>
        <v>3333 Mid St Div Public Affairs</v>
      </c>
      <c r="N2154" t="str">
        <f>VLOOKUP(I2154,'Cost Center VLookup'!$A$1:$C$89,3,0)</f>
        <v>Mark Martin</v>
      </c>
      <c r="O2154" t="str">
        <f>VLOOKUP(I2154,'Cost Center VLookup'!$A$1:$D$97,4,0)</f>
        <v>Administration</v>
      </c>
    </row>
    <row r="2155" spans="1:15" ht="15" hidden="1">
      <c r="A2155" s="61">
        <v>42306</v>
      </c>
      <c r="B2155" s="57">
        <v>201510</v>
      </c>
      <c r="C2155" s="9" t="s">
        <v>1871</v>
      </c>
      <c r="D2155" s="56" t="s">
        <v>1870</v>
      </c>
      <c r="E2155" s="56" t="s">
        <v>484</v>
      </c>
      <c r="F2155" s="58">
        <v>1000</v>
      </c>
      <c r="G2155">
        <v>30703</v>
      </c>
      <c r="H2155" s="7" t="str">
        <f>VLOOKUP(G2155,'Sub-Acct VLookup'!$A$1:$B$44,2,0)</f>
        <v>United Way Agencies</v>
      </c>
      <c r="I2155" s="59">
        <v>3333</v>
      </c>
      <c r="J2155" s="54" t="s">
        <v>1026</v>
      </c>
      <c r="K2155" s="54"/>
      <c r="L2155" t="str">
        <f>VLOOKUP(J2155,'State V-Lookup'!$A$1:$B$19,2,0)</f>
        <v>TENNESSEE</v>
      </c>
      <c r="M2155" t="str">
        <f>VLOOKUP(I2155,'Cost Center VLookup'!$A$1:$C$99,2,0)</f>
        <v>3333 Mid St Div Public Affairs</v>
      </c>
      <c r="N2155" t="str">
        <f>VLOOKUP(I2155,'Cost Center VLookup'!$A$1:$C$89,3,0)</f>
        <v>Mark Martin</v>
      </c>
      <c r="O2155" t="str">
        <f>VLOOKUP(I2155,'Cost Center VLookup'!$A$1:$D$97,4,0)</f>
        <v>Administration</v>
      </c>
    </row>
    <row r="2156" spans="1:15" ht="15" hidden="1">
      <c r="A2156" s="18">
        <v>42306</v>
      </c>
      <c r="B2156" s="57">
        <v>201511</v>
      </c>
      <c r="C2156" s="9" t="s">
        <v>1871</v>
      </c>
      <c r="D2156">
        <v>24638</v>
      </c>
      <c r="E2156" s="56" t="s">
        <v>1754</v>
      </c>
      <c r="F2156" s="27">
        <v>128.5</v>
      </c>
      <c r="G2156">
        <v>30702</v>
      </c>
      <c r="H2156" s="7" t="str">
        <f>VLOOKUP(G2156,'Sub-Acct VLookup'!$A$1:$B$44,2,0)</f>
        <v>Education</v>
      </c>
      <c r="I2156" s="59">
        <v>2737</v>
      </c>
      <c r="J2156" s="54" t="s">
        <v>1011</v>
      </c>
      <c r="K2156" s="54"/>
      <c r="L2156" t="str">
        <f>VLOOKUP(J2156,'State V-Lookup'!$A$1:$B$19,2,0)</f>
        <v>KENTUCKY</v>
      </c>
      <c r="M2156" t="str">
        <f>VLOOKUP(I2156,'Cost Center VLookup'!$A$1:$C$99,2,0)</f>
        <v>2737 KY Div Danville C&amp;M/Service</v>
      </c>
      <c r="N2156" t="str">
        <f>VLOOKUP(I2156,'Cost Center VLookup'!$A$1:$C$89,3,0)</f>
        <v>Jimmy Dale Smith</v>
      </c>
      <c r="O2156" t="str">
        <f>VLOOKUP(I2156,'Cost Center VLookup'!$A$1:$D$97,4,0)</f>
        <v>Mike Close</v>
      </c>
    </row>
    <row r="2157" spans="1:15" ht="15" hidden="1">
      <c r="A2157" s="18">
        <v>42309</v>
      </c>
      <c r="B2157" s="57">
        <v>201511</v>
      </c>
      <c r="C2157" s="9" t="s">
        <v>1871</v>
      </c>
      <c r="D2157" t="s">
        <v>1873</v>
      </c>
      <c r="E2157" s="56" t="s">
        <v>1872</v>
      </c>
      <c r="F2157" s="27">
        <v>1494.6</v>
      </c>
      <c r="G2157">
        <v>30736</v>
      </c>
      <c r="H2157" s="7" t="str">
        <f>VLOOKUP(G2157,'Sub-Acct VLookup'!$A$1:$B$44,2,0)</f>
        <v>Community Welfare</v>
      </c>
      <c r="I2157" s="59">
        <v>2734</v>
      </c>
      <c r="J2157" s="54" t="s">
        <v>1011</v>
      </c>
      <c r="K2157" s="54"/>
      <c r="L2157" t="str">
        <f>VLOOKUP(J2157,'State V-Lookup'!$A$1:$B$19,2,0)</f>
        <v>KENTUCKY</v>
      </c>
      <c r="M2157" t="str">
        <f>VLOOKUP(I2157,'Cost Center VLookup'!$A$1:$C$99,2,0)</f>
        <v>2734 KY Div Bowling Green C&amp;M/Service</v>
      </c>
      <c r="N2157" t="str">
        <f>VLOOKUP(I2157,'Cost Center VLookup'!$A$1:$C$89,3,0)</f>
        <v>Don Bonner / Kolby Beals</v>
      </c>
      <c r="O2157" t="str">
        <f>VLOOKUP(I2157,'Cost Center VLookup'!$A$1:$D$97,4,0)</f>
        <v>Mike Close</v>
      </c>
    </row>
    <row r="2158" spans="1:15" ht="15" hidden="1">
      <c r="A2158" s="18">
        <v>42310</v>
      </c>
      <c r="B2158" s="57">
        <v>201511</v>
      </c>
      <c r="C2158" s="9" t="s">
        <v>1871</v>
      </c>
      <c r="D2158" t="s">
        <v>1874</v>
      </c>
      <c r="E2158" s="56" t="s">
        <v>756</v>
      </c>
      <c r="F2158" s="27">
        <v>200</v>
      </c>
      <c r="G2158">
        <v>30736</v>
      </c>
      <c r="H2158" s="7" t="str">
        <f>VLOOKUP(G2158,'Sub-Acct VLookup'!$A$1:$B$44,2,0)</f>
        <v>Community Welfare</v>
      </c>
      <c r="I2158" s="59">
        <v>3333</v>
      </c>
      <c r="J2158" s="54" t="s">
        <v>1011</v>
      </c>
      <c r="K2158" s="54"/>
      <c r="L2158" t="str">
        <f>VLOOKUP(J2158,'State V-Lookup'!$A$1:$B$19,2,0)</f>
        <v>KENTUCKY</v>
      </c>
      <c r="M2158" t="str">
        <f>VLOOKUP(I2158,'Cost Center VLookup'!$A$1:$C$99,2,0)</f>
        <v>3333 Mid St Div Public Affairs</v>
      </c>
      <c r="N2158" t="str">
        <f>VLOOKUP(I2158,'Cost Center VLookup'!$A$1:$C$89,3,0)</f>
        <v>Mark Martin</v>
      </c>
      <c r="O2158" t="str">
        <f>VLOOKUP(I2158,'Cost Center VLookup'!$A$1:$D$97,4,0)</f>
        <v>Administration</v>
      </c>
    </row>
    <row r="2159" spans="1:15" ht="15" hidden="1">
      <c r="A2159" s="18">
        <v>42312</v>
      </c>
      <c r="B2159" s="57">
        <v>201511</v>
      </c>
      <c r="C2159" s="9" t="s">
        <v>1871</v>
      </c>
      <c r="D2159" t="s">
        <v>1875</v>
      </c>
      <c r="E2159" s="56" t="s">
        <v>364</v>
      </c>
      <c r="F2159" s="27">
        <v>2000</v>
      </c>
      <c r="G2159">
        <v>30702</v>
      </c>
      <c r="H2159" s="7" t="str">
        <f>VLOOKUP(G2159,'Sub-Acct VLookup'!$A$1:$B$44,2,0)</f>
        <v>Education</v>
      </c>
      <c r="I2159" s="59">
        <v>3333</v>
      </c>
      <c r="J2159" s="54" t="s">
        <v>1035</v>
      </c>
      <c r="K2159" s="54"/>
      <c r="L2159" t="str">
        <f>VLOOKUP(J2159,'State V-Lookup'!$A$1:$B$19,2,0)</f>
        <v>VIRGINIA</v>
      </c>
      <c r="M2159" t="str">
        <f>VLOOKUP(I2159,'Cost Center VLookup'!$A$1:$C$99,2,0)</f>
        <v>3333 Mid St Div Public Affairs</v>
      </c>
      <c r="N2159" t="str">
        <f>VLOOKUP(I2159,'Cost Center VLookup'!$A$1:$C$89,3,0)</f>
        <v>Mark Martin</v>
      </c>
      <c r="O2159" t="str">
        <f>VLOOKUP(I2159,'Cost Center VLookup'!$A$1:$D$97,4,0)</f>
        <v>Administration</v>
      </c>
    </row>
    <row r="2160" spans="1:15" ht="15" hidden="1">
      <c r="A2160" s="18">
        <v>42313</v>
      </c>
      <c r="B2160" s="57">
        <v>201511</v>
      </c>
      <c r="C2160" s="9" t="s">
        <v>1871</v>
      </c>
      <c r="D2160" t="s">
        <v>1877</v>
      </c>
      <c r="E2160" s="56" t="s">
        <v>1876</v>
      </c>
      <c r="F2160" s="27">
        <v>2500</v>
      </c>
      <c r="G2160">
        <v>30702</v>
      </c>
      <c r="H2160" s="7" t="str">
        <f>VLOOKUP(G2160,'Sub-Acct VLookup'!$A$1:$B$44,2,0)</f>
        <v>Education</v>
      </c>
      <c r="I2160" s="59">
        <v>3333</v>
      </c>
      <c r="J2160" s="54" t="s">
        <v>1011</v>
      </c>
      <c r="K2160" s="54"/>
      <c r="L2160" t="str">
        <f>VLOOKUP(J2160,'State V-Lookup'!$A$1:$B$19,2,0)</f>
        <v>KENTUCKY</v>
      </c>
      <c r="M2160" t="str">
        <f>VLOOKUP(I2160,'Cost Center VLookup'!$A$1:$C$99,2,0)</f>
        <v>3333 Mid St Div Public Affairs</v>
      </c>
      <c r="N2160" t="str">
        <f>VLOOKUP(I2160,'Cost Center VLookup'!$A$1:$C$89,3,0)</f>
        <v>Mark Martin</v>
      </c>
      <c r="O2160" t="str">
        <f>VLOOKUP(I2160,'Cost Center VLookup'!$A$1:$D$97,4,0)</f>
        <v>Administration</v>
      </c>
    </row>
    <row r="2161" spans="1:15" ht="15" hidden="1">
      <c r="A2161" s="18">
        <v>42313</v>
      </c>
      <c r="B2161" s="57">
        <v>201511</v>
      </c>
      <c r="C2161" s="9" t="s">
        <v>1871</v>
      </c>
      <c r="D2161" t="s">
        <v>1878</v>
      </c>
      <c r="E2161" s="56" t="s">
        <v>709</v>
      </c>
      <c r="F2161" s="27">
        <v>100</v>
      </c>
      <c r="G2161">
        <v>30702</v>
      </c>
      <c r="H2161" s="7" t="str">
        <f>VLOOKUP(G2161,'Sub-Acct VLookup'!$A$1:$B$44,2,0)</f>
        <v>Education</v>
      </c>
      <c r="I2161" s="59">
        <v>3333</v>
      </c>
      <c r="J2161" s="54" t="s">
        <v>1011</v>
      </c>
      <c r="K2161" s="54"/>
      <c r="L2161" t="str">
        <f>VLOOKUP(J2161,'State V-Lookup'!$A$1:$B$19,2,0)</f>
        <v>KENTUCKY</v>
      </c>
      <c r="M2161" t="str">
        <f>VLOOKUP(I2161,'Cost Center VLookup'!$A$1:$C$99,2,0)</f>
        <v>3333 Mid St Div Public Affairs</v>
      </c>
      <c r="N2161" t="str">
        <f>VLOOKUP(I2161,'Cost Center VLookup'!$A$1:$C$89,3,0)</f>
        <v>Mark Martin</v>
      </c>
      <c r="O2161" t="str">
        <f>VLOOKUP(I2161,'Cost Center VLookup'!$A$1:$D$97,4,0)</f>
        <v>Administration</v>
      </c>
    </row>
    <row r="2162" spans="1:15" ht="15" hidden="1">
      <c r="A2162" s="18">
        <v>42319</v>
      </c>
      <c r="B2162" s="57">
        <v>201511</v>
      </c>
      <c r="C2162" s="9" t="s">
        <v>1871</v>
      </c>
      <c r="D2162" t="s">
        <v>1880</v>
      </c>
      <c r="E2162" s="56" t="s">
        <v>1879</v>
      </c>
      <c r="F2162" s="27">
        <v>100</v>
      </c>
      <c r="G2162">
        <v>30736</v>
      </c>
      <c r="H2162" s="7" t="str">
        <f>VLOOKUP(G2162,'Sub-Acct VLookup'!$A$1:$B$44,2,0)</f>
        <v>Community Welfare</v>
      </c>
      <c r="I2162" s="59">
        <v>3333</v>
      </c>
      <c r="J2162" s="54" t="s">
        <v>1011</v>
      </c>
      <c r="K2162" s="54"/>
      <c r="L2162" t="str">
        <f>VLOOKUP(J2162,'State V-Lookup'!$A$1:$B$19,2,0)</f>
        <v>KENTUCKY</v>
      </c>
      <c r="M2162" t="str">
        <f>VLOOKUP(I2162,'Cost Center VLookup'!$A$1:$C$99,2,0)</f>
        <v>3333 Mid St Div Public Affairs</v>
      </c>
      <c r="N2162" t="str">
        <f>VLOOKUP(I2162,'Cost Center VLookup'!$A$1:$C$89,3,0)</f>
        <v>Mark Martin</v>
      </c>
      <c r="O2162" t="str">
        <f>VLOOKUP(I2162,'Cost Center VLookup'!$A$1:$D$97,4,0)</f>
        <v>Administration</v>
      </c>
    </row>
    <row r="2163" spans="1:15" ht="15" hidden="1">
      <c r="A2163" s="18">
        <v>42320</v>
      </c>
      <c r="B2163" s="57">
        <v>201511</v>
      </c>
      <c r="C2163" s="9" t="s">
        <v>1871</v>
      </c>
      <c r="D2163">
        <v>18</v>
      </c>
      <c r="E2163" s="56" t="s">
        <v>691</v>
      </c>
      <c r="F2163" s="27">
        <v>500</v>
      </c>
      <c r="G2163">
        <v>30736</v>
      </c>
      <c r="H2163" s="7" t="str">
        <f>VLOOKUP(G2163,'Sub-Acct VLookup'!$A$1:$B$44,2,0)</f>
        <v>Community Welfare</v>
      </c>
      <c r="I2163" s="59">
        <v>3333</v>
      </c>
      <c r="J2163" s="54" t="s">
        <v>1011</v>
      </c>
      <c r="K2163" s="54"/>
      <c r="L2163" t="str">
        <f>VLOOKUP(J2163,'State V-Lookup'!$A$1:$B$19,2,0)</f>
        <v>KENTUCKY</v>
      </c>
      <c r="M2163" t="str">
        <f>VLOOKUP(I2163,'Cost Center VLookup'!$A$1:$C$99,2,0)</f>
        <v>3333 Mid St Div Public Affairs</v>
      </c>
      <c r="N2163" t="str">
        <f>VLOOKUP(I2163,'Cost Center VLookup'!$A$1:$C$89,3,0)</f>
        <v>Mark Martin</v>
      </c>
      <c r="O2163" t="str">
        <f>VLOOKUP(I2163,'Cost Center VLookup'!$A$1:$D$97,4,0)</f>
        <v>Administration</v>
      </c>
    </row>
    <row r="2164" spans="1:15" ht="15" hidden="1">
      <c r="A2164" s="18">
        <v>42321</v>
      </c>
      <c r="B2164" s="57">
        <v>201511</v>
      </c>
      <c r="C2164" s="9" t="s">
        <v>1871</v>
      </c>
      <c r="D2164" t="s">
        <v>1882</v>
      </c>
      <c r="E2164" s="56" t="s">
        <v>1881</v>
      </c>
      <c r="F2164" s="27">
        <v>100</v>
      </c>
      <c r="G2164">
        <v>30736</v>
      </c>
      <c r="H2164" s="7" t="str">
        <f>VLOOKUP(G2164,'Sub-Acct VLookup'!$A$1:$B$44,2,0)</f>
        <v>Community Welfare</v>
      </c>
      <c r="I2164" s="59">
        <v>3333</v>
      </c>
      <c r="J2164" s="54" t="s">
        <v>1011</v>
      </c>
      <c r="K2164" s="54"/>
      <c r="L2164" t="str">
        <f>VLOOKUP(J2164,'State V-Lookup'!$A$1:$B$19,2,0)</f>
        <v>KENTUCKY</v>
      </c>
      <c r="M2164" t="str">
        <f>VLOOKUP(I2164,'Cost Center VLookup'!$A$1:$C$99,2,0)</f>
        <v>3333 Mid St Div Public Affairs</v>
      </c>
      <c r="N2164" t="str">
        <f>VLOOKUP(I2164,'Cost Center VLookup'!$A$1:$C$89,3,0)</f>
        <v>Mark Martin</v>
      </c>
      <c r="O2164" t="str">
        <f>VLOOKUP(I2164,'Cost Center VLookup'!$A$1:$D$97,4,0)</f>
        <v>Administration</v>
      </c>
    </row>
    <row r="2165" spans="1:15" ht="15" hidden="1">
      <c r="A2165" s="18">
        <v>42325</v>
      </c>
      <c r="B2165" s="57">
        <v>201511</v>
      </c>
      <c r="C2165" s="9" t="s">
        <v>1871</v>
      </c>
      <c r="D2165" t="s">
        <v>1883</v>
      </c>
      <c r="E2165" s="56" t="s">
        <v>584</v>
      </c>
      <c r="F2165" s="27">
        <v>500</v>
      </c>
      <c r="G2165">
        <v>30736</v>
      </c>
      <c r="H2165" s="7" t="str">
        <f>VLOOKUP(G2165,'Sub-Acct VLookup'!$A$1:$B$44,2,0)</f>
        <v>Community Welfare</v>
      </c>
      <c r="I2165" s="59">
        <v>3333</v>
      </c>
      <c r="J2165" s="54" t="s">
        <v>1011</v>
      </c>
      <c r="K2165" s="54"/>
      <c r="L2165" t="str">
        <f>VLOOKUP(J2165,'State V-Lookup'!$A$1:$B$19,2,0)</f>
        <v>KENTUCKY</v>
      </c>
      <c r="M2165" t="str">
        <f>VLOOKUP(I2165,'Cost Center VLookup'!$A$1:$C$99,2,0)</f>
        <v>3333 Mid St Div Public Affairs</v>
      </c>
      <c r="N2165" t="str">
        <f>VLOOKUP(I2165,'Cost Center VLookup'!$A$1:$C$89,3,0)</f>
        <v>Mark Martin</v>
      </c>
      <c r="O2165" t="str">
        <f>VLOOKUP(I2165,'Cost Center VLookup'!$A$1:$D$97,4,0)</f>
        <v>Administration</v>
      </c>
    </row>
    <row r="2166" spans="1:15" ht="15" hidden="1">
      <c r="A2166" s="18">
        <v>42327</v>
      </c>
      <c r="B2166" s="57">
        <v>201511</v>
      </c>
      <c r="C2166" s="9" t="s">
        <v>1871</v>
      </c>
      <c r="D2166" t="s">
        <v>1884</v>
      </c>
      <c r="E2166" s="56" t="s">
        <v>598</v>
      </c>
      <c r="F2166" s="27">
        <v>250</v>
      </c>
      <c r="G2166">
        <v>30736</v>
      </c>
      <c r="H2166" s="7" t="str">
        <f>VLOOKUP(G2166,'Sub-Acct VLookup'!$A$1:$B$44,2,0)</f>
        <v>Community Welfare</v>
      </c>
      <c r="I2166" s="59">
        <v>3333</v>
      </c>
      <c r="J2166" s="54" t="s">
        <v>1011</v>
      </c>
      <c r="K2166" s="54"/>
      <c r="L2166" t="str">
        <f>VLOOKUP(J2166,'State V-Lookup'!$A$1:$B$19,2,0)</f>
        <v>KENTUCKY</v>
      </c>
      <c r="M2166" t="str">
        <f>VLOOKUP(I2166,'Cost Center VLookup'!$A$1:$C$99,2,0)</f>
        <v>3333 Mid St Div Public Affairs</v>
      </c>
      <c r="N2166" t="str">
        <f>VLOOKUP(I2166,'Cost Center VLookup'!$A$1:$C$89,3,0)</f>
        <v>Mark Martin</v>
      </c>
      <c r="O2166" t="str">
        <f>VLOOKUP(I2166,'Cost Center VLookup'!$A$1:$D$97,4,0)</f>
        <v>Administration</v>
      </c>
    </row>
    <row r="2167" spans="1:15" ht="15" hidden="1">
      <c r="A2167" s="18">
        <v>42328</v>
      </c>
      <c r="B2167" s="57">
        <v>201511</v>
      </c>
      <c r="C2167" s="9" t="s">
        <v>1871</v>
      </c>
      <c r="D2167" t="s">
        <v>1886</v>
      </c>
      <c r="E2167" s="56" t="s">
        <v>1885</v>
      </c>
      <c r="F2167" s="27">
        <v>100</v>
      </c>
      <c r="G2167">
        <v>30702</v>
      </c>
      <c r="H2167" s="7" t="str">
        <f>VLOOKUP(G2167,'Sub-Acct VLookup'!$A$1:$B$44,2,0)</f>
        <v>Education</v>
      </c>
      <c r="I2167" s="59">
        <v>3307</v>
      </c>
      <c r="J2167" s="11" t="s">
        <v>1027</v>
      </c>
      <c r="K2167" s="11"/>
      <c r="L2167" t="str">
        <f>VLOOKUP(J2167,'State V-Lookup'!$A$1:$B$19,2,0)</f>
        <v>GENERAL OFFICE</v>
      </c>
      <c r="M2167" t="str">
        <f>VLOOKUP(I2167,'Cost Center VLookup'!$A$1:$C$99,2,0)</f>
        <v>3307 Mid St Div Franklin Finance</v>
      </c>
      <c r="N2167" t="str">
        <f>VLOOKUP(I2167,'Cost Center VLookup'!$A$1:$C$89,3,0)</f>
        <v>Marcie Wessinger</v>
      </c>
      <c r="O2167" t="str">
        <f>VLOOKUP(I2167,'Cost Center VLookup'!$A$1:$D$97,4,0)</f>
        <v>Administration</v>
      </c>
    </row>
    <row r="2168" spans="1:15" ht="15" hidden="1">
      <c r="A2168" s="18">
        <v>42332</v>
      </c>
      <c r="B2168" s="57">
        <v>201511</v>
      </c>
      <c r="C2168" s="9" t="s">
        <v>1871</v>
      </c>
      <c r="D2168" t="s">
        <v>1887</v>
      </c>
      <c r="E2168" s="56" t="s">
        <v>492</v>
      </c>
      <c r="F2168" s="27">
        <v>2500</v>
      </c>
      <c r="G2168">
        <v>30702</v>
      </c>
      <c r="H2168" s="7" t="str">
        <f>VLOOKUP(G2168,'Sub-Acct VLookup'!$A$1:$B$44,2,0)</f>
        <v>Education</v>
      </c>
      <c r="I2168" s="59">
        <v>3333</v>
      </c>
      <c r="J2168" s="54" t="s">
        <v>1011</v>
      </c>
      <c r="K2168" s="54"/>
      <c r="L2168" t="str">
        <f>VLOOKUP(J2168,'State V-Lookup'!$A$1:$B$19,2,0)</f>
        <v>KENTUCKY</v>
      </c>
      <c r="M2168" t="str">
        <f>VLOOKUP(I2168,'Cost Center VLookup'!$A$1:$C$99,2,0)</f>
        <v>3333 Mid St Div Public Affairs</v>
      </c>
      <c r="N2168" t="str">
        <f>VLOOKUP(I2168,'Cost Center VLookup'!$A$1:$C$89,3,0)</f>
        <v>Mark Martin</v>
      </c>
      <c r="O2168" t="str">
        <f>VLOOKUP(I2168,'Cost Center VLookup'!$A$1:$D$97,4,0)</f>
        <v>Administration</v>
      </c>
    </row>
    <row r="2169" spans="1:15" ht="15" hidden="1">
      <c r="A2169"/>
      <c r="B2169" s="57">
        <v>201511</v>
      </c>
      <c r="C2169" s="9" t="s">
        <v>1871</v>
      </c>
      <c r="F2169" s="24">
        <v>-1230</v>
      </c>
      <c r="G2169">
        <v>30736</v>
      </c>
      <c r="H2169" s="7" t="str">
        <f>VLOOKUP(G2169,'Sub-Acct VLookup'!$A$1:$B$44,2,0)</f>
        <v>Community Welfare</v>
      </c>
      <c r="I2169" s="59">
        <v>3333</v>
      </c>
      <c r="J2169" s="2" t="s">
        <v>1035</v>
      </c>
      <c r="K2169" s="2"/>
      <c r="L2169" t="str">
        <f>VLOOKUP(J2169,'State V-Lookup'!$A$1:$B$19,2,0)</f>
        <v>VIRGINIA</v>
      </c>
      <c r="M2169" t="str">
        <f>VLOOKUP(I2169,'Cost Center VLookup'!$A$1:$C$99,2,0)</f>
        <v>3333 Mid St Div Public Affairs</v>
      </c>
      <c r="N2169" t="str">
        <f>VLOOKUP(I2169,'Cost Center VLookup'!$A$1:$C$89,3,0)</f>
        <v>Mark Martin</v>
      </c>
      <c r="O2169" t="str">
        <f>VLOOKUP(I2169,'Cost Center VLookup'!$A$1:$D$97,4,0)</f>
        <v>Administration</v>
      </c>
    </row>
    <row r="2170" spans="1:15" ht="15" hidden="1">
      <c r="A2170" s="18" t="s">
        <v>1888</v>
      </c>
      <c r="B2170" s="57">
        <v>201512</v>
      </c>
      <c r="C2170" s="9" t="s">
        <v>1871</v>
      </c>
      <c r="D2170" s="62" t="s">
        <v>1889</v>
      </c>
      <c r="E2170" s="62" t="s">
        <v>470</v>
      </c>
      <c r="F2170" s="63">
        <v>3000</v>
      </c>
      <c r="G2170">
        <v>30736</v>
      </c>
      <c r="H2170" s="7" t="str">
        <f>VLOOKUP(G2170,'Sub-Acct VLookup'!$A$1:$B$44,2,0)</f>
        <v>Community Welfare</v>
      </c>
      <c r="I2170" s="64">
        <v>3333</v>
      </c>
      <c r="J2170" s="54" t="s">
        <v>1011</v>
      </c>
      <c r="K2170" s="54"/>
      <c r="L2170" t="str">
        <f>VLOOKUP(J2170,'State V-Lookup'!$A$1:$B$19,2,0)</f>
        <v>KENTUCKY</v>
      </c>
      <c r="M2170" t="str">
        <f>VLOOKUP(I2170,'Cost Center VLookup'!$A$1:$C$99,2,0)</f>
        <v>3333 Mid St Div Public Affairs</v>
      </c>
      <c r="N2170" t="str">
        <f>VLOOKUP(I2170,'Cost Center VLookup'!$A$1:$C$89,3,0)</f>
        <v>Mark Martin</v>
      </c>
      <c r="O2170" t="str">
        <f>VLOOKUP(I2170,'Cost Center VLookup'!$A$1:$D$97,4,0)</f>
        <v>Administration</v>
      </c>
    </row>
    <row r="2171" spans="1:15" ht="15" hidden="1">
      <c r="A2171" s="18" t="s">
        <v>1890</v>
      </c>
      <c r="B2171" s="57">
        <v>201512</v>
      </c>
      <c r="C2171" s="9" t="s">
        <v>1871</v>
      </c>
      <c r="D2171" s="62" t="s">
        <v>1608</v>
      </c>
      <c r="E2171" s="62" t="s">
        <v>581</v>
      </c>
      <c r="F2171" s="63">
        <v>500</v>
      </c>
      <c r="G2171">
        <v>30703</v>
      </c>
      <c r="H2171" s="7" t="str">
        <f>VLOOKUP(G2171,'Sub-Acct VLookup'!$A$1:$B$44,2,0)</f>
        <v>United Way Agencies</v>
      </c>
      <c r="I2171" s="64">
        <v>3333</v>
      </c>
      <c r="J2171" s="65" t="s">
        <v>1026</v>
      </c>
      <c r="K2171" s="65"/>
      <c r="L2171" t="str">
        <f>VLOOKUP(J2171,'State V-Lookup'!$A$1:$B$19,2,0)</f>
        <v>TENNESSEE</v>
      </c>
      <c r="M2171" t="str">
        <f>VLOOKUP(I2171,'Cost Center VLookup'!$A$1:$C$99,2,0)</f>
        <v>3333 Mid St Div Public Affairs</v>
      </c>
      <c r="N2171" t="str">
        <f>VLOOKUP(I2171,'Cost Center VLookup'!$A$1:$C$89,3,0)</f>
        <v>Mark Martin</v>
      </c>
      <c r="O2171" t="str">
        <f>VLOOKUP(I2171,'Cost Center VLookup'!$A$1:$D$97,4,0)</f>
        <v>Administration</v>
      </c>
    </row>
    <row r="2172" spans="1:15" ht="15" hidden="1">
      <c r="A2172" s="18" t="s">
        <v>1891</v>
      </c>
      <c r="B2172" s="57">
        <v>201512</v>
      </c>
      <c r="C2172" s="9" t="s">
        <v>1871</v>
      </c>
      <c r="D2172" s="62" t="s">
        <v>1892</v>
      </c>
      <c r="E2172" s="62" t="s">
        <v>470</v>
      </c>
      <c r="F2172" s="63">
        <v>50</v>
      </c>
      <c r="G2172">
        <v>30736</v>
      </c>
      <c r="H2172" s="7" t="str">
        <f>VLOOKUP(G2172,'Sub-Acct VLookup'!$A$1:$B$44,2,0)</f>
        <v>Community Welfare</v>
      </c>
      <c r="I2172" s="64">
        <v>3333</v>
      </c>
      <c r="J2172" s="54" t="s">
        <v>1011</v>
      </c>
      <c r="K2172" s="54"/>
      <c r="L2172" t="str">
        <f>VLOOKUP(J2172,'State V-Lookup'!$A$1:$B$19,2,0)</f>
        <v>KENTUCKY</v>
      </c>
      <c r="M2172" t="str">
        <f>VLOOKUP(I2172,'Cost Center VLookup'!$A$1:$C$99,2,0)</f>
        <v>3333 Mid St Div Public Affairs</v>
      </c>
      <c r="N2172" t="str">
        <f>VLOOKUP(I2172,'Cost Center VLookup'!$A$1:$C$89,3,0)</f>
        <v>Mark Martin</v>
      </c>
      <c r="O2172" t="str">
        <f>VLOOKUP(I2172,'Cost Center VLookup'!$A$1:$D$97,4,0)</f>
        <v>Administration</v>
      </c>
    </row>
    <row r="2173" spans="1:15" ht="15" hidden="1">
      <c r="A2173" s="18" t="s">
        <v>1891</v>
      </c>
      <c r="B2173" s="57">
        <v>201512</v>
      </c>
      <c r="C2173" s="9" t="s">
        <v>1871</v>
      </c>
      <c r="D2173" s="62" t="s">
        <v>1893</v>
      </c>
      <c r="E2173" s="62" t="s">
        <v>470</v>
      </c>
      <c r="F2173" s="63">
        <v>250</v>
      </c>
      <c r="G2173">
        <v>30736</v>
      </c>
      <c r="H2173" s="7" t="str">
        <f>VLOOKUP(G2173,'Sub-Acct VLookup'!$A$1:$B$44,2,0)</f>
        <v>Community Welfare</v>
      </c>
      <c r="I2173" s="64">
        <v>3333</v>
      </c>
      <c r="J2173" s="2" t="s">
        <v>1035</v>
      </c>
      <c r="K2173" s="2"/>
      <c r="L2173" t="str">
        <f>VLOOKUP(J2173,'State V-Lookup'!$A$1:$B$19,2,0)</f>
        <v>VIRGINIA</v>
      </c>
      <c r="M2173" t="str">
        <f>VLOOKUP(I2173,'Cost Center VLookup'!$A$1:$C$99,2,0)</f>
        <v>3333 Mid St Div Public Affairs</v>
      </c>
      <c r="N2173" t="str">
        <f>VLOOKUP(I2173,'Cost Center VLookup'!$A$1:$C$89,3,0)</f>
        <v>Mark Martin</v>
      </c>
      <c r="O2173" t="str">
        <f>VLOOKUP(I2173,'Cost Center VLookup'!$A$1:$D$97,4,0)</f>
        <v>Administration</v>
      </c>
    </row>
    <row r="2174" spans="1:15" ht="15" hidden="1">
      <c r="A2174" s="18" t="s">
        <v>1891</v>
      </c>
      <c r="B2174" s="57">
        <v>201512</v>
      </c>
      <c r="C2174" s="9" t="s">
        <v>1871</v>
      </c>
      <c r="D2174" s="62" t="s">
        <v>1894</v>
      </c>
      <c r="E2174" s="62" t="s">
        <v>470</v>
      </c>
      <c r="F2174" s="63">
        <v>1000</v>
      </c>
      <c r="G2174">
        <v>30736</v>
      </c>
      <c r="H2174" s="7" t="str">
        <f>VLOOKUP(G2174,'Sub-Acct VLookup'!$A$1:$B$44,2,0)</f>
        <v>Community Welfare</v>
      </c>
      <c r="I2174" s="64">
        <v>3333</v>
      </c>
      <c r="J2174" s="54" t="s">
        <v>1011</v>
      </c>
      <c r="K2174" s="54"/>
      <c r="L2174" t="str">
        <f>VLOOKUP(J2174,'State V-Lookup'!$A$1:$B$19,2,0)</f>
        <v>KENTUCKY</v>
      </c>
      <c r="M2174" t="str">
        <f>VLOOKUP(I2174,'Cost Center VLookup'!$A$1:$C$99,2,0)</f>
        <v>3333 Mid St Div Public Affairs</v>
      </c>
      <c r="N2174" t="str">
        <f>VLOOKUP(I2174,'Cost Center VLookup'!$A$1:$C$89,3,0)</f>
        <v>Mark Martin</v>
      </c>
      <c r="O2174" t="str">
        <f>VLOOKUP(I2174,'Cost Center VLookup'!$A$1:$D$97,4,0)</f>
        <v>Administration</v>
      </c>
    </row>
    <row r="2175" spans="1:15" ht="15" hidden="1">
      <c r="A2175" s="18" t="s">
        <v>1891</v>
      </c>
      <c r="B2175" s="57">
        <v>201512</v>
      </c>
      <c r="C2175" s="9" t="s">
        <v>1871</v>
      </c>
      <c r="D2175" s="62" t="s">
        <v>1895</v>
      </c>
      <c r="E2175" s="62" t="s">
        <v>316</v>
      </c>
      <c r="F2175" s="63">
        <v>500</v>
      </c>
      <c r="G2175">
        <v>30736</v>
      </c>
      <c r="H2175" s="7" t="str">
        <f>VLOOKUP(G2175,'Sub-Acct VLookup'!$A$1:$B$44,2,0)</f>
        <v>Community Welfare</v>
      </c>
      <c r="I2175" s="64">
        <v>3333</v>
      </c>
      <c r="J2175" s="54" t="s">
        <v>1011</v>
      </c>
      <c r="K2175" s="54"/>
      <c r="L2175" t="str">
        <f>VLOOKUP(J2175,'State V-Lookup'!$A$1:$B$19,2,0)</f>
        <v>KENTUCKY</v>
      </c>
      <c r="M2175" t="str">
        <f>VLOOKUP(I2175,'Cost Center VLookup'!$A$1:$C$99,2,0)</f>
        <v>3333 Mid St Div Public Affairs</v>
      </c>
      <c r="N2175" t="str">
        <f>VLOOKUP(I2175,'Cost Center VLookup'!$A$1:$C$89,3,0)</f>
        <v>Mark Martin</v>
      </c>
      <c r="O2175" t="str">
        <f>VLOOKUP(I2175,'Cost Center VLookup'!$A$1:$D$97,4,0)</f>
        <v>Administration</v>
      </c>
    </row>
    <row r="2176" spans="1:15" ht="15" hidden="1">
      <c r="A2176" s="18" t="s">
        <v>1891</v>
      </c>
      <c r="B2176" s="57">
        <v>201512</v>
      </c>
      <c r="C2176" s="9" t="s">
        <v>1871</v>
      </c>
      <c r="D2176" s="62" t="s">
        <v>1895</v>
      </c>
      <c r="E2176" s="62" t="s">
        <v>853</v>
      </c>
      <c r="F2176" s="63">
        <v>500</v>
      </c>
      <c r="G2176">
        <v>30736</v>
      </c>
      <c r="H2176" s="7" t="str">
        <f>VLOOKUP(G2176,'Sub-Acct VLookup'!$A$1:$B$44,2,0)</f>
        <v>Community Welfare</v>
      </c>
      <c r="I2176" s="64">
        <v>3333</v>
      </c>
      <c r="J2176" s="54" t="s">
        <v>1011</v>
      </c>
      <c r="K2176" s="54"/>
      <c r="L2176" t="str">
        <f>VLOOKUP(J2176,'State V-Lookup'!$A$1:$B$19,2,0)</f>
        <v>KENTUCKY</v>
      </c>
      <c r="M2176" t="str">
        <f>VLOOKUP(I2176,'Cost Center VLookup'!$A$1:$C$99,2,0)</f>
        <v>3333 Mid St Div Public Affairs</v>
      </c>
      <c r="N2176" t="str">
        <f>VLOOKUP(I2176,'Cost Center VLookup'!$A$1:$C$89,3,0)</f>
        <v>Mark Martin</v>
      </c>
      <c r="O2176" t="str">
        <f>VLOOKUP(I2176,'Cost Center VLookup'!$A$1:$D$97,4,0)</f>
        <v>Administration</v>
      </c>
    </row>
    <row r="2177" spans="1:15" ht="15" hidden="1">
      <c r="A2177" s="18" t="s">
        <v>1891</v>
      </c>
      <c r="B2177" s="57">
        <v>201512</v>
      </c>
      <c r="C2177" s="9" t="s">
        <v>1871</v>
      </c>
      <c r="D2177" s="62" t="s">
        <v>1896</v>
      </c>
      <c r="E2177" s="62" t="s">
        <v>908</v>
      </c>
      <c r="F2177" s="63">
        <v>10000</v>
      </c>
      <c r="G2177">
        <v>30706</v>
      </c>
      <c r="H2177" s="7" t="str">
        <f>VLOOKUP(G2177,'Sub-Acct VLookup'!$A$1:$B$44,2,0)</f>
        <v>Museums &amp; Arts</v>
      </c>
      <c r="I2177" s="64">
        <v>3333</v>
      </c>
      <c r="J2177" s="54" t="s">
        <v>1011</v>
      </c>
      <c r="K2177" s="54"/>
      <c r="L2177" t="str">
        <f>VLOOKUP(J2177,'State V-Lookup'!$A$1:$B$19,2,0)</f>
        <v>KENTUCKY</v>
      </c>
      <c r="M2177" t="str">
        <f>VLOOKUP(I2177,'Cost Center VLookup'!$A$1:$C$99,2,0)</f>
        <v>3333 Mid St Div Public Affairs</v>
      </c>
      <c r="N2177" t="str">
        <f>VLOOKUP(I2177,'Cost Center VLookup'!$A$1:$C$89,3,0)</f>
        <v>Mark Martin</v>
      </c>
      <c r="O2177" t="str">
        <f>VLOOKUP(I2177,'Cost Center VLookup'!$A$1:$D$97,4,0)</f>
        <v>Administration</v>
      </c>
    </row>
    <row r="2178" spans="1:15" ht="15" hidden="1">
      <c r="A2178" s="18" t="s">
        <v>1891</v>
      </c>
      <c r="B2178" s="57">
        <v>201512</v>
      </c>
      <c r="C2178" s="9" t="s">
        <v>1871</v>
      </c>
      <c r="D2178" s="62" t="s">
        <v>1895</v>
      </c>
      <c r="E2178" s="62" t="s">
        <v>703</v>
      </c>
      <c r="F2178" s="63">
        <v>500</v>
      </c>
      <c r="G2178">
        <v>30736</v>
      </c>
      <c r="H2178" s="7" t="str">
        <f>VLOOKUP(G2178,'Sub-Acct VLookup'!$A$1:$B$44,2,0)</f>
        <v>Community Welfare</v>
      </c>
      <c r="I2178" s="64">
        <v>3333</v>
      </c>
      <c r="J2178" s="54" t="s">
        <v>1011</v>
      </c>
      <c r="K2178" s="54"/>
      <c r="L2178" t="str">
        <f>VLOOKUP(J2178,'State V-Lookup'!$A$1:$B$19,2,0)</f>
        <v>KENTUCKY</v>
      </c>
      <c r="M2178" t="str">
        <f>VLOOKUP(I2178,'Cost Center VLookup'!$A$1:$C$99,2,0)</f>
        <v>3333 Mid St Div Public Affairs</v>
      </c>
      <c r="N2178" t="str">
        <f>VLOOKUP(I2178,'Cost Center VLookup'!$A$1:$C$89,3,0)</f>
        <v>Mark Martin</v>
      </c>
      <c r="O2178" t="str">
        <f>VLOOKUP(I2178,'Cost Center VLookup'!$A$1:$D$97,4,0)</f>
        <v>Administration</v>
      </c>
    </row>
    <row r="2179" spans="1:15" ht="15" hidden="1">
      <c r="A2179" s="18" t="s">
        <v>1891</v>
      </c>
      <c r="B2179" s="57">
        <v>201512</v>
      </c>
      <c r="C2179" s="9" t="s">
        <v>1871</v>
      </c>
      <c r="D2179" s="62" t="s">
        <v>1895</v>
      </c>
      <c r="E2179" s="62" t="s">
        <v>615</v>
      </c>
      <c r="F2179" s="63">
        <v>5000</v>
      </c>
      <c r="G2179">
        <v>30706</v>
      </c>
      <c r="H2179" s="7" t="str">
        <f>VLOOKUP(G2179,'Sub-Acct VLookup'!$A$1:$B$44,2,0)</f>
        <v>Museums &amp; Arts</v>
      </c>
      <c r="I2179" s="64">
        <v>3333</v>
      </c>
      <c r="J2179" s="54" t="s">
        <v>1011</v>
      </c>
      <c r="K2179" s="54"/>
      <c r="L2179" t="str">
        <f>VLOOKUP(J2179,'State V-Lookup'!$A$1:$B$19,2,0)</f>
        <v>KENTUCKY</v>
      </c>
      <c r="M2179" t="str">
        <f>VLOOKUP(I2179,'Cost Center VLookup'!$A$1:$C$99,2,0)</f>
        <v>3333 Mid St Div Public Affairs</v>
      </c>
      <c r="N2179" t="str">
        <f>VLOOKUP(I2179,'Cost Center VLookup'!$A$1:$C$89,3,0)</f>
        <v>Mark Martin</v>
      </c>
      <c r="O2179" t="str">
        <f>VLOOKUP(I2179,'Cost Center VLookup'!$A$1:$D$97,4,0)</f>
        <v>Administration</v>
      </c>
    </row>
    <row r="2180" spans="1:15" ht="15" hidden="1">
      <c r="A2180" s="18" t="s">
        <v>1891</v>
      </c>
      <c r="B2180" s="57">
        <v>201512</v>
      </c>
      <c r="C2180" s="9" t="s">
        <v>1871</v>
      </c>
      <c r="D2180" s="62" t="s">
        <v>1895</v>
      </c>
      <c r="E2180" s="62" t="s">
        <v>581</v>
      </c>
      <c r="F2180" s="63">
        <v>500</v>
      </c>
      <c r="G2180">
        <v>30709</v>
      </c>
      <c r="H2180" s="7" t="str">
        <f>VLOOKUP(G2180,'Sub-Acct VLookup'!$A$1:$B$44,2,0)</f>
        <v>Salvation Army</v>
      </c>
      <c r="I2180" s="64">
        <v>3333</v>
      </c>
      <c r="J2180" s="54" t="s">
        <v>1011</v>
      </c>
      <c r="K2180" s="54"/>
      <c r="L2180" t="str">
        <f>VLOOKUP(J2180,'State V-Lookup'!$A$1:$B$19,2,0)</f>
        <v>KENTUCKY</v>
      </c>
      <c r="M2180" t="str">
        <f>VLOOKUP(I2180,'Cost Center VLookup'!$A$1:$C$99,2,0)</f>
        <v>3333 Mid St Div Public Affairs</v>
      </c>
      <c r="N2180" t="str">
        <f>VLOOKUP(I2180,'Cost Center VLookup'!$A$1:$C$89,3,0)</f>
        <v>Mark Martin</v>
      </c>
      <c r="O2180" t="str">
        <f>VLOOKUP(I2180,'Cost Center VLookup'!$A$1:$D$97,4,0)</f>
        <v>Administration</v>
      </c>
    </row>
    <row r="2181" spans="1:15" ht="15" hidden="1">
      <c r="A2181" s="18" t="s">
        <v>1897</v>
      </c>
      <c r="B2181" s="57">
        <v>201512</v>
      </c>
      <c r="C2181" s="9" t="s">
        <v>1871</v>
      </c>
      <c r="D2181" s="62" t="s">
        <v>1898</v>
      </c>
      <c r="E2181" s="62" t="s">
        <v>780</v>
      </c>
      <c r="F2181" s="63">
        <v>500</v>
      </c>
      <c r="G2181">
        <v>30705</v>
      </c>
      <c r="H2181" s="7" t="str">
        <f>VLOOKUP(G2181,'Sub-Acct VLookup'!$A$1:$B$44,2,0)</f>
        <v>Health</v>
      </c>
      <c r="I2181" s="64">
        <v>3333</v>
      </c>
      <c r="J2181" s="65" t="s">
        <v>1026</v>
      </c>
      <c r="K2181" s="65"/>
      <c r="L2181" t="str">
        <f>VLOOKUP(J2181,'State V-Lookup'!$A$1:$B$19,2,0)</f>
        <v>TENNESSEE</v>
      </c>
      <c r="M2181" t="str">
        <f>VLOOKUP(I2181,'Cost Center VLookup'!$A$1:$C$99,2,0)</f>
        <v>3333 Mid St Div Public Affairs</v>
      </c>
      <c r="N2181" t="str">
        <f>VLOOKUP(I2181,'Cost Center VLookup'!$A$1:$C$89,3,0)</f>
        <v>Mark Martin</v>
      </c>
      <c r="O2181" t="str">
        <f>VLOOKUP(I2181,'Cost Center VLookup'!$A$1:$D$97,4,0)</f>
        <v>Administration</v>
      </c>
    </row>
    <row r="2182" spans="1:15" ht="15" hidden="1">
      <c r="A2182" s="18" t="s">
        <v>1897</v>
      </c>
      <c r="B2182" s="57">
        <v>201512</v>
      </c>
      <c r="C2182" s="9" t="s">
        <v>1871</v>
      </c>
      <c r="D2182" s="62" t="s">
        <v>1899</v>
      </c>
      <c r="E2182" s="62" t="s">
        <v>484</v>
      </c>
      <c r="F2182" s="63">
        <v>1000</v>
      </c>
      <c r="G2182">
        <v>30703</v>
      </c>
      <c r="H2182" s="7" t="str">
        <f>VLOOKUP(G2182,'Sub-Acct VLookup'!$A$1:$B$44,2,0)</f>
        <v>United Way Agencies</v>
      </c>
      <c r="I2182" s="64">
        <v>3333</v>
      </c>
      <c r="J2182" s="65" t="s">
        <v>1026</v>
      </c>
      <c r="K2182" s="65"/>
      <c r="L2182" t="str">
        <f>VLOOKUP(J2182,'State V-Lookup'!$A$1:$B$19,2,0)</f>
        <v>TENNESSEE</v>
      </c>
      <c r="M2182" t="str">
        <f>VLOOKUP(I2182,'Cost Center VLookup'!$A$1:$C$99,2,0)</f>
        <v>3333 Mid St Div Public Affairs</v>
      </c>
      <c r="N2182" t="str">
        <f>VLOOKUP(I2182,'Cost Center VLookup'!$A$1:$C$89,3,0)</f>
        <v>Mark Martin</v>
      </c>
      <c r="O2182" t="str">
        <f>VLOOKUP(I2182,'Cost Center VLookup'!$A$1:$D$97,4,0)</f>
        <v>Administration</v>
      </c>
    </row>
    <row r="2183" spans="1:15" ht="15" hidden="1">
      <c r="A2183" s="18" t="s">
        <v>1900</v>
      </c>
      <c r="B2183" s="57">
        <v>201512</v>
      </c>
      <c r="C2183" s="9" t="s">
        <v>1871</v>
      </c>
      <c r="D2183" s="62" t="s">
        <v>1901</v>
      </c>
      <c r="E2183" s="62" t="s">
        <v>1519</v>
      </c>
      <c r="F2183" s="63">
        <v>888.53</v>
      </c>
      <c r="G2183">
        <v>30736</v>
      </c>
      <c r="H2183" s="7" t="str">
        <f>VLOOKUP(G2183,'Sub-Acct VLookup'!$A$1:$B$44,2,0)</f>
        <v>Community Welfare</v>
      </c>
      <c r="I2183" s="64">
        <v>3331</v>
      </c>
      <c r="J2183" s="65" t="s">
        <v>1026</v>
      </c>
      <c r="K2183" s="65"/>
      <c r="L2183" t="str">
        <f>VLOOKUP(J2183,'State V-Lookup'!$A$1:$B$19,2,0)</f>
        <v>TENNESSEE</v>
      </c>
      <c r="M2183" t="str">
        <f>VLOOKUP(I2183,'Cost Center VLookup'!$A$1:$C$99,2,0)</f>
        <v>3331 Mid St Div Franklin Central Region Administration</v>
      </c>
      <c r="N2183" t="str">
        <f>VLOOKUP(I2183,'Cost Center VLookup'!$A$1:$C$89,3,0)</f>
        <v>Craig Rice</v>
      </c>
      <c r="O2183" t="str">
        <f>VLOOKUP(I2183,'Cost Center VLookup'!$A$1:$D$97,4,0)</f>
        <v>Administration</v>
      </c>
    </row>
    <row r="2184" spans="1:15" ht="15" hidden="1">
      <c r="A2184" s="18" t="s">
        <v>1902</v>
      </c>
      <c r="B2184" s="57">
        <v>201512</v>
      </c>
      <c r="C2184" s="9" t="s">
        <v>1871</v>
      </c>
      <c r="D2184" s="62" t="s">
        <v>1904</v>
      </c>
      <c r="E2184" s="62" t="s">
        <v>1903</v>
      </c>
      <c r="F2184" s="63">
        <v>250</v>
      </c>
      <c r="G2184">
        <v>30736</v>
      </c>
      <c r="H2184" s="7" t="str">
        <f>VLOOKUP(G2184,'Sub-Acct VLookup'!$A$1:$B$44,2,0)</f>
        <v>Community Welfare</v>
      </c>
      <c r="I2184" s="64">
        <v>3333</v>
      </c>
      <c r="J2184" s="54" t="s">
        <v>1011</v>
      </c>
      <c r="K2184" s="54"/>
      <c r="L2184" t="str">
        <f>VLOOKUP(J2184,'State V-Lookup'!$A$1:$B$19,2,0)</f>
        <v>KENTUCKY</v>
      </c>
      <c r="M2184" t="str">
        <f>VLOOKUP(I2184,'Cost Center VLookup'!$A$1:$C$99,2,0)</f>
        <v>3333 Mid St Div Public Affairs</v>
      </c>
      <c r="N2184" t="str">
        <f>VLOOKUP(I2184,'Cost Center VLookup'!$A$1:$C$89,3,0)</f>
        <v>Mark Martin</v>
      </c>
      <c r="O2184" t="str">
        <f>VLOOKUP(I2184,'Cost Center VLookup'!$A$1:$D$97,4,0)</f>
        <v>Administration</v>
      </c>
    </row>
    <row r="2185" spans="1:15" ht="15" hidden="1">
      <c r="A2185" s="18" t="s">
        <v>1905</v>
      </c>
      <c r="B2185" s="57">
        <v>201512</v>
      </c>
      <c r="C2185" s="9" t="s">
        <v>1871</v>
      </c>
      <c r="D2185" s="62" t="s">
        <v>1906</v>
      </c>
      <c r="E2185" s="62" t="s">
        <v>1381</v>
      </c>
      <c r="F2185" s="63">
        <v>500</v>
      </c>
      <c r="G2185">
        <v>30736</v>
      </c>
      <c r="H2185" s="7" t="str">
        <f>VLOOKUP(G2185,'Sub-Acct VLookup'!$A$1:$B$44,2,0)</f>
        <v>Community Welfare</v>
      </c>
      <c r="I2185" s="64">
        <v>3333</v>
      </c>
      <c r="J2185" s="2" t="s">
        <v>1035</v>
      </c>
      <c r="K2185" s="2"/>
      <c r="L2185" t="str">
        <f>VLOOKUP(J2185,'State V-Lookup'!$A$1:$B$19,2,0)</f>
        <v>VIRGINIA</v>
      </c>
      <c r="M2185" t="str">
        <f>VLOOKUP(I2185,'Cost Center VLookup'!$A$1:$C$99,2,0)</f>
        <v>3333 Mid St Div Public Affairs</v>
      </c>
      <c r="N2185" t="str">
        <f>VLOOKUP(I2185,'Cost Center VLookup'!$A$1:$C$89,3,0)</f>
        <v>Mark Martin</v>
      </c>
      <c r="O2185" t="str">
        <f>VLOOKUP(I2185,'Cost Center VLookup'!$A$1:$D$97,4,0)</f>
        <v>Administration</v>
      </c>
    </row>
    <row r="2186" spans="1:15" ht="15" hidden="1">
      <c r="A2186" s="18" t="s">
        <v>1905</v>
      </c>
      <c r="B2186" s="57">
        <v>201512</v>
      </c>
      <c r="C2186" s="9" t="s">
        <v>1871</v>
      </c>
      <c r="D2186" s="62" t="s">
        <v>1907</v>
      </c>
      <c r="E2186" s="62" t="s">
        <v>1486</v>
      </c>
      <c r="F2186" s="63">
        <v>149790</v>
      </c>
      <c r="G2186">
        <v>30711</v>
      </c>
      <c r="H2186" s="7" t="str">
        <f>VLOOKUP(G2186,'Sub-Acct VLookup'!$A$1:$B$44,2,0)</f>
        <v>Heat Help Assistance Program</v>
      </c>
      <c r="I2186" s="64">
        <v>3333</v>
      </c>
      <c r="J2186" s="54" t="s">
        <v>1011</v>
      </c>
      <c r="K2186" s="54"/>
      <c r="L2186" t="str">
        <f>VLOOKUP(J2186,'State V-Lookup'!$A$1:$B$19,2,0)</f>
        <v>KENTUCKY</v>
      </c>
      <c r="M2186" t="str">
        <f>VLOOKUP(I2186,'Cost Center VLookup'!$A$1:$C$99,2,0)</f>
        <v>3333 Mid St Div Public Affairs</v>
      </c>
      <c r="N2186" t="str">
        <f>VLOOKUP(I2186,'Cost Center VLookup'!$A$1:$C$89,3,0)</f>
        <v>Mark Martin</v>
      </c>
      <c r="O2186" t="str">
        <f>VLOOKUP(I2186,'Cost Center VLookup'!$A$1:$D$97,4,0)</f>
        <v>Administration</v>
      </c>
    </row>
    <row r="2187" spans="1:15" ht="15" hidden="1">
      <c r="A2187" s="18" t="s">
        <v>1905</v>
      </c>
      <c r="B2187" s="57">
        <v>201512</v>
      </c>
      <c r="C2187" s="9" t="s">
        <v>1871</v>
      </c>
      <c r="D2187" s="62" t="s">
        <v>1906</v>
      </c>
      <c r="E2187" s="62" t="s">
        <v>325</v>
      </c>
      <c r="F2187" s="63">
        <v>500</v>
      </c>
      <c r="G2187">
        <v>30736</v>
      </c>
      <c r="H2187" s="7" t="str">
        <f>VLOOKUP(G2187,'Sub-Acct VLookup'!$A$1:$B$44,2,0)</f>
        <v>Community Welfare</v>
      </c>
      <c r="I2187" s="64">
        <v>3333</v>
      </c>
      <c r="J2187" s="2" t="s">
        <v>1035</v>
      </c>
      <c r="K2187" s="2"/>
      <c r="L2187" t="str">
        <f>VLOOKUP(J2187,'State V-Lookup'!$A$1:$B$19,2,0)</f>
        <v>VIRGINIA</v>
      </c>
      <c r="M2187" t="str">
        <f>VLOOKUP(I2187,'Cost Center VLookup'!$A$1:$C$99,2,0)</f>
        <v>3333 Mid St Div Public Affairs</v>
      </c>
      <c r="N2187" t="str">
        <f>VLOOKUP(I2187,'Cost Center VLookup'!$A$1:$C$89,3,0)</f>
        <v>Mark Martin</v>
      </c>
      <c r="O2187" t="str">
        <f>VLOOKUP(I2187,'Cost Center VLookup'!$A$1:$D$97,4,0)</f>
        <v>Administration</v>
      </c>
    </row>
    <row r="2188" spans="1:15" ht="15" hidden="1">
      <c r="A2188" s="18" t="s">
        <v>1908</v>
      </c>
      <c r="B2188" s="57">
        <v>201512</v>
      </c>
      <c r="C2188" s="9" t="s">
        <v>1871</v>
      </c>
      <c r="D2188" s="62" t="s">
        <v>1909</v>
      </c>
      <c r="E2188" s="62" t="s">
        <v>1591</v>
      </c>
      <c r="F2188" s="63">
        <v>1000</v>
      </c>
      <c r="G2188">
        <v>30736</v>
      </c>
      <c r="H2188" s="7" t="str">
        <f>VLOOKUP(G2188,'Sub-Acct VLookup'!$A$1:$B$44,2,0)</f>
        <v>Community Welfare</v>
      </c>
      <c r="I2188" s="64">
        <v>3333</v>
      </c>
      <c r="J2188" s="54" t="s">
        <v>1011</v>
      </c>
      <c r="K2188" s="54"/>
      <c r="L2188" t="str">
        <f>VLOOKUP(J2188,'State V-Lookup'!$A$1:$B$19,2,0)</f>
        <v>KENTUCKY</v>
      </c>
      <c r="M2188" t="str">
        <f>VLOOKUP(I2188,'Cost Center VLookup'!$A$1:$C$99,2,0)</f>
        <v>3333 Mid St Div Public Affairs</v>
      </c>
      <c r="N2188" t="str">
        <f>VLOOKUP(I2188,'Cost Center VLookup'!$A$1:$C$89,3,0)</f>
        <v>Mark Martin</v>
      </c>
      <c r="O2188" t="str">
        <f>VLOOKUP(I2188,'Cost Center VLookup'!$A$1:$D$97,4,0)</f>
        <v>Administration</v>
      </c>
    </row>
    <row r="2189" spans="1:15" ht="15" hidden="1">
      <c r="A2189" s="18" t="s">
        <v>1910</v>
      </c>
      <c r="B2189" s="57">
        <v>201512</v>
      </c>
      <c r="C2189" s="9" t="s">
        <v>1871</v>
      </c>
      <c r="D2189" s="62" t="s">
        <v>1911</v>
      </c>
      <c r="E2189" s="62" t="s">
        <v>1540</v>
      </c>
      <c r="F2189" s="63">
        <v>1500</v>
      </c>
      <c r="G2189">
        <v>30736</v>
      </c>
      <c r="H2189" s="7" t="str">
        <f>VLOOKUP(G2189,'Sub-Acct VLookup'!$A$1:$B$44,2,0)</f>
        <v>Community Welfare</v>
      </c>
      <c r="I2189" s="64">
        <v>3333</v>
      </c>
      <c r="J2189" s="65" t="s">
        <v>1026</v>
      </c>
      <c r="K2189" s="65"/>
      <c r="L2189" t="str">
        <f>VLOOKUP(J2189,'State V-Lookup'!$A$1:$B$19,2,0)</f>
        <v>TENNESSEE</v>
      </c>
      <c r="M2189" t="str">
        <f>VLOOKUP(I2189,'Cost Center VLookup'!$A$1:$C$99,2,0)</f>
        <v>3333 Mid St Div Public Affairs</v>
      </c>
      <c r="N2189" t="str">
        <f>VLOOKUP(I2189,'Cost Center VLookup'!$A$1:$C$89,3,0)</f>
        <v>Mark Martin</v>
      </c>
      <c r="O2189" t="str">
        <f>VLOOKUP(I2189,'Cost Center VLookup'!$A$1:$D$97,4,0)</f>
        <v>Administration</v>
      </c>
    </row>
    <row r="2190" spans="1:15" ht="15" hidden="1">
      <c r="A2190" s="18" t="s">
        <v>1910</v>
      </c>
      <c r="B2190" s="57">
        <v>201512</v>
      </c>
      <c r="C2190" s="9" t="s">
        <v>1871</v>
      </c>
      <c r="D2190" s="62" t="s">
        <v>1912</v>
      </c>
      <c r="E2190" s="62" t="s">
        <v>599</v>
      </c>
      <c r="F2190" s="63">
        <v>350</v>
      </c>
      <c r="G2190">
        <v>30736</v>
      </c>
      <c r="H2190" s="7" t="str">
        <f>VLOOKUP(G2190,'Sub-Acct VLookup'!$A$1:$B$44,2,0)</f>
        <v>Community Welfare</v>
      </c>
      <c r="I2190" s="64">
        <v>3333</v>
      </c>
      <c r="J2190" s="54" t="s">
        <v>1011</v>
      </c>
      <c r="K2190" s="54"/>
      <c r="L2190" t="str">
        <f>VLOOKUP(J2190,'State V-Lookup'!$A$1:$B$19,2,0)</f>
        <v>KENTUCKY</v>
      </c>
      <c r="M2190" t="str">
        <f>VLOOKUP(I2190,'Cost Center VLookup'!$A$1:$C$99,2,0)</f>
        <v>3333 Mid St Div Public Affairs</v>
      </c>
      <c r="N2190" t="str">
        <f>VLOOKUP(I2190,'Cost Center VLookup'!$A$1:$C$89,3,0)</f>
        <v>Mark Martin</v>
      </c>
      <c r="O2190" t="str">
        <f>VLOOKUP(I2190,'Cost Center VLookup'!$A$1:$D$97,4,0)</f>
        <v>Administration</v>
      </c>
    </row>
    <row r="2191" spans="1:15" ht="15" hidden="1">
      <c r="A2191" s="18" t="s">
        <v>1913</v>
      </c>
      <c r="B2191" s="57">
        <v>201512</v>
      </c>
      <c r="C2191" s="9" t="s">
        <v>1871</v>
      </c>
      <c r="D2191" s="62" t="s">
        <v>1915</v>
      </c>
      <c r="E2191" s="62" t="s">
        <v>1914</v>
      </c>
      <c r="F2191" s="63">
        <v>500</v>
      </c>
      <c r="G2191">
        <v>30706</v>
      </c>
      <c r="H2191" s="7" t="str">
        <f>VLOOKUP(G2191,'Sub-Acct VLookup'!$A$1:$B$44,2,0)</f>
        <v>Museums &amp; Arts</v>
      </c>
      <c r="I2191" s="64">
        <v>3333</v>
      </c>
      <c r="J2191" s="2" t="s">
        <v>1035</v>
      </c>
      <c r="K2191" s="2"/>
      <c r="L2191" t="str">
        <f>VLOOKUP(J2191,'State V-Lookup'!$A$1:$B$19,2,0)</f>
        <v>VIRGINIA</v>
      </c>
      <c r="M2191" t="str">
        <f>VLOOKUP(I2191,'Cost Center VLookup'!$A$1:$C$99,2,0)</f>
        <v>3333 Mid St Div Public Affairs</v>
      </c>
      <c r="N2191" t="str">
        <f>VLOOKUP(I2191,'Cost Center VLookup'!$A$1:$C$89,3,0)</f>
        <v>Mark Martin</v>
      </c>
      <c r="O2191" t="str">
        <f>VLOOKUP(I2191,'Cost Center VLookup'!$A$1:$D$97,4,0)</f>
        <v>Administration</v>
      </c>
    </row>
    <row r="2192" spans="1:15" ht="15" hidden="1">
      <c r="A2192" s="18" t="s">
        <v>1913</v>
      </c>
      <c r="B2192" s="57">
        <v>201512</v>
      </c>
      <c r="C2192" s="9" t="s">
        <v>1871</v>
      </c>
      <c r="D2192" s="62" t="s">
        <v>1915</v>
      </c>
      <c r="E2192" s="62" t="s">
        <v>606</v>
      </c>
      <c r="F2192" s="63">
        <v>3000</v>
      </c>
      <c r="G2192">
        <v>30703</v>
      </c>
      <c r="H2192" s="7" t="str">
        <f>VLOOKUP(G2192,'Sub-Acct VLookup'!$A$1:$B$44,2,0)</f>
        <v>United Way Agencies</v>
      </c>
      <c r="I2192" s="64">
        <v>3333</v>
      </c>
      <c r="J2192" s="65" t="s">
        <v>1026</v>
      </c>
      <c r="K2192" s="65"/>
      <c r="L2192" t="str">
        <f>VLOOKUP(J2192,'State V-Lookup'!$A$1:$B$19,2,0)</f>
        <v>TENNESSEE</v>
      </c>
      <c r="M2192" t="str">
        <f>VLOOKUP(I2192,'Cost Center VLookup'!$A$1:$C$99,2,0)</f>
        <v>3333 Mid St Div Public Affairs</v>
      </c>
      <c r="N2192" t="str">
        <f>VLOOKUP(I2192,'Cost Center VLookup'!$A$1:$C$89,3,0)</f>
        <v>Mark Martin</v>
      </c>
      <c r="O2192" t="str">
        <f>VLOOKUP(I2192,'Cost Center VLookup'!$A$1:$D$97,4,0)</f>
        <v>Administration</v>
      </c>
    </row>
    <row r="2193" spans="1:15" ht="15" hidden="1">
      <c r="A2193" s="18" t="s">
        <v>1916</v>
      </c>
      <c r="B2193" s="57">
        <v>201512</v>
      </c>
      <c r="C2193" s="9" t="s">
        <v>1871</v>
      </c>
      <c r="D2193" s="62" t="s">
        <v>1917</v>
      </c>
      <c r="E2193" s="62" t="s">
        <v>486</v>
      </c>
      <c r="F2193" s="63">
        <v>274.93</v>
      </c>
      <c r="G2193">
        <v>30736</v>
      </c>
      <c r="H2193" s="7" t="str">
        <f>VLOOKUP(G2193,'Sub-Acct VLookup'!$A$1:$B$44,2,0)</f>
        <v>Community Welfare</v>
      </c>
      <c r="I2193" s="64">
        <v>3341</v>
      </c>
      <c r="J2193" s="65" t="s">
        <v>1026</v>
      </c>
      <c r="K2193" s="65"/>
      <c r="L2193" t="str">
        <f>VLOOKUP(J2193,'State V-Lookup'!$A$1:$B$19,2,0)</f>
        <v>TENNESSEE</v>
      </c>
      <c r="M2193" t="str">
        <f>VLOOKUP(I2193,'Cost Center VLookup'!$A$1:$C$99,2,0)</f>
        <v>3341 Mid St Div Columbia Operations</v>
      </c>
      <c r="N2193" t="str">
        <f>VLOOKUP(I2193,'Cost Center VLookup'!$A$1:$C$89,3,0)</f>
        <v>Kenny Hay / Steve Steiger</v>
      </c>
      <c r="O2193" t="str">
        <f>VLOOKUP(I2193,'Cost Center VLookup'!$A$1:$D$97,4,0)</f>
        <v>Brett Lowe</v>
      </c>
    </row>
    <row r="2194" spans="1:15" ht="15" hidden="1">
      <c r="A2194" s="18" t="s">
        <v>1916</v>
      </c>
      <c r="B2194" s="57">
        <v>201512</v>
      </c>
      <c r="C2194" s="9" t="s">
        <v>1871</v>
      </c>
      <c r="D2194" s="62" t="s">
        <v>1918</v>
      </c>
      <c r="E2194" s="62" t="s">
        <v>486</v>
      </c>
      <c r="F2194" s="63">
        <v>1304.75</v>
      </c>
      <c r="G2194">
        <v>30736</v>
      </c>
      <c r="H2194" s="7" t="str">
        <f>VLOOKUP(G2194,'Sub-Acct VLookup'!$A$1:$B$44,2,0)</f>
        <v>Community Welfare</v>
      </c>
      <c r="I2194" s="64">
        <v>2734</v>
      </c>
      <c r="J2194" s="54" t="s">
        <v>1011</v>
      </c>
      <c r="K2194" s="54"/>
      <c r="L2194" t="str">
        <f>VLOOKUP(J2194,'State V-Lookup'!$A$1:$B$19,2,0)</f>
        <v>KENTUCKY</v>
      </c>
      <c r="M2194" t="str">
        <f>VLOOKUP(I2194,'Cost Center VLookup'!$A$1:$C$99,2,0)</f>
        <v>2734 KY Div Bowling Green C&amp;M/Service</v>
      </c>
      <c r="N2194" t="str">
        <f>VLOOKUP(I2194,'Cost Center VLookup'!$A$1:$C$89,3,0)</f>
        <v>Don Bonner / Kolby Beals</v>
      </c>
      <c r="O2194" t="str">
        <f>VLOOKUP(I2194,'Cost Center VLookup'!$A$1:$D$97,4,0)</f>
        <v>Mike Close</v>
      </c>
    </row>
    <row r="2195" spans="1:15" ht="15" hidden="1">
      <c r="A2195" s="18" t="s">
        <v>1916</v>
      </c>
      <c r="B2195" s="57">
        <v>201512</v>
      </c>
      <c r="C2195" s="9" t="s">
        <v>1871</v>
      </c>
      <c r="D2195" s="62" t="s">
        <v>1919</v>
      </c>
      <c r="E2195" s="62" t="s">
        <v>486</v>
      </c>
      <c r="F2195" s="63">
        <v>1357.29</v>
      </c>
      <c r="G2195">
        <v>30736</v>
      </c>
      <c r="H2195" s="7" t="str">
        <f>VLOOKUP(G2195,'Sub-Acct VLookup'!$A$1:$B$44,2,0)</f>
        <v>Community Welfare</v>
      </c>
      <c r="I2195" s="64">
        <v>2734</v>
      </c>
      <c r="J2195" s="54" t="s">
        <v>1011</v>
      </c>
      <c r="K2195" s="54"/>
      <c r="L2195" t="str">
        <f>VLOOKUP(J2195,'State V-Lookup'!$A$1:$B$19,2,0)</f>
        <v>KENTUCKY</v>
      </c>
      <c r="M2195" t="str">
        <f>VLOOKUP(I2195,'Cost Center VLookup'!$A$1:$C$99,2,0)</f>
        <v>2734 KY Div Bowling Green C&amp;M/Service</v>
      </c>
      <c r="N2195" t="str">
        <f>VLOOKUP(I2195,'Cost Center VLookup'!$A$1:$C$89,3,0)</f>
        <v>Don Bonner / Kolby Beals</v>
      </c>
      <c r="O2195" t="str">
        <f>VLOOKUP(I2195,'Cost Center VLookup'!$A$1:$D$97,4,0)</f>
        <v>Mike Close</v>
      </c>
    </row>
    <row r="2196" spans="1:15" ht="15" hidden="1">
      <c r="A2196" s="18" t="s">
        <v>1916</v>
      </c>
      <c r="B2196" s="57">
        <v>201512</v>
      </c>
      <c r="C2196" s="9" t="s">
        <v>1871</v>
      </c>
      <c r="D2196" s="62" t="s">
        <v>1921</v>
      </c>
      <c r="E2196" s="62" t="s">
        <v>1920</v>
      </c>
      <c r="F2196" s="63">
        <v>2500</v>
      </c>
      <c r="G2196">
        <v>30736</v>
      </c>
      <c r="H2196" s="7" t="str">
        <f>VLOOKUP(G2196,'Sub-Acct VLookup'!$A$1:$B$44,2,0)</f>
        <v>Community Welfare</v>
      </c>
      <c r="I2196" s="64">
        <v>3333</v>
      </c>
      <c r="J2196" s="54" t="s">
        <v>1011</v>
      </c>
      <c r="K2196" s="54"/>
      <c r="L2196" t="str">
        <f>VLOOKUP(J2196,'State V-Lookup'!$A$1:$B$19,2,0)</f>
        <v>KENTUCKY</v>
      </c>
      <c r="M2196" t="str">
        <f>VLOOKUP(I2196,'Cost Center VLookup'!$A$1:$C$99,2,0)</f>
        <v>3333 Mid St Div Public Affairs</v>
      </c>
      <c r="N2196" t="str">
        <f>VLOOKUP(I2196,'Cost Center VLookup'!$A$1:$C$89,3,0)</f>
        <v>Mark Martin</v>
      </c>
      <c r="O2196" t="str">
        <f>VLOOKUP(I2196,'Cost Center VLookup'!$A$1:$D$97,4,0)</f>
        <v>Administration</v>
      </c>
    </row>
    <row r="2197" spans="1:15" ht="15" hidden="1">
      <c r="A2197" s="18" t="s">
        <v>1922</v>
      </c>
      <c r="B2197" s="57">
        <v>201512</v>
      </c>
      <c r="C2197" s="9" t="s">
        <v>1871</v>
      </c>
      <c r="D2197" s="62" t="s">
        <v>1923</v>
      </c>
      <c r="E2197" s="62" t="s">
        <v>523</v>
      </c>
      <c r="F2197" s="63">
        <v>500</v>
      </c>
      <c r="G2197">
        <v>30736</v>
      </c>
      <c r="H2197" s="7" t="str">
        <f>VLOOKUP(G2197,'Sub-Acct VLookup'!$A$1:$B$44,2,0)</f>
        <v>Community Welfare</v>
      </c>
      <c r="I2197" s="64">
        <v>2637</v>
      </c>
      <c r="J2197" s="54" t="s">
        <v>1011</v>
      </c>
      <c r="K2197" s="54"/>
      <c r="L2197" t="str">
        <f>VLOOKUP(J2197,'State V-Lookup'!$A$1:$B$19,2,0)</f>
        <v>KENTUCKY</v>
      </c>
      <c r="M2197" t="str">
        <f>VLOOKUP(I2197,'Cost Center VLookup'!$A$1:$C$99,2,0)</f>
        <v>2637 KY Div Paducah C&amp;M/Service</v>
      </c>
      <c r="N2197" t="str">
        <f>VLOOKUP(I2197,'Cost Center VLookup'!$A$1:$C$89,3,0)</f>
        <v>Pat Mattingly / Sean Jones</v>
      </c>
      <c r="O2197" t="str">
        <f>VLOOKUP(I2197,'Cost Center VLookup'!$A$1:$D$97,4,0)</f>
        <v>Ryan Tolbert</v>
      </c>
    </row>
    <row r="2198" spans="1:15" ht="15" hidden="1">
      <c r="A2198" s="18" t="s">
        <v>1924</v>
      </c>
      <c r="B2198" s="57">
        <v>201512</v>
      </c>
      <c r="C2198" s="9" t="s">
        <v>1871</v>
      </c>
      <c r="D2198" s="62" t="s">
        <v>1925</v>
      </c>
      <c r="E2198" s="62" t="s">
        <v>712</v>
      </c>
      <c r="F2198" s="63">
        <v>1000</v>
      </c>
      <c r="G2198">
        <v>30710</v>
      </c>
      <c r="H2198" s="7" t="str">
        <f>VLOOKUP(G2198,'Sub-Acct VLookup'!$A$1:$B$44,2,0)</f>
        <v>Youth Clubs &amp; Centers</v>
      </c>
      <c r="I2198" s="64">
        <v>3333</v>
      </c>
      <c r="J2198" s="54" t="s">
        <v>1011</v>
      </c>
      <c r="K2198" s="54"/>
      <c r="L2198" t="str">
        <f>VLOOKUP(J2198,'State V-Lookup'!$A$1:$B$19,2,0)</f>
        <v>KENTUCKY</v>
      </c>
      <c r="M2198" t="str">
        <f>VLOOKUP(I2198,'Cost Center VLookup'!$A$1:$C$99,2,0)</f>
        <v>3333 Mid St Div Public Affairs</v>
      </c>
      <c r="N2198" t="str">
        <f>VLOOKUP(I2198,'Cost Center VLookup'!$A$1:$C$89,3,0)</f>
        <v>Mark Martin</v>
      </c>
      <c r="O2198" t="str">
        <f>VLOOKUP(I2198,'Cost Center VLookup'!$A$1:$D$97,4,0)</f>
        <v>Administration</v>
      </c>
    </row>
    <row r="2199" spans="1:15" ht="15" hidden="1">
      <c r="A2199" s="66" t="s">
        <v>1926</v>
      </c>
      <c r="B2199" s="68">
        <v>201601</v>
      </c>
      <c r="C2199" s="9" t="s">
        <v>1871</v>
      </c>
      <c r="D2199" s="66" t="s">
        <v>1928</v>
      </c>
      <c r="E2199" s="66" t="s">
        <v>1927</v>
      </c>
      <c r="F2199" s="67">
        <v>562</v>
      </c>
      <c r="G2199" s="68">
        <v>30736</v>
      </c>
      <c r="H2199" s="7" t="str">
        <f>VLOOKUP(G2199,'Sub-Acct VLookup'!$A$1:$B$44,2,0)</f>
        <v>Community Welfare</v>
      </c>
      <c r="I2199" s="68">
        <v>3333</v>
      </c>
      <c r="J2199" s="54" t="s">
        <v>1011</v>
      </c>
      <c r="K2199" s="54"/>
      <c r="L2199" t="str">
        <f>VLOOKUP(J2199,'State V-Lookup'!$A$1:$B$19,2,0)</f>
        <v>KENTUCKY</v>
      </c>
      <c r="M2199" t="str">
        <f>VLOOKUP(I2199,'Cost Center VLookup'!$A$1:$C$99,2,0)</f>
        <v>3333 Mid St Div Public Affairs</v>
      </c>
      <c r="N2199" t="str">
        <f>VLOOKUP(I2199,'Cost Center VLookup'!$A$1:$C$89,3,0)</f>
        <v>Mark Martin</v>
      </c>
      <c r="O2199" t="str">
        <f>VLOOKUP(I2199,'Cost Center VLookup'!$A$1:$D$97,4,0)</f>
        <v>Administration</v>
      </c>
    </row>
    <row r="2200" spans="1:15" ht="15" hidden="1">
      <c r="A2200" s="66" t="s">
        <v>1929</v>
      </c>
      <c r="B2200" s="68">
        <v>201601</v>
      </c>
      <c r="C2200" s="9" t="s">
        <v>1871</v>
      </c>
      <c r="D2200" s="66" t="s">
        <v>1930</v>
      </c>
      <c r="E2200" s="66" t="s">
        <v>855</v>
      </c>
      <c r="F2200" s="67">
        <v>1000</v>
      </c>
      <c r="G2200" s="68">
        <v>30736</v>
      </c>
      <c r="H2200" s="7" t="str">
        <f>VLOOKUP(G2200,'Sub-Acct VLookup'!$A$1:$B$44,2,0)</f>
        <v>Community Welfare</v>
      </c>
      <c r="I2200" s="68">
        <v>3333</v>
      </c>
      <c r="J2200" s="54" t="s">
        <v>1011</v>
      </c>
      <c r="K2200" s="54"/>
      <c r="L2200" t="str">
        <f>VLOOKUP(J2200,'State V-Lookup'!$A$1:$B$19,2,0)</f>
        <v>KENTUCKY</v>
      </c>
      <c r="M2200" t="str">
        <f>VLOOKUP(I2200,'Cost Center VLookup'!$A$1:$C$99,2,0)</f>
        <v>3333 Mid St Div Public Affairs</v>
      </c>
      <c r="N2200" t="str">
        <f>VLOOKUP(I2200,'Cost Center VLookup'!$A$1:$C$89,3,0)</f>
        <v>Mark Martin</v>
      </c>
      <c r="O2200" t="str">
        <f>VLOOKUP(I2200,'Cost Center VLookup'!$A$1:$D$97,4,0)</f>
        <v>Administration</v>
      </c>
    </row>
    <row r="2201" spans="1:15" ht="15" hidden="1">
      <c r="A2201" s="66" t="s">
        <v>1929</v>
      </c>
      <c r="B2201" s="68">
        <v>201601</v>
      </c>
      <c r="C2201" s="9" t="s">
        <v>1871</v>
      </c>
      <c r="D2201" s="66" t="s">
        <v>1931</v>
      </c>
      <c r="E2201" s="66" t="s">
        <v>360</v>
      </c>
      <c r="F2201" s="67">
        <v>1000</v>
      </c>
      <c r="G2201" s="68">
        <v>30702</v>
      </c>
      <c r="H2201" s="7" t="str">
        <f>VLOOKUP(G2201,'Sub-Acct VLookup'!$A$1:$B$44,2,0)</f>
        <v>Education</v>
      </c>
      <c r="I2201" s="68">
        <v>2734</v>
      </c>
      <c r="J2201" s="54" t="s">
        <v>1011</v>
      </c>
      <c r="K2201" s="54"/>
      <c r="L2201" t="str">
        <f>VLOOKUP(J2201,'State V-Lookup'!$A$1:$B$19,2,0)</f>
        <v>KENTUCKY</v>
      </c>
      <c r="M2201" t="str">
        <f>VLOOKUP(I2201,'Cost Center VLookup'!$A$1:$C$99,2,0)</f>
        <v>2734 KY Div Bowling Green C&amp;M/Service</v>
      </c>
      <c r="N2201" t="str">
        <f>VLOOKUP(I2201,'Cost Center VLookup'!$A$1:$C$89,3,0)</f>
        <v>Don Bonner / Kolby Beals</v>
      </c>
      <c r="O2201" t="str">
        <f>VLOOKUP(I2201,'Cost Center VLookup'!$A$1:$D$97,4,0)</f>
        <v>Mike Close</v>
      </c>
    </row>
    <row r="2202" spans="1:15" ht="15" hidden="1">
      <c r="A2202" s="66" t="s">
        <v>1932</v>
      </c>
      <c r="B2202" s="68">
        <v>201601</v>
      </c>
      <c r="C2202" s="9" t="s">
        <v>1871</v>
      </c>
      <c r="D2202" s="66" t="s">
        <v>1934</v>
      </c>
      <c r="E2202" s="66" t="s">
        <v>1933</v>
      </c>
      <c r="F2202" s="67">
        <v>150</v>
      </c>
      <c r="G2202" s="68">
        <v>30736</v>
      </c>
      <c r="H2202" s="7" t="str">
        <f>VLOOKUP(G2202,'Sub-Acct VLookup'!$A$1:$B$44,2,0)</f>
        <v>Community Welfare</v>
      </c>
      <c r="I2202" s="68">
        <v>3307</v>
      </c>
      <c r="J2202" s="11" t="s">
        <v>1027</v>
      </c>
      <c r="K2202" s="11"/>
      <c r="L2202" t="str">
        <f>VLOOKUP(J2202,'State V-Lookup'!$A$1:$B$19,2,0)</f>
        <v>GENERAL OFFICE</v>
      </c>
      <c r="M2202" t="str">
        <f>VLOOKUP(I2202,'Cost Center VLookup'!$A$1:$C$99,2,0)</f>
        <v>3307 Mid St Div Franklin Finance</v>
      </c>
      <c r="N2202" t="str">
        <f>VLOOKUP(I2202,'Cost Center VLookup'!$A$1:$C$89,3,0)</f>
        <v>Marcie Wessinger</v>
      </c>
      <c r="O2202" t="str">
        <f>VLOOKUP(I2202,'Cost Center VLookup'!$A$1:$D$97,4,0)</f>
        <v>Administration</v>
      </c>
    </row>
    <row r="2203" spans="1:15" ht="15" hidden="1">
      <c r="A2203" s="66" t="s">
        <v>1935</v>
      </c>
      <c r="B2203" s="68">
        <v>201601</v>
      </c>
      <c r="C2203" s="9" t="s">
        <v>1871</v>
      </c>
      <c r="D2203" s="66" t="s">
        <v>1936</v>
      </c>
      <c r="E2203" s="66" t="s">
        <v>1093</v>
      </c>
      <c r="F2203" s="67">
        <v>100</v>
      </c>
      <c r="G2203" s="68">
        <v>30736</v>
      </c>
      <c r="H2203" s="7" t="str">
        <f>VLOOKUP(G2203,'Sub-Acct VLookup'!$A$1:$B$44,2,0)</f>
        <v>Community Welfare</v>
      </c>
      <c r="I2203" s="68">
        <v>3333</v>
      </c>
      <c r="J2203" s="65" t="s">
        <v>1026</v>
      </c>
      <c r="K2203" s="65"/>
      <c r="L2203" t="str">
        <f>VLOOKUP(J2203,'State V-Lookup'!$A$1:$B$19,2,0)</f>
        <v>TENNESSEE</v>
      </c>
      <c r="M2203" t="str">
        <f>VLOOKUP(I2203,'Cost Center VLookup'!$A$1:$C$99,2,0)</f>
        <v>3333 Mid St Div Public Affairs</v>
      </c>
      <c r="N2203" t="str">
        <f>VLOOKUP(I2203,'Cost Center VLookup'!$A$1:$C$89,3,0)</f>
        <v>Mark Martin</v>
      </c>
      <c r="O2203" t="str">
        <f>VLOOKUP(I2203,'Cost Center VLookup'!$A$1:$D$97,4,0)</f>
        <v>Administration</v>
      </c>
    </row>
    <row r="2204" spans="1:15" ht="15" hidden="1">
      <c r="A2204" s="66" t="s">
        <v>1937</v>
      </c>
      <c r="B2204" s="68">
        <v>201601</v>
      </c>
      <c r="C2204" s="9" t="s">
        <v>1871</v>
      </c>
      <c r="D2204" s="66" t="s">
        <v>1939</v>
      </c>
      <c r="E2204" s="66" t="s">
        <v>1938</v>
      </c>
      <c r="F2204" s="67">
        <v>100</v>
      </c>
      <c r="G2204" s="68">
        <v>30736</v>
      </c>
      <c r="H2204" s="7" t="str">
        <f>VLOOKUP(G2204,'Sub-Acct VLookup'!$A$1:$B$44,2,0)</f>
        <v>Community Welfare</v>
      </c>
      <c r="I2204" s="68">
        <v>3301</v>
      </c>
      <c r="J2204" s="11" t="s">
        <v>1027</v>
      </c>
      <c r="K2204" s="11"/>
      <c r="L2204" t="str">
        <f>VLOOKUP(J2204,'State V-Lookup'!$A$1:$B$19,2,0)</f>
        <v>GENERAL OFFICE</v>
      </c>
      <c r="M2204" t="str">
        <f>VLOOKUP(I2204,'Cost Center VLookup'!$A$1:$C$99,2,0)</f>
        <v>3301 Mid St Div Franklin Administration</v>
      </c>
      <c r="N2204" t="str">
        <f>VLOOKUP(I2204,'Cost Center VLookup'!$A$1:$C$89,3,0)</f>
        <v>Kevin Dobbs</v>
      </c>
      <c r="O2204" t="str">
        <f>VLOOKUP(I2204,'Cost Center VLookup'!$A$1:$D$97,4,0)</f>
        <v>Administration</v>
      </c>
    </row>
    <row r="2205" spans="1:15" ht="15" hidden="1">
      <c r="A2205" s="66" t="s">
        <v>1940</v>
      </c>
      <c r="B2205" s="68">
        <v>201601</v>
      </c>
      <c r="C2205" s="9" t="s">
        <v>1871</v>
      </c>
      <c r="D2205" s="66" t="s">
        <v>1942</v>
      </c>
      <c r="E2205" s="66" t="s">
        <v>1941</v>
      </c>
      <c r="F2205" s="67">
        <v>1000</v>
      </c>
      <c r="G2205" s="68">
        <v>30736</v>
      </c>
      <c r="H2205" s="7" t="str">
        <f>VLOOKUP(G2205,'Sub-Acct VLookup'!$A$1:$B$44,2,0)</f>
        <v>Community Welfare</v>
      </c>
      <c r="I2205" s="68">
        <v>2734</v>
      </c>
      <c r="J2205" s="54" t="s">
        <v>1011</v>
      </c>
      <c r="K2205" s="54"/>
      <c r="L2205" t="str">
        <f>VLOOKUP(J2205,'State V-Lookup'!$A$1:$B$19,2,0)</f>
        <v>KENTUCKY</v>
      </c>
      <c r="M2205" t="str">
        <f>VLOOKUP(I2205,'Cost Center VLookup'!$A$1:$C$99,2,0)</f>
        <v>2734 KY Div Bowling Green C&amp;M/Service</v>
      </c>
      <c r="N2205" t="str">
        <f>VLOOKUP(I2205,'Cost Center VLookup'!$A$1:$C$89,3,0)</f>
        <v>Don Bonner / Kolby Beals</v>
      </c>
      <c r="O2205" t="str">
        <f>VLOOKUP(I2205,'Cost Center VLookup'!$A$1:$D$97,4,0)</f>
        <v>Mike Close</v>
      </c>
    </row>
    <row r="2206" spans="1:15" ht="15" hidden="1">
      <c r="A2206" s="66" t="s">
        <v>1943</v>
      </c>
      <c r="B2206" s="68">
        <v>201601</v>
      </c>
      <c r="C2206" s="9" t="s">
        <v>1871</v>
      </c>
      <c r="D2206" s="66" t="s">
        <v>1945</v>
      </c>
      <c r="E2206" s="66" t="s">
        <v>1944</v>
      </c>
      <c r="F2206" s="67">
        <v>1000</v>
      </c>
      <c r="G2206" s="68">
        <v>30736</v>
      </c>
      <c r="H2206" s="7" t="str">
        <f>VLOOKUP(G2206,'Sub-Acct VLookup'!$A$1:$B$44,2,0)</f>
        <v>Community Welfare</v>
      </c>
      <c r="I2206" s="68">
        <v>3307</v>
      </c>
      <c r="J2206" s="65" t="s">
        <v>1026</v>
      </c>
      <c r="K2206" s="65"/>
      <c r="L2206" t="str">
        <f>VLOOKUP(J2206,'State V-Lookup'!$A$1:$B$19,2,0)</f>
        <v>TENNESSEE</v>
      </c>
      <c r="M2206" t="str">
        <f>VLOOKUP(I2206,'Cost Center VLookup'!$A$1:$C$99,2,0)</f>
        <v>3307 Mid St Div Franklin Finance</v>
      </c>
      <c r="N2206" t="str">
        <f>VLOOKUP(I2206,'Cost Center VLookup'!$A$1:$C$89,3,0)</f>
        <v>Marcie Wessinger</v>
      </c>
      <c r="O2206" t="str">
        <f>VLOOKUP(I2206,'Cost Center VLookup'!$A$1:$D$97,4,0)</f>
        <v>Administration</v>
      </c>
    </row>
    <row r="2207" spans="1:15" ht="15" hidden="1">
      <c r="A2207" s="66" t="s">
        <v>1946</v>
      </c>
      <c r="B2207" s="68">
        <v>201601</v>
      </c>
      <c r="C2207" s="9" t="s">
        <v>1871</v>
      </c>
      <c r="D2207" s="66" t="s">
        <v>1947</v>
      </c>
      <c r="E2207" s="66" t="s">
        <v>360</v>
      </c>
      <c r="F2207" s="67">
        <v>264</v>
      </c>
      <c r="G2207" s="68">
        <v>30736</v>
      </c>
      <c r="H2207" s="7" t="str">
        <f>VLOOKUP(G2207,'Sub-Acct VLookup'!$A$1:$B$44,2,0)</f>
        <v>Community Welfare</v>
      </c>
      <c r="I2207" s="68">
        <v>2734</v>
      </c>
      <c r="J2207" s="54" t="s">
        <v>1011</v>
      </c>
      <c r="K2207" s="54"/>
      <c r="L2207" t="str">
        <f>VLOOKUP(J2207,'State V-Lookup'!$A$1:$B$19,2,0)</f>
        <v>KENTUCKY</v>
      </c>
      <c r="M2207" t="str">
        <f>VLOOKUP(I2207,'Cost Center VLookup'!$A$1:$C$99,2,0)</f>
        <v>2734 KY Div Bowling Green C&amp;M/Service</v>
      </c>
      <c r="N2207" t="str">
        <f>VLOOKUP(I2207,'Cost Center VLookup'!$A$1:$C$89,3,0)</f>
        <v>Don Bonner / Kolby Beals</v>
      </c>
      <c r="O2207" t="str">
        <f>VLOOKUP(I2207,'Cost Center VLookup'!$A$1:$D$97,4,0)</f>
        <v>Mike Close</v>
      </c>
    </row>
    <row r="2208" spans="1:15" ht="15" hidden="1">
      <c r="A2208" s="66" t="s">
        <v>1948</v>
      </c>
      <c r="B2208" s="68">
        <v>201601</v>
      </c>
      <c r="C2208" s="9" t="s">
        <v>1871</v>
      </c>
      <c r="D2208" s="66" t="s">
        <v>1949</v>
      </c>
      <c r="E2208" s="66" t="s">
        <v>1273</v>
      </c>
      <c r="F2208" s="67">
        <v>2000</v>
      </c>
      <c r="G2208" s="68">
        <v>30705</v>
      </c>
      <c r="H2208" s="7" t="str">
        <f>VLOOKUP(G2208,'Sub-Acct VLookup'!$A$1:$B$44,2,0)</f>
        <v>Health</v>
      </c>
      <c r="I2208" s="68">
        <v>3333</v>
      </c>
      <c r="J2208" s="54" t="s">
        <v>1011</v>
      </c>
      <c r="K2208" s="54"/>
      <c r="L2208" t="str">
        <f>VLOOKUP(J2208,'State V-Lookup'!$A$1:$B$19,2,0)</f>
        <v>KENTUCKY</v>
      </c>
      <c r="M2208" t="str">
        <f>VLOOKUP(I2208,'Cost Center VLookup'!$A$1:$C$99,2,0)</f>
        <v>3333 Mid St Div Public Affairs</v>
      </c>
      <c r="N2208" t="str">
        <f>VLOOKUP(I2208,'Cost Center VLookup'!$A$1:$C$89,3,0)</f>
        <v>Mark Martin</v>
      </c>
      <c r="O2208" t="str">
        <f>VLOOKUP(I2208,'Cost Center VLookup'!$A$1:$D$97,4,0)</f>
        <v>Administration</v>
      </c>
    </row>
    <row r="2209" spans="1:15" ht="15" hidden="1">
      <c r="A2209" s="66" t="s">
        <v>1950</v>
      </c>
      <c r="B2209" s="68">
        <v>201601</v>
      </c>
      <c r="C2209" s="9" t="s">
        <v>1871</v>
      </c>
      <c r="D2209" s="66" t="s">
        <v>1951</v>
      </c>
      <c r="E2209" s="66" t="s">
        <v>484</v>
      </c>
      <c r="F2209" s="67">
        <v>250</v>
      </c>
      <c r="G2209" s="68">
        <v>30703</v>
      </c>
      <c r="H2209" s="7" t="str">
        <f>VLOOKUP(G2209,'Sub-Acct VLookup'!$A$1:$B$44,2,0)</f>
        <v>United Way Agencies</v>
      </c>
      <c r="I2209" s="68">
        <v>2637</v>
      </c>
      <c r="J2209" s="54" t="s">
        <v>1011</v>
      </c>
      <c r="K2209" s="54"/>
      <c r="L2209" t="str">
        <f>VLOOKUP(J2209,'State V-Lookup'!$A$1:$B$19,2,0)</f>
        <v>KENTUCKY</v>
      </c>
      <c r="M2209" t="str">
        <f>VLOOKUP(I2209,'Cost Center VLookup'!$A$1:$C$99,2,0)</f>
        <v>2637 KY Div Paducah C&amp;M/Service</v>
      </c>
      <c r="N2209" t="str">
        <f>VLOOKUP(I2209,'Cost Center VLookup'!$A$1:$C$89,3,0)</f>
        <v>Pat Mattingly / Sean Jones</v>
      </c>
      <c r="O2209" t="str">
        <f>VLOOKUP(I2209,'Cost Center VLookup'!$A$1:$D$97,4,0)</f>
        <v>Ryan Tolbert</v>
      </c>
    </row>
    <row r="2210" spans="1:15" ht="15" hidden="1">
      <c r="A2210" s="66" t="s">
        <v>1952</v>
      </c>
      <c r="B2210" s="68">
        <v>201601</v>
      </c>
      <c r="C2210" s="9" t="s">
        <v>1871</v>
      </c>
      <c r="D2210" s="66" t="s">
        <v>1953</v>
      </c>
      <c r="E2210" s="66" t="s">
        <v>470</v>
      </c>
      <c r="F2210" s="67">
        <v>400</v>
      </c>
      <c r="G2210" s="68">
        <v>30736</v>
      </c>
      <c r="H2210" s="7" t="str">
        <f>VLOOKUP(G2210,'Sub-Acct VLookup'!$A$1:$B$44,2,0)</f>
        <v>Community Welfare</v>
      </c>
      <c r="I2210" s="68">
        <v>2734</v>
      </c>
      <c r="J2210" s="54" t="s">
        <v>1011</v>
      </c>
      <c r="K2210" s="54"/>
      <c r="L2210" t="str">
        <f>VLOOKUP(J2210,'State V-Lookup'!$A$1:$B$19,2,0)</f>
        <v>KENTUCKY</v>
      </c>
      <c r="M2210" t="str">
        <f>VLOOKUP(I2210,'Cost Center VLookup'!$A$1:$C$99,2,0)</f>
        <v>2734 KY Div Bowling Green C&amp;M/Service</v>
      </c>
      <c r="N2210" t="str">
        <f>VLOOKUP(I2210,'Cost Center VLookup'!$A$1:$C$89,3,0)</f>
        <v>Don Bonner / Kolby Beals</v>
      </c>
      <c r="O2210" t="str">
        <f>VLOOKUP(I2210,'Cost Center VLookup'!$A$1:$D$97,4,0)</f>
        <v>Mike Close</v>
      </c>
    </row>
    <row r="2211" spans="1:15" ht="15" hidden="1">
      <c r="A2211" s="66" t="s">
        <v>1954</v>
      </c>
      <c r="B2211" s="68">
        <v>201601</v>
      </c>
      <c r="C2211" s="9" t="s">
        <v>1871</v>
      </c>
      <c r="D2211" s="66" t="s">
        <v>1955</v>
      </c>
      <c r="E2211" s="66" t="s">
        <v>1813</v>
      </c>
      <c r="F2211" s="67">
        <v>-341.4</v>
      </c>
      <c r="G2211" s="68">
        <v>30736</v>
      </c>
      <c r="H2211" s="7" t="str">
        <f>VLOOKUP(G2211,'Sub-Acct VLookup'!$A$1:$B$44,2,0)</f>
        <v>Community Welfare</v>
      </c>
      <c r="I2211" s="68">
        <v>3333</v>
      </c>
      <c r="J2211" s="65" t="s">
        <v>1026</v>
      </c>
      <c r="K2211" s="65"/>
      <c r="L2211" t="str">
        <f>VLOOKUP(J2211,'State V-Lookup'!$A$1:$B$19,2,0)</f>
        <v>TENNESSEE</v>
      </c>
      <c r="M2211" t="str">
        <f>VLOOKUP(I2211,'Cost Center VLookup'!$A$1:$C$99,2,0)</f>
        <v>3333 Mid St Div Public Affairs</v>
      </c>
      <c r="N2211" t="str">
        <f>VLOOKUP(I2211,'Cost Center VLookup'!$A$1:$C$89,3,0)</f>
        <v>Mark Martin</v>
      </c>
      <c r="O2211" t="str">
        <f>VLOOKUP(I2211,'Cost Center VLookup'!$A$1:$D$97,4,0)</f>
        <v>Administration</v>
      </c>
    </row>
    <row r="2212" spans="1:15" ht="15" hidden="1">
      <c r="A2212" s="66" t="s">
        <v>1956</v>
      </c>
      <c r="B2212" s="68">
        <v>201601</v>
      </c>
      <c r="C2212" s="9" t="s">
        <v>1871</v>
      </c>
      <c r="D2212" s="66" t="s">
        <v>1958</v>
      </c>
      <c r="E2212" s="66" t="s">
        <v>1957</v>
      </c>
      <c r="F2212" s="67">
        <v>950</v>
      </c>
      <c r="G2212" s="68">
        <v>30736</v>
      </c>
      <c r="H2212" s="7" t="str">
        <f>VLOOKUP(G2212,'Sub-Acct VLookup'!$A$1:$B$44,2,0)</f>
        <v>Community Welfare</v>
      </c>
      <c r="I2212" s="68">
        <v>3333</v>
      </c>
      <c r="J2212" s="2" t="s">
        <v>1035</v>
      </c>
      <c r="K2212" s="2"/>
      <c r="L2212" t="str">
        <f>VLOOKUP(J2212,'State V-Lookup'!$A$1:$B$19,2,0)</f>
        <v>VIRGINIA</v>
      </c>
      <c r="M2212" t="str">
        <f>VLOOKUP(I2212,'Cost Center VLookup'!$A$1:$C$99,2,0)</f>
        <v>3333 Mid St Div Public Affairs</v>
      </c>
      <c r="N2212" t="str">
        <f>VLOOKUP(I2212,'Cost Center VLookup'!$A$1:$C$89,3,0)</f>
        <v>Mark Martin</v>
      </c>
      <c r="O2212" t="str">
        <f>VLOOKUP(I2212,'Cost Center VLookup'!$A$1:$D$97,4,0)</f>
        <v>Administration</v>
      </c>
    </row>
    <row r="2213" spans="1:15" ht="15" hidden="1">
      <c r="A2213" s="69" t="s">
        <v>1959</v>
      </c>
      <c r="B2213" s="68">
        <v>201602</v>
      </c>
      <c r="C2213" s="9" t="s">
        <v>1871</v>
      </c>
      <c r="D2213" s="69" t="s">
        <v>1960</v>
      </c>
      <c r="E2213" s="69" t="s">
        <v>709</v>
      </c>
      <c r="F2213" s="70">
        <v>200</v>
      </c>
      <c r="G2213" s="71">
        <v>30702</v>
      </c>
      <c r="H2213" s="7" t="str">
        <f>VLOOKUP(G2213,'Sub-Acct VLookup'!$A$1:$B$44,2,0)</f>
        <v>Education</v>
      </c>
      <c r="I2213" s="71">
        <v>3333</v>
      </c>
      <c r="J2213" s="54" t="s">
        <v>1011</v>
      </c>
      <c r="K2213" s="54"/>
      <c r="L2213" t="str">
        <f>VLOOKUP(J2213,'State V-Lookup'!$A$1:$B$19,2,0)</f>
        <v>KENTUCKY</v>
      </c>
      <c r="M2213" t="str">
        <f>VLOOKUP(I2213,'Cost Center VLookup'!$A$1:$C$99,2,0)</f>
        <v>3333 Mid St Div Public Affairs</v>
      </c>
      <c r="N2213" t="str">
        <f>VLOOKUP(I2213,'Cost Center VLookup'!$A$1:$C$89,3,0)</f>
        <v>Mark Martin</v>
      </c>
      <c r="O2213" t="str">
        <f>VLOOKUP(I2213,'Cost Center VLookup'!$A$1:$D$97,4,0)</f>
        <v>Administration</v>
      </c>
    </row>
    <row r="2214" spans="1:15" ht="15" hidden="1">
      <c r="A2214" s="69" t="s">
        <v>1961</v>
      </c>
      <c r="B2214" s="68">
        <v>201602</v>
      </c>
      <c r="C2214" s="9" t="s">
        <v>1871</v>
      </c>
      <c r="D2214" s="69" t="s">
        <v>1962</v>
      </c>
      <c r="E2214" s="69" t="s">
        <v>909</v>
      </c>
      <c r="F2214" s="70">
        <v>500</v>
      </c>
      <c r="G2214" s="71">
        <v>30736</v>
      </c>
      <c r="H2214" s="7" t="str">
        <f>VLOOKUP(G2214,'Sub-Acct VLookup'!$A$1:$B$44,2,0)</f>
        <v>Community Welfare</v>
      </c>
      <c r="I2214" s="71">
        <v>3333</v>
      </c>
      <c r="J2214" s="54" t="s">
        <v>1011</v>
      </c>
      <c r="K2214" s="54"/>
      <c r="L2214" t="str">
        <f>VLOOKUP(J2214,'State V-Lookup'!$A$1:$B$19,2,0)</f>
        <v>KENTUCKY</v>
      </c>
      <c r="M2214" t="str">
        <f>VLOOKUP(I2214,'Cost Center VLookup'!$A$1:$C$99,2,0)</f>
        <v>3333 Mid St Div Public Affairs</v>
      </c>
      <c r="N2214" t="str">
        <f>VLOOKUP(I2214,'Cost Center VLookup'!$A$1:$C$89,3,0)</f>
        <v>Mark Martin</v>
      </c>
      <c r="O2214" t="str">
        <f>VLOOKUP(I2214,'Cost Center VLookup'!$A$1:$D$97,4,0)</f>
        <v>Administration</v>
      </c>
    </row>
    <row r="2215" spans="1:15" ht="15" hidden="1">
      <c r="A2215" s="69" t="s">
        <v>1961</v>
      </c>
      <c r="B2215" s="68">
        <v>201602</v>
      </c>
      <c r="C2215" s="9" t="s">
        <v>1871</v>
      </c>
      <c r="D2215" s="69" t="s">
        <v>1962</v>
      </c>
      <c r="E2215" s="69" t="s">
        <v>605</v>
      </c>
      <c r="F2215" s="70">
        <v>200</v>
      </c>
      <c r="G2215" s="71">
        <v>30736</v>
      </c>
      <c r="H2215" s="7" t="str">
        <f>VLOOKUP(G2215,'Sub-Acct VLookup'!$A$1:$B$44,2,0)</f>
        <v>Community Welfare</v>
      </c>
      <c r="I2215" s="71">
        <v>3333</v>
      </c>
      <c r="J2215" s="54" t="s">
        <v>1011</v>
      </c>
      <c r="K2215" s="54"/>
      <c r="L2215" t="str">
        <f>VLOOKUP(J2215,'State V-Lookup'!$A$1:$B$19,2,0)</f>
        <v>KENTUCKY</v>
      </c>
      <c r="M2215" t="str">
        <f>VLOOKUP(I2215,'Cost Center VLookup'!$A$1:$C$99,2,0)</f>
        <v>3333 Mid St Div Public Affairs</v>
      </c>
      <c r="N2215" t="str">
        <f>VLOOKUP(I2215,'Cost Center VLookup'!$A$1:$C$89,3,0)</f>
        <v>Mark Martin</v>
      </c>
      <c r="O2215" t="str">
        <f>VLOOKUP(I2215,'Cost Center VLookup'!$A$1:$D$97,4,0)</f>
        <v>Administration</v>
      </c>
    </row>
    <row r="2216" spans="1:15" ht="15" hidden="1">
      <c r="A2216" s="69" t="s">
        <v>1963</v>
      </c>
      <c r="B2216" s="68">
        <v>201602</v>
      </c>
      <c r="C2216" s="9" t="s">
        <v>1871</v>
      </c>
      <c r="D2216" s="69" t="s">
        <v>1964</v>
      </c>
      <c r="E2216" s="69" t="s">
        <v>1464</v>
      </c>
      <c r="F2216" s="70">
        <v>350</v>
      </c>
      <c r="G2216" s="71">
        <v>30706</v>
      </c>
      <c r="H2216" s="7" t="str">
        <f>VLOOKUP(G2216,'Sub-Acct VLookup'!$A$1:$B$44,2,0)</f>
        <v>Museums &amp; Arts</v>
      </c>
      <c r="I2216" s="71">
        <v>3333</v>
      </c>
      <c r="J2216" s="54" t="s">
        <v>1011</v>
      </c>
      <c r="K2216" s="54"/>
      <c r="L2216" t="str">
        <f>VLOOKUP(J2216,'State V-Lookup'!$A$1:$B$19,2,0)</f>
        <v>KENTUCKY</v>
      </c>
      <c r="M2216" t="str">
        <f>VLOOKUP(I2216,'Cost Center VLookup'!$A$1:$C$99,2,0)</f>
        <v>3333 Mid St Div Public Affairs</v>
      </c>
      <c r="N2216" t="str">
        <f>VLOOKUP(I2216,'Cost Center VLookup'!$A$1:$C$89,3,0)</f>
        <v>Mark Martin</v>
      </c>
      <c r="O2216" t="str">
        <f>VLOOKUP(I2216,'Cost Center VLookup'!$A$1:$D$97,4,0)</f>
        <v>Administration</v>
      </c>
    </row>
    <row r="2217" spans="1:15" ht="15" hidden="1">
      <c r="A2217" s="69" t="s">
        <v>1963</v>
      </c>
      <c r="B2217" s="68">
        <v>201602</v>
      </c>
      <c r="C2217" s="9" t="s">
        <v>1871</v>
      </c>
      <c r="D2217" s="69" t="s">
        <v>1964</v>
      </c>
      <c r="E2217" s="69" t="s">
        <v>204</v>
      </c>
      <c r="F2217" s="70">
        <v>250</v>
      </c>
      <c r="G2217" s="71">
        <v>30736</v>
      </c>
      <c r="H2217" s="7" t="str">
        <f>VLOOKUP(G2217,'Sub-Acct VLookup'!$A$1:$B$44,2,0)</f>
        <v>Community Welfare</v>
      </c>
      <c r="I2217" s="71">
        <v>2734</v>
      </c>
      <c r="J2217" s="54" t="s">
        <v>1011</v>
      </c>
      <c r="K2217" s="54"/>
      <c r="L2217" t="str">
        <f>VLOOKUP(J2217,'State V-Lookup'!$A$1:$B$19,2,0)</f>
        <v>KENTUCKY</v>
      </c>
      <c r="M2217" t="str">
        <f>VLOOKUP(I2217,'Cost Center VLookup'!$A$1:$C$99,2,0)</f>
        <v>2734 KY Div Bowling Green C&amp;M/Service</v>
      </c>
      <c r="N2217" t="str">
        <f>VLOOKUP(I2217,'Cost Center VLookup'!$A$1:$C$89,3,0)</f>
        <v>Don Bonner / Kolby Beals</v>
      </c>
      <c r="O2217" t="str">
        <f>VLOOKUP(I2217,'Cost Center VLookup'!$A$1:$D$97,4,0)</f>
        <v>Mike Close</v>
      </c>
    </row>
    <row r="2218" spans="1:15" ht="15" hidden="1">
      <c r="A2218" s="69" t="s">
        <v>1965</v>
      </c>
      <c r="B2218" s="68">
        <v>201602</v>
      </c>
      <c r="C2218" s="9" t="s">
        <v>1871</v>
      </c>
      <c r="D2218" s="69" t="s">
        <v>1966</v>
      </c>
      <c r="E2218" s="69" t="s">
        <v>1603</v>
      </c>
      <c r="F2218" s="70">
        <v>350</v>
      </c>
      <c r="G2218" s="71">
        <v>30706</v>
      </c>
      <c r="H2218" s="7" t="str">
        <f>VLOOKUP(G2218,'Sub-Acct VLookup'!$A$1:$B$44,2,0)</f>
        <v>Museums &amp; Arts</v>
      </c>
      <c r="I2218" s="71">
        <v>3333</v>
      </c>
      <c r="J2218" s="54" t="s">
        <v>1011</v>
      </c>
      <c r="K2218" s="54"/>
      <c r="L2218" t="str">
        <f>VLOOKUP(J2218,'State V-Lookup'!$A$1:$B$19,2,0)</f>
        <v>KENTUCKY</v>
      </c>
      <c r="M2218" t="str">
        <f>VLOOKUP(I2218,'Cost Center VLookup'!$A$1:$C$99,2,0)</f>
        <v>3333 Mid St Div Public Affairs</v>
      </c>
      <c r="N2218" t="str">
        <f>VLOOKUP(I2218,'Cost Center VLookup'!$A$1:$C$89,3,0)</f>
        <v>Mark Martin</v>
      </c>
      <c r="O2218" t="str">
        <f>VLOOKUP(I2218,'Cost Center VLookup'!$A$1:$D$97,4,0)</f>
        <v>Administration</v>
      </c>
    </row>
    <row r="2219" spans="1:15" ht="15" hidden="1">
      <c r="A2219" s="69" t="s">
        <v>1967</v>
      </c>
      <c r="B2219" s="68">
        <v>201602</v>
      </c>
      <c r="C2219" s="9" t="s">
        <v>1871</v>
      </c>
      <c r="D2219" s="69" t="s">
        <v>1968</v>
      </c>
      <c r="E2219" s="69" t="s">
        <v>191</v>
      </c>
      <c r="F2219" s="70">
        <v>500</v>
      </c>
      <c r="G2219" s="71">
        <v>30736</v>
      </c>
      <c r="H2219" s="7" t="str">
        <f>VLOOKUP(G2219,'Sub-Acct VLookup'!$A$1:$B$44,2,0)</f>
        <v>Community Welfare</v>
      </c>
      <c r="I2219" s="71">
        <v>3333</v>
      </c>
      <c r="J2219" s="72" t="s">
        <v>1035</v>
      </c>
      <c r="K2219" s="72"/>
      <c r="L2219" t="str">
        <f>VLOOKUP(J2219,'State V-Lookup'!$A$1:$B$19,2,0)</f>
        <v>VIRGINIA</v>
      </c>
      <c r="M2219" t="str">
        <f>VLOOKUP(I2219,'Cost Center VLookup'!$A$1:$C$99,2,0)</f>
        <v>3333 Mid St Div Public Affairs</v>
      </c>
      <c r="N2219" t="str">
        <f>VLOOKUP(I2219,'Cost Center VLookup'!$A$1:$C$89,3,0)</f>
        <v>Mark Martin</v>
      </c>
      <c r="O2219" t="str">
        <f>VLOOKUP(I2219,'Cost Center VLookup'!$A$1:$D$97,4,0)</f>
        <v>Administration</v>
      </c>
    </row>
    <row r="2220" spans="1:15" ht="15" hidden="1">
      <c r="A2220" s="69" t="s">
        <v>1969</v>
      </c>
      <c r="B2220" s="68">
        <v>201602</v>
      </c>
      <c r="C2220" s="9" t="s">
        <v>1871</v>
      </c>
      <c r="D2220" s="69" t="s">
        <v>1970</v>
      </c>
      <c r="E2220" s="69" t="s">
        <v>781</v>
      </c>
      <c r="F2220" s="70">
        <v>300</v>
      </c>
      <c r="G2220" s="71">
        <v>30710</v>
      </c>
      <c r="H2220" s="7" t="str">
        <f>VLOOKUP(G2220,'Sub-Acct VLookup'!$A$1:$B$44,2,0)</f>
        <v>Youth Clubs &amp; Centers</v>
      </c>
      <c r="I2220" s="71">
        <v>2734</v>
      </c>
      <c r="J2220" s="54" t="s">
        <v>1011</v>
      </c>
      <c r="K2220" s="54"/>
      <c r="L2220" t="str">
        <f>VLOOKUP(J2220,'State V-Lookup'!$A$1:$B$19,2,0)</f>
        <v>KENTUCKY</v>
      </c>
      <c r="M2220" t="str">
        <f>VLOOKUP(I2220,'Cost Center VLookup'!$A$1:$C$99,2,0)</f>
        <v>2734 KY Div Bowling Green C&amp;M/Service</v>
      </c>
      <c r="N2220" t="str">
        <f>VLOOKUP(I2220,'Cost Center VLookup'!$A$1:$C$89,3,0)</f>
        <v>Don Bonner / Kolby Beals</v>
      </c>
      <c r="O2220" t="str">
        <f>VLOOKUP(I2220,'Cost Center VLookup'!$A$1:$D$97,4,0)</f>
        <v>Mike Close</v>
      </c>
    </row>
    <row r="2221" spans="1:15" ht="15" hidden="1">
      <c r="A2221" s="69" t="s">
        <v>1971</v>
      </c>
      <c r="B2221" s="68">
        <v>201602</v>
      </c>
      <c r="C2221" s="9" t="s">
        <v>1871</v>
      </c>
      <c r="D2221" s="69" t="s">
        <v>1599</v>
      </c>
      <c r="E2221" s="69" t="s">
        <v>486</v>
      </c>
      <c r="F2221" s="70">
        <v>182.03</v>
      </c>
      <c r="G2221" s="71">
        <v>30703</v>
      </c>
      <c r="H2221" s="7" t="str">
        <f>VLOOKUP(G2221,'Sub-Acct VLookup'!$A$1:$B$44,2,0)</f>
        <v>United Way Agencies</v>
      </c>
      <c r="I2221" s="71">
        <v>3333</v>
      </c>
      <c r="J2221" s="65" t="s">
        <v>1026</v>
      </c>
      <c r="K2221" s="65"/>
      <c r="L2221" t="str">
        <f>VLOOKUP(J2221,'State V-Lookup'!$A$1:$B$19,2,0)</f>
        <v>TENNESSEE</v>
      </c>
      <c r="M2221" t="str">
        <f>VLOOKUP(I2221,'Cost Center VLookup'!$A$1:$C$99,2,0)</f>
        <v>3333 Mid St Div Public Affairs</v>
      </c>
      <c r="N2221" t="str">
        <f>VLOOKUP(I2221,'Cost Center VLookup'!$A$1:$C$89,3,0)</f>
        <v>Mark Martin</v>
      </c>
      <c r="O2221" t="str">
        <f>VLOOKUP(I2221,'Cost Center VLookup'!$A$1:$D$97,4,0)</f>
        <v>Administration</v>
      </c>
    </row>
    <row r="2222" spans="1:15" ht="15" hidden="1">
      <c r="A2222" s="69" t="s">
        <v>1972</v>
      </c>
      <c r="B2222" s="68">
        <v>201602</v>
      </c>
      <c r="C2222" s="9" t="s">
        <v>1871</v>
      </c>
      <c r="D2222" s="69" t="s">
        <v>1973</v>
      </c>
      <c r="E2222" s="69" t="s">
        <v>88</v>
      </c>
      <c r="F2222" s="70">
        <v>250</v>
      </c>
      <c r="G2222" s="71">
        <v>30736</v>
      </c>
      <c r="H2222" s="7" t="str">
        <f>VLOOKUP(G2222,'Sub-Acct VLookup'!$A$1:$B$44,2,0)</f>
        <v>Community Welfare</v>
      </c>
      <c r="I2222" s="71">
        <v>3333</v>
      </c>
      <c r="J2222" s="54" t="s">
        <v>1011</v>
      </c>
      <c r="K2222" s="54"/>
      <c r="L2222" t="str">
        <f>VLOOKUP(J2222,'State V-Lookup'!$A$1:$B$19,2,0)</f>
        <v>KENTUCKY</v>
      </c>
      <c r="M2222" t="str">
        <f>VLOOKUP(I2222,'Cost Center VLookup'!$A$1:$C$99,2,0)</f>
        <v>3333 Mid St Div Public Affairs</v>
      </c>
      <c r="N2222" t="str">
        <f>VLOOKUP(I2222,'Cost Center VLookup'!$A$1:$C$89,3,0)</f>
        <v>Mark Martin</v>
      </c>
      <c r="O2222" t="str">
        <f>VLOOKUP(I2222,'Cost Center VLookup'!$A$1:$D$97,4,0)</f>
        <v>Administration</v>
      </c>
    </row>
    <row r="2223" spans="1:15" ht="15" hidden="1">
      <c r="A2223" s="69" t="s">
        <v>1972</v>
      </c>
      <c r="B2223" s="68">
        <v>201602</v>
      </c>
      <c r="C2223" s="9" t="s">
        <v>1871</v>
      </c>
      <c r="D2223" s="69" t="s">
        <v>1975</v>
      </c>
      <c r="E2223" s="69" t="s">
        <v>1974</v>
      </c>
      <c r="F2223" s="70">
        <v>250</v>
      </c>
      <c r="G2223" s="71">
        <v>30736</v>
      </c>
      <c r="H2223" s="7" t="str">
        <f>VLOOKUP(G2223,'Sub-Acct VLookup'!$A$1:$B$44,2,0)</f>
        <v>Community Welfare</v>
      </c>
      <c r="I2223" s="71">
        <v>3333</v>
      </c>
      <c r="J2223" s="54" t="s">
        <v>1011</v>
      </c>
      <c r="K2223" s="54"/>
      <c r="L2223" t="str">
        <f>VLOOKUP(J2223,'State V-Lookup'!$A$1:$B$19,2,0)</f>
        <v>KENTUCKY</v>
      </c>
      <c r="M2223" t="str">
        <f>VLOOKUP(I2223,'Cost Center VLookup'!$A$1:$C$99,2,0)</f>
        <v>3333 Mid St Div Public Affairs</v>
      </c>
      <c r="N2223" t="str">
        <f>VLOOKUP(I2223,'Cost Center VLookup'!$A$1:$C$89,3,0)</f>
        <v>Mark Martin</v>
      </c>
      <c r="O2223" t="str">
        <f>VLOOKUP(I2223,'Cost Center VLookup'!$A$1:$D$97,4,0)</f>
        <v>Administration</v>
      </c>
    </row>
    <row r="2224" spans="1:15" ht="15" hidden="1">
      <c r="A2224" s="69" t="s">
        <v>1976</v>
      </c>
      <c r="B2224" s="68">
        <v>201602</v>
      </c>
      <c r="C2224" s="9" t="s">
        <v>1871</v>
      </c>
      <c r="D2224" s="69" t="s">
        <v>1977</v>
      </c>
      <c r="E2224" s="69" t="s">
        <v>584</v>
      </c>
      <c r="F2224" s="70">
        <v>300</v>
      </c>
      <c r="G2224" s="71">
        <v>30736</v>
      </c>
      <c r="H2224" s="7" t="str">
        <f>VLOOKUP(G2224,'Sub-Acct VLookup'!$A$1:$B$44,2,0)</f>
        <v>Community Welfare</v>
      </c>
      <c r="I2224" s="71">
        <v>3333</v>
      </c>
      <c r="J2224" s="54" t="s">
        <v>1011</v>
      </c>
      <c r="K2224" s="54"/>
      <c r="L2224" t="str">
        <f>VLOOKUP(J2224,'State V-Lookup'!$A$1:$B$19,2,0)</f>
        <v>KENTUCKY</v>
      </c>
      <c r="M2224" t="str">
        <f>VLOOKUP(I2224,'Cost Center VLookup'!$A$1:$C$99,2,0)</f>
        <v>3333 Mid St Div Public Affairs</v>
      </c>
      <c r="N2224" t="str">
        <f>VLOOKUP(I2224,'Cost Center VLookup'!$A$1:$C$89,3,0)</f>
        <v>Mark Martin</v>
      </c>
      <c r="O2224" t="str">
        <f>VLOOKUP(I2224,'Cost Center VLookup'!$A$1:$D$97,4,0)</f>
        <v>Administration</v>
      </c>
    </row>
    <row r="2225" spans="1:15" ht="15" hidden="1">
      <c r="A2225" s="69" t="s">
        <v>1976</v>
      </c>
      <c r="B2225" s="68">
        <v>201602</v>
      </c>
      <c r="C2225" s="9" t="s">
        <v>1871</v>
      </c>
      <c r="D2225" s="69" t="s">
        <v>1978</v>
      </c>
      <c r="E2225" s="69" t="s">
        <v>864</v>
      </c>
      <c r="F2225" s="70">
        <v>1250</v>
      </c>
      <c r="G2225" s="71">
        <v>30736</v>
      </c>
      <c r="H2225" s="7" t="str">
        <f>VLOOKUP(G2225,'Sub-Acct VLookup'!$A$1:$B$44,2,0)</f>
        <v>Community Welfare</v>
      </c>
      <c r="I2225" s="71">
        <v>3333</v>
      </c>
      <c r="J2225" s="54" t="s">
        <v>1011</v>
      </c>
      <c r="K2225" s="54"/>
      <c r="L2225" t="str">
        <f>VLOOKUP(J2225,'State V-Lookup'!$A$1:$B$19,2,0)</f>
        <v>KENTUCKY</v>
      </c>
      <c r="M2225" t="str">
        <f>VLOOKUP(I2225,'Cost Center VLookup'!$A$1:$C$99,2,0)</f>
        <v>3333 Mid St Div Public Affairs</v>
      </c>
      <c r="N2225" t="str">
        <f>VLOOKUP(I2225,'Cost Center VLookup'!$A$1:$C$89,3,0)</f>
        <v>Mark Martin</v>
      </c>
      <c r="O2225" t="str">
        <f>VLOOKUP(I2225,'Cost Center VLookup'!$A$1:$D$97,4,0)</f>
        <v>Administration</v>
      </c>
    </row>
    <row r="2226" spans="1:15" ht="15" hidden="1">
      <c r="A2226" s="69" t="s">
        <v>1976</v>
      </c>
      <c r="B2226" s="68">
        <v>201602</v>
      </c>
      <c r="C2226" s="9" t="s">
        <v>1871</v>
      </c>
      <c r="D2226" s="69" t="s">
        <v>1979</v>
      </c>
      <c r="E2226" s="69" t="s">
        <v>655</v>
      </c>
      <c r="F2226" s="70">
        <v>600</v>
      </c>
      <c r="G2226" s="71">
        <v>30736</v>
      </c>
      <c r="H2226" s="7" t="str">
        <f>VLOOKUP(G2226,'Sub-Acct VLookup'!$A$1:$B$44,2,0)</f>
        <v>Community Welfare</v>
      </c>
      <c r="I2226" s="71">
        <v>3333</v>
      </c>
      <c r="J2226" s="54" t="s">
        <v>1011</v>
      </c>
      <c r="K2226" s="54"/>
      <c r="L2226" t="str">
        <f>VLOOKUP(J2226,'State V-Lookup'!$A$1:$B$19,2,0)</f>
        <v>KENTUCKY</v>
      </c>
      <c r="M2226" t="str">
        <f>VLOOKUP(I2226,'Cost Center VLookup'!$A$1:$C$99,2,0)</f>
        <v>3333 Mid St Div Public Affairs</v>
      </c>
      <c r="N2226" t="str">
        <f>VLOOKUP(I2226,'Cost Center VLookup'!$A$1:$C$89,3,0)</f>
        <v>Mark Martin</v>
      </c>
      <c r="O2226" t="str">
        <f>VLOOKUP(I2226,'Cost Center VLookup'!$A$1:$D$97,4,0)</f>
        <v>Administration</v>
      </c>
    </row>
    <row r="2227" spans="1:15" ht="15" hidden="1">
      <c r="A2227" s="69" t="s">
        <v>1980</v>
      </c>
      <c r="B2227" s="68">
        <v>201602</v>
      </c>
      <c r="C2227" s="9" t="s">
        <v>1871</v>
      </c>
      <c r="D2227" s="69" t="s">
        <v>1981</v>
      </c>
      <c r="E2227" s="69" t="s">
        <v>584</v>
      </c>
      <c r="F2227" s="70">
        <v>500</v>
      </c>
      <c r="G2227" s="71">
        <v>30710</v>
      </c>
      <c r="H2227" s="7" t="str">
        <f>VLOOKUP(G2227,'Sub-Acct VLookup'!$A$1:$B$44,2,0)</f>
        <v>Youth Clubs &amp; Centers</v>
      </c>
      <c r="I2227" s="71">
        <v>2734</v>
      </c>
      <c r="J2227" s="54" t="s">
        <v>1011</v>
      </c>
      <c r="K2227" s="54"/>
      <c r="L2227" t="str">
        <f>VLOOKUP(J2227,'State V-Lookup'!$A$1:$B$19,2,0)</f>
        <v>KENTUCKY</v>
      </c>
      <c r="M2227" t="str">
        <f>VLOOKUP(I2227,'Cost Center VLookup'!$A$1:$C$99,2,0)</f>
        <v>2734 KY Div Bowling Green C&amp;M/Service</v>
      </c>
      <c r="N2227" t="str">
        <f>VLOOKUP(I2227,'Cost Center VLookup'!$A$1:$C$89,3,0)</f>
        <v>Don Bonner / Kolby Beals</v>
      </c>
      <c r="O2227" t="str">
        <f>VLOOKUP(I2227,'Cost Center VLookup'!$A$1:$D$97,4,0)</f>
        <v>Mike Close</v>
      </c>
    </row>
    <row r="2228" spans="1:15" ht="15" hidden="1">
      <c r="A2228" s="69" t="s">
        <v>1982</v>
      </c>
      <c r="B2228" s="68">
        <v>201602</v>
      </c>
      <c r="C2228" s="9" t="s">
        <v>1871</v>
      </c>
      <c r="D2228" s="69" t="s">
        <v>1984</v>
      </c>
      <c r="E2228" s="69" t="s">
        <v>1983</v>
      </c>
      <c r="F2228" s="70">
        <v>225</v>
      </c>
      <c r="G2228" s="71">
        <v>30710</v>
      </c>
      <c r="H2228" s="7" t="str">
        <f>VLOOKUP(G2228,'Sub-Acct VLookup'!$A$1:$B$44,2,0)</f>
        <v>Youth Clubs &amp; Centers</v>
      </c>
      <c r="I2228" s="71">
        <v>3333</v>
      </c>
      <c r="J2228" s="54" t="s">
        <v>1011</v>
      </c>
      <c r="K2228" s="54"/>
      <c r="L2228" t="str">
        <f>VLOOKUP(J2228,'State V-Lookup'!$A$1:$B$19,2,0)</f>
        <v>KENTUCKY</v>
      </c>
      <c r="M2228" t="str">
        <f>VLOOKUP(I2228,'Cost Center VLookup'!$A$1:$C$99,2,0)</f>
        <v>3333 Mid St Div Public Affairs</v>
      </c>
      <c r="N2228" t="str">
        <f>VLOOKUP(I2228,'Cost Center VLookup'!$A$1:$C$89,3,0)</f>
        <v>Mark Martin</v>
      </c>
      <c r="O2228" t="str">
        <f>VLOOKUP(I2228,'Cost Center VLookup'!$A$1:$D$97,4,0)</f>
        <v>Administration</v>
      </c>
    </row>
    <row r="2229" spans="1:15" ht="15" hidden="1">
      <c r="A2229" s="69" t="s">
        <v>1982</v>
      </c>
      <c r="B2229" s="68">
        <v>201602</v>
      </c>
      <c r="C2229" s="9" t="s">
        <v>1871</v>
      </c>
      <c r="D2229" s="69" t="s">
        <v>1985</v>
      </c>
      <c r="E2229" s="69" t="s">
        <v>803</v>
      </c>
      <c r="F2229" s="70">
        <v>400</v>
      </c>
      <c r="G2229" s="71">
        <v>30736</v>
      </c>
      <c r="H2229" s="7" t="str">
        <f>VLOOKUP(G2229,'Sub-Acct VLookup'!$A$1:$B$44,2,0)</f>
        <v>Community Welfare</v>
      </c>
      <c r="I2229" s="71">
        <v>3333</v>
      </c>
      <c r="J2229" s="54" t="s">
        <v>1011</v>
      </c>
      <c r="K2229" s="54"/>
      <c r="L2229" t="str">
        <f>VLOOKUP(J2229,'State V-Lookup'!$A$1:$B$19,2,0)</f>
        <v>KENTUCKY</v>
      </c>
      <c r="M2229" t="str">
        <f>VLOOKUP(I2229,'Cost Center VLookup'!$A$1:$C$99,2,0)</f>
        <v>3333 Mid St Div Public Affairs</v>
      </c>
      <c r="N2229" t="str">
        <f>VLOOKUP(I2229,'Cost Center VLookup'!$A$1:$C$89,3,0)</f>
        <v>Mark Martin</v>
      </c>
      <c r="O2229" t="str">
        <f>VLOOKUP(I2229,'Cost Center VLookup'!$A$1:$D$97,4,0)</f>
        <v>Administration</v>
      </c>
    </row>
    <row r="2230" spans="1:15" ht="15" hidden="1">
      <c r="A2230" s="69" t="s">
        <v>1986</v>
      </c>
      <c r="B2230" s="68">
        <v>201602</v>
      </c>
      <c r="C2230" s="9" t="s">
        <v>1871</v>
      </c>
      <c r="D2230" s="69" t="s">
        <v>1987</v>
      </c>
      <c r="E2230" s="69" t="s">
        <v>1733</v>
      </c>
      <c r="F2230" s="70">
        <v>1000</v>
      </c>
      <c r="G2230" s="71">
        <v>30736</v>
      </c>
      <c r="H2230" s="7" t="str">
        <f>VLOOKUP(G2230,'Sub-Acct VLookup'!$A$1:$B$44,2,0)</f>
        <v>Community Welfare</v>
      </c>
      <c r="I2230" s="71">
        <v>3333</v>
      </c>
      <c r="J2230" s="54" t="s">
        <v>1011</v>
      </c>
      <c r="K2230" s="54"/>
      <c r="L2230" t="str">
        <f>VLOOKUP(J2230,'State V-Lookup'!$A$1:$B$19,2,0)</f>
        <v>KENTUCKY</v>
      </c>
      <c r="M2230" t="str">
        <f>VLOOKUP(I2230,'Cost Center VLookup'!$A$1:$C$99,2,0)</f>
        <v>3333 Mid St Div Public Affairs</v>
      </c>
      <c r="N2230" t="str">
        <f>VLOOKUP(I2230,'Cost Center VLookup'!$A$1:$C$89,3,0)</f>
        <v>Mark Martin</v>
      </c>
      <c r="O2230" t="str">
        <f>VLOOKUP(I2230,'Cost Center VLookup'!$A$1:$D$97,4,0)</f>
        <v>Administration</v>
      </c>
    </row>
    <row r="2231" spans="1:15" ht="15" hidden="1">
      <c r="A2231" s="69" t="s">
        <v>1986</v>
      </c>
      <c r="B2231" s="68">
        <v>201602</v>
      </c>
      <c r="C2231" s="9" t="s">
        <v>1871</v>
      </c>
      <c r="D2231" s="69" t="s">
        <v>1988</v>
      </c>
      <c r="E2231" s="69" t="s">
        <v>857</v>
      </c>
      <c r="F2231" s="70">
        <v>5000</v>
      </c>
      <c r="G2231" s="71">
        <v>30736</v>
      </c>
      <c r="H2231" s="7" t="str">
        <f>VLOOKUP(G2231,'Sub-Acct VLookup'!$A$1:$B$44,2,0)</f>
        <v>Community Welfare</v>
      </c>
      <c r="I2231" s="71">
        <v>3301</v>
      </c>
      <c r="J2231" s="65" t="s">
        <v>1026</v>
      </c>
      <c r="K2231" s="65"/>
      <c r="L2231" t="str">
        <f>VLOOKUP(J2231,'State V-Lookup'!$A$1:$B$19,2,0)</f>
        <v>TENNESSEE</v>
      </c>
      <c r="M2231" t="str">
        <f>VLOOKUP(I2231,'Cost Center VLookup'!$A$1:$C$99,2,0)</f>
        <v>3301 Mid St Div Franklin Administration</v>
      </c>
      <c r="N2231" t="str">
        <f>VLOOKUP(I2231,'Cost Center VLookup'!$A$1:$C$89,3,0)</f>
        <v>Kevin Dobbs</v>
      </c>
      <c r="O2231" t="str">
        <f>VLOOKUP(I2231,'Cost Center VLookup'!$A$1:$D$97,4,0)</f>
        <v>Administration</v>
      </c>
    </row>
    <row r="2232" spans="1:15" ht="15" hidden="1">
      <c r="A2232" s="73" t="s">
        <v>1989</v>
      </c>
      <c r="B2232" s="68">
        <v>201603</v>
      </c>
      <c r="C2232" s="9" t="s">
        <v>1871</v>
      </c>
      <c r="D2232" s="73" t="s">
        <v>1990</v>
      </c>
      <c r="E2232" s="73" t="s">
        <v>992</v>
      </c>
      <c r="F2232" s="74">
        <v>270</v>
      </c>
      <c r="G2232" s="75">
        <v>30736</v>
      </c>
      <c r="H2232" s="7" t="str">
        <f>VLOOKUP(G2232,'Sub-Acct VLookup'!$A$1:$B$44,2,0)</f>
        <v>Community Welfare</v>
      </c>
      <c r="I2232" s="75">
        <v>3333</v>
      </c>
      <c r="J2232" s="54" t="s">
        <v>1011</v>
      </c>
      <c r="K2232" s="54"/>
      <c r="L2232" t="str">
        <f>VLOOKUP(J2232,'State V-Lookup'!$A$1:$B$19,2,0)</f>
        <v>KENTUCKY</v>
      </c>
      <c r="M2232" t="str">
        <f>VLOOKUP(I2232,'Cost Center VLookup'!$A$1:$C$99,2,0)</f>
        <v>3333 Mid St Div Public Affairs</v>
      </c>
      <c r="N2232" t="str">
        <f>VLOOKUP(I2232,'Cost Center VLookup'!$A$1:$C$89,3,0)</f>
        <v>Mark Martin</v>
      </c>
      <c r="O2232" t="str">
        <f>VLOOKUP(I2232,'Cost Center VLookup'!$A$1:$D$97,4,0)</f>
        <v>Administration</v>
      </c>
    </row>
    <row r="2233" spans="1:15" ht="15" hidden="1">
      <c r="A2233" s="73" t="s">
        <v>1989</v>
      </c>
      <c r="B2233" s="68">
        <v>201603</v>
      </c>
      <c r="C2233" s="9" t="s">
        <v>1871</v>
      </c>
      <c r="D2233" s="73" t="s">
        <v>1992</v>
      </c>
      <c r="E2233" s="73" t="s">
        <v>1991</v>
      </c>
      <c r="F2233" s="74">
        <v>1000</v>
      </c>
      <c r="G2233" s="75">
        <v>30736</v>
      </c>
      <c r="H2233" s="7" t="str">
        <f>VLOOKUP(G2233,'Sub-Acct VLookup'!$A$1:$B$44,2,0)</f>
        <v>Community Welfare</v>
      </c>
      <c r="I2233" s="75">
        <v>3333</v>
      </c>
      <c r="J2233" s="54" t="s">
        <v>1011</v>
      </c>
      <c r="K2233" s="54"/>
      <c r="L2233" t="str">
        <f>VLOOKUP(J2233,'State V-Lookup'!$A$1:$B$19,2,0)</f>
        <v>KENTUCKY</v>
      </c>
      <c r="M2233" t="str">
        <f>VLOOKUP(I2233,'Cost Center VLookup'!$A$1:$C$99,2,0)</f>
        <v>3333 Mid St Div Public Affairs</v>
      </c>
      <c r="N2233" t="str">
        <f>VLOOKUP(I2233,'Cost Center VLookup'!$A$1:$C$89,3,0)</f>
        <v>Mark Martin</v>
      </c>
      <c r="O2233" t="str">
        <f>VLOOKUP(I2233,'Cost Center VLookup'!$A$1:$D$97,4,0)</f>
        <v>Administration</v>
      </c>
    </row>
    <row r="2234" spans="1:15" ht="15" hidden="1">
      <c r="A2234" s="73" t="s">
        <v>1989</v>
      </c>
      <c r="B2234" s="68">
        <v>201603</v>
      </c>
      <c r="C2234" s="9" t="s">
        <v>1871</v>
      </c>
      <c r="D2234" s="73" t="s">
        <v>1994</v>
      </c>
      <c r="E2234" s="73" t="s">
        <v>1993</v>
      </c>
      <c r="F2234" s="74">
        <v>5000</v>
      </c>
      <c r="G2234" s="75">
        <v>30736</v>
      </c>
      <c r="H2234" s="7" t="str">
        <f>VLOOKUP(G2234,'Sub-Acct VLookup'!$A$1:$B$44,2,0)</f>
        <v>Community Welfare</v>
      </c>
      <c r="I2234" s="75">
        <v>3333</v>
      </c>
      <c r="J2234" s="54" t="s">
        <v>1011</v>
      </c>
      <c r="K2234" s="54"/>
      <c r="L2234" t="str">
        <f>VLOOKUP(J2234,'State V-Lookup'!$A$1:$B$19,2,0)</f>
        <v>KENTUCKY</v>
      </c>
      <c r="M2234" t="str">
        <f>VLOOKUP(I2234,'Cost Center VLookup'!$A$1:$C$99,2,0)</f>
        <v>3333 Mid St Div Public Affairs</v>
      </c>
      <c r="N2234" t="str">
        <f>VLOOKUP(I2234,'Cost Center VLookup'!$A$1:$C$89,3,0)</f>
        <v>Mark Martin</v>
      </c>
      <c r="O2234" t="str">
        <f>VLOOKUP(I2234,'Cost Center VLookup'!$A$1:$D$97,4,0)</f>
        <v>Administration</v>
      </c>
    </row>
    <row r="2235" spans="1:15" ht="15" hidden="1">
      <c r="A2235" s="73" t="s">
        <v>1989</v>
      </c>
      <c r="B2235" s="68">
        <v>201603</v>
      </c>
      <c r="C2235" s="9" t="s">
        <v>1871</v>
      </c>
      <c r="D2235" s="73" t="s">
        <v>1992</v>
      </c>
      <c r="E2235" s="73" t="s">
        <v>865</v>
      </c>
      <c r="F2235" s="74">
        <v>1000</v>
      </c>
      <c r="G2235" s="75">
        <v>30736</v>
      </c>
      <c r="H2235" s="7" t="str">
        <f>VLOOKUP(G2235,'Sub-Acct VLookup'!$A$1:$B$44,2,0)</f>
        <v>Community Welfare</v>
      </c>
      <c r="I2235" s="75">
        <v>3333</v>
      </c>
      <c r="J2235" s="54" t="s">
        <v>1011</v>
      </c>
      <c r="K2235" s="54"/>
      <c r="L2235" t="str">
        <f>VLOOKUP(J2235,'State V-Lookup'!$A$1:$B$19,2,0)</f>
        <v>KENTUCKY</v>
      </c>
      <c r="M2235" t="str">
        <f>VLOOKUP(I2235,'Cost Center VLookup'!$A$1:$C$99,2,0)</f>
        <v>3333 Mid St Div Public Affairs</v>
      </c>
      <c r="N2235" t="str">
        <f>VLOOKUP(I2235,'Cost Center VLookup'!$A$1:$C$89,3,0)</f>
        <v>Mark Martin</v>
      </c>
      <c r="O2235" t="str">
        <f>VLOOKUP(I2235,'Cost Center VLookup'!$A$1:$D$97,4,0)</f>
        <v>Administration</v>
      </c>
    </row>
    <row r="2236" spans="1:15" ht="15" hidden="1">
      <c r="A2236" s="73" t="s">
        <v>1989</v>
      </c>
      <c r="B2236" s="68">
        <v>201603</v>
      </c>
      <c r="C2236" s="9" t="s">
        <v>1871</v>
      </c>
      <c r="D2236" s="73" t="s">
        <v>1992</v>
      </c>
      <c r="E2236" s="73" t="s">
        <v>798</v>
      </c>
      <c r="F2236" s="74">
        <v>500</v>
      </c>
      <c r="G2236" s="75">
        <v>30736</v>
      </c>
      <c r="H2236" s="7" t="str">
        <f>VLOOKUP(G2236,'Sub-Acct VLookup'!$A$1:$B$44,2,0)</f>
        <v>Community Welfare</v>
      </c>
      <c r="I2236" s="75">
        <v>3333</v>
      </c>
      <c r="J2236" s="54" t="s">
        <v>1011</v>
      </c>
      <c r="K2236" s="54"/>
      <c r="L2236" t="str">
        <f>VLOOKUP(J2236,'State V-Lookup'!$A$1:$B$19,2,0)</f>
        <v>KENTUCKY</v>
      </c>
      <c r="M2236" t="str">
        <f>VLOOKUP(I2236,'Cost Center VLookup'!$A$1:$C$99,2,0)</f>
        <v>3333 Mid St Div Public Affairs</v>
      </c>
      <c r="N2236" t="str">
        <f>VLOOKUP(I2236,'Cost Center VLookup'!$A$1:$C$89,3,0)</f>
        <v>Mark Martin</v>
      </c>
      <c r="O2236" t="str">
        <f>VLOOKUP(I2236,'Cost Center VLookup'!$A$1:$D$97,4,0)</f>
        <v>Administration</v>
      </c>
    </row>
    <row r="2237" spans="1:15" ht="15" hidden="1">
      <c r="A2237" s="73" t="s">
        <v>1989</v>
      </c>
      <c r="B2237" s="68">
        <v>201603</v>
      </c>
      <c r="C2237" s="9" t="s">
        <v>1871</v>
      </c>
      <c r="D2237" s="73" t="s">
        <v>1992</v>
      </c>
      <c r="E2237" s="73" t="s">
        <v>633</v>
      </c>
      <c r="F2237" s="74">
        <v>1000</v>
      </c>
      <c r="G2237" s="75">
        <v>30736</v>
      </c>
      <c r="H2237" s="7" t="str">
        <f>VLOOKUP(G2237,'Sub-Acct VLookup'!$A$1:$B$44,2,0)</f>
        <v>Community Welfare</v>
      </c>
      <c r="I2237" s="75">
        <v>3333</v>
      </c>
      <c r="J2237" s="76" t="s">
        <v>1027</v>
      </c>
      <c r="K2237" s="76"/>
      <c r="L2237" t="str">
        <f>VLOOKUP(J2237,'State V-Lookup'!$A$1:$B$19,2,0)</f>
        <v>GENERAL OFFICE</v>
      </c>
      <c r="M2237" t="str">
        <f>VLOOKUP(I2237,'Cost Center VLookup'!$A$1:$C$99,2,0)</f>
        <v>3333 Mid St Div Public Affairs</v>
      </c>
      <c r="N2237" t="str">
        <f>VLOOKUP(I2237,'Cost Center VLookup'!$A$1:$C$89,3,0)</f>
        <v>Mark Martin</v>
      </c>
      <c r="O2237" t="str">
        <f>VLOOKUP(I2237,'Cost Center VLookup'!$A$1:$D$97,4,0)</f>
        <v>Administration</v>
      </c>
    </row>
    <row r="2238" spans="1:15" ht="15" hidden="1">
      <c r="A2238" s="73" t="s">
        <v>1989</v>
      </c>
      <c r="B2238" s="68">
        <v>201603</v>
      </c>
      <c r="C2238" s="9" t="s">
        <v>1871</v>
      </c>
      <c r="D2238" s="73" t="s">
        <v>1992</v>
      </c>
      <c r="E2238" s="73" t="s">
        <v>1075</v>
      </c>
      <c r="F2238" s="74">
        <v>100</v>
      </c>
      <c r="G2238" s="75">
        <v>30702</v>
      </c>
      <c r="H2238" s="7" t="str">
        <f>VLOOKUP(G2238,'Sub-Acct VLookup'!$A$1:$B$44,2,0)</f>
        <v>Education</v>
      </c>
      <c r="I2238" s="75">
        <v>3333</v>
      </c>
      <c r="J2238" s="76" t="s">
        <v>1011</v>
      </c>
      <c r="K2238" s="76"/>
      <c r="L2238" t="str">
        <f>VLOOKUP(J2238,'State V-Lookup'!$A$1:$B$19,2,0)</f>
        <v>KENTUCKY</v>
      </c>
      <c r="M2238" t="str">
        <f>VLOOKUP(I2238,'Cost Center VLookup'!$A$1:$C$99,2,0)</f>
        <v>3333 Mid St Div Public Affairs</v>
      </c>
      <c r="N2238" t="str">
        <f>VLOOKUP(I2238,'Cost Center VLookup'!$A$1:$C$89,3,0)</f>
        <v>Mark Martin</v>
      </c>
      <c r="O2238" t="str">
        <f>VLOOKUP(I2238,'Cost Center VLookup'!$A$1:$D$97,4,0)</f>
        <v>Administration</v>
      </c>
    </row>
    <row r="2239" spans="1:15" ht="15" hidden="1">
      <c r="A2239" s="73" t="s">
        <v>1995</v>
      </c>
      <c r="B2239" s="68">
        <v>201603</v>
      </c>
      <c r="C2239" s="9" t="s">
        <v>1871</v>
      </c>
      <c r="D2239" s="73" t="s">
        <v>1997</v>
      </c>
      <c r="E2239" s="73" t="s">
        <v>1996</v>
      </c>
      <c r="F2239" s="74">
        <v>300</v>
      </c>
      <c r="G2239" s="75">
        <v>30736</v>
      </c>
      <c r="H2239" s="7" t="str">
        <f>VLOOKUP(G2239,'Sub-Acct VLookup'!$A$1:$B$44,2,0)</f>
        <v>Community Welfare</v>
      </c>
      <c r="I2239" s="75">
        <v>3333</v>
      </c>
      <c r="J2239" s="76" t="s">
        <v>1026</v>
      </c>
      <c r="K2239" s="76"/>
      <c r="L2239" t="str">
        <f>VLOOKUP(J2239,'State V-Lookup'!$A$1:$B$19,2,0)</f>
        <v>TENNESSEE</v>
      </c>
      <c r="M2239" t="str">
        <f>VLOOKUP(I2239,'Cost Center VLookup'!$A$1:$C$99,2,0)</f>
        <v>3333 Mid St Div Public Affairs</v>
      </c>
      <c r="N2239" t="str">
        <f>VLOOKUP(I2239,'Cost Center VLookup'!$A$1:$C$89,3,0)</f>
        <v>Mark Martin</v>
      </c>
      <c r="O2239" t="str">
        <f>VLOOKUP(I2239,'Cost Center VLookup'!$A$1:$D$97,4,0)</f>
        <v>Administration</v>
      </c>
    </row>
    <row r="2240" spans="1:15" ht="15" hidden="1">
      <c r="A2240" s="73" t="s">
        <v>1995</v>
      </c>
      <c r="B2240" s="68">
        <v>201603</v>
      </c>
      <c r="C2240" s="9" t="s">
        <v>1871</v>
      </c>
      <c r="D2240" s="73" t="s">
        <v>1997</v>
      </c>
      <c r="E2240" s="73" t="s">
        <v>1998</v>
      </c>
      <c r="F2240" s="74">
        <v>100</v>
      </c>
      <c r="G2240" s="75">
        <v>30736</v>
      </c>
      <c r="H2240" s="7" t="str">
        <f>VLOOKUP(G2240,'Sub-Acct VLookup'!$A$1:$B$44,2,0)</f>
        <v>Community Welfare</v>
      </c>
      <c r="I2240" s="75">
        <v>3333</v>
      </c>
      <c r="J2240" s="54" t="s">
        <v>1011</v>
      </c>
      <c r="K2240" s="54"/>
      <c r="L2240" t="str">
        <f>VLOOKUP(J2240,'State V-Lookup'!$A$1:$B$19,2,0)</f>
        <v>KENTUCKY</v>
      </c>
      <c r="M2240" t="str">
        <f>VLOOKUP(I2240,'Cost Center VLookup'!$A$1:$C$99,2,0)</f>
        <v>3333 Mid St Div Public Affairs</v>
      </c>
      <c r="N2240" t="str">
        <f>VLOOKUP(I2240,'Cost Center VLookup'!$A$1:$C$89,3,0)</f>
        <v>Mark Martin</v>
      </c>
      <c r="O2240" t="str">
        <f>VLOOKUP(I2240,'Cost Center VLookup'!$A$1:$D$97,4,0)</f>
        <v>Administration</v>
      </c>
    </row>
    <row r="2241" spans="1:15" ht="15" hidden="1">
      <c r="A2241" s="73" t="s">
        <v>1995</v>
      </c>
      <c r="B2241" s="68">
        <v>201603</v>
      </c>
      <c r="C2241" s="9" t="s">
        <v>1871</v>
      </c>
      <c r="D2241" s="73" t="s">
        <v>1999</v>
      </c>
      <c r="E2241" s="73" t="s">
        <v>622</v>
      </c>
      <c r="F2241" s="74">
        <v>1500</v>
      </c>
      <c r="G2241" s="75">
        <v>30702</v>
      </c>
      <c r="H2241" s="7" t="str">
        <f>VLOOKUP(G2241,'Sub-Acct VLookup'!$A$1:$B$44,2,0)</f>
        <v>Education</v>
      </c>
      <c r="I2241" s="75">
        <v>3333</v>
      </c>
      <c r="J2241" s="54" t="s">
        <v>1011</v>
      </c>
      <c r="K2241" s="54"/>
      <c r="L2241" t="str">
        <f>VLOOKUP(J2241,'State V-Lookup'!$A$1:$B$19,2,0)</f>
        <v>KENTUCKY</v>
      </c>
      <c r="M2241" t="str">
        <f>VLOOKUP(I2241,'Cost Center VLookup'!$A$1:$C$99,2,0)</f>
        <v>3333 Mid St Div Public Affairs</v>
      </c>
      <c r="N2241" t="str">
        <f>VLOOKUP(I2241,'Cost Center VLookup'!$A$1:$C$89,3,0)</f>
        <v>Mark Martin</v>
      </c>
      <c r="O2241" t="str">
        <f>VLOOKUP(I2241,'Cost Center VLookup'!$A$1:$D$97,4,0)</f>
        <v>Administration</v>
      </c>
    </row>
    <row r="2242" spans="1:15" ht="15" hidden="1">
      <c r="A2242" s="73" t="s">
        <v>2000</v>
      </c>
      <c r="B2242" s="68">
        <v>201603</v>
      </c>
      <c r="C2242" s="9" t="s">
        <v>1871</v>
      </c>
      <c r="D2242" s="73" t="s">
        <v>2001</v>
      </c>
      <c r="E2242" s="73" t="s">
        <v>484</v>
      </c>
      <c r="F2242" s="74">
        <v>5300</v>
      </c>
      <c r="G2242" s="75">
        <v>30703</v>
      </c>
      <c r="H2242" s="7" t="str">
        <f>VLOOKUP(G2242,'Sub-Acct VLookup'!$A$1:$B$44,2,0)</f>
        <v>United Way Agencies</v>
      </c>
      <c r="I2242" s="75">
        <v>3434</v>
      </c>
      <c r="J2242" s="76" t="s">
        <v>1026</v>
      </c>
      <c r="K2242" s="76"/>
      <c r="L2242" t="str">
        <f>VLOOKUP(J2242,'State V-Lookup'!$A$1:$B$19,2,0)</f>
        <v>TENNESSEE</v>
      </c>
      <c r="M2242" t="str">
        <f>VLOOKUP(I2242,'Cost Center VLookup'!$A$1:$C$99,2,0)</f>
        <v>3434 Mid St Div Maryville Operations</v>
      </c>
      <c r="N2242" t="str">
        <f>VLOOKUP(I2242,'Cost Center VLookup'!$A$1:$C$89,3,0)</f>
        <v>Bobby Burrell</v>
      </c>
      <c r="O2242" t="str">
        <f>VLOOKUP(I2242,'Cost Center VLookup'!$A$1:$D$97,4,0)</f>
        <v>Bernie Anderson</v>
      </c>
    </row>
    <row r="2243" spans="1:15" ht="15" hidden="1">
      <c r="A2243" s="73" t="s">
        <v>2002</v>
      </c>
      <c r="B2243" s="68">
        <v>201603</v>
      </c>
      <c r="C2243" s="9" t="s">
        <v>1871</v>
      </c>
      <c r="D2243" s="73" t="s">
        <v>2003</v>
      </c>
      <c r="E2243" s="73" t="s">
        <v>783</v>
      </c>
      <c r="F2243" s="74">
        <v>3000</v>
      </c>
      <c r="G2243" s="75">
        <v>30736</v>
      </c>
      <c r="H2243" s="7" t="str">
        <f>VLOOKUP(G2243,'Sub-Acct VLookup'!$A$1:$B$44,2,0)</f>
        <v>Community Welfare</v>
      </c>
      <c r="I2243" s="75">
        <v>3333</v>
      </c>
      <c r="J2243" s="54" t="s">
        <v>1011</v>
      </c>
      <c r="K2243" s="54"/>
      <c r="L2243" t="str">
        <f>VLOOKUP(J2243,'State V-Lookup'!$A$1:$B$19,2,0)</f>
        <v>KENTUCKY</v>
      </c>
      <c r="M2243" t="str">
        <f>VLOOKUP(I2243,'Cost Center VLookup'!$A$1:$C$99,2,0)</f>
        <v>3333 Mid St Div Public Affairs</v>
      </c>
      <c r="N2243" t="str">
        <f>VLOOKUP(I2243,'Cost Center VLookup'!$A$1:$C$89,3,0)</f>
        <v>Mark Martin</v>
      </c>
      <c r="O2243" t="str">
        <f>VLOOKUP(I2243,'Cost Center VLookup'!$A$1:$D$97,4,0)</f>
        <v>Administration</v>
      </c>
    </row>
    <row r="2244" spans="1:15" ht="15" hidden="1">
      <c r="A2244" s="73" t="s">
        <v>2004</v>
      </c>
      <c r="B2244" s="68">
        <v>201603</v>
      </c>
      <c r="C2244" s="9" t="s">
        <v>1871</v>
      </c>
      <c r="D2244" s="73" t="s">
        <v>2005</v>
      </c>
      <c r="E2244" s="73" t="s">
        <v>613</v>
      </c>
      <c r="F2244" s="74">
        <v>500</v>
      </c>
      <c r="G2244" s="75">
        <v>30702</v>
      </c>
      <c r="H2244" s="7" t="str">
        <f>VLOOKUP(G2244,'Sub-Acct VLookup'!$A$1:$B$44,2,0)</f>
        <v>Education</v>
      </c>
      <c r="I2244" s="75">
        <v>2737</v>
      </c>
      <c r="J2244" s="54" t="s">
        <v>1011</v>
      </c>
      <c r="K2244" s="54"/>
      <c r="L2244" t="str">
        <f>VLOOKUP(J2244,'State V-Lookup'!$A$1:$B$19,2,0)</f>
        <v>KENTUCKY</v>
      </c>
      <c r="M2244" t="str">
        <f>VLOOKUP(I2244,'Cost Center VLookup'!$A$1:$C$99,2,0)</f>
        <v>2737 KY Div Danville C&amp;M/Service</v>
      </c>
      <c r="N2244" t="str">
        <f>VLOOKUP(I2244,'Cost Center VLookup'!$A$1:$C$89,3,0)</f>
        <v>Jimmy Dale Smith</v>
      </c>
      <c r="O2244" t="str">
        <f>VLOOKUP(I2244,'Cost Center VLookup'!$A$1:$D$97,4,0)</f>
        <v>Mike Close</v>
      </c>
    </row>
    <row r="2245" spans="1:15" ht="15" hidden="1">
      <c r="A2245" s="73" t="s">
        <v>2006</v>
      </c>
      <c r="B2245" s="68">
        <v>201603</v>
      </c>
      <c r="C2245" s="9" t="s">
        <v>1871</v>
      </c>
      <c r="D2245" s="73" t="s">
        <v>2007</v>
      </c>
      <c r="E2245" s="73" t="s">
        <v>1595</v>
      </c>
      <c r="F2245" s="74">
        <v>500</v>
      </c>
      <c r="G2245" s="75">
        <v>30736</v>
      </c>
      <c r="H2245" s="7" t="str">
        <f>VLOOKUP(G2245,'Sub-Acct VLookup'!$A$1:$B$44,2,0)</f>
        <v>Community Welfare</v>
      </c>
      <c r="I2245" s="75">
        <v>3333</v>
      </c>
      <c r="J2245" s="54" t="s">
        <v>1011</v>
      </c>
      <c r="K2245" s="54"/>
      <c r="L2245" t="str">
        <f>VLOOKUP(J2245,'State V-Lookup'!$A$1:$B$19,2,0)</f>
        <v>KENTUCKY</v>
      </c>
      <c r="M2245" t="str">
        <f>VLOOKUP(I2245,'Cost Center VLookup'!$A$1:$C$99,2,0)</f>
        <v>3333 Mid St Div Public Affairs</v>
      </c>
      <c r="N2245" t="str">
        <f>VLOOKUP(I2245,'Cost Center VLookup'!$A$1:$C$89,3,0)</f>
        <v>Mark Martin</v>
      </c>
      <c r="O2245" t="str">
        <f>VLOOKUP(I2245,'Cost Center VLookup'!$A$1:$D$97,4,0)</f>
        <v>Administration</v>
      </c>
    </row>
    <row r="2246" spans="1:15" ht="15" hidden="1">
      <c r="A2246" s="73" t="s">
        <v>2008</v>
      </c>
      <c r="B2246" s="68">
        <v>201603</v>
      </c>
      <c r="C2246" s="9" t="s">
        <v>1871</v>
      </c>
      <c r="D2246" s="73" t="s">
        <v>2010</v>
      </c>
      <c r="E2246" s="73" t="s">
        <v>2009</v>
      </c>
      <c r="F2246" s="74">
        <v>250</v>
      </c>
      <c r="G2246" s="75">
        <v>30736</v>
      </c>
      <c r="H2246" s="7" t="str">
        <f>VLOOKUP(G2246,'Sub-Acct VLookup'!$A$1:$B$44,2,0)</f>
        <v>Community Welfare</v>
      </c>
      <c r="I2246" s="75">
        <v>3333</v>
      </c>
      <c r="J2246" s="54" t="s">
        <v>1011</v>
      </c>
      <c r="K2246" s="54"/>
      <c r="L2246" t="str">
        <f>VLOOKUP(J2246,'State V-Lookup'!$A$1:$B$19,2,0)</f>
        <v>KENTUCKY</v>
      </c>
      <c r="M2246" t="str">
        <f>VLOOKUP(I2246,'Cost Center VLookup'!$A$1:$C$99,2,0)</f>
        <v>3333 Mid St Div Public Affairs</v>
      </c>
      <c r="N2246" t="str">
        <f>VLOOKUP(I2246,'Cost Center VLookup'!$A$1:$C$89,3,0)</f>
        <v>Mark Martin</v>
      </c>
      <c r="O2246" t="str">
        <f>VLOOKUP(I2246,'Cost Center VLookup'!$A$1:$D$97,4,0)</f>
        <v>Administration</v>
      </c>
    </row>
    <row r="2247" spans="1:15" ht="15" hidden="1">
      <c r="A2247" s="73" t="s">
        <v>2011</v>
      </c>
      <c r="B2247" s="68">
        <v>201603</v>
      </c>
      <c r="C2247" s="9" t="s">
        <v>1871</v>
      </c>
      <c r="D2247" s="73" t="s">
        <v>2012</v>
      </c>
      <c r="E2247" s="73" t="s">
        <v>712</v>
      </c>
      <c r="F2247" s="74">
        <v>1000</v>
      </c>
      <c r="G2247" s="75">
        <v>30710</v>
      </c>
      <c r="H2247" s="7" t="str">
        <f>VLOOKUP(G2247,'Sub-Acct VLookup'!$A$1:$B$44,2,0)</f>
        <v>Youth Clubs &amp; Centers</v>
      </c>
      <c r="I2247" s="75">
        <v>3333</v>
      </c>
      <c r="J2247" s="54" t="s">
        <v>1011</v>
      </c>
      <c r="K2247" s="54"/>
      <c r="L2247" t="str">
        <f>VLOOKUP(J2247,'State V-Lookup'!$A$1:$B$19,2,0)</f>
        <v>KENTUCKY</v>
      </c>
      <c r="M2247" t="str">
        <f>VLOOKUP(I2247,'Cost Center VLookup'!$A$1:$C$99,2,0)</f>
        <v>3333 Mid St Div Public Affairs</v>
      </c>
      <c r="N2247" t="str">
        <f>VLOOKUP(I2247,'Cost Center VLookup'!$A$1:$C$89,3,0)</f>
        <v>Mark Martin</v>
      </c>
      <c r="O2247" t="str">
        <f>VLOOKUP(I2247,'Cost Center VLookup'!$A$1:$D$97,4,0)</f>
        <v>Administration</v>
      </c>
    </row>
    <row r="2248" spans="1:15" ht="15" hidden="1">
      <c r="A2248" s="73" t="s">
        <v>2011</v>
      </c>
      <c r="B2248" s="68">
        <v>201603</v>
      </c>
      <c r="C2248" s="9" t="s">
        <v>1871</v>
      </c>
      <c r="D2248" s="73" t="s">
        <v>2014</v>
      </c>
      <c r="E2248" s="73" t="s">
        <v>2013</v>
      </c>
      <c r="F2248" s="74">
        <v>3060</v>
      </c>
      <c r="G2248" s="75">
        <v>30736</v>
      </c>
      <c r="H2248" s="7" t="str">
        <f>VLOOKUP(G2248,'Sub-Acct VLookup'!$A$1:$B$44,2,0)</f>
        <v>Community Welfare</v>
      </c>
      <c r="I2248" s="75">
        <v>3333</v>
      </c>
      <c r="J2248" s="76" t="s">
        <v>1026</v>
      </c>
      <c r="K2248" s="76"/>
      <c r="L2248" t="str">
        <f>VLOOKUP(J2248,'State V-Lookup'!$A$1:$B$19,2,0)</f>
        <v>TENNESSEE</v>
      </c>
      <c r="M2248" t="str">
        <f>VLOOKUP(I2248,'Cost Center VLookup'!$A$1:$C$99,2,0)</f>
        <v>3333 Mid St Div Public Affairs</v>
      </c>
      <c r="N2248" t="str">
        <f>VLOOKUP(I2248,'Cost Center VLookup'!$A$1:$C$89,3,0)</f>
        <v>Mark Martin</v>
      </c>
      <c r="O2248" t="str">
        <f>VLOOKUP(I2248,'Cost Center VLookup'!$A$1:$D$97,4,0)</f>
        <v>Administration</v>
      </c>
    </row>
    <row r="2249" spans="1:15" ht="15" hidden="1">
      <c r="A2249" s="73" t="s">
        <v>2015</v>
      </c>
      <c r="B2249" s="68">
        <v>201603</v>
      </c>
      <c r="C2249" s="9" t="s">
        <v>1871</v>
      </c>
      <c r="D2249" s="73" t="s">
        <v>2016</v>
      </c>
      <c r="E2249" s="73" t="s">
        <v>486</v>
      </c>
      <c r="F2249" s="74">
        <v>75.239999999999995</v>
      </c>
      <c r="G2249" s="75">
        <v>30705</v>
      </c>
      <c r="H2249" s="7" t="str">
        <f>VLOOKUP(G2249,'Sub-Acct VLookup'!$A$1:$B$44,2,0)</f>
        <v>Health</v>
      </c>
      <c r="I2249" s="75">
        <v>2735</v>
      </c>
      <c r="J2249" s="54" t="s">
        <v>1011</v>
      </c>
      <c r="K2249" s="54"/>
      <c r="L2249" t="str">
        <f>VLOOKUP(J2249,'State V-Lookup'!$A$1:$B$19,2,0)</f>
        <v>KENTUCKY</v>
      </c>
      <c r="M2249" t="str">
        <f>VLOOKUP(I2249,'Cost Center VLookup'!$A$1:$C$99,2,0)</f>
        <v>2735 KY Div Glasgow C&amp;M/Service</v>
      </c>
      <c r="N2249" t="str">
        <f>VLOOKUP(I2249,'Cost Center VLookup'!$A$1:$C$89,3,0)</f>
        <v>Brett Lowe</v>
      </c>
      <c r="O2249" t="str">
        <f>VLOOKUP(I2249,'Cost Center VLookup'!$A$1:$D$97,4,0)</f>
        <v>Mike Close</v>
      </c>
    </row>
    <row r="2250" spans="1:15" ht="15" hidden="1">
      <c r="A2250" s="73" t="s">
        <v>2015</v>
      </c>
      <c r="B2250" s="68">
        <v>201603</v>
      </c>
      <c r="C2250" s="9" t="s">
        <v>1871</v>
      </c>
      <c r="D2250" s="73" t="s">
        <v>2017</v>
      </c>
      <c r="E2250" s="73" t="s">
        <v>470</v>
      </c>
      <c r="F2250" s="74">
        <v>375</v>
      </c>
      <c r="G2250" s="75">
        <v>30736</v>
      </c>
      <c r="H2250" s="7" t="str">
        <f>VLOOKUP(G2250,'Sub-Acct VLookup'!$A$1:$B$44,2,0)</f>
        <v>Community Welfare</v>
      </c>
      <c r="I2250" s="75">
        <v>3333</v>
      </c>
      <c r="J2250" s="54" t="s">
        <v>1011</v>
      </c>
      <c r="K2250" s="54"/>
      <c r="L2250" t="str">
        <f>VLOOKUP(J2250,'State V-Lookup'!$A$1:$B$19,2,0)</f>
        <v>KENTUCKY</v>
      </c>
      <c r="M2250" t="str">
        <f>VLOOKUP(I2250,'Cost Center VLookup'!$A$1:$C$99,2,0)</f>
        <v>3333 Mid St Div Public Affairs</v>
      </c>
      <c r="N2250" t="str">
        <f>VLOOKUP(I2250,'Cost Center VLookup'!$A$1:$C$89,3,0)</f>
        <v>Mark Martin</v>
      </c>
      <c r="O2250" t="str">
        <f>VLOOKUP(I2250,'Cost Center VLookup'!$A$1:$D$97,4,0)</f>
        <v>Administration</v>
      </c>
    </row>
    <row r="2251" spans="1:15" ht="15" hidden="1">
      <c r="A2251" s="73" t="s">
        <v>2015</v>
      </c>
      <c r="B2251" s="68">
        <v>201603</v>
      </c>
      <c r="C2251" s="9" t="s">
        <v>1871</v>
      </c>
      <c r="D2251" s="73" t="s">
        <v>2018</v>
      </c>
      <c r="E2251" s="73" t="s">
        <v>470</v>
      </c>
      <c r="F2251" s="74">
        <v>500</v>
      </c>
      <c r="G2251" s="75">
        <v>30736</v>
      </c>
      <c r="H2251" s="7" t="str">
        <f>VLOOKUP(G2251,'Sub-Acct VLookup'!$A$1:$B$44,2,0)</f>
        <v>Community Welfare</v>
      </c>
      <c r="I2251" s="75">
        <v>3333</v>
      </c>
      <c r="J2251" s="54" t="s">
        <v>1011</v>
      </c>
      <c r="K2251" s="54"/>
      <c r="L2251" t="str">
        <f>VLOOKUP(J2251,'State V-Lookup'!$A$1:$B$19,2,0)</f>
        <v>KENTUCKY</v>
      </c>
      <c r="M2251" t="str">
        <f>VLOOKUP(I2251,'Cost Center VLookup'!$A$1:$C$99,2,0)</f>
        <v>3333 Mid St Div Public Affairs</v>
      </c>
      <c r="N2251" t="str">
        <f>VLOOKUP(I2251,'Cost Center VLookup'!$A$1:$C$89,3,0)</f>
        <v>Mark Martin</v>
      </c>
      <c r="O2251" t="str">
        <f>VLOOKUP(I2251,'Cost Center VLookup'!$A$1:$D$97,4,0)</f>
        <v>Administration</v>
      </c>
    </row>
    <row r="2252" spans="1:15" ht="15" hidden="1">
      <c r="A2252" s="73" t="s">
        <v>2015</v>
      </c>
      <c r="B2252" s="68">
        <v>201603</v>
      </c>
      <c r="C2252" s="9" t="s">
        <v>1871</v>
      </c>
      <c r="D2252" s="73" t="s">
        <v>2020</v>
      </c>
      <c r="E2252" s="73" t="s">
        <v>2019</v>
      </c>
      <c r="F2252" s="74">
        <v>1000</v>
      </c>
      <c r="G2252" s="75">
        <v>30702</v>
      </c>
      <c r="H2252" s="7" t="str">
        <f>VLOOKUP(G2252,'Sub-Acct VLookup'!$A$1:$B$44,2,0)</f>
        <v>Education</v>
      </c>
      <c r="I2252" s="75">
        <v>3333</v>
      </c>
      <c r="J2252" s="76" t="s">
        <v>1026</v>
      </c>
      <c r="K2252" s="76"/>
      <c r="L2252" t="str">
        <f>VLOOKUP(J2252,'State V-Lookup'!$A$1:$B$19,2,0)</f>
        <v>TENNESSEE</v>
      </c>
      <c r="M2252" t="str">
        <f>VLOOKUP(I2252,'Cost Center VLookup'!$A$1:$C$99,2,0)</f>
        <v>3333 Mid St Div Public Affairs</v>
      </c>
      <c r="N2252" t="str">
        <f>VLOOKUP(I2252,'Cost Center VLookup'!$A$1:$C$89,3,0)</f>
        <v>Mark Martin</v>
      </c>
      <c r="O2252" t="str">
        <f>VLOOKUP(I2252,'Cost Center VLookup'!$A$1:$D$97,4,0)</f>
        <v>Administration</v>
      </c>
    </row>
    <row r="2253" spans="1:15" ht="15" hidden="1">
      <c r="A2253" s="73" t="s">
        <v>2021</v>
      </c>
      <c r="B2253" s="68">
        <v>201603</v>
      </c>
      <c r="C2253" s="9" t="s">
        <v>1871</v>
      </c>
      <c r="D2253" s="73" t="s">
        <v>2022</v>
      </c>
      <c r="E2253" s="73" t="s">
        <v>781</v>
      </c>
      <c r="F2253" s="74">
        <v>3000</v>
      </c>
      <c r="G2253" s="75">
        <v>30710</v>
      </c>
      <c r="H2253" s="7" t="str">
        <f>VLOOKUP(G2253,'Sub-Acct VLookup'!$A$1:$B$44,2,0)</f>
        <v>Youth Clubs &amp; Centers</v>
      </c>
      <c r="I2253" s="75">
        <v>3333</v>
      </c>
      <c r="J2253" s="76" t="s">
        <v>1026</v>
      </c>
      <c r="K2253" s="76"/>
      <c r="L2253" t="str">
        <f>VLOOKUP(J2253,'State V-Lookup'!$A$1:$B$19,2,0)</f>
        <v>TENNESSEE</v>
      </c>
      <c r="M2253" t="str">
        <f>VLOOKUP(I2253,'Cost Center VLookup'!$A$1:$C$99,2,0)</f>
        <v>3333 Mid St Div Public Affairs</v>
      </c>
      <c r="N2253" t="str">
        <f>VLOOKUP(I2253,'Cost Center VLookup'!$A$1:$C$89,3,0)</f>
        <v>Mark Martin</v>
      </c>
      <c r="O2253" t="str">
        <f>VLOOKUP(I2253,'Cost Center VLookup'!$A$1:$D$97,4,0)</f>
        <v>Administration</v>
      </c>
    </row>
    <row r="2254" spans="1:15" ht="15" hidden="1">
      <c r="A2254" s="73" t="s">
        <v>2021</v>
      </c>
      <c r="B2254" s="68">
        <v>201603</v>
      </c>
      <c r="C2254" s="9" t="s">
        <v>1871</v>
      </c>
      <c r="D2254" s="73" t="s">
        <v>2022</v>
      </c>
      <c r="E2254" s="73" t="s">
        <v>832</v>
      </c>
      <c r="F2254" s="74">
        <v>500</v>
      </c>
      <c r="G2254" s="75">
        <v>30736</v>
      </c>
      <c r="H2254" s="7" t="str">
        <f>VLOOKUP(G2254,'Sub-Acct VLookup'!$A$1:$B$44,2,0)</f>
        <v>Community Welfare</v>
      </c>
      <c r="I2254" s="75">
        <v>3333</v>
      </c>
      <c r="J2254" s="76" t="s">
        <v>1035</v>
      </c>
      <c r="K2254" s="76"/>
      <c r="L2254" t="str">
        <f>VLOOKUP(J2254,'State V-Lookup'!$A$1:$B$19,2,0)</f>
        <v>VIRGINIA</v>
      </c>
      <c r="M2254" t="str">
        <f>VLOOKUP(I2254,'Cost Center VLookup'!$A$1:$C$99,2,0)</f>
        <v>3333 Mid St Div Public Affairs</v>
      </c>
      <c r="N2254" t="str">
        <f>VLOOKUP(I2254,'Cost Center VLookup'!$A$1:$C$89,3,0)</f>
        <v>Mark Martin</v>
      </c>
      <c r="O2254" t="str">
        <f>VLOOKUP(I2254,'Cost Center VLookup'!$A$1:$D$97,4,0)</f>
        <v>Administration</v>
      </c>
    </row>
    <row r="2255" spans="1:15" ht="15" hidden="1">
      <c r="A2255" s="73" t="s">
        <v>2021</v>
      </c>
      <c r="B2255" s="68">
        <v>201603</v>
      </c>
      <c r="C2255" s="9" t="s">
        <v>1871</v>
      </c>
      <c r="D2255" s="73" t="s">
        <v>2023</v>
      </c>
      <c r="E2255" s="73" t="s">
        <v>1582</v>
      </c>
      <c r="F2255" s="74">
        <v>500</v>
      </c>
      <c r="G2255" s="75">
        <v>30703</v>
      </c>
      <c r="H2255" s="7" t="str">
        <f>VLOOKUP(G2255,'Sub-Acct VLookup'!$A$1:$B$44,2,0)</f>
        <v>United Way Agencies</v>
      </c>
      <c r="I2255" s="75">
        <v>3333</v>
      </c>
      <c r="J2255" s="76" t="s">
        <v>1026</v>
      </c>
      <c r="K2255" s="76"/>
      <c r="L2255" t="str">
        <f>VLOOKUP(J2255,'State V-Lookup'!$A$1:$B$19,2,0)</f>
        <v>TENNESSEE</v>
      </c>
      <c r="M2255" t="str">
        <f>VLOOKUP(I2255,'Cost Center VLookup'!$A$1:$C$99,2,0)</f>
        <v>3333 Mid St Div Public Affairs</v>
      </c>
      <c r="N2255" t="str">
        <f>VLOOKUP(I2255,'Cost Center VLookup'!$A$1:$C$89,3,0)</f>
        <v>Mark Martin</v>
      </c>
      <c r="O2255" t="str">
        <f>VLOOKUP(I2255,'Cost Center VLookup'!$A$1:$D$97,4,0)</f>
        <v>Administration</v>
      </c>
    </row>
    <row r="2256" spans="1:15" ht="15" hidden="1">
      <c r="A2256" s="73" t="s">
        <v>2024</v>
      </c>
      <c r="B2256" s="68">
        <v>201603</v>
      </c>
      <c r="C2256" s="9" t="s">
        <v>1871</v>
      </c>
      <c r="D2256" s="73" t="s">
        <v>2025</v>
      </c>
      <c r="E2256" s="73" t="s">
        <v>694</v>
      </c>
      <c r="F2256" s="74">
        <v>100</v>
      </c>
      <c r="G2256" s="75">
        <v>30736</v>
      </c>
      <c r="H2256" s="7" t="str">
        <f>VLOOKUP(G2256,'Sub-Acct VLookup'!$A$1:$B$44,2,0)</f>
        <v>Community Welfare</v>
      </c>
      <c r="I2256" s="75">
        <v>3333</v>
      </c>
      <c r="J2256" s="54" t="s">
        <v>1011</v>
      </c>
      <c r="K2256" s="54"/>
      <c r="L2256" t="str">
        <f>VLOOKUP(J2256,'State V-Lookup'!$A$1:$B$19,2,0)</f>
        <v>KENTUCKY</v>
      </c>
      <c r="M2256" t="str">
        <f>VLOOKUP(I2256,'Cost Center VLookup'!$A$1:$C$99,2,0)</f>
        <v>3333 Mid St Div Public Affairs</v>
      </c>
      <c r="N2256" t="str">
        <f>VLOOKUP(I2256,'Cost Center VLookup'!$A$1:$C$89,3,0)</f>
        <v>Mark Martin</v>
      </c>
      <c r="O2256" t="str">
        <f>VLOOKUP(I2256,'Cost Center VLookup'!$A$1:$D$97,4,0)</f>
        <v>Administration</v>
      </c>
    </row>
    <row r="2257" spans="1:15" ht="15" hidden="1">
      <c r="A2257" s="73" t="s">
        <v>2024</v>
      </c>
      <c r="B2257" s="68">
        <v>201603</v>
      </c>
      <c r="C2257" s="9" t="s">
        <v>1871</v>
      </c>
      <c r="D2257" s="73" t="s">
        <v>2025</v>
      </c>
      <c r="E2257" s="73" t="s">
        <v>713</v>
      </c>
      <c r="F2257" s="74">
        <v>250</v>
      </c>
      <c r="G2257" s="75">
        <v>30710</v>
      </c>
      <c r="H2257" s="7" t="str">
        <f>VLOOKUP(G2257,'Sub-Acct VLookup'!$A$1:$B$44,2,0)</f>
        <v>Youth Clubs &amp; Centers</v>
      </c>
      <c r="I2257" s="75">
        <v>3333</v>
      </c>
      <c r="J2257" s="54" t="s">
        <v>1011</v>
      </c>
      <c r="K2257" s="54"/>
      <c r="L2257" t="str">
        <f>VLOOKUP(J2257,'State V-Lookup'!$A$1:$B$19,2,0)</f>
        <v>KENTUCKY</v>
      </c>
      <c r="M2257" t="str">
        <f>VLOOKUP(I2257,'Cost Center VLookup'!$A$1:$C$99,2,0)</f>
        <v>3333 Mid St Div Public Affairs</v>
      </c>
      <c r="N2257" t="str">
        <f>VLOOKUP(I2257,'Cost Center VLookup'!$A$1:$C$89,3,0)</f>
        <v>Mark Martin</v>
      </c>
      <c r="O2257" t="str">
        <f>VLOOKUP(I2257,'Cost Center VLookup'!$A$1:$D$97,4,0)</f>
        <v>Administration</v>
      </c>
    </row>
    <row r="2258" spans="1:15" ht="15" hidden="1">
      <c r="A2258" s="73" t="s">
        <v>2024</v>
      </c>
      <c r="B2258" s="68">
        <v>201603</v>
      </c>
      <c r="C2258" s="9" t="s">
        <v>1871</v>
      </c>
      <c r="D2258" s="73" t="s">
        <v>2026</v>
      </c>
      <c r="E2258" s="73" t="s">
        <v>714</v>
      </c>
      <c r="F2258" s="74">
        <v>500</v>
      </c>
      <c r="G2258" s="75">
        <v>30736</v>
      </c>
      <c r="H2258" s="7" t="str">
        <f>VLOOKUP(G2258,'Sub-Acct VLookup'!$A$1:$B$44,2,0)</f>
        <v>Community Welfare</v>
      </c>
      <c r="I2258" s="75">
        <v>3333</v>
      </c>
      <c r="J2258" s="54" t="s">
        <v>1011</v>
      </c>
      <c r="K2258" s="54"/>
      <c r="L2258" t="str">
        <f>VLOOKUP(J2258,'State V-Lookup'!$A$1:$B$19,2,0)</f>
        <v>KENTUCKY</v>
      </c>
      <c r="M2258" t="str">
        <f>VLOOKUP(I2258,'Cost Center VLookup'!$A$1:$C$99,2,0)</f>
        <v>3333 Mid St Div Public Affairs</v>
      </c>
      <c r="N2258" t="str">
        <f>VLOOKUP(I2258,'Cost Center VLookup'!$A$1:$C$89,3,0)</f>
        <v>Mark Martin</v>
      </c>
      <c r="O2258" t="str">
        <f>VLOOKUP(I2258,'Cost Center VLookup'!$A$1:$D$97,4,0)</f>
        <v>Administration</v>
      </c>
    </row>
    <row r="2259" spans="1:15" ht="15" hidden="1">
      <c r="A2259" s="73" t="s">
        <v>2027</v>
      </c>
      <c r="B2259" s="68">
        <v>201603</v>
      </c>
      <c r="C2259" s="9" t="s">
        <v>1871</v>
      </c>
      <c r="D2259" s="73" t="s">
        <v>2028</v>
      </c>
      <c r="E2259" s="73" t="s">
        <v>578</v>
      </c>
      <c r="F2259" s="74">
        <v>100</v>
      </c>
      <c r="G2259" s="75">
        <v>30736</v>
      </c>
      <c r="H2259" s="7" t="str">
        <f>VLOOKUP(G2259,'Sub-Acct VLookup'!$A$1:$B$44,2,0)</f>
        <v>Community Welfare</v>
      </c>
      <c r="I2259" s="75">
        <v>3333</v>
      </c>
      <c r="J2259" s="54" t="s">
        <v>1011</v>
      </c>
      <c r="K2259" s="54"/>
      <c r="L2259" t="str">
        <f>VLOOKUP(J2259,'State V-Lookup'!$A$1:$B$19,2,0)</f>
        <v>KENTUCKY</v>
      </c>
      <c r="M2259" t="str">
        <f>VLOOKUP(I2259,'Cost Center VLookup'!$A$1:$C$99,2,0)</f>
        <v>3333 Mid St Div Public Affairs</v>
      </c>
      <c r="N2259" t="str">
        <f>VLOOKUP(I2259,'Cost Center VLookup'!$A$1:$C$89,3,0)</f>
        <v>Mark Martin</v>
      </c>
      <c r="O2259" t="str">
        <f>VLOOKUP(I2259,'Cost Center VLookup'!$A$1:$D$97,4,0)</f>
        <v>Administration</v>
      </c>
    </row>
    <row r="2260" spans="1:15" ht="15" hidden="1">
      <c r="A2260" s="73" t="s">
        <v>2027</v>
      </c>
      <c r="B2260" s="68">
        <v>201603</v>
      </c>
      <c r="C2260" s="9" t="s">
        <v>1871</v>
      </c>
      <c r="D2260" s="73" t="s">
        <v>2029</v>
      </c>
      <c r="E2260" s="73" t="s">
        <v>953</v>
      </c>
      <c r="F2260" s="74">
        <v>1000</v>
      </c>
      <c r="G2260" s="75">
        <v>30736</v>
      </c>
      <c r="H2260" s="7" t="str">
        <f>VLOOKUP(G2260,'Sub-Acct VLookup'!$A$1:$B$44,2,0)</f>
        <v>Community Welfare</v>
      </c>
      <c r="I2260" s="75">
        <v>3333</v>
      </c>
      <c r="J2260" s="54" t="s">
        <v>1011</v>
      </c>
      <c r="K2260" s="54"/>
      <c r="L2260" t="str">
        <f>VLOOKUP(J2260,'State V-Lookup'!$A$1:$B$19,2,0)</f>
        <v>KENTUCKY</v>
      </c>
      <c r="M2260" t="str">
        <f>VLOOKUP(I2260,'Cost Center VLookup'!$A$1:$C$99,2,0)</f>
        <v>3333 Mid St Div Public Affairs</v>
      </c>
      <c r="N2260" t="str">
        <f>VLOOKUP(I2260,'Cost Center VLookup'!$A$1:$C$89,3,0)</f>
        <v>Mark Martin</v>
      </c>
      <c r="O2260" t="str">
        <f>VLOOKUP(I2260,'Cost Center VLookup'!$A$1:$D$97,4,0)</f>
        <v>Administration</v>
      </c>
    </row>
    <row r="2261" spans="1:15" ht="15" hidden="1">
      <c r="A2261" s="73" t="s">
        <v>2030</v>
      </c>
      <c r="B2261" s="68">
        <v>201603</v>
      </c>
      <c r="C2261" s="9" t="s">
        <v>1871</v>
      </c>
      <c r="D2261" s="73" t="s">
        <v>2031</v>
      </c>
      <c r="E2261" s="73" t="s">
        <v>1093</v>
      </c>
      <c r="F2261" s="74">
        <v>2500</v>
      </c>
      <c r="G2261" s="75">
        <v>30736</v>
      </c>
      <c r="H2261" s="7" t="str">
        <f>VLOOKUP(G2261,'Sub-Acct VLookup'!$A$1:$B$44,2,0)</f>
        <v>Community Welfare</v>
      </c>
      <c r="I2261" s="75">
        <v>3333</v>
      </c>
      <c r="J2261" s="76" t="s">
        <v>1026</v>
      </c>
      <c r="K2261" s="76"/>
      <c r="L2261" t="str">
        <f>VLOOKUP(J2261,'State V-Lookup'!$A$1:$B$19,2,0)</f>
        <v>TENNESSEE</v>
      </c>
      <c r="M2261" t="str">
        <f>VLOOKUP(I2261,'Cost Center VLookup'!$A$1:$C$99,2,0)</f>
        <v>3333 Mid St Div Public Affairs</v>
      </c>
      <c r="N2261" t="str">
        <f>VLOOKUP(I2261,'Cost Center VLookup'!$A$1:$C$89,3,0)</f>
        <v>Mark Martin</v>
      </c>
      <c r="O2261" t="str">
        <f>VLOOKUP(I2261,'Cost Center VLookup'!$A$1:$D$97,4,0)</f>
        <v>Administration</v>
      </c>
    </row>
    <row r="2262" spans="1:15" ht="15" hidden="1">
      <c r="A2262" s="73" t="s">
        <v>2032</v>
      </c>
      <c r="B2262" s="68">
        <v>201603</v>
      </c>
      <c r="C2262" s="9" t="s">
        <v>1871</v>
      </c>
      <c r="D2262" s="73" t="s">
        <v>2033</v>
      </c>
      <c r="E2262" s="73" t="s">
        <v>700</v>
      </c>
      <c r="F2262" s="74">
        <v>1000</v>
      </c>
      <c r="G2262" s="75">
        <v>30736</v>
      </c>
      <c r="H2262" s="7" t="str">
        <f>VLOOKUP(G2262,'Sub-Acct VLookup'!$A$1:$B$44,2,0)</f>
        <v>Community Welfare</v>
      </c>
      <c r="I2262" s="75">
        <v>3333</v>
      </c>
      <c r="J2262" s="54" t="s">
        <v>1011</v>
      </c>
      <c r="K2262" s="54"/>
      <c r="L2262" t="str">
        <f>VLOOKUP(J2262,'State V-Lookup'!$A$1:$B$19,2,0)</f>
        <v>KENTUCKY</v>
      </c>
      <c r="M2262" t="str">
        <f>VLOOKUP(I2262,'Cost Center VLookup'!$A$1:$C$99,2,0)</f>
        <v>3333 Mid St Div Public Affairs</v>
      </c>
      <c r="N2262" t="str">
        <f>VLOOKUP(I2262,'Cost Center VLookup'!$A$1:$C$89,3,0)</f>
        <v>Mark Martin</v>
      </c>
      <c r="O2262" t="str">
        <f>VLOOKUP(I2262,'Cost Center VLookup'!$A$1:$D$97,4,0)</f>
        <v>Administration</v>
      </c>
    </row>
    <row r="2263" spans="1:15" ht="15" hidden="1">
      <c r="A2263" s="73" t="s">
        <v>2034</v>
      </c>
      <c r="B2263" s="68">
        <v>201603</v>
      </c>
      <c r="C2263" s="9" t="s">
        <v>1871</v>
      </c>
      <c r="D2263" s="73" t="s">
        <v>2036</v>
      </c>
      <c r="E2263" s="73" t="s">
        <v>2035</v>
      </c>
      <c r="F2263" s="74">
        <v>500</v>
      </c>
      <c r="G2263" s="75">
        <v>30736</v>
      </c>
      <c r="H2263" s="7" t="str">
        <f>VLOOKUP(G2263,'Sub-Acct VLookup'!$A$1:$B$44,2,0)</f>
        <v>Community Welfare</v>
      </c>
      <c r="I2263" s="75">
        <v>3333</v>
      </c>
      <c r="J2263" s="76" t="s">
        <v>1035</v>
      </c>
      <c r="K2263" s="76"/>
      <c r="L2263" t="str">
        <f>VLOOKUP(J2263,'State V-Lookup'!$A$1:$B$19,2,0)</f>
        <v>VIRGINIA</v>
      </c>
      <c r="M2263" t="str">
        <f>VLOOKUP(I2263,'Cost Center VLookup'!$A$1:$C$99,2,0)</f>
        <v>3333 Mid St Div Public Affairs</v>
      </c>
      <c r="N2263" t="str">
        <f>VLOOKUP(I2263,'Cost Center VLookup'!$A$1:$C$89,3,0)</f>
        <v>Mark Martin</v>
      </c>
      <c r="O2263" t="str">
        <f>VLOOKUP(I2263,'Cost Center VLookup'!$A$1:$D$97,4,0)</f>
        <v>Administration</v>
      </c>
    </row>
    <row r="2264" spans="1:15" ht="15" hidden="1">
      <c r="A2264" s="73" t="s">
        <v>2034</v>
      </c>
      <c r="B2264" s="68">
        <v>201603</v>
      </c>
      <c r="C2264" s="9" t="s">
        <v>1871</v>
      </c>
      <c r="D2264" s="73" t="s">
        <v>2036</v>
      </c>
      <c r="E2264" s="73" t="s">
        <v>1064</v>
      </c>
      <c r="F2264" s="74">
        <v>550</v>
      </c>
      <c r="G2264" s="75">
        <v>30702</v>
      </c>
      <c r="H2264" s="7" t="str">
        <f>VLOOKUP(G2264,'Sub-Acct VLookup'!$A$1:$B$44,2,0)</f>
        <v>Education</v>
      </c>
      <c r="I2264" s="75">
        <v>2618</v>
      </c>
      <c r="J2264" s="76" t="s">
        <v>1026</v>
      </c>
      <c r="K2264" s="76"/>
      <c r="L2264" t="str">
        <f>VLOOKUP(J2264,'State V-Lookup'!$A$1:$B$19,2,0)</f>
        <v>TENNESSEE</v>
      </c>
      <c r="M2264" t="str">
        <f>VLOOKUP(I2264,'Cost Center VLookup'!$A$1:$C$99,2,0)</f>
        <v>2618 KY Div Safety Tech Services</v>
      </c>
      <c r="N2264" t="str">
        <f>VLOOKUP(I2264,'Cost Center VLookup'!$A$1:$C$89,3,0)</f>
        <v>Travis Greenwood</v>
      </c>
      <c r="O2264" t="str">
        <f>VLOOKUP(I2264,'Cost Center VLookup'!$A$1:$D$97,4,0)</f>
        <v>Tech Services</v>
      </c>
    </row>
    <row r="2265" spans="1:15" ht="15" hidden="1">
      <c r="A2265" s="73" t="s">
        <v>2034</v>
      </c>
      <c r="B2265" s="68">
        <v>201603</v>
      </c>
      <c r="C2265" s="9" t="s">
        <v>1871</v>
      </c>
      <c r="D2265" s="73" t="s">
        <v>2037</v>
      </c>
      <c r="E2265" s="73" t="s">
        <v>1434</v>
      </c>
      <c r="F2265" s="74">
        <v>1500</v>
      </c>
      <c r="G2265" s="75">
        <v>30706</v>
      </c>
      <c r="H2265" s="7" t="str">
        <f>VLOOKUP(G2265,'Sub-Acct VLookup'!$A$1:$B$44,2,0)</f>
        <v>Museums &amp; Arts</v>
      </c>
      <c r="I2265" s="75">
        <v>3333</v>
      </c>
      <c r="J2265" s="54" t="s">
        <v>1011</v>
      </c>
      <c r="K2265" s="54"/>
      <c r="L2265" t="str">
        <f>VLOOKUP(J2265,'State V-Lookup'!$A$1:$B$19,2,0)</f>
        <v>KENTUCKY</v>
      </c>
      <c r="M2265" t="str">
        <f>VLOOKUP(I2265,'Cost Center VLookup'!$A$1:$C$99,2,0)</f>
        <v>3333 Mid St Div Public Affairs</v>
      </c>
      <c r="N2265" t="str">
        <f>VLOOKUP(I2265,'Cost Center VLookup'!$A$1:$C$89,3,0)</f>
        <v>Mark Martin</v>
      </c>
      <c r="O2265" t="str">
        <f>VLOOKUP(I2265,'Cost Center VLookup'!$A$1:$D$97,4,0)</f>
        <v>Administration</v>
      </c>
    </row>
    <row r="2266" spans="1:15" ht="15" hidden="1">
      <c r="A2266" s="77" t="s">
        <v>2004</v>
      </c>
      <c r="B2266" s="68">
        <v>201604</v>
      </c>
      <c r="C2266" s="9" t="s">
        <v>1871</v>
      </c>
      <c r="D2266" s="77" t="s">
        <v>2038</v>
      </c>
      <c r="E2266" s="77" t="s">
        <v>1858</v>
      </c>
      <c r="F2266" s="78">
        <v>100</v>
      </c>
      <c r="G2266" s="79">
        <v>30702</v>
      </c>
      <c r="H2266" s="7" t="str">
        <f>VLOOKUP(G2266,'Sub-Acct VLookup'!$A$1:$B$44,2,0)</f>
        <v>Education</v>
      </c>
      <c r="I2266" s="79">
        <v>2737</v>
      </c>
      <c r="J2266" s="54" t="s">
        <v>1011</v>
      </c>
      <c r="K2266" s="54"/>
      <c r="L2266" t="str">
        <f>VLOOKUP(J2266,'State V-Lookup'!$A$1:$B$19,2,0)</f>
        <v>KENTUCKY</v>
      </c>
      <c r="M2266" t="str">
        <f>VLOOKUP(I2266,'Cost Center VLookup'!$A$1:$C$99,2,0)</f>
        <v>2737 KY Div Danville C&amp;M/Service</v>
      </c>
      <c r="N2266" t="str">
        <f>VLOOKUP(I2266,'Cost Center VLookup'!$A$1:$C$89,3,0)</f>
        <v>Jimmy Dale Smith</v>
      </c>
      <c r="O2266" t="str">
        <f>VLOOKUP(I2266,'Cost Center VLookup'!$A$1:$D$97,4,0)</f>
        <v>Mike Close</v>
      </c>
    </row>
    <row r="2267" spans="1:15" ht="15" hidden="1">
      <c r="A2267" s="77" t="s">
        <v>2039</v>
      </c>
      <c r="B2267" s="68">
        <v>201604</v>
      </c>
      <c r="C2267" s="9" t="s">
        <v>1871</v>
      </c>
      <c r="D2267" s="77" t="s">
        <v>2040</v>
      </c>
      <c r="E2267" s="77" t="s">
        <v>360</v>
      </c>
      <c r="F2267" s="78">
        <v>160</v>
      </c>
      <c r="G2267" s="79">
        <v>30702</v>
      </c>
      <c r="H2267" s="7" t="str">
        <f>VLOOKUP(G2267,'Sub-Acct VLookup'!$A$1:$B$44,2,0)</f>
        <v>Education</v>
      </c>
      <c r="I2267" s="79">
        <v>3333</v>
      </c>
      <c r="J2267" s="54" t="s">
        <v>1011</v>
      </c>
      <c r="K2267" s="54"/>
      <c r="L2267" t="str">
        <f>VLOOKUP(J2267,'State V-Lookup'!$A$1:$B$19,2,0)</f>
        <v>KENTUCKY</v>
      </c>
      <c r="M2267" t="str">
        <f>VLOOKUP(I2267,'Cost Center VLookup'!$A$1:$C$99,2,0)</f>
        <v>3333 Mid St Div Public Affairs</v>
      </c>
      <c r="N2267" t="str">
        <f>VLOOKUP(I2267,'Cost Center VLookup'!$A$1:$C$89,3,0)</f>
        <v>Mark Martin</v>
      </c>
      <c r="O2267" t="str">
        <f>VLOOKUP(I2267,'Cost Center VLookup'!$A$1:$D$97,4,0)</f>
        <v>Administration</v>
      </c>
    </row>
    <row r="2268" spans="1:15" ht="15" hidden="1">
      <c r="A2268" s="77" t="s">
        <v>2041</v>
      </c>
      <c r="B2268" s="68">
        <v>201604</v>
      </c>
      <c r="C2268" s="9" t="s">
        <v>1871</v>
      </c>
      <c r="D2268" s="77" t="s">
        <v>2042</v>
      </c>
      <c r="E2268" s="77" t="s">
        <v>563</v>
      </c>
      <c r="F2268" s="78">
        <v>250</v>
      </c>
      <c r="G2268" s="79">
        <v>30736</v>
      </c>
      <c r="H2268" s="7" t="str">
        <f>VLOOKUP(G2268,'Sub-Acct VLookup'!$A$1:$B$44,2,0)</f>
        <v>Community Welfare</v>
      </c>
      <c r="I2268" s="79">
        <v>3333</v>
      </c>
      <c r="J2268" s="54" t="s">
        <v>1011</v>
      </c>
      <c r="K2268" s="54"/>
      <c r="L2268" t="str">
        <f>VLOOKUP(J2268,'State V-Lookup'!$A$1:$B$19,2,0)</f>
        <v>KENTUCKY</v>
      </c>
      <c r="M2268" t="str">
        <f>VLOOKUP(I2268,'Cost Center VLookup'!$A$1:$C$99,2,0)</f>
        <v>3333 Mid St Div Public Affairs</v>
      </c>
      <c r="N2268" t="str">
        <f>VLOOKUP(I2268,'Cost Center VLookup'!$A$1:$C$89,3,0)</f>
        <v>Mark Martin</v>
      </c>
      <c r="O2268" t="str">
        <f>VLOOKUP(I2268,'Cost Center VLookup'!$A$1:$D$97,4,0)</f>
        <v>Administration</v>
      </c>
    </row>
    <row r="2269" spans="1:15" ht="15" hidden="1">
      <c r="A2269" s="77" t="s">
        <v>2041</v>
      </c>
      <c r="B2269" s="68">
        <v>201604</v>
      </c>
      <c r="C2269" s="9" t="s">
        <v>1871</v>
      </c>
      <c r="D2269" s="77" t="s">
        <v>2042</v>
      </c>
      <c r="E2269" s="77" t="s">
        <v>209</v>
      </c>
      <c r="F2269" s="78">
        <v>150</v>
      </c>
      <c r="G2269" s="79">
        <v>30736</v>
      </c>
      <c r="H2269" s="7" t="str">
        <f>VLOOKUP(G2269,'Sub-Acct VLookup'!$A$1:$B$44,2,0)</f>
        <v>Community Welfare</v>
      </c>
      <c r="I2269" s="79">
        <v>3333</v>
      </c>
      <c r="J2269" s="80" t="s">
        <v>1027</v>
      </c>
      <c r="K2269" s="80"/>
      <c r="L2269" t="str">
        <f>VLOOKUP(J2269,'State V-Lookup'!$A$1:$B$19,2,0)</f>
        <v>GENERAL OFFICE</v>
      </c>
      <c r="M2269" t="str">
        <f>VLOOKUP(I2269,'Cost Center VLookup'!$A$1:$C$99,2,0)</f>
        <v>3333 Mid St Div Public Affairs</v>
      </c>
      <c r="N2269" t="str">
        <f>VLOOKUP(I2269,'Cost Center VLookup'!$A$1:$C$89,3,0)</f>
        <v>Mark Martin</v>
      </c>
      <c r="O2269" t="str">
        <f>VLOOKUP(I2269,'Cost Center VLookup'!$A$1:$D$97,4,0)</f>
        <v>Administration</v>
      </c>
    </row>
    <row r="2270" spans="1:15" ht="15" hidden="1">
      <c r="A2270" s="77" t="s">
        <v>2041</v>
      </c>
      <c r="B2270" s="68">
        <v>201604</v>
      </c>
      <c r="C2270" s="9" t="s">
        <v>1871</v>
      </c>
      <c r="D2270" s="77" t="s">
        <v>2042</v>
      </c>
      <c r="E2270" s="77" t="s">
        <v>711</v>
      </c>
      <c r="F2270" s="78">
        <v>100</v>
      </c>
      <c r="G2270" s="79">
        <v>30702</v>
      </c>
      <c r="H2270" s="7" t="str">
        <f>VLOOKUP(G2270,'Sub-Acct VLookup'!$A$1:$B$44,2,0)</f>
        <v>Education</v>
      </c>
      <c r="I2270" s="79">
        <v>3333</v>
      </c>
      <c r="J2270" s="54" t="s">
        <v>1011</v>
      </c>
      <c r="K2270" s="54"/>
      <c r="L2270" t="str">
        <f>VLOOKUP(J2270,'State V-Lookup'!$A$1:$B$19,2,0)</f>
        <v>KENTUCKY</v>
      </c>
      <c r="M2270" t="str">
        <f>VLOOKUP(I2270,'Cost Center VLookup'!$A$1:$C$99,2,0)</f>
        <v>3333 Mid St Div Public Affairs</v>
      </c>
      <c r="N2270" t="str">
        <f>VLOOKUP(I2270,'Cost Center VLookup'!$A$1:$C$89,3,0)</f>
        <v>Mark Martin</v>
      </c>
      <c r="O2270" t="str">
        <f>VLOOKUP(I2270,'Cost Center VLookup'!$A$1:$D$97,4,0)</f>
        <v>Administration</v>
      </c>
    </row>
    <row r="2271" spans="1:15" ht="15" hidden="1">
      <c r="A2271" s="77" t="s">
        <v>2041</v>
      </c>
      <c r="B2271" s="68">
        <v>201604</v>
      </c>
      <c r="C2271" s="9" t="s">
        <v>1871</v>
      </c>
      <c r="D2271" s="77" t="s">
        <v>2042</v>
      </c>
      <c r="E2271" s="77" t="s">
        <v>2043</v>
      </c>
      <c r="F2271" s="78">
        <v>500</v>
      </c>
      <c r="G2271" s="79">
        <v>30736</v>
      </c>
      <c r="H2271" s="7" t="str">
        <f>VLOOKUP(G2271,'Sub-Acct VLookup'!$A$1:$B$44,2,0)</f>
        <v>Community Welfare</v>
      </c>
      <c r="I2271" s="79">
        <v>3333</v>
      </c>
      <c r="J2271" s="54" t="s">
        <v>1011</v>
      </c>
      <c r="K2271" s="54"/>
      <c r="L2271" t="str">
        <f>VLOOKUP(J2271,'State V-Lookup'!$A$1:$B$19,2,0)</f>
        <v>KENTUCKY</v>
      </c>
      <c r="M2271" t="str">
        <f>VLOOKUP(I2271,'Cost Center VLookup'!$A$1:$C$99,2,0)</f>
        <v>3333 Mid St Div Public Affairs</v>
      </c>
      <c r="N2271" t="str">
        <f>VLOOKUP(I2271,'Cost Center VLookup'!$A$1:$C$89,3,0)</f>
        <v>Mark Martin</v>
      </c>
      <c r="O2271" t="str">
        <f>VLOOKUP(I2271,'Cost Center VLookup'!$A$1:$D$97,4,0)</f>
        <v>Administration</v>
      </c>
    </row>
    <row r="2272" spans="1:15" ht="15" hidden="1">
      <c r="A2272" s="77" t="s">
        <v>2044</v>
      </c>
      <c r="B2272" s="68">
        <v>201604</v>
      </c>
      <c r="C2272" s="9" t="s">
        <v>1871</v>
      </c>
      <c r="D2272" s="77" t="s">
        <v>2045</v>
      </c>
      <c r="E2272" s="77" t="s">
        <v>1756</v>
      </c>
      <c r="F2272" s="78">
        <v>1000</v>
      </c>
      <c r="G2272" s="79">
        <v>30736</v>
      </c>
      <c r="H2272" s="7" t="str">
        <f>VLOOKUP(G2272,'Sub-Acct VLookup'!$A$1:$B$44,2,0)</f>
        <v>Community Welfare</v>
      </c>
      <c r="I2272" s="79">
        <v>3333</v>
      </c>
      <c r="J2272" s="54" t="s">
        <v>1011</v>
      </c>
      <c r="K2272" s="54"/>
      <c r="L2272" t="str">
        <f>VLOOKUP(J2272,'State V-Lookup'!$A$1:$B$19,2,0)</f>
        <v>KENTUCKY</v>
      </c>
      <c r="M2272" t="str">
        <f>VLOOKUP(I2272,'Cost Center VLookup'!$A$1:$C$99,2,0)</f>
        <v>3333 Mid St Div Public Affairs</v>
      </c>
      <c r="N2272" t="str">
        <f>VLOOKUP(I2272,'Cost Center VLookup'!$A$1:$C$89,3,0)</f>
        <v>Mark Martin</v>
      </c>
      <c r="O2272" t="str">
        <f>VLOOKUP(I2272,'Cost Center VLookup'!$A$1:$D$97,4,0)</f>
        <v>Administration</v>
      </c>
    </row>
    <row r="2273" spans="1:15" ht="15" hidden="1">
      <c r="A2273" s="77" t="s">
        <v>2044</v>
      </c>
      <c r="B2273" s="68">
        <v>201604</v>
      </c>
      <c r="C2273" s="9" t="s">
        <v>1871</v>
      </c>
      <c r="D2273" s="77" t="s">
        <v>2045</v>
      </c>
      <c r="E2273" s="77" t="s">
        <v>1741</v>
      </c>
      <c r="F2273" s="78">
        <v>1000</v>
      </c>
      <c r="G2273" s="79">
        <v>30702</v>
      </c>
      <c r="H2273" s="7" t="str">
        <f>VLOOKUP(G2273,'Sub-Acct VLookup'!$A$1:$B$44,2,0)</f>
        <v>Education</v>
      </c>
      <c r="I2273" s="79">
        <v>3333</v>
      </c>
      <c r="J2273" s="54" t="s">
        <v>1011</v>
      </c>
      <c r="K2273" s="54"/>
      <c r="L2273" t="str">
        <f>VLOOKUP(J2273,'State V-Lookup'!$A$1:$B$19,2,0)</f>
        <v>KENTUCKY</v>
      </c>
      <c r="M2273" t="str">
        <f>VLOOKUP(I2273,'Cost Center VLookup'!$A$1:$C$99,2,0)</f>
        <v>3333 Mid St Div Public Affairs</v>
      </c>
      <c r="N2273" t="str">
        <f>VLOOKUP(I2273,'Cost Center VLookup'!$A$1:$C$89,3,0)</f>
        <v>Mark Martin</v>
      </c>
      <c r="O2273" t="str">
        <f>VLOOKUP(I2273,'Cost Center VLookup'!$A$1:$D$97,4,0)</f>
        <v>Administration</v>
      </c>
    </row>
    <row r="2274" spans="1:15" ht="15" hidden="1">
      <c r="A2274" s="77" t="s">
        <v>2046</v>
      </c>
      <c r="B2274" s="68">
        <v>201604</v>
      </c>
      <c r="C2274" s="9" t="s">
        <v>1871</v>
      </c>
      <c r="D2274" s="77" t="s">
        <v>2047</v>
      </c>
      <c r="E2274" s="77" t="s">
        <v>567</v>
      </c>
      <c r="F2274" s="78">
        <v>0</v>
      </c>
      <c r="G2274" s="79">
        <v>30706</v>
      </c>
      <c r="H2274" s="7" t="str">
        <f>VLOOKUP(G2274,'Sub-Acct VLookup'!$A$1:$B$44,2,0)</f>
        <v>Museums &amp; Arts</v>
      </c>
      <c r="I2274" s="79">
        <v>3333</v>
      </c>
      <c r="J2274" s="54" t="s">
        <v>1011</v>
      </c>
      <c r="K2274" s="54"/>
      <c r="L2274" t="str">
        <f>VLOOKUP(J2274,'State V-Lookup'!$A$1:$B$19,2,0)</f>
        <v>KENTUCKY</v>
      </c>
      <c r="M2274" t="str">
        <f>VLOOKUP(I2274,'Cost Center VLookup'!$A$1:$C$99,2,0)</f>
        <v>3333 Mid St Div Public Affairs</v>
      </c>
      <c r="N2274" t="str">
        <f>VLOOKUP(I2274,'Cost Center VLookup'!$A$1:$C$89,3,0)</f>
        <v>Mark Martin</v>
      </c>
      <c r="O2274" t="str">
        <f>VLOOKUP(I2274,'Cost Center VLookup'!$A$1:$D$97,4,0)</f>
        <v>Administration</v>
      </c>
    </row>
    <row r="2275" spans="1:15" ht="15" hidden="1">
      <c r="A2275" s="77" t="s">
        <v>2048</v>
      </c>
      <c r="B2275" s="68">
        <v>201604</v>
      </c>
      <c r="C2275" s="9" t="s">
        <v>1871</v>
      </c>
      <c r="D2275" s="77" t="s">
        <v>2050</v>
      </c>
      <c r="E2275" s="77" t="s">
        <v>2049</v>
      </c>
      <c r="F2275" s="78">
        <v>18.899999999999999</v>
      </c>
      <c r="G2275" s="79">
        <v>30702</v>
      </c>
      <c r="H2275" s="7" t="str">
        <f>VLOOKUP(G2275,'Sub-Acct VLookup'!$A$1:$B$44,2,0)</f>
        <v>Education</v>
      </c>
      <c r="I2275" s="79">
        <v>3333</v>
      </c>
      <c r="J2275" s="76" t="s">
        <v>1026</v>
      </c>
      <c r="K2275" s="76"/>
      <c r="L2275" t="str">
        <f>VLOOKUP(J2275,'State V-Lookup'!$A$1:$B$19,2,0)</f>
        <v>TENNESSEE</v>
      </c>
      <c r="M2275" t="str">
        <f>VLOOKUP(I2275,'Cost Center VLookup'!$A$1:$C$99,2,0)</f>
        <v>3333 Mid St Div Public Affairs</v>
      </c>
      <c r="N2275" t="str">
        <f>VLOOKUP(I2275,'Cost Center VLookup'!$A$1:$C$89,3,0)</f>
        <v>Mark Martin</v>
      </c>
      <c r="O2275" t="str">
        <f>VLOOKUP(I2275,'Cost Center VLookup'!$A$1:$D$97,4,0)</f>
        <v>Administration</v>
      </c>
    </row>
    <row r="2276" spans="1:15" ht="15" hidden="1">
      <c r="A2276" s="77" t="s">
        <v>2051</v>
      </c>
      <c r="B2276" s="68">
        <v>201604</v>
      </c>
      <c r="C2276" s="9" t="s">
        <v>1871</v>
      </c>
      <c r="D2276" s="77" t="s">
        <v>2052</v>
      </c>
      <c r="E2276" s="77" t="s">
        <v>694</v>
      </c>
      <c r="F2276" s="78">
        <v>5000</v>
      </c>
      <c r="G2276" s="79">
        <v>30705</v>
      </c>
      <c r="H2276" s="7" t="str">
        <f>VLOOKUP(G2276,'Sub-Acct VLookup'!$A$1:$B$44,2,0)</f>
        <v>Health</v>
      </c>
      <c r="I2276" s="79">
        <v>3301</v>
      </c>
      <c r="J2276" s="76" t="s">
        <v>1026</v>
      </c>
      <c r="K2276" s="76"/>
      <c r="L2276" t="str">
        <f>VLOOKUP(J2276,'State V-Lookup'!$A$1:$B$19,2,0)</f>
        <v>TENNESSEE</v>
      </c>
      <c r="M2276" t="str">
        <f>VLOOKUP(I2276,'Cost Center VLookup'!$A$1:$C$99,2,0)</f>
        <v>3301 Mid St Div Franklin Administration</v>
      </c>
      <c r="N2276" t="str">
        <f>VLOOKUP(I2276,'Cost Center VLookup'!$A$1:$C$89,3,0)</f>
        <v>Kevin Dobbs</v>
      </c>
      <c r="O2276" t="str">
        <f>VLOOKUP(I2276,'Cost Center VLookup'!$A$1:$D$97,4,0)</f>
        <v>Administration</v>
      </c>
    </row>
    <row r="2277" spans="1:15" ht="15" hidden="1">
      <c r="A2277" s="77" t="s">
        <v>2051</v>
      </c>
      <c r="B2277" s="68">
        <v>201604</v>
      </c>
      <c r="C2277" s="9" t="s">
        <v>1871</v>
      </c>
      <c r="D2277" s="77" t="s">
        <v>2053</v>
      </c>
      <c r="E2277" s="77" t="s">
        <v>656</v>
      </c>
      <c r="F2277" s="78">
        <v>500</v>
      </c>
      <c r="G2277" s="79">
        <v>30736</v>
      </c>
      <c r="H2277" s="7" t="str">
        <f>VLOOKUP(G2277,'Sub-Acct VLookup'!$A$1:$B$44,2,0)</f>
        <v>Community Welfare</v>
      </c>
      <c r="I2277" s="79">
        <v>3333</v>
      </c>
      <c r="J2277" s="54" t="s">
        <v>1011</v>
      </c>
      <c r="K2277" s="54"/>
      <c r="L2277" t="str">
        <f>VLOOKUP(J2277,'State V-Lookup'!$A$1:$B$19,2,0)</f>
        <v>KENTUCKY</v>
      </c>
      <c r="M2277" t="str">
        <f>VLOOKUP(I2277,'Cost Center VLookup'!$A$1:$C$99,2,0)</f>
        <v>3333 Mid St Div Public Affairs</v>
      </c>
      <c r="N2277" t="str">
        <f>VLOOKUP(I2277,'Cost Center VLookup'!$A$1:$C$89,3,0)</f>
        <v>Mark Martin</v>
      </c>
      <c r="O2277" t="str">
        <f>VLOOKUP(I2277,'Cost Center VLookup'!$A$1:$D$97,4,0)</f>
        <v>Administration</v>
      </c>
    </row>
    <row r="2278" spans="1:15" ht="15" hidden="1">
      <c r="A2278" s="77" t="s">
        <v>2051</v>
      </c>
      <c r="B2278" s="68">
        <v>201604</v>
      </c>
      <c r="C2278" s="9" t="s">
        <v>1871</v>
      </c>
      <c r="D2278" s="77" t="s">
        <v>2052</v>
      </c>
      <c r="E2278" s="77" t="s">
        <v>1058</v>
      </c>
      <c r="F2278" s="78">
        <v>100</v>
      </c>
      <c r="G2278" s="79">
        <v>30702</v>
      </c>
      <c r="H2278" s="7" t="str">
        <f>VLOOKUP(G2278,'Sub-Acct VLookup'!$A$1:$B$44,2,0)</f>
        <v>Education</v>
      </c>
      <c r="I2278" s="79">
        <v>3333</v>
      </c>
      <c r="J2278" s="54" t="s">
        <v>1011</v>
      </c>
      <c r="K2278" s="54"/>
      <c r="L2278" t="str">
        <f>VLOOKUP(J2278,'State V-Lookup'!$A$1:$B$19,2,0)</f>
        <v>KENTUCKY</v>
      </c>
      <c r="M2278" t="str">
        <f>VLOOKUP(I2278,'Cost Center VLookup'!$A$1:$C$99,2,0)</f>
        <v>3333 Mid St Div Public Affairs</v>
      </c>
      <c r="N2278" t="str">
        <f>VLOOKUP(I2278,'Cost Center VLookup'!$A$1:$C$89,3,0)</f>
        <v>Mark Martin</v>
      </c>
      <c r="O2278" t="str">
        <f>VLOOKUP(I2278,'Cost Center VLookup'!$A$1:$D$97,4,0)</f>
        <v>Administration</v>
      </c>
    </row>
    <row r="2279" spans="1:15" ht="15" hidden="1">
      <c r="A2279" s="77" t="s">
        <v>2054</v>
      </c>
      <c r="B2279" s="68">
        <v>201604</v>
      </c>
      <c r="C2279" s="9" t="s">
        <v>1871</v>
      </c>
      <c r="D2279" s="77" t="s">
        <v>2055</v>
      </c>
      <c r="E2279" s="77" t="s">
        <v>761</v>
      </c>
      <c r="F2279" s="78">
        <v>50</v>
      </c>
      <c r="G2279" s="79">
        <v>30702</v>
      </c>
      <c r="H2279" s="7" t="str">
        <f>VLOOKUP(G2279,'Sub-Acct VLookup'!$A$1:$B$44,2,0)</f>
        <v>Education</v>
      </c>
      <c r="I2279" s="79">
        <v>3333</v>
      </c>
      <c r="J2279" s="54" t="s">
        <v>1011</v>
      </c>
      <c r="K2279" s="54"/>
      <c r="L2279" t="str">
        <f>VLOOKUP(J2279,'State V-Lookup'!$A$1:$B$19,2,0)</f>
        <v>KENTUCKY</v>
      </c>
      <c r="M2279" t="str">
        <f>VLOOKUP(I2279,'Cost Center VLookup'!$A$1:$C$99,2,0)</f>
        <v>3333 Mid St Div Public Affairs</v>
      </c>
      <c r="N2279" t="str">
        <f>VLOOKUP(I2279,'Cost Center VLookup'!$A$1:$C$89,3,0)</f>
        <v>Mark Martin</v>
      </c>
      <c r="O2279" t="str">
        <f>VLOOKUP(I2279,'Cost Center VLookup'!$A$1:$D$97,4,0)</f>
        <v>Administration</v>
      </c>
    </row>
    <row r="2280" spans="1:15" ht="15" hidden="1">
      <c r="A2280" s="77" t="s">
        <v>2056</v>
      </c>
      <c r="B2280" s="68">
        <v>201604</v>
      </c>
      <c r="C2280" s="9" t="s">
        <v>1871</v>
      </c>
      <c r="D2280" s="77" t="s">
        <v>2057</v>
      </c>
      <c r="E2280" s="77" t="s">
        <v>368</v>
      </c>
      <c r="F2280" s="78">
        <v>500</v>
      </c>
      <c r="G2280" s="79">
        <v>30736</v>
      </c>
      <c r="H2280" s="7" t="str">
        <f>VLOOKUP(G2280,'Sub-Acct VLookup'!$A$1:$B$44,2,0)</f>
        <v>Community Welfare</v>
      </c>
      <c r="I2280" s="79">
        <v>3333</v>
      </c>
      <c r="J2280" s="80" t="s">
        <v>1027</v>
      </c>
      <c r="K2280" s="80"/>
      <c r="L2280" t="str">
        <f>VLOOKUP(J2280,'State V-Lookup'!$A$1:$B$19,2,0)</f>
        <v>GENERAL OFFICE</v>
      </c>
      <c r="M2280" t="str">
        <f>VLOOKUP(I2280,'Cost Center VLookup'!$A$1:$C$99,2,0)</f>
        <v>3333 Mid St Div Public Affairs</v>
      </c>
      <c r="N2280" t="str">
        <f>VLOOKUP(I2280,'Cost Center VLookup'!$A$1:$C$89,3,0)</f>
        <v>Mark Martin</v>
      </c>
      <c r="O2280" t="str">
        <f>VLOOKUP(I2280,'Cost Center VLookup'!$A$1:$D$97,4,0)</f>
        <v>Administration</v>
      </c>
    </row>
    <row r="2281" spans="1:15" ht="15" hidden="1">
      <c r="A2281" s="77" t="s">
        <v>2058</v>
      </c>
      <c r="B2281" s="68">
        <v>201604</v>
      </c>
      <c r="C2281" s="9" t="s">
        <v>1871</v>
      </c>
      <c r="D2281" s="77" t="s">
        <v>2059</v>
      </c>
      <c r="E2281" s="77" t="s">
        <v>876</v>
      </c>
      <c r="F2281" s="78">
        <v>1500</v>
      </c>
      <c r="G2281" s="79">
        <v>30702</v>
      </c>
      <c r="H2281" s="7" t="str">
        <f>VLOOKUP(G2281,'Sub-Acct VLookup'!$A$1:$B$44,2,0)</f>
        <v>Education</v>
      </c>
      <c r="I2281" s="79">
        <v>3333</v>
      </c>
      <c r="J2281" s="54" t="s">
        <v>1011</v>
      </c>
      <c r="K2281" s="54"/>
      <c r="L2281" t="str">
        <f>VLOOKUP(J2281,'State V-Lookup'!$A$1:$B$19,2,0)</f>
        <v>KENTUCKY</v>
      </c>
      <c r="M2281" t="str">
        <f>VLOOKUP(I2281,'Cost Center VLookup'!$A$1:$C$99,2,0)</f>
        <v>3333 Mid St Div Public Affairs</v>
      </c>
      <c r="N2281" t="str">
        <f>VLOOKUP(I2281,'Cost Center VLookup'!$A$1:$C$89,3,0)</f>
        <v>Mark Martin</v>
      </c>
      <c r="O2281" t="str">
        <f>VLOOKUP(I2281,'Cost Center VLookup'!$A$1:$D$97,4,0)</f>
        <v>Administration</v>
      </c>
    </row>
    <row r="2282" spans="1:15" ht="15" hidden="1">
      <c r="A2282" s="77" t="s">
        <v>2060</v>
      </c>
      <c r="B2282" s="68">
        <v>201604</v>
      </c>
      <c r="C2282" s="9" t="s">
        <v>1871</v>
      </c>
      <c r="D2282" s="77" t="s">
        <v>2061</v>
      </c>
      <c r="E2282" s="77" t="s">
        <v>797</v>
      </c>
      <c r="F2282" s="78">
        <v>500</v>
      </c>
      <c r="G2282" s="79">
        <v>30702</v>
      </c>
      <c r="H2282" s="7" t="str">
        <f>VLOOKUP(G2282,'Sub-Acct VLookup'!$A$1:$B$44,2,0)</f>
        <v>Education</v>
      </c>
      <c r="I2282" s="79">
        <v>3333</v>
      </c>
      <c r="J2282" s="80" t="s">
        <v>1027</v>
      </c>
      <c r="K2282" s="80"/>
      <c r="L2282" t="str">
        <f>VLOOKUP(J2282,'State V-Lookup'!$A$1:$B$19,2,0)</f>
        <v>GENERAL OFFICE</v>
      </c>
      <c r="M2282" t="str">
        <f>VLOOKUP(I2282,'Cost Center VLookup'!$A$1:$C$99,2,0)</f>
        <v>3333 Mid St Div Public Affairs</v>
      </c>
      <c r="N2282" t="str">
        <f>VLOOKUP(I2282,'Cost Center VLookup'!$A$1:$C$89,3,0)</f>
        <v>Mark Martin</v>
      </c>
      <c r="O2282" t="str">
        <f>VLOOKUP(I2282,'Cost Center VLookup'!$A$1:$D$97,4,0)</f>
        <v>Administration</v>
      </c>
    </row>
    <row r="2283" spans="1:15" ht="15" hidden="1">
      <c r="A2283" s="81" t="s">
        <v>2063</v>
      </c>
      <c r="B2283" s="68">
        <v>201605</v>
      </c>
      <c r="C2283" s="9" t="s">
        <v>1871</v>
      </c>
      <c r="D2283" s="81" t="s">
        <v>2064</v>
      </c>
      <c r="E2283" s="81" t="s">
        <v>713</v>
      </c>
      <c r="F2283" s="82">
        <v>2000</v>
      </c>
      <c r="G2283" s="83">
        <v>30736</v>
      </c>
      <c r="H2283" s="7" t="str">
        <f>VLOOKUP(G2283,'Sub-Acct VLookup'!$A$1:$B$44,2,0)</f>
        <v>Community Welfare</v>
      </c>
      <c r="I2283" s="83">
        <v>3333</v>
      </c>
      <c r="J2283" s="54" t="s">
        <v>1011</v>
      </c>
      <c r="K2283" s="54"/>
      <c r="L2283" t="str">
        <f>VLOOKUP(J2283,'State V-Lookup'!$A$1:$B$19,2,0)</f>
        <v>KENTUCKY</v>
      </c>
      <c r="M2283" t="str">
        <f>VLOOKUP(I2283,'Cost Center VLookup'!$A$1:$C$99,2,0)</f>
        <v>3333 Mid St Div Public Affairs</v>
      </c>
      <c r="N2283" t="str">
        <f>VLOOKUP(I2283,'Cost Center VLookup'!$A$1:$C$89,3,0)</f>
        <v>Mark Martin</v>
      </c>
      <c r="O2283" t="str">
        <f>VLOOKUP(I2283,'Cost Center VLookup'!$A$1:$D$97,4,0)</f>
        <v>Administration</v>
      </c>
    </row>
    <row r="2284" spans="1:15" ht="15" hidden="1">
      <c r="A2284" s="81" t="s">
        <v>2056</v>
      </c>
      <c r="B2284" s="68">
        <v>201605</v>
      </c>
      <c r="C2284" s="9" t="s">
        <v>1871</v>
      </c>
      <c r="D2284" s="81" t="s">
        <v>2065</v>
      </c>
      <c r="E2284" s="81" t="s">
        <v>744</v>
      </c>
      <c r="F2284" s="82">
        <v>1000</v>
      </c>
      <c r="G2284" s="83">
        <v>30736</v>
      </c>
      <c r="H2284" s="7" t="str">
        <f>VLOOKUP(G2284,'Sub-Acct VLookup'!$A$1:$B$44,2,0)</f>
        <v>Community Welfare</v>
      </c>
      <c r="I2284" s="83">
        <v>3333</v>
      </c>
      <c r="J2284" s="54" t="s">
        <v>1011</v>
      </c>
      <c r="K2284" s="54"/>
      <c r="L2284" t="str">
        <f>VLOOKUP(J2284,'State V-Lookup'!$A$1:$B$19,2,0)</f>
        <v>KENTUCKY</v>
      </c>
      <c r="M2284" t="str">
        <f>VLOOKUP(I2284,'Cost Center VLookup'!$A$1:$C$99,2,0)</f>
        <v>3333 Mid St Div Public Affairs</v>
      </c>
      <c r="N2284" t="str">
        <f>VLOOKUP(I2284,'Cost Center VLookup'!$A$1:$C$89,3,0)</f>
        <v>Mark Martin</v>
      </c>
      <c r="O2284" t="str">
        <f>VLOOKUP(I2284,'Cost Center VLookup'!$A$1:$D$97,4,0)</f>
        <v>Administration</v>
      </c>
    </row>
    <row r="2285" spans="1:15" ht="15" hidden="1">
      <c r="A2285" s="81" t="s">
        <v>2066</v>
      </c>
      <c r="B2285" s="68">
        <v>201605</v>
      </c>
      <c r="C2285" s="9" t="s">
        <v>1871</v>
      </c>
      <c r="D2285" s="81" t="s">
        <v>2067</v>
      </c>
      <c r="E2285" s="81" t="s">
        <v>1615</v>
      </c>
      <c r="F2285" s="82">
        <v>500</v>
      </c>
      <c r="G2285" s="83">
        <v>30736</v>
      </c>
      <c r="H2285" s="7" t="str">
        <f>VLOOKUP(G2285,'Sub-Acct VLookup'!$A$1:$B$44,2,0)</f>
        <v>Community Welfare</v>
      </c>
      <c r="I2285" s="83">
        <v>3333</v>
      </c>
      <c r="J2285" s="54" t="s">
        <v>1011</v>
      </c>
      <c r="K2285" s="54"/>
      <c r="L2285" t="str">
        <f>VLOOKUP(J2285,'State V-Lookup'!$A$1:$B$19,2,0)</f>
        <v>KENTUCKY</v>
      </c>
      <c r="M2285" t="str">
        <f>VLOOKUP(I2285,'Cost Center VLookup'!$A$1:$C$99,2,0)</f>
        <v>3333 Mid St Div Public Affairs</v>
      </c>
      <c r="N2285" t="str">
        <f>VLOOKUP(I2285,'Cost Center VLookup'!$A$1:$C$89,3,0)</f>
        <v>Mark Martin</v>
      </c>
      <c r="O2285" t="str">
        <f>VLOOKUP(I2285,'Cost Center VLookup'!$A$1:$D$97,4,0)</f>
        <v>Administration</v>
      </c>
    </row>
    <row r="2286" spans="1:15" ht="15" hidden="1">
      <c r="A2286" s="81" t="s">
        <v>2068</v>
      </c>
      <c r="B2286" s="68">
        <v>201605</v>
      </c>
      <c r="C2286" s="9" t="s">
        <v>1871</v>
      </c>
      <c r="D2286" s="81" t="s">
        <v>2070</v>
      </c>
      <c r="E2286" s="81" t="s">
        <v>2069</v>
      </c>
      <c r="F2286" s="82">
        <v>5000</v>
      </c>
      <c r="G2286" s="83">
        <v>30736</v>
      </c>
      <c r="H2286" s="7" t="str">
        <f>VLOOKUP(G2286,'Sub-Acct VLookup'!$A$1:$B$44,2,0)</f>
        <v>Community Welfare</v>
      </c>
      <c r="I2286" s="83">
        <v>3333</v>
      </c>
      <c r="J2286" s="54" t="s">
        <v>1011</v>
      </c>
      <c r="K2286" s="54"/>
      <c r="L2286" t="str">
        <f>VLOOKUP(J2286,'State V-Lookup'!$A$1:$B$19,2,0)</f>
        <v>KENTUCKY</v>
      </c>
      <c r="M2286" t="str">
        <f>VLOOKUP(I2286,'Cost Center VLookup'!$A$1:$C$99,2,0)</f>
        <v>3333 Mid St Div Public Affairs</v>
      </c>
      <c r="N2286" t="str">
        <f>VLOOKUP(I2286,'Cost Center VLookup'!$A$1:$C$89,3,0)</f>
        <v>Mark Martin</v>
      </c>
      <c r="O2286" t="str">
        <f>VLOOKUP(I2286,'Cost Center VLookup'!$A$1:$D$97,4,0)</f>
        <v>Administration</v>
      </c>
    </row>
    <row r="2287" spans="1:15" ht="15" hidden="1">
      <c r="A2287" s="81" t="s">
        <v>2068</v>
      </c>
      <c r="B2287" s="68">
        <v>201605</v>
      </c>
      <c r="C2287" s="9" t="s">
        <v>1871</v>
      </c>
      <c r="D2287" s="81" t="s">
        <v>2070</v>
      </c>
      <c r="E2287" s="81" t="s">
        <v>863</v>
      </c>
      <c r="F2287" s="82">
        <v>300</v>
      </c>
      <c r="G2287" s="83">
        <v>30736</v>
      </c>
      <c r="H2287" s="7" t="str">
        <f>VLOOKUP(G2287,'Sub-Acct VLookup'!$A$1:$B$44,2,0)</f>
        <v>Community Welfare</v>
      </c>
      <c r="I2287" s="83">
        <v>3333</v>
      </c>
      <c r="J2287" s="54" t="s">
        <v>1011</v>
      </c>
      <c r="K2287" s="54"/>
      <c r="L2287" t="str">
        <f>VLOOKUP(J2287,'State V-Lookup'!$A$1:$B$19,2,0)</f>
        <v>KENTUCKY</v>
      </c>
      <c r="M2287" t="str">
        <f>VLOOKUP(I2287,'Cost Center VLookup'!$A$1:$C$99,2,0)</f>
        <v>3333 Mid St Div Public Affairs</v>
      </c>
      <c r="N2287" t="str">
        <f>VLOOKUP(I2287,'Cost Center VLookup'!$A$1:$C$89,3,0)</f>
        <v>Mark Martin</v>
      </c>
      <c r="O2287" t="str">
        <f>VLOOKUP(I2287,'Cost Center VLookup'!$A$1:$D$97,4,0)</f>
        <v>Administration</v>
      </c>
    </row>
    <row r="2288" spans="1:15" ht="15" hidden="1">
      <c r="A2288" s="81" t="s">
        <v>2071</v>
      </c>
      <c r="B2288" s="68">
        <v>201605</v>
      </c>
      <c r="C2288" s="9" t="s">
        <v>1871</v>
      </c>
      <c r="D2288" s="81" t="s">
        <v>2072</v>
      </c>
      <c r="E2288" s="81" t="s">
        <v>598</v>
      </c>
      <c r="F2288" s="82">
        <v>250</v>
      </c>
      <c r="G2288" s="83">
        <v>30736</v>
      </c>
      <c r="H2288" s="7" t="str">
        <f>VLOOKUP(G2288,'Sub-Acct VLookup'!$A$1:$B$44,2,0)</f>
        <v>Community Welfare</v>
      </c>
      <c r="I2288" s="83">
        <v>3333</v>
      </c>
      <c r="J2288" s="54" t="s">
        <v>1011</v>
      </c>
      <c r="K2288" s="54"/>
      <c r="L2288" t="str">
        <f>VLOOKUP(J2288,'State V-Lookup'!$A$1:$B$19,2,0)</f>
        <v>KENTUCKY</v>
      </c>
      <c r="M2288" t="str">
        <f>VLOOKUP(I2288,'Cost Center VLookup'!$A$1:$C$99,2,0)</f>
        <v>3333 Mid St Div Public Affairs</v>
      </c>
      <c r="N2288" t="str">
        <f>VLOOKUP(I2288,'Cost Center VLookup'!$A$1:$C$89,3,0)</f>
        <v>Mark Martin</v>
      </c>
      <c r="O2288" t="str">
        <f>VLOOKUP(I2288,'Cost Center VLookup'!$A$1:$D$97,4,0)</f>
        <v>Administration</v>
      </c>
    </row>
    <row r="2289" spans="1:15" ht="15" hidden="1">
      <c r="A2289" s="81" t="s">
        <v>2073</v>
      </c>
      <c r="B2289" s="68">
        <v>201605</v>
      </c>
      <c r="C2289" s="9" t="s">
        <v>1871</v>
      </c>
      <c r="D2289" s="81" t="s">
        <v>2075</v>
      </c>
      <c r="E2289" s="81" t="s">
        <v>2074</v>
      </c>
      <c r="F2289" s="82">
        <v>1000</v>
      </c>
      <c r="G2289" s="83">
        <v>30736</v>
      </c>
      <c r="H2289" s="7" t="str">
        <f>VLOOKUP(G2289,'Sub-Acct VLookup'!$A$1:$B$44,2,0)</f>
        <v>Community Welfare</v>
      </c>
      <c r="I2289" s="83">
        <v>3307</v>
      </c>
      <c r="J2289" s="54" t="s">
        <v>1011</v>
      </c>
      <c r="K2289" s="54"/>
      <c r="L2289" t="str">
        <f>VLOOKUP(J2289,'State V-Lookup'!$A$1:$B$19,2,0)</f>
        <v>KENTUCKY</v>
      </c>
      <c r="M2289" t="str">
        <f>VLOOKUP(I2289,'Cost Center VLookup'!$A$1:$C$99,2,0)</f>
        <v>3307 Mid St Div Franklin Finance</v>
      </c>
      <c r="N2289" t="str">
        <f>VLOOKUP(I2289,'Cost Center VLookup'!$A$1:$C$89,3,0)</f>
        <v>Marcie Wessinger</v>
      </c>
      <c r="O2289" t="str">
        <f>VLOOKUP(I2289,'Cost Center VLookup'!$A$1:$D$97,4,0)</f>
        <v>Administration</v>
      </c>
    </row>
    <row r="2290" spans="1:15" ht="15" hidden="1">
      <c r="A2290" s="81" t="s">
        <v>2076</v>
      </c>
      <c r="B2290" s="68">
        <v>201605</v>
      </c>
      <c r="C2290" s="9" t="s">
        <v>1871</v>
      </c>
      <c r="D2290" s="81" t="s">
        <v>2077</v>
      </c>
      <c r="E2290" s="81" t="s">
        <v>694</v>
      </c>
      <c r="F2290" s="82">
        <v>500</v>
      </c>
      <c r="G2290" s="83">
        <v>30736</v>
      </c>
      <c r="H2290" s="7" t="str">
        <f>VLOOKUP(G2290,'Sub-Acct VLookup'!$A$1:$B$44,2,0)</f>
        <v>Community Welfare</v>
      </c>
      <c r="I2290" s="83">
        <v>3333</v>
      </c>
      <c r="J2290" s="54" t="s">
        <v>1011</v>
      </c>
      <c r="K2290" s="54"/>
      <c r="L2290" t="str">
        <f>VLOOKUP(J2290,'State V-Lookup'!$A$1:$B$19,2,0)</f>
        <v>KENTUCKY</v>
      </c>
      <c r="M2290" t="str">
        <f>VLOOKUP(I2290,'Cost Center VLookup'!$A$1:$C$99,2,0)</f>
        <v>3333 Mid St Div Public Affairs</v>
      </c>
      <c r="N2290" t="str">
        <f>VLOOKUP(I2290,'Cost Center VLookup'!$A$1:$C$89,3,0)</f>
        <v>Mark Martin</v>
      </c>
      <c r="O2290" t="str">
        <f>VLOOKUP(I2290,'Cost Center VLookup'!$A$1:$D$97,4,0)</f>
        <v>Administration</v>
      </c>
    </row>
    <row r="2291" spans="1:15" ht="15" hidden="1">
      <c r="A2291" s="81" t="s">
        <v>2076</v>
      </c>
      <c r="B2291" s="68">
        <v>201605</v>
      </c>
      <c r="C2291" s="9" t="s">
        <v>1871</v>
      </c>
      <c r="D2291" s="81" t="s">
        <v>2078</v>
      </c>
      <c r="E2291" s="81" t="s">
        <v>486</v>
      </c>
      <c r="F2291" s="82">
        <v>798.59</v>
      </c>
      <c r="G2291" s="83">
        <v>30702</v>
      </c>
      <c r="H2291" s="7" t="str">
        <f>VLOOKUP(G2291,'Sub-Acct VLookup'!$A$1:$B$44,2,0)</f>
        <v>Education</v>
      </c>
      <c r="I2291" s="83">
        <v>2737</v>
      </c>
      <c r="J2291" s="54" t="s">
        <v>1011</v>
      </c>
      <c r="K2291" s="54"/>
      <c r="L2291" t="str">
        <f>VLOOKUP(J2291,'State V-Lookup'!$A$1:$B$19,2,0)</f>
        <v>KENTUCKY</v>
      </c>
      <c r="M2291" t="str">
        <f>VLOOKUP(I2291,'Cost Center VLookup'!$A$1:$C$99,2,0)</f>
        <v>2737 KY Div Danville C&amp;M/Service</v>
      </c>
      <c r="N2291" t="str">
        <f>VLOOKUP(I2291,'Cost Center VLookup'!$A$1:$C$89,3,0)</f>
        <v>Jimmy Dale Smith</v>
      </c>
      <c r="O2291" t="str">
        <f>VLOOKUP(I2291,'Cost Center VLookup'!$A$1:$D$97,4,0)</f>
        <v>Mike Close</v>
      </c>
    </row>
    <row r="2292" spans="1:15" ht="15" hidden="1">
      <c r="A2292" s="81" t="s">
        <v>2076</v>
      </c>
      <c r="B2292" s="68">
        <v>201605</v>
      </c>
      <c r="C2292" s="9" t="s">
        <v>1871</v>
      </c>
      <c r="D2292" s="81" t="s">
        <v>2077</v>
      </c>
      <c r="E2292" s="81" t="s">
        <v>2079</v>
      </c>
      <c r="F2292" s="82">
        <v>100</v>
      </c>
      <c r="G2292" s="83">
        <v>30736</v>
      </c>
      <c r="H2292" s="7" t="str">
        <f>VLOOKUP(G2292,'Sub-Acct VLookup'!$A$1:$B$44,2,0)</f>
        <v>Community Welfare</v>
      </c>
      <c r="I2292" s="83">
        <v>3333</v>
      </c>
      <c r="J2292" s="54" t="s">
        <v>1011</v>
      </c>
      <c r="K2292" s="54"/>
      <c r="L2292" t="str">
        <f>VLOOKUP(J2292,'State V-Lookup'!$A$1:$B$19,2,0)</f>
        <v>KENTUCKY</v>
      </c>
      <c r="M2292" t="str">
        <f>VLOOKUP(I2292,'Cost Center VLookup'!$A$1:$C$99,2,0)</f>
        <v>3333 Mid St Div Public Affairs</v>
      </c>
      <c r="N2292" t="str">
        <f>VLOOKUP(I2292,'Cost Center VLookup'!$A$1:$C$89,3,0)</f>
        <v>Mark Martin</v>
      </c>
      <c r="O2292" t="str">
        <f>VLOOKUP(I2292,'Cost Center VLookup'!$A$1:$D$97,4,0)</f>
        <v>Administration</v>
      </c>
    </row>
    <row r="2293" spans="1:15" ht="15" hidden="1">
      <c r="A2293" s="81" t="s">
        <v>2076</v>
      </c>
      <c r="B2293" s="68">
        <v>201605</v>
      </c>
      <c r="C2293" s="9" t="s">
        <v>1871</v>
      </c>
      <c r="D2293" s="81" t="s">
        <v>2077</v>
      </c>
      <c r="E2293" s="81" t="s">
        <v>691</v>
      </c>
      <c r="F2293" s="82">
        <v>100</v>
      </c>
      <c r="G2293" s="83">
        <v>30736</v>
      </c>
      <c r="H2293" s="7" t="str">
        <f>VLOOKUP(G2293,'Sub-Acct VLookup'!$A$1:$B$44,2,0)</f>
        <v>Community Welfare</v>
      </c>
      <c r="I2293" s="83">
        <v>3333</v>
      </c>
      <c r="J2293" s="54" t="s">
        <v>1011</v>
      </c>
      <c r="K2293" s="54"/>
      <c r="L2293" t="str">
        <f>VLOOKUP(J2293,'State V-Lookup'!$A$1:$B$19,2,0)</f>
        <v>KENTUCKY</v>
      </c>
      <c r="M2293" t="str">
        <f>VLOOKUP(I2293,'Cost Center VLookup'!$A$1:$C$99,2,0)</f>
        <v>3333 Mid St Div Public Affairs</v>
      </c>
      <c r="N2293" t="str">
        <f>VLOOKUP(I2293,'Cost Center VLookup'!$A$1:$C$89,3,0)</f>
        <v>Mark Martin</v>
      </c>
      <c r="O2293" t="str">
        <f>VLOOKUP(I2293,'Cost Center VLookup'!$A$1:$D$97,4,0)</f>
        <v>Administration</v>
      </c>
    </row>
    <row r="2294" spans="1:15" ht="15" hidden="1">
      <c r="A2294" s="81" t="s">
        <v>2076</v>
      </c>
      <c r="B2294" s="68">
        <v>201605</v>
      </c>
      <c r="C2294" s="9" t="s">
        <v>1871</v>
      </c>
      <c r="D2294" s="81" t="s">
        <v>2080</v>
      </c>
      <c r="E2294" s="81" t="s">
        <v>858</v>
      </c>
      <c r="F2294" s="82">
        <v>500</v>
      </c>
      <c r="G2294" s="83">
        <v>30702</v>
      </c>
      <c r="H2294" s="7" t="str">
        <f>VLOOKUP(G2294,'Sub-Acct VLookup'!$A$1:$B$44,2,0)</f>
        <v>Education</v>
      </c>
      <c r="I2294" s="83">
        <v>3333</v>
      </c>
      <c r="J2294" s="54" t="s">
        <v>1011</v>
      </c>
      <c r="K2294" s="54"/>
      <c r="L2294" t="str">
        <f>VLOOKUP(J2294,'State V-Lookup'!$A$1:$B$19,2,0)</f>
        <v>KENTUCKY</v>
      </c>
      <c r="M2294" t="str">
        <f>VLOOKUP(I2294,'Cost Center VLookup'!$A$1:$C$99,2,0)</f>
        <v>3333 Mid St Div Public Affairs</v>
      </c>
      <c r="N2294" t="str">
        <f>VLOOKUP(I2294,'Cost Center VLookup'!$A$1:$C$89,3,0)</f>
        <v>Mark Martin</v>
      </c>
      <c r="O2294" t="str">
        <f>VLOOKUP(I2294,'Cost Center VLookup'!$A$1:$D$97,4,0)</f>
        <v>Administration</v>
      </c>
    </row>
    <row r="2295" spans="1:15" ht="15" hidden="1">
      <c r="A2295" s="81" t="s">
        <v>2076</v>
      </c>
      <c r="B2295" s="68">
        <v>201605</v>
      </c>
      <c r="C2295" s="9" t="s">
        <v>1871</v>
      </c>
      <c r="D2295" s="81" t="s">
        <v>2080</v>
      </c>
      <c r="E2295" s="81" t="s">
        <v>2081</v>
      </c>
      <c r="F2295" s="82">
        <v>1000</v>
      </c>
      <c r="G2295" s="83">
        <v>30702</v>
      </c>
      <c r="H2295" s="7" t="str">
        <f>VLOOKUP(G2295,'Sub-Acct VLookup'!$A$1:$B$44,2,0)</f>
        <v>Education</v>
      </c>
      <c r="I2295" s="83">
        <v>3333</v>
      </c>
      <c r="J2295" s="54" t="s">
        <v>1011</v>
      </c>
      <c r="K2295" s="54"/>
      <c r="L2295" t="str">
        <f>VLOOKUP(J2295,'State V-Lookup'!$A$1:$B$19,2,0)</f>
        <v>KENTUCKY</v>
      </c>
      <c r="M2295" t="str">
        <f>VLOOKUP(I2295,'Cost Center VLookup'!$A$1:$C$99,2,0)</f>
        <v>3333 Mid St Div Public Affairs</v>
      </c>
      <c r="N2295" t="str">
        <f>VLOOKUP(I2295,'Cost Center VLookup'!$A$1:$C$89,3,0)</f>
        <v>Mark Martin</v>
      </c>
      <c r="O2295" t="str">
        <f>VLOOKUP(I2295,'Cost Center VLookup'!$A$1:$D$97,4,0)</f>
        <v>Administration</v>
      </c>
    </row>
    <row r="2296" spans="1:15" ht="15" hidden="1">
      <c r="A2296" s="81" t="s">
        <v>2076</v>
      </c>
      <c r="B2296" s="68">
        <v>201605</v>
      </c>
      <c r="C2296" s="9" t="s">
        <v>1871</v>
      </c>
      <c r="D2296" s="81" t="s">
        <v>2077</v>
      </c>
      <c r="E2296" s="81" t="s">
        <v>1744</v>
      </c>
      <c r="F2296" s="82">
        <v>500</v>
      </c>
      <c r="G2296" s="83">
        <v>30736</v>
      </c>
      <c r="H2296" s="7" t="str">
        <f>VLOOKUP(G2296,'Sub-Acct VLookup'!$A$1:$B$44,2,0)</f>
        <v>Community Welfare</v>
      </c>
      <c r="I2296" s="83">
        <v>3333</v>
      </c>
      <c r="J2296" s="54" t="s">
        <v>1011</v>
      </c>
      <c r="K2296" s="54"/>
      <c r="L2296" t="str">
        <f>VLOOKUP(J2296,'State V-Lookup'!$A$1:$B$19,2,0)</f>
        <v>KENTUCKY</v>
      </c>
      <c r="M2296" t="str">
        <f>VLOOKUP(I2296,'Cost Center VLookup'!$A$1:$C$99,2,0)</f>
        <v>3333 Mid St Div Public Affairs</v>
      </c>
      <c r="N2296" t="str">
        <f>VLOOKUP(I2296,'Cost Center VLookup'!$A$1:$C$89,3,0)</f>
        <v>Mark Martin</v>
      </c>
      <c r="O2296" t="str">
        <f>VLOOKUP(I2296,'Cost Center VLookup'!$A$1:$D$97,4,0)</f>
        <v>Administration</v>
      </c>
    </row>
    <row r="2297" spans="1:15" ht="15" hidden="1">
      <c r="A2297" s="81" t="s">
        <v>2082</v>
      </c>
      <c r="B2297" s="68">
        <v>201605</v>
      </c>
      <c r="C2297" s="9" t="s">
        <v>1871</v>
      </c>
      <c r="D2297" s="81" t="s">
        <v>2083</v>
      </c>
      <c r="E2297" s="81" t="s">
        <v>784</v>
      </c>
      <c r="F2297" s="82">
        <v>1000</v>
      </c>
      <c r="G2297" s="83">
        <v>30736</v>
      </c>
      <c r="H2297" s="7" t="str">
        <f>VLOOKUP(G2297,'Sub-Acct VLookup'!$A$1:$B$44,2,0)</f>
        <v>Community Welfare</v>
      </c>
      <c r="I2297" s="83">
        <v>3333</v>
      </c>
      <c r="J2297" s="54" t="s">
        <v>1011</v>
      </c>
      <c r="K2297" s="54"/>
      <c r="L2297" t="str">
        <f>VLOOKUP(J2297,'State V-Lookup'!$A$1:$B$19,2,0)</f>
        <v>KENTUCKY</v>
      </c>
      <c r="M2297" t="str">
        <f>VLOOKUP(I2297,'Cost Center VLookup'!$A$1:$C$99,2,0)</f>
        <v>3333 Mid St Div Public Affairs</v>
      </c>
      <c r="N2297" t="str">
        <f>VLOOKUP(I2297,'Cost Center VLookup'!$A$1:$C$89,3,0)</f>
        <v>Mark Martin</v>
      </c>
      <c r="O2297" t="str">
        <f>VLOOKUP(I2297,'Cost Center VLookup'!$A$1:$D$97,4,0)</f>
        <v>Administration</v>
      </c>
    </row>
    <row r="2298" spans="1:15" ht="15" hidden="1">
      <c r="A2298" s="81" t="s">
        <v>2082</v>
      </c>
      <c r="B2298" s="68">
        <v>201605</v>
      </c>
      <c r="C2298" s="9" t="s">
        <v>1871</v>
      </c>
      <c r="D2298" s="81" t="s">
        <v>2084</v>
      </c>
      <c r="E2298" s="81" t="s">
        <v>694</v>
      </c>
      <c r="F2298" s="82">
        <v>500</v>
      </c>
      <c r="G2298" s="83">
        <v>30736</v>
      </c>
      <c r="H2298" s="7" t="str">
        <f>VLOOKUP(G2298,'Sub-Acct VLookup'!$A$1:$B$44,2,0)</f>
        <v>Community Welfare</v>
      </c>
      <c r="I2298" s="83">
        <v>3333</v>
      </c>
      <c r="J2298" s="54" t="s">
        <v>1011</v>
      </c>
      <c r="K2298" s="54"/>
      <c r="L2298" t="str">
        <f>VLOOKUP(J2298,'State V-Lookup'!$A$1:$B$19,2,0)</f>
        <v>KENTUCKY</v>
      </c>
      <c r="M2298" t="str">
        <f>VLOOKUP(I2298,'Cost Center VLookup'!$A$1:$C$99,2,0)</f>
        <v>3333 Mid St Div Public Affairs</v>
      </c>
      <c r="N2298" t="str">
        <f>VLOOKUP(I2298,'Cost Center VLookup'!$A$1:$C$89,3,0)</f>
        <v>Mark Martin</v>
      </c>
      <c r="O2298" t="str">
        <f>VLOOKUP(I2298,'Cost Center VLookup'!$A$1:$D$97,4,0)</f>
        <v>Administration</v>
      </c>
    </row>
    <row r="2299" spans="1:15" ht="15" hidden="1">
      <c r="A2299" s="81" t="s">
        <v>2085</v>
      </c>
      <c r="B2299" s="68">
        <v>201605</v>
      </c>
      <c r="C2299" s="9" t="s">
        <v>1871</v>
      </c>
      <c r="D2299" s="81" t="s">
        <v>2086</v>
      </c>
      <c r="E2299" s="81" t="s">
        <v>1582</v>
      </c>
      <c r="F2299" s="82">
        <v>1000</v>
      </c>
      <c r="G2299" s="83">
        <v>30736</v>
      </c>
      <c r="H2299" s="7" t="str">
        <f>VLOOKUP(G2299,'Sub-Acct VLookup'!$A$1:$B$44,2,0)</f>
        <v>Community Welfare</v>
      </c>
      <c r="I2299" s="83">
        <v>3301</v>
      </c>
      <c r="J2299" s="84" t="s">
        <v>1026</v>
      </c>
      <c r="K2299" s="84"/>
      <c r="L2299" t="str">
        <f>VLOOKUP(J2299,'State V-Lookup'!$A$1:$B$19,2,0)</f>
        <v>TENNESSEE</v>
      </c>
      <c r="M2299" t="str">
        <f>VLOOKUP(I2299,'Cost Center VLookup'!$A$1:$C$99,2,0)</f>
        <v>3301 Mid St Div Franklin Administration</v>
      </c>
      <c r="N2299" t="str">
        <f>VLOOKUP(I2299,'Cost Center VLookup'!$A$1:$C$89,3,0)</f>
        <v>Kevin Dobbs</v>
      </c>
      <c r="O2299" t="str">
        <f>VLOOKUP(I2299,'Cost Center VLookup'!$A$1:$D$97,4,0)</f>
        <v>Administration</v>
      </c>
    </row>
    <row r="2300" spans="1:15" ht="15" hidden="1">
      <c r="A2300" s="81" t="s">
        <v>2087</v>
      </c>
      <c r="B2300" s="68">
        <v>201605</v>
      </c>
      <c r="C2300" s="9" t="s">
        <v>1871</v>
      </c>
      <c r="D2300" s="81" t="s">
        <v>2088</v>
      </c>
      <c r="E2300" s="81" t="s">
        <v>1741</v>
      </c>
      <c r="F2300" s="82">
        <v>10000</v>
      </c>
      <c r="G2300" s="83">
        <v>30702</v>
      </c>
      <c r="H2300" s="7" t="str">
        <f>VLOOKUP(G2300,'Sub-Acct VLookup'!$A$1:$B$44,2,0)</f>
        <v>Education</v>
      </c>
      <c r="I2300" s="83">
        <v>3333</v>
      </c>
      <c r="J2300" s="54" t="s">
        <v>1011</v>
      </c>
      <c r="K2300" s="54"/>
      <c r="L2300" t="str">
        <f>VLOOKUP(J2300,'State V-Lookup'!$A$1:$B$19,2,0)</f>
        <v>KENTUCKY</v>
      </c>
      <c r="M2300" t="str">
        <f>VLOOKUP(I2300,'Cost Center VLookup'!$A$1:$C$99,2,0)</f>
        <v>3333 Mid St Div Public Affairs</v>
      </c>
      <c r="N2300" t="str">
        <f>VLOOKUP(I2300,'Cost Center VLookup'!$A$1:$C$89,3,0)</f>
        <v>Mark Martin</v>
      </c>
      <c r="O2300" t="str">
        <f>VLOOKUP(I2300,'Cost Center VLookup'!$A$1:$D$97,4,0)</f>
        <v>Administration</v>
      </c>
    </row>
    <row r="2301" spans="1:15" ht="15" hidden="1">
      <c r="A2301" s="81" t="s">
        <v>2089</v>
      </c>
      <c r="B2301" s="68">
        <v>201605</v>
      </c>
      <c r="C2301" s="9" t="s">
        <v>1871</v>
      </c>
      <c r="D2301" s="81" t="s">
        <v>2090</v>
      </c>
      <c r="E2301" s="81" t="s">
        <v>800</v>
      </c>
      <c r="F2301" s="82">
        <v>300</v>
      </c>
      <c r="G2301" s="83">
        <v>30736</v>
      </c>
      <c r="H2301" s="7" t="str">
        <f>VLOOKUP(G2301,'Sub-Acct VLookup'!$A$1:$B$44,2,0)</f>
        <v>Community Welfare</v>
      </c>
      <c r="I2301" s="83">
        <v>3333</v>
      </c>
      <c r="J2301" s="54" t="s">
        <v>1011</v>
      </c>
      <c r="K2301" s="54"/>
      <c r="L2301" t="str">
        <f>VLOOKUP(J2301,'State V-Lookup'!$A$1:$B$19,2,0)</f>
        <v>KENTUCKY</v>
      </c>
      <c r="M2301" t="str">
        <f>VLOOKUP(I2301,'Cost Center VLookup'!$A$1:$C$99,2,0)</f>
        <v>3333 Mid St Div Public Affairs</v>
      </c>
      <c r="N2301" t="str">
        <f>VLOOKUP(I2301,'Cost Center VLookup'!$A$1:$C$89,3,0)</f>
        <v>Mark Martin</v>
      </c>
      <c r="O2301" t="str">
        <f>VLOOKUP(I2301,'Cost Center VLookup'!$A$1:$D$97,4,0)</f>
        <v>Administration</v>
      </c>
    </row>
    <row r="2302" spans="1:15" ht="15" hidden="1">
      <c r="A2302" s="85" t="s">
        <v>2091</v>
      </c>
      <c r="B2302" s="86">
        <v>201606</v>
      </c>
      <c r="C2302" s="9" t="s">
        <v>1871</v>
      </c>
      <c r="D2302" s="85" t="s">
        <v>2093</v>
      </c>
      <c r="E2302" s="85" t="s">
        <v>2092</v>
      </c>
      <c r="F2302" s="87">
        <v>500</v>
      </c>
      <c r="G2302" s="86">
        <v>30736</v>
      </c>
      <c r="H2302" s="7" t="str">
        <f>VLOOKUP(G2302,'Sub-Acct VLookup'!$A$1:$B$44,2,0)</f>
        <v>Community Welfare</v>
      </c>
      <c r="I2302" s="86">
        <v>3333</v>
      </c>
      <c r="J2302" s="54" t="s">
        <v>1011</v>
      </c>
      <c r="K2302" s="54"/>
      <c r="L2302" t="str">
        <f>VLOOKUP(J2302,'State V-Lookup'!$A$1:$B$19,2,0)</f>
        <v>KENTUCKY</v>
      </c>
      <c r="M2302" t="str">
        <f>VLOOKUP(I2302,'Cost Center VLookup'!$A$1:$C$99,2,0)</f>
        <v>3333 Mid St Div Public Affairs</v>
      </c>
      <c r="N2302" t="str">
        <f>VLOOKUP(I2302,'Cost Center VLookup'!$A$1:$C$89,3,0)</f>
        <v>Mark Martin</v>
      </c>
      <c r="O2302" t="str">
        <f>VLOOKUP(I2302,'Cost Center VLookup'!$A$1:$D$97,4,0)</f>
        <v>Administration</v>
      </c>
    </row>
    <row r="2303" spans="1:15" ht="15" hidden="1">
      <c r="A2303" s="85" t="s">
        <v>2085</v>
      </c>
      <c r="B2303" s="86">
        <v>201606</v>
      </c>
      <c r="C2303" s="9" t="s">
        <v>1871</v>
      </c>
      <c r="D2303" s="85" t="s">
        <v>2094</v>
      </c>
      <c r="E2303" s="85" t="s">
        <v>1659</v>
      </c>
      <c r="F2303" s="87">
        <v>1000</v>
      </c>
      <c r="G2303" s="86">
        <v>30736</v>
      </c>
      <c r="H2303" s="7" t="str">
        <f>VLOOKUP(G2303,'Sub-Acct VLookup'!$A$1:$B$44,2,0)</f>
        <v>Community Welfare</v>
      </c>
      <c r="I2303" s="86">
        <v>3333</v>
      </c>
      <c r="J2303" s="54" t="s">
        <v>1011</v>
      </c>
      <c r="K2303" s="54"/>
      <c r="L2303" t="str">
        <f>VLOOKUP(J2303,'State V-Lookup'!$A$1:$B$19,2,0)</f>
        <v>KENTUCKY</v>
      </c>
      <c r="M2303" t="str">
        <f>VLOOKUP(I2303,'Cost Center VLookup'!$A$1:$C$99,2,0)</f>
        <v>3333 Mid St Div Public Affairs</v>
      </c>
      <c r="N2303" t="str">
        <f>VLOOKUP(I2303,'Cost Center VLookup'!$A$1:$C$89,3,0)</f>
        <v>Mark Martin</v>
      </c>
      <c r="O2303" t="str">
        <f>VLOOKUP(I2303,'Cost Center VLookup'!$A$1:$D$97,4,0)</f>
        <v>Administration</v>
      </c>
    </row>
    <row r="2304" spans="1:15" ht="15" hidden="1">
      <c r="A2304" s="85" t="s">
        <v>2089</v>
      </c>
      <c r="B2304" s="86">
        <v>201606</v>
      </c>
      <c r="C2304" s="9" t="s">
        <v>1871</v>
      </c>
      <c r="D2304" s="85" t="s">
        <v>2095</v>
      </c>
      <c r="E2304" s="85" t="s">
        <v>874</v>
      </c>
      <c r="F2304" s="87">
        <v>3500</v>
      </c>
      <c r="G2304" s="86">
        <v>30736</v>
      </c>
      <c r="H2304" s="7" t="str">
        <f>VLOOKUP(G2304,'Sub-Acct VLookup'!$A$1:$B$44,2,0)</f>
        <v>Community Welfare</v>
      </c>
      <c r="I2304" s="86">
        <v>3333</v>
      </c>
      <c r="J2304" s="84" t="s">
        <v>1026</v>
      </c>
      <c r="K2304" s="84"/>
      <c r="L2304" t="str">
        <f>VLOOKUP(J2304,'State V-Lookup'!$A$1:$B$19,2,0)</f>
        <v>TENNESSEE</v>
      </c>
      <c r="M2304" t="str">
        <f>VLOOKUP(I2304,'Cost Center VLookup'!$A$1:$C$99,2,0)</f>
        <v>3333 Mid St Div Public Affairs</v>
      </c>
      <c r="N2304" t="str">
        <f>VLOOKUP(I2304,'Cost Center VLookup'!$A$1:$C$89,3,0)</f>
        <v>Mark Martin</v>
      </c>
      <c r="O2304" t="str">
        <f>VLOOKUP(I2304,'Cost Center VLookup'!$A$1:$D$97,4,0)</f>
        <v>Administration</v>
      </c>
    </row>
    <row r="2305" spans="1:15" ht="15" hidden="1">
      <c r="A2305" s="85" t="s">
        <v>2096</v>
      </c>
      <c r="B2305" s="86">
        <v>201606</v>
      </c>
      <c r="C2305" s="9" t="s">
        <v>1871</v>
      </c>
      <c r="D2305" s="85" t="s">
        <v>2097</v>
      </c>
      <c r="E2305" s="85" t="s">
        <v>1487</v>
      </c>
      <c r="F2305" s="87">
        <v>5000</v>
      </c>
      <c r="G2305" s="86">
        <v>30736</v>
      </c>
      <c r="H2305" s="7" t="str">
        <f>VLOOKUP(G2305,'Sub-Acct VLookup'!$A$1:$B$44,2,0)</f>
        <v>Community Welfare</v>
      </c>
      <c r="I2305" s="86">
        <v>3333</v>
      </c>
      <c r="J2305" s="54" t="s">
        <v>1011</v>
      </c>
      <c r="K2305" s="54"/>
      <c r="L2305" t="str">
        <f>VLOOKUP(J2305,'State V-Lookup'!$A$1:$B$19,2,0)</f>
        <v>KENTUCKY</v>
      </c>
      <c r="M2305" t="str">
        <f>VLOOKUP(I2305,'Cost Center VLookup'!$A$1:$C$99,2,0)</f>
        <v>3333 Mid St Div Public Affairs</v>
      </c>
      <c r="N2305" t="str">
        <f>VLOOKUP(I2305,'Cost Center VLookup'!$A$1:$C$89,3,0)</f>
        <v>Mark Martin</v>
      </c>
      <c r="O2305" t="str">
        <f>VLOOKUP(I2305,'Cost Center VLookup'!$A$1:$D$97,4,0)</f>
        <v>Administration</v>
      </c>
    </row>
    <row r="2306" spans="1:15" ht="15" hidden="1">
      <c r="A2306" s="85" t="s">
        <v>2096</v>
      </c>
      <c r="B2306" s="86">
        <v>201606</v>
      </c>
      <c r="C2306" s="9" t="s">
        <v>1871</v>
      </c>
      <c r="D2306" s="85" t="s">
        <v>2098</v>
      </c>
      <c r="E2306" s="85" t="s">
        <v>778</v>
      </c>
      <c r="F2306" s="87">
        <v>235</v>
      </c>
      <c r="G2306" s="86">
        <v>30702</v>
      </c>
      <c r="H2306" s="7" t="str">
        <f>VLOOKUP(G2306,'Sub-Acct VLookup'!$A$1:$B$44,2,0)</f>
        <v>Education</v>
      </c>
      <c r="I2306" s="86">
        <v>3333</v>
      </c>
      <c r="J2306" s="54" t="s">
        <v>1011</v>
      </c>
      <c r="K2306" s="54"/>
      <c r="L2306" t="str">
        <f>VLOOKUP(J2306,'State V-Lookup'!$A$1:$B$19,2,0)</f>
        <v>KENTUCKY</v>
      </c>
      <c r="M2306" t="str">
        <f>VLOOKUP(I2306,'Cost Center VLookup'!$A$1:$C$99,2,0)</f>
        <v>3333 Mid St Div Public Affairs</v>
      </c>
      <c r="N2306" t="str">
        <f>VLOOKUP(I2306,'Cost Center VLookup'!$A$1:$C$89,3,0)</f>
        <v>Mark Martin</v>
      </c>
      <c r="O2306" t="str">
        <f>VLOOKUP(I2306,'Cost Center VLookup'!$A$1:$D$97,4,0)</f>
        <v>Administration</v>
      </c>
    </row>
    <row r="2307" spans="1:15" ht="15" hidden="1">
      <c r="A2307" s="85" t="s">
        <v>2099</v>
      </c>
      <c r="B2307" s="86">
        <v>201606</v>
      </c>
      <c r="C2307" s="9" t="s">
        <v>1871</v>
      </c>
      <c r="D2307" s="85" t="s">
        <v>2100</v>
      </c>
      <c r="E2307" s="85" t="s">
        <v>861</v>
      </c>
      <c r="F2307" s="87">
        <v>5000</v>
      </c>
      <c r="G2307" s="86">
        <v>30736</v>
      </c>
      <c r="H2307" s="7" t="str">
        <f>VLOOKUP(G2307,'Sub-Acct VLookup'!$A$1:$B$44,2,0)</f>
        <v>Community Welfare</v>
      </c>
      <c r="I2307" s="86">
        <v>3333</v>
      </c>
      <c r="J2307" s="54" t="s">
        <v>1011</v>
      </c>
      <c r="K2307" s="54"/>
      <c r="L2307" t="str">
        <f>VLOOKUP(J2307,'State V-Lookup'!$A$1:$B$19,2,0)</f>
        <v>KENTUCKY</v>
      </c>
      <c r="M2307" t="str">
        <f>VLOOKUP(I2307,'Cost Center VLookup'!$A$1:$C$99,2,0)</f>
        <v>3333 Mid St Div Public Affairs</v>
      </c>
      <c r="N2307" t="str">
        <f>VLOOKUP(I2307,'Cost Center VLookup'!$A$1:$C$89,3,0)</f>
        <v>Mark Martin</v>
      </c>
      <c r="O2307" t="str">
        <f>VLOOKUP(I2307,'Cost Center VLookup'!$A$1:$D$97,4,0)</f>
        <v>Administration</v>
      </c>
    </row>
    <row r="2308" spans="1:15" ht="15" hidden="1">
      <c r="A2308" s="85" t="s">
        <v>2099</v>
      </c>
      <c r="B2308" s="86">
        <v>201606</v>
      </c>
      <c r="C2308" s="9" t="s">
        <v>1871</v>
      </c>
      <c r="D2308" s="85" t="s">
        <v>2101</v>
      </c>
      <c r="E2308" s="85" t="s">
        <v>1442</v>
      </c>
      <c r="F2308" s="87">
        <v>0</v>
      </c>
      <c r="G2308" s="86">
        <v>30736</v>
      </c>
      <c r="H2308" s="7" t="str">
        <f>VLOOKUP(G2308,'Sub-Acct VLookup'!$A$1:$B$44,2,0)</f>
        <v>Community Welfare</v>
      </c>
      <c r="I2308" s="86">
        <v>3331</v>
      </c>
      <c r="J2308" s="84" t="s">
        <v>1026</v>
      </c>
      <c r="K2308" s="84"/>
      <c r="L2308" t="str">
        <f>VLOOKUP(J2308,'State V-Lookup'!$A$1:$B$19,2,0)</f>
        <v>TENNESSEE</v>
      </c>
      <c r="M2308" t="str">
        <f>VLOOKUP(I2308,'Cost Center VLookup'!$A$1:$C$99,2,0)</f>
        <v>3331 Mid St Div Franklin Central Region Administration</v>
      </c>
      <c r="N2308" t="str">
        <f>VLOOKUP(I2308,'Cost Center VLookup'!$A$1:$C$89,3,0)</f>
        <v>Craig Rice</v>
      </c>
      <c r="O2308" t="str">
        <f>VLOOKUP(I2308,'Cost Center VLookup'!$A$1:$D$97,4,0)</f>
        <v>Administration</v>
      </c>
    </row>
    <row r="2309" spans="1:15" ht="15" hidden="1">
      <c r="A2309" s="85" t="s">
        <v>2099</v>
      </c>
      <c r="B2309" s="86">
        <v>201606</v>
      </c>
      <c r="C2309" s="9" t="s">
        <v>1871</v>
      </c>
      <c r="D2309" s="85" t="s">
        <v>2101</v>
      </c>
      <c r="E2309" s="85" t="s">
        <v>1442</v>
      </c>
      <c r="F2309" s="87">
        <v>75</v>
      </c>
      <c r="G2309" s="86">
        <v>30736</v>
      </c>
      <c r="H2309" s="7" t="str">
        <f>VLOOKUP(G2309,'Sub-Acct VLookup'!$A$1:$B$44,2,0)</f>
        <v>Community Welfare</v>
      </c>
      <c r="I2309" s="86">
        <v>3333</v>
      </c>
      <c r="J2309" s="84" t="s">
        <v>1026</v>
      </c>
      <c r="K2309" s="84"/>
      <c r="L2309" t="str">
        <f>VLOOKUP(J2309,'State V-Lookup'!$A$1:$B$19,2,0)</f>
        <v>TENNESSEE</v>
      </c>
      <c r="M2309" t="str">
        <f>VLOOKUP(I2309,'Cost Center VLookup'!$A$1:$C$99,2,0)</f>
        <v>3333 Mid St Div Public Affairs</v>
      </c>
      <c r="N2309" t="str">
        <f>VLOOKUP(I2309,'Cost Center VLookup'!$A$1:$C$89,3,0)</f>
        <v>Mark Martin</v>
      </c>
      <c r="O2309" t="str">
        <f>VLOOKUP(I2309,'Cost Center VLookup'!$A$1:$D$97,4,0)</f>
        <v>Administration</v>
      </c>
    </row>
    <row r="2310" spans="1:15" ht="15" hidden="1">
      <c r="A2310" s="85" t="s">
        <v>2099</v>
      </c>
      <c r="B2310" s="86">
        <v>201606</v>
      </c>
      <c r="C2310" s="9" t="s">
        <v>1871</v>
      </c>
      <c r="D2310" s="85" t="s">
        <v>2101</v>
      </c>
      <c r="E2310" s="85" t="s">
        <v>470</v>
      </c>
      <c r="F2310" s="87">
        <v>500</v>
      </c>
      <c r="G2310" s="86">
        <v>30736</v>
      </c>
      <c r="H2310" s="7" t="str">
        <f>VLOOKUP(G2310,'Sub-Acct VLookup'!$A$1:$B$44,2,0)</f>
        <v>Community Welfare</v>
      </c>
      <c r="I2310" s="86">
        <v>3333</v>
      </c>
      <c r="J2310" s="54" t="s">
        <v>1011</v>
      </c>
      <c r="K2310" s="54"/>
      <c r="L2310" t="str">
        <f>VLOOKUP(J2310,'State V-Lookup'!$A$1:$B$19,2,0)</f>
        <v>KENTUCKY</v>
      </c>
      <c r="M2310" t="str">
        <f>VLOOKUP(I2310,'Cost Center VLookup'!$A$1:$C$99,2,0)</f>
        <v>3333 Mid St Div Public Affairs</v>
      </c>
      <c r="N2310" t="str">
        <f>VLOOKUP(I2310,'Cost Center VLookup'!$A$1:$C$89,3,0)</f>
        <v>Mark Martin</v>
      </c>
      <c r="O2310" t="str">
        <f>VLOOKUP(I2310,'Cost Center VLookup'!$A$1:$D$97,4,0)</f>
        <v>Administration</v>
      </c>
    </row>
    <row r="2311" spans="1:15" ht="15" hidden="1">
      <c r="A2311" s="85" t="s">
        <v>2099</v>
      </c>
      <c r="B2311" s="86">
        <v>201606</v>
      </c>
      <c r="C2311" s="9" t="s">
        <v>1871</v>
      </c>
      <c r="D2311" s="85" t="s">
        <v>2101</v>
      </c>
      <c r="E2311" s="85" t="s">
        <v>1420</v>
      </c>
      <c r="F2311" s="87">
        <v>200</v>
      </c>
      <c r="G2311" s="86">
        <v>30736</v>
      </c>
      <c r="H2311" s="7" t="str">
        <f>VLOOKUP(G2311,'Sub-Acct VLookup'!$A$1:$B$44,2,0)</f>
        <v>Community Welfare</v>
      </c>
      <c r="I2311" s="86">
        <v>3333</v>
      </c>
      <c r="J2311" s="54" t="s">
        <v>1011</v>
      </c>
      <c r="K2311" s="54"/>
      <c r="L2311" t="str">
        <f>VLOOKUP(J2311,'State V-Lookup'!$A$1:$B$19,2,0)</f>
        <v>KENTUCKY</v>
      </c>
      <c r="M2311" t="str">
        <f>VLOOKUP(I2311,'Cost Center VLookup'!$A$1:$C$99,2,0)</f>
        <v>3333 Mid St Div Public Affairs</v>
      </c>
      <c r="N2311" t="str">
        <f>VLOOKUP(I2311,'Cost Center VLookup'!$A$1:$C$89,3,0)</f>
        <v>Mark Martin</v>
      </c>
      <c r="O2311" t="str">
        <f>VLOOKUP(I2311,'Cost Center VLookup'!$A$1:$D$97,4,0)</f>
        <v>Administration</v>
      </c>
    </row>
    <row r="2312" spans="1:15" ht="15" hidden="1">
      <c r="A2312" s="85" t="s">
        <v>2099</v>
      </c>
      <c r="B2312" s="86">
        <v>201606</v>
      </c>
      <c r="C2312" s="9" t="s">
        <v>1871</v>
      </c>
      <c r="D2312" s="85" t="s">
        <v>2101</v>
      </c>
      <c r="E2312" s="85" t="s">
        <v>918</v>
      </c>
      <c r="F2312" s="87">
        <v>1000</v>
      </c>
      <c r="G2312" s="86">
        <v>30736</v>
      </c>
      <c r="H2312" s="7" t="str">
        <f>VLOOKUP(G2312,'Sub-Acct VLookup'!$A$1:$B$44,2,0)</f>
        <v>Community Welfare</v>
      </c>
      <c r="I2312" s="86">
        <v>2631</v>
      </c>
      <c r="J2312" s="88" t="s">
        <v>1027</v>
      </c>
      <c r="K2312" s="88"/>
      <c r="L2312" t="str">
        <f>VLOOKUP(J2312,'State V-Lookup'!$A$1:$B$19,2,0)</f>
        <v>GENERAL OFFICE</v>
      </c>
      <c r="M2312" t="str">
        <f>VLOOKUP(I2312,'Cost Center VLookup'!$A$1:$C$99,2,0)</f>
        <v>2631 KY Div Madisonville West Region Administration</v>
      </c>
      <c r="N2312" t="str">
        <f>VLOOKUP(I2312,'Cost Center VLookup'!$A$1:$C$89,3,0)</f>
        <v>Tim Owen</v>
      </c>
      <c r="O2312" t="str">
        <f>VLOOKUP(I2312,'Cost Center VLookup'!$A$1:$D$97,4,0)</f>
        <v>Administration</v>
      </c>
    </row>
    <row r="2313" spans="1:15" ht="15" hidden="1">
      <c r="A2313" s="85" t="s">
        <v>2099</v>
      </c>
      <c r="B2313" s="86">
        <v>201606</v>
      </c>
      <c r="C2313" s="9" t="s">
        <v>1871</v>
      </c>
      <c r="D2313" s="85" t="s">
        <v>2102</v>
      </c>
      <c r="E2313" s="85" t="s">
        <v>1088</v>
      </c>
      <c r="F2313" s="87">
        <v>100</v>
      </c>
      <c r="G2313" s="86">
        <v>30736</v>
      </c>
      <c r="H2313" s="7" t="str">
        <f>VLOOKUP(G2313,'Sub-Acct VLookup'!$A$1:$B$44,2,0)</f>
        <v>Community Welfare</v>
      </c>
      <c r="I2313" s="86">
        <v>3333</v>
      </c>
      <c r="J2313" s="54" t="s">
        <v>1011</v>
      </c>
      <c r="K2313" s="54"/>
      <c r="L2313" t="str">
        <f>VLOOKUP(J2313,'State V-Lookup'!$A$1:$B$19,2,0)</f>
        <v>KENTUCKY</v>
      </c>
      <c r="M2313" t="str">
        <f>VLOOKUP(I2313,'Cost Center VLookup'!$A$1:$C$99,2,0)</f>
        <v>3333 Mid St Div Public Affairs</v>
      </c>
      <c r="N2313" t="str">
        <f>VLOOKUP(I2313,'Cost Center VLookup'!$A$1:$C$89,3,0)</f>
        <v>Mark Martin</v>
      </c>
      <c r="O2313" t="str">
        <f>VLOOKUP(I2313,'Cost Center VLookup'!$A$1:$D$97,4,0)</f>
        <v>Administration</v>
      </c>
    </row>
    <row r="2314" spans="1:15" ht="15" hidden="1">
      <c r="A2314" s="85" t="s">
        <v>2099</v>
      </c>
      <c r="B2314" s="86">
        <v>201606</v>
      </c>
      <c r="C2314" s="9" t="s">
        <v>1871</v>
      </c>
      <c r="D2314" s="85" t="s">
        <v>2101</v>
      </c>
      <c r="E2314" s="85" t="s">
        <v>263</v>
      </c>
      <c r="F2314" s="87">
        <v>2500</v>
      </c>
      <c r="G2314" s="86">
        <v>30702</v>
      </c>
      <c r="H2314" s="7" t="str">
        <f>VLOOKUP(G2314,'Sub-Acct VLookup'!$A$1:$B$44,2,0)</f>
        <v>Education</v>
      </c>
      <c r="I2314" s="86">
        <v>3333</v>
      </c>
      <c r="J2314" s="54" t="s">
        <v>1011</v>
      </c>
      <c r="K2314" s="54"/>
      <c r="L2314" t="str">
        <f>VLOOKUP(J2314,'State V-Lookup'!$A$1:$B$19,2,0)</f>
        <v>KENTUCKY</v>
      </c>
      <c r="M2314" t="str">
        <f>VLOOKUP(I2314,'Cost Center VLookup'!$A$1:$C$99,2,0)</f>
        <v>3333 Mid St Div Public Affairs</v>
      </c>
      <c r="N2314" t="str">
        <f>VLOOKUP(I2314,'Cost Center VLookup'!$A$1:$C$89,3,0)</f>
        <v>Mark Martin</v>
      </c>
      <c r="O2314" t="str">
        <f>VLOOKUP(I2314,'Cost Center VLookup'!$A$1:$D$97,4,0)</f>
        <v>Administration</v>
      </c>
    </row>
    <row r="2315" spans="1:15" ht="15" hidden="1">
      <c r="A2315" s="85" t="s">
        <v>2099</v>
      </c>
      <c r="B2315" s="86">
        <v>201606</v>
      </c>
      <c r="C2315" s="9" t="s">
        <v>1871</v>
      </c>
      <c r="D2315" s="85" t="s">
        <v>2101</v>
      </c>
      <c r="E2315" s="85" t="s">
        <v>2103</v>
      </c>
      <c r="F2315" s="87">
        <v>1000</v>
      </c>
      <c r="G2315" s="86">
        <v>30736</v>
      </c>
      <c r="H2315" s="7" t="str">
        <f>VLOOKUP(G2315,'Sub-Acct VLookup'!$A$1:$B$44,2,0)</f>
        <v>Community Welfare</v>
      </c>
      <c r="I2315" s="86">
        <v>3333</v>
      </c>
      <c r="J2315" s="84" t="s">
        <v>1026</v>
      </c>
      <c r="K2315" s="84"/>
      <c r="L2315" t="str">
        <f>VLOOKUP(J2315,'State V-Lookup'!$A$1:$B$19,2,0)</f>
        <v>TENNESSEE</v>
      </c>
      <c r="M2315" t="str">
        <f>VLOOKUP(I2315,'Cost Center VLookup'!$A$1:$C$99,2,0)</f>
        <v>3333 Mid St Div Public Affairs</v>
      </c>
      <c r="N2315" t="str">
        <f>VLOOKUP(I2315,'Cost Center VLookup'!$A$1:$C$89,3,0)</f>
        <v>Mark Martin</v>
      </c>
      <c r="O2315" t="str">
        <f>VLOOKUP(I2315,'Cost Center VLookup'!$A$1:$D$97,4,0)</f>
        <v>Administration</v>
      </c>
    </row>
    <row r="2316" spans="1:15" ht="15" hidden="1">
      <c r="A2316" s="85" t="s">
        <v>2104</v>
      </c>
      <c r="B2316" s="86">
        <v>201606</v>
      </c>
      <c r="C2316" s="9" t="s">
        <v>1871</v>
      </c>
      <c r="D2316" s="85" t="s">
        <v>2105</v>
      </c>
      <c r="E2316" s="85" t="s">
        <v>470</v>
      </c>
      <c r="F2316" s="87">
        <v>450</v>
      </c>
      <c r="G2316" s="86">
        <v>30702</v>
      </c>
      <c r="H2316" s="7" t="str">
        <f>VLOOKUP(G2316,'Sub-Acct VLookup'!$A$1:$B$44,2,0)</f>
        <v>Education</v>
      </c>
      <c r="I2316" s="86">
        <v>2737</v>
      </c>
      <c r="J2316" s="54" t="s">
        <v>1011</v>
      </c>
      <c r="K2316" s="54"/>
      <c r="L2316" t="str">
        <f>VLOOKUP(J2316,'State V-Lookup'!$A$1:$B$19,2,0)</f>
        <v>KENTUCKY</v>
      </c>
      <c r="M2316" t="str">
        <f>VLOOKUP(I2316,'Cost Center VLookup'!$A$1:$C$99,2,0)</f>
        <v>2737 KY Div Danville C&amp;M/Service</v>
      </c>
      <c r="N2316" t="str">
        <f>VLOOKUP(I2316,'Cost Center VLookup'!$A$1:$C$89,3,0)</f>
        <v>Jimmy Dale Smith</v>
      </c>
      <c r="O2316" t="str">
        <f>VLOOKUP(I2316,'Cost Center VLookup'!$A$1:$D$97,4,0)</f>
        <v>Mike Close</v>
      </c>
    </row>
    <row r="2317" spans="1:15" ht="15" hidden="1">
      <c r="A2317" s="85" t="s">
        <v>2104</v>
      </c>
      <c r="B2317" s="86">
        <v>201606</v>
      </c>
      <c r="C2317" s="9" t="s">
        <v>1871</v>
      </c>
      <c r="D2317" s="85" t="s">
        <v>2106</v>
      </c>
      <c r="E2317" s="85" t="s">
        <v>373</v>
      </c>
      <c r="F2317" s="87">
        <v>1000</v>
      </c>
      <c r="G2317" s="86">
        <v>30736</v>
      </c>
      <c r="H2317" s="7" t="str">
        <f>VLOOKUP(G2317,'Sub-Acct VLookup'!$A$1:$B$44,2,0)</f>
        <v>Community Welfare</v>
      </c>
      <c r="I2317" s="86">
        <v>3333</v>
      </c>
      <c r="J2317" s="54" t="s">
        <v>1011</v>
      </c>
      <c r="K2317" s="54"/>
      <c r="L2317" t="str">
        <f>VLOOKUP(J2317,'State V-Lookup'!$A$1:$B$19,2,0)</f>
        <v>KENTUCKY</v>
      </c>
      <c r="M2317" t="str">
        <f>VLOOKUP(I2317,'Cost Center VLookup'!$A$1:$C$99,2,0)</f>
        <v>3333 Mid St Div Public Affairs</v>
      </c>
      <c r="N2317" t="str">
        <f>VLOOKUP(I2317,'Cost Center VLookup'!$A$1:$C$89,3,0)</f>
        <v>Mark Martin</v>
      </c>
      <c r="O2317" t="str">
        <f>VLOOKUP(I2317,'Cost Center VLookup'!$A$1:$D$97,4,0)</f>
        <v>Administration</v>
      </c>
    </row>
    <row r="2318" spans="1:15" ht="15" hidden="1">
      <c r="A2318" s="85" t="s">
        <v>2107</v>
      </c>
      <c r="B2318" s="86">
        <v>201606</v>
      </c>
      <c r="C2318" s="9" t="s">
        <v>1871</v>
      </c>
      <c r="D2318" s="85" t="s">
        <v>2109</v>
      </c>
      <c r="E2318" s="85" t="s">
        <v>2108</v>
      </c>
      <c r="F2318" s="87">
        <v>300</v>
      </c>
      <c r="G2318" s="86">
        <v>30702</v>
      </c>
      <c r="H2318" s="7" t="str">
        <f>VLOOKUP(G2318,'Sub-Acct VLookup'!$A$1:$B$44,2,0)</f>
        <v>Education</v>
      </c>
      <c r="I2318" s="86">
        <v>3333</v>
      </c>
      <c r="J2318" s="54" t="s">
        <v>1011</v>
      </c>
      <c r="K2318" s="54"/>
      <c r="L2318" t="str">
        <f>VLOOKUP(J2318,'State V-Lookup'!$A$1:$B$19,2,0)</f>
        <v>KENTUCKY</v>
      </c>
      <c r="M2318" t="str">
        <f>VLOOKUP(I2318,'Cost Center VLookup'!$A$1:$C$99,2,0)</f>
        <v>3333 Mid St Div Public Affairs</v>
      </c>
      <c r="N2318" t="str">
        <f>VLOOKUP(I2318,'Cost Center VLookup'!$A$1:$C$89,3,0)</f>
        <v>Mark Martin</v>
      </c>
      <c r="O2318" t="str">
        <f>VLOOKUP(I2318,'Cost Center VLookup'!$A$1:$D$97,4,0)</f>
        <v>Administration</v>
      </c>
    </row>
    <row r="2319" spans="1:15" ht="15" hidden="1">
      <c r="A2319" s="85" t="s">
        <v>2110</v>
      </c>
      <c r="B2319" s="86">
        <v>201606</v>
      </c>
      <c r="C2319" s="9" t="s">
        <v>1871</v>
      </c>
      <c r="D2319" s="85" t="s">
        <v>2111</v>
      </c>
      <c r="E2319" s="85" t="s">
        <v>1415</v>
      </c>
      <c r="F2319" s="87">
        <v>250</v>
      </c>
      <c r="G2319" s="86">
        <v>30736</v>
      </c>
      <c r="H2319" s="7" t="str">
        <f>VLOOKUP(G2319,'Sub-Acct VLookup'!$A$1:$B$44,2,0)</f>
        <v>Community Welfare</v>
      </c>
      <c r="I2319" s="86">
        <v>3333</v>
      </c>
      <c r="J2319" s="84" t="s">
        <v>1026</v>
      </c>
      <c r="K2319" s="84"/>
      <c r="L2319" t="str">
        <f>VLOOKUP(J2319,'State V-Lookup'!$A$1:$B$19,2,0)</f>
        <v>TENNESSEE</v>
      </c>
      <c r="M2319" t="str">
        <f>VLOOKUP(I2319,'Cost Center VLookup'!$A$1:$C$99,2,0)</f>
        <v>3333 Mid St Div Public Affairs</v>
      </c>
      <c r="N2319" t="str">
        <f>VLOOKUP(I2319,'Cost Center VLookup'!$A$1:$C$89,3,0)</f>
        <v>Mark Martin</v>
      </c>
      <c r="O2319" t="str">
        <f>VLOOKUP(I2319,'Cost Center VLookup'!$A$1:$D$97,4,0)</f>
        <v>Administration</v>
      </c>
    </row>
    <row r="2320" spans="1:15" ht="15" hidden="1">
      <c r="A2320" s="85" t="s">
        <v>2110</v>
      </c>
      <c r="B2320" s="86">
        <v>201606</v>
      </c>
      <c r="C2320" s="9" t="s">
        <v>1871</v>
      </c>
      <c r="D2320" s="85" t="s">
        <v>2112</v>
      </c>
      <c r="E2320" s="85" t="s">
        <v>1764</v>
      </c>
      <c r="F2320" s="87">
        <v>1000</v>
      </c>
      <c r="G2320" s="86">
        <v>30736</v>
      </c>
      <c r="H2320" s="7" t="str">
        <f>VLOOKUP(G2320,'Sub-Acct VLookup'!$A$1:$B$44,2,0)</f>
        <v>Community Welfare</v>
      </c>
      <c r="I2320" s="86">
        <v>3333</v>
      </c>
      <c r="J2320" s="84" t="s">
        <v>1026</v>
      </c>
      <c r="K2320" s="84"/>
      <c r="L2320" t="str">
        <f>VLOOKUP(J2320,'State V-Lookup'!$A$1:$B$19,2,0)</f>
        <v>TENNESSEE</v>
      </c>
      <c r="M2320" t="str">
        <f>VLOOKUP(I2320,'Cost Center VLookup'!$A$1:$C$99,2,0)</f>
        <v>3333 Mid St Div Public Affairs</v>
      </c>
      <c r="N2320" t="str">
        <f>VLOOKUP(I2320,'Cost Center VLookup'!$A$1:$C$89,3,0)</f>
        <v>Mark Martin</v>
      </c>
      <c r="O2320" t="str">
        <f>VLOOKUP(I2320,'Cost Center VLookup'!$A$1:$D$97,4,0)</f>
        <v>Administration</v>
      </c>
    </row>
    <row r="2321" spans="1:15" ht="15" hidden="1">
      <c r="A2321" s="85" t="s">
        <v>2113</v>
      </c>
      <c r="B2321" s="86">
        <v>201606</v>
      </c>
      <c r="C2321" s="9" t="s">
        <v>1871</v>
      </c>
      <c r="D2321" s="85" t="s">
        <v>2115</v>
      </c>
      <c r="E2321" s="85" t="s">
        <v>2114</v>
      </c>
      <c r="F2321" s="87">
        <v>700</v>
      </c>
      <c r="G2321" s="86">
        <v>30736</v>
      </c>
      <c r="H2321" s="7" t="str">
        <f>VLOOKUP(G2321,'Sub-Acct VLookup'!$A$1:$B$44,2,0)</f>
        <v>Community Welfare</v>
      </c>
      <c r="I2321" s="86">
        <v>3333</v>
      </c>
      <c r="J2321" s="84" t="s">
        <v>1026</v>
      </c>
      <c r="K2321" s="84"/>
      <c r="L2321" t="str">
        <f>VLOOKUP(J2321,'State V-Lookup'!$A$1:$B$19,2,0)</f>
        <v>TENNESSEE</v>
      </c>
      <c r="M2321" t="str">
        <f>VLOOKUP(I2321,'Cost Center VLookup'!$A$1:$C$99,2,0)</f>
        <v>3333 Mid St Div Public Affairs</v>
      </c>
      <c r="N2321" t="str">
        <f>VLOOKUP(I2321,'Cost Center VLookup'!$A$1:$C$89,3,0)</f>
        <v>Mark Martin</v>
      </c>
      <c r="O2321" t="str">
        <f>VLOOKUP(I2321,'Cost Center VLookup'!$A$1:$D$97,4,0)</f>
        <v>Administration</v>
      </c>
    </row>
    <row r="2322" spans="1:15" ht="15" hidden="1">
      <c r="A2322" s="85" t="s">
        <v>2113</v>
      </c>
      <c r="B2322" s="86">
        <v>201606</v>
      </c>
      <c r="C2322" s="9" t="s">
        <v>1871</v>
      </c>
      <c r="D2322" s="85" t="s">
        <v>2115</v>
      </c>
      <c r="E2322" s="85" t="s">
        <v>611</v>
      </c>
      <c r="F2322" s="87">
        <v>1000</v>
      </c>
      <c r="G2322" s="86">
        <v>30736</v>
      </c>
      <c r="H2322" s="7" t="str">
        <f>VLOOKUP(G2322,'Sub-Acct VLookup'!$A$1:$B$44,2,0)</f>
        <v>Community Welfare</v>
      </c>
      <c r="I2322" s="86">
        <v>3333</v>
      </c>
      <c r="J2322" s="84" t="s">
        <v>1026</v>
      </c>
      <c r="K2322" s="84"/>
      <c r="L2322" t="str">
        <f>VLOOKUP(J2322,'State V-Lookup'!$A$1:$B$19,2,0)</f>
        <v>TENNESSEE</v>
      </c>
      <c r="M2322" t="str">
        <f>VLOOKUP(I2322,'Cost Center VLookup'!$A$1:$C$99,2,0)</f>
        <v>3333 Mid St Div Public Affairs</v>
      </c>
      <c r="N2322" t="str">
        <f>VLOOKUP(I2322,'Cost Center VLookup'!$A$1:$C$89,3,0)</f>
        <v>Mark Martin</v>
      </c>
      <c r="O2322" t="str">
        <f>VLOOKUP(I2322,'Cost Center VLookup'!$A$1:$D$97,4,0)</f>
        <v>Administration</v>
      </c>
    </row>
    <row r="2323" spans="1:15" ht="15" hidden="1">
      <c r="A2323" s="85" t="s">
        <v>2113</v>
      </c>
      <c r="B2323" s="86">
        <v>201606</v>
      </c>
      <c r="C2323" s="9" t="s">
        <v>1871</v>
      </c>
      <c r="D2323" s="85" t="s">
        <v>2115</v>
      </c>
      <c r="E2323" s="85" t="s">
        <v>475</v>
      </c>
      <c r="F2323" s="87">
        <v>200</v>
      </c>
      <c r="G2323" s="86">
        <v>30736</v>
      </c>
      <c r="H2323" s="7" t="str">
        <f>VLOOKUP(G2323,'Sub-Acct VLookup'!$A$1:$B$44,2,0)</f>
        <v>Community Welfare</v>
      </c>
      <c r="I2323" s="86">
        <v>3333</v>
      </c>
      <c r="J2323" s="84" t="s">
        <v>1026</v>
      </c>
      <c r="K2323" s="84"/>
      <c r="L2323" t="str">
        <f>VLOOKUP(J2323,'State V-Lookup'!$A$1:$B$19,2,0)</f>
        <v>TENNESSEE</v>
      </c>
      <c r="M2323" t="str">
        <f>VLOOKUP(I2323,'Cost Center VLookup'!$A$1:$C$99,2,0)</f>
        <v>3333 Mid St Div Public Affairs</v>
      </c>
      <c r="N2323" t="str">
        <f>VLOOKUP(I2323,'Cost Center VLookup'!$A$1:$C$89,3,0)</f>
        <v>Mark Martin</v>
      </c>
      <c r="O2323" t="str">
        <f>VLOOKUP(I2323,'Cost Center VLookup'!$A$1:$D$97,4,0)</f>
        <v>Administration</v>
      </c>
    </row>
    <row r="2324" spans="1:15" ht="15" hidden="1">
      <c r="A2324" s="85" t="s">
        <v>2116</v>
      </c>
      <c r="B2324" s="86">
        <v>201606</v>
      </c>
      <c r="C2324" s="9" t="s">
        <v>1871</v>
      </c>
      <c r="D2324" s="85" t="s">
        <v>2117</v>
      </c>
      <c r="E2324" s="85" t="s">
        <v>945</v>
      </c>
      <c r="F2324" s="87">
        <v>400</v>
      </c>
      <c r="G2324" s="86">
        <v>30736</v>
      </c>
      <c r="H2324" s="7" t="str">
        <f>VLOOKUP(G2324,'Sub-Acct VLookup'!$A$1:$B$44,2,0)</f>
        <v>Community Welfare</v>
      </c>
      <c r="I2324" s="86">
        <v>3333</v>
      </c>
      <c r="J2324" s="84" t="s">
        <v>1026</v>
      </c>
      <c r="K2324" s="84"/>
      <c r="L2324" t="str">
        <f>VLOOKUP(J2324,'State V-Lookup'!$A$1:$B$19,2,0)</f>
        <v>TENNESSEE</v>
      </c>
      <c r="M2324" t="str">
        <f>VLOOKUP(I2324,'Cost Center VLookup'!$A$1:$C$99,2,0)</f>
        <v>3333 Mid St Div Public Affairs</v>
      </c>
      <c r="N2324" t="str">
        <f>VLOOKUP(I2324,'Cost Center VLookup'!$A$1:$C$89,3,0)</f>
        <v>Mark Martin</v>
      </c>
      <c r="O2324" t="str">
        <f>VLOOKUP(I2324,'Cost Center VLookup'!$A$1:$D$97,4,0)</f>
        <v>Administration</v>
      </c>
    </row>
    <row r="2325" spans="1:15" ht="15" hidden="1">
      <c r="A2325" s="85" t="s">
        <v>2118</v>
      </c>
      <c r="B2325" s="86">
        <v>201606</v>
      </c>
      <c r="C2325" s="9" t="s">
        <v>1871</v>
      </c>
      <c r="D2325" s="85" t="s">
        <v>2120</v>
      </c>
      <c r="E2325" s="85" t="s">
        <v>2119</v>
      </c>
      <c r="F2325" s="87">
        <v>250</v>
      </c>
      <c r="G2325" s="86">
        <v>30702</v>
      </c>
      <c r="H2325" s="7" t="str">
        <f>VLOOKUP(G2325,'Sub-Acct VLookup'!$A$1:$B$44,2,0)</f>
        <v>Education</v>
      </c>
      <c r="I2325" s="86">
        <v>3342</v>
      </c>
      <c r="J2325" s="84" t="s">
        <v>1026</v>
      </c>
      <c r="K2325" s="84"/>
      <c r="L2325" t="str">
        <f>VLOOKUP(J2325,'State V-Lookup'!$A$1:$B$19,2,0)</f>
        <v>TENNESSEE</v>
      </c>
      <c r="M2325" t="str">
        <f>VLOOKUP(I2325,'Cost Center VLookup'!$A$1:$C$99,2,0)</f>
        <v>3342 Mid St Div Franklin Operations</v>
      </c>
      <c r="N2325" t="str">
        <f>VLOOKUP(I2325,'Cost Center VLookup'!$A$1:$C$89,3,0)</f>
        <v>Kenny Hay / Steve Steiger</v>
      </c>
      <c r="O2325" t="str">
        <f>VLOOKUP(I2325,'Cost Center VLookup'!$A$1:$D$97,4,0)</f>
        <v>Brett Lowe</v>
      </c>
    </row>
    <row r="2326" spans="1:15" ht="15" hidden="1">
      <c r="A2326" s="85" t="s">
        <v>2121</v>
      </c>
      <c r="B2326" s="86">
        <v>201606</v>
      </c>
      <c r="C2326" s="9" t="s">
        <v>1871</v>
      </c>
      <c r="D2326" s="85" t="s">
        <v>2123</v>
      </c>
      <c r="E2326" s="85" t="s">
        <v>2122</v>
      </c>
      <c r="F2326" s="87">
        <v>350</v>
      </c>
      <c r="G2326" s="86">
        <v>30736</v>
      </c>
      <c r="H2326" s="7" t="str">
        <f>VLOOKUP(G2326,'Sub-Acct VLookup'!$A$1:$B$44,2,0)</f>
        <v>Community Welfare</v>
      </c>
      <c r="I2326" s="86">
        <v>3307</v>
      </c>
      <c r="J2326" s="84" t="s">
        <v>1026</v>
      </c>
      <c r="K2326" s="84"/>
      <c r="L2326" t="str">
        <f>VLOOKUP(J2326,'State V-Lookup'!$A$1:$B$19,2,0)</f>
        <v>TENNESSEE</v>
      </c>
      <c r="M2326" t="str">
        <f>VLOOKUP(I2326,'Cost Center VLookup'!$A$1:$C$99,2,0)</f>
        <v>3307 Mid St Div Franklin Finance</v>
      </c>
      <c r="N2326" t="str">
        <f>VLOOKUP(I2326,'Cost Center VLookup'!$A$1:$C$89,3,0)</f>
        <v>Marcie Wessinger</v>
      </c>
      <c r="O2326" t="str">
        <f>VLOOKUP(I2326,'Cost Center VLookup'!$A$1:$D$97,4,0)</f>
        <v>Administration</v>
      </c>
    </row>
    <row r="2327" spans="1:15" ht="15" hidden="1">
      <c r="A2327" s="85" t="s">
        <v>2121</v>
      </c>
      <c r="B2327" s="86">
        <v>201606</v>
      </c>
      <c r="C2327" s="9" t="s">
        <v>1871</v>
      </c>
      <c r="D2327" s="85" t="s">
        <v>2123</v>
      </c>
      <c r="E2327" s="85" t="s">
        <v>653</v>
      </c>
      <c r="F2327" s="87">
        <v>1000</v>
      </c>
      <c r="G2327" s="86">
        <v>30702</v>
      </c>
      <c r="H2327" s="7" t="str">
        <f>VLOOKUP(G2327,'Sub-Acct VLookup'!$A$1:$B$44,2,0)</f>
        <v>Education</v>
      </c>
      <c r="I2327" s="86">
        <v>3307</v>
      </c>
      <c r="J2327" s="84" t="s">
        <v>1026</v>
      </c>
      <c r="K2327" s="84"/>
      <c r="L2327" t="str">
        <f>VLOOKUP(J2327,'State V-Lookup'!$A$1:$B$19,2,0)</f>
        <v>TENNESSEE</v>
      </c>
      <c r="M2327" t="str">
        <f>VLOOKUP(I2327,'Cost Center VLookup'!$A$1:$C$99,2,0)</f>
        <v>3307 Mid St Div Franklin Finance</v>
      </c>
      <c r="N2327" t="str">
        <f>VLOOKUP(I2327,'Cost Center VLookup'!$A$1:$C$89,3,0)</f>
        <v>Marcie Wessinger</v>
      </c>
      <c r="O2327" t="str">
        <f>VLOOKUP(I2327,'Cost Center VLookup'!$A$1:$D$97,4,0)</f>
        <v>Administration</v>
      </c>
    </row>
    <row r="2328" spans="1:15" ht="15" hidden="1">
      <c r="A2328" s="85" t="s">
        <v>2124</v>
      </c>
      <c r="B2328" s="86">
        <v>201606</v>
      </c>
      <c r="C2328" s="9" t="s">
        <v>1871</v>
      </c>
      <c r="D2328" s="85" t="s">
        <v>2126</v>
      </c>
      <c r="E2328" s="85" t="s">
        <v>2125</v>
      </c>
      <c r="F2328" s="87">
        <v>500</v>
      </c>
      <c r="G2328" s="86">
        <v>30706</v>
      </c>
      <c r="H2328" s="7" t="str">
        <f>VLOOKUP(G2328,'Sub-Acct VLookup'!$A$1:$B$44,2,0)</f>
        <v>Museums &amp; Arts</v>
      </c>
      <c r="I2328" s="86">
        <v>3333</v>
      </c>
      <c r="J2328" s="88" t="s">
        <v>1035</v>
      </c>
      <c r="K2328" s="88"/>
      <c r="L2328" t="str">
        <f>VLOOKUP(J2328,'State V-Lookup'!$A$1:$B$19,2,0)</f>
        <v>VIRGINIA</v>
      </c>
      <c r="M2328" t="str">
        <f>VLOOKUP(I2328,'Cost Center VLookup'!$A$1:$C$99,2,0)</f>
        <v>3333 Mid St Div Public Affairs</v>
      </c>
      <c r="N2328" t="str">
        <f>VLOOKUP(I2328,'Cost Center VLookup'!$A$1:$C$89,3,0)</f>
        <v>Mark Martin</v>
      </c>
      <c r="O2328" t="str">
        <f>VLOOKUP(I2328,'Cost Center VLookup'!$A$1:$D$97,4,0)</f>
        <v>Administration</v>
      </c>
    </row>
    <row r="2329" spans="1:15" ht="15" hidden="1">
      <c r="A2329" s="85" t="s">
        <v>2127</v>
      </c>
      <c r="B2329" s="86">
        <v>201606</v>
      </c>
      <c r="C2329" s="9" t="s">
        <v>1871</v>
      </c>
      <c r="D2329" s="85" t="s">
        <v>2129</v>
      </c>
      <c r="E2329" s="85" t="s">
        <v>2128</v>
      </c>
      <c r="F2329" s="87">
        <v>625</v>
      </c>
      <c r="G2329" s="86">
        <v>30705</v>
      </c>
      <c r="H2329" s="7" t="str">
        <f>VLOOKUP(G2329,'Sub-Acct VLookup'!$A$1:$B$44,2,0)</f>
        <v>Health</v>
      </c>
      <c r="I2329" s="86">
        <v>3333</v>
      </c>
      <c r="J2329" s="84" t="s">
        <v>1026</v>
      </c>
      <c r="K2329" s="84"/>
      <c r="L2329" t="str">
        <f>VLOOKUP(J2329,'State V-Lookup'!$A$1:$B$19,2,0)</f>
        <v>TENNESSEE</v>
      </c>
      <c r="M2329" t="str">
        <f>VLOOKUP(I2329,'Cost Center VLookup'!$A$1:$C$99,2,0)</f>
        <v>3333 Mid St Div Public Affairs</v>
      </c>
      <c r="N2329" t="str">
        <f>VLOOKUP(I2329,'Cost Center VLookup'!$A$1:$C$89,3,0)</f>
        <v>Mark Martin</v>
      </c>
      <c r="O2329" t="str">
        <f>VLOOKUP(I2329,'Cost Center VLookup'!$A$1:$D$97,4,0)</f>
        <v>Administration</v>
      </c>
    </row>
    <row r="2330" spans="1:15" ht="15" hidden="1">
      <c r="A2330" s="85" t="s">
        <v>2130</v>
      </c>
      <c r="B2330" s="86">
        <v>201606</v>
      </c>
      <c r="C2330" s="9" t="s">
        <v>1871</v>
      </c>
      <c r="D2330" s="85" t="s">
        <v>2131</v>
      </c>
      <c r="E2330" s="85" t="s">
        <v>866</v>
      </c>
      <c r="F2330" s="87">
        <v>500</v>
      </c>
      <c r="G2330" s="86">
        <v>30736</v>
      </c>
      <c r="H2330" s="7" t="str">
        <f>VLOOKUP(G2330,'Sub-Acct VLookup'!$A$1:$B$44,2,0)</f>
        <v>Community Welfare</v>
      </c>
      <c r="I2330" s="86">
        <v>3301</v>
      </c>
      <c r="J2330" s="84" t="s">
        <v>1026</v>
      </c>
      <c r="K2330" s="84"/>
      <c r="L2330" t="str">
        <f>VLOOKUP(J2330,'State V-Lookup'!$A$1:$B$19,2,0)</f>
        <v>TENNESSEE</v>
      </c>
      <c r="M2330" t="str">
        <f>VLOOKUP(I2330,'Cost Center VLookup'!$A$1:$C$99,2,0)</f>
        <v>3301 Mid St Div Franklin Administration</v>
      </c>
      <c r="N2330" t="str">
        <f>VLOOKUP(I2330,'Cost Center VLookup'!$A$1:$C$89,3,0)</f>
        <v>Kevin Dobbs</v>
      </c>
      <c r="O2330" t="str">
        <f>VLOOKUP(I2330,'Cost Center VLookup'!$A$1:$D$97,4,0)</f>
        <v>Administration</v>
      </c>
    </row>
    <row r="2331" spans="1:15" ht="15" hidden="1">
      <c r="A2331" s="89" t="s">
        <v>2132</v>
      </c>
      <c r="B2331" s="86">
        <v>201607</v>
      </c>
      <c r="C2331" s="9" t="s">
        <v>1871</v>
      </c>
      <c r="D2331" s="89" t="s">
        <v>2134</v>
      </c>
      <c r="E2331" s="89" t="s">
        <v>2133</v>
      </c>
      <c r="F2331" s="90">
        <v>500</v>
      </c>
      <c r="G2331" s="91">
        <v>30710</v>
      </c>
      <c r="H2331" s="7" t="str">
        <f>VLOOKUP(G2331,'Sub-Acct VLookup'!$A$1:$B$44,2,0)</f>
        <v>Youth Clubs &amp; Centers</v>
      </c>
      <c r="I2331" s="91">
        <v>3333</v>
      </c>
      <c r="J2331" s="54" t="s">
        <v>1011</v>
      </c>
      <c r="K2331" s="54"/>
      <c r="L2331" t="str">
        <f>VLOOKUP(J2331,'State V-Lookup'!$A$1:$B$19,2,0)</f>
        <v>KENTUCKY</v>
      </c>
      <c r="M2331" t="str">
        <f>VLOOKUP(I2331,'Cost Center VLookup'!$A$1:$C$99,2,0)</f>
        <v>3333 Mid St Div Public Affairs</v>
      </c>
      <c r="N2331" t="str">
        <f>VLOOKUP(I2331,'Cost Center VLookup'!$A$1:$C$89,3,0)</f>
        <v>Mark Martin</v>
      </c>
      <c r="O2331" t="str">
        <f>VLOOKUP(I2331,'Cost Center VLookup'!$A$1:$D$97,4,0)</f>
        <v>Administration</v>
      </c>
    </row>
    <row r="2332" spans="1:15" ht="15" hidden="1">
      <c r="A2332" s="89" t="s">
        <v>2135</v>
      </c>
      <c r="B2332" s="86">
        <v>201607</v>
      </c>
      <c r="C2332" s="9" t="s">
        <v>1871</v>
      </c>
      <c r="D2332" s="89" t="s">
        <v>2136</v>
      </c>
      <c r="E2332" s="89" t="s">
        <v>1435</v>
      </c>
      <c r="F2332" s="90">
        <v>3000</v>
      </c>
      <c r="G2332" s="91">
        <v>30736</v>
      </c>
      <c r="H2332" s="7" t="str">
        <f>VLOOKUP(G2332,'Sub-Acct VLookup'!$A$1:$B$44,2,0)</f>
        <v>Community Welfare</v>
      </c>
      <c r="I2332" s="91">
        <v>3333</v>
      </c>
      <c r="J2332" s="54" t="s">
        <v>1011</v>
      </c>
      <c r="K2332" s="54"/>
      <c r="L2332" t="str">
        <f>VLOOKUP(J2332,'State V-Lookup'!$A$1:$B$19,2,0)</f>
        <v>KENTUCKY</v>
      </c>
      <c r="M2332" t="str">
        <f>VLOOKUP(I2332,'Cost Center VLookup'!$A$1:$C$99,2,0)</f>
        <v>3333 Mid St Div Public Affairs</v>
      </c>
      <c r="N2332" t="str">
        <f>VLOOKUP(I2332,'Cost Center VLookup'!$A$1:$C$89,3,0)</f>
        <v>Mark Martin</v>
      </c>
      <c r="O2332" t="str">
        <f>VLOOKUP(I2332,'Cost Center VLookup'!$A$1:$D$97,4,0)</f>
        <v>Administration</v>
      </c>
    </row>
    <row r="2333" spans="1:15" ht="15" hidden="1">
      <c r="A2333" s="89" t="s">
        <v>2137</v>
      </c>
      <c r="B2333" s="86">
        <v>201607</v>
      </c>
      <c r="C2333" s="9" t="s">
        <v>1871</v>
      </c>
      <c r="D2333" s="89" t="s">
        <v>2138</v>
      </c>
      <c r="E2333" s="89" t="s">
        <v>470</v>
      </c>
      <c r="F2333" s="90">
        <v>100</v>
      </c>
      <c r="G2333" s="91">
        <v>30736</v>
      </c>
      <c r="H2333" s="7" t="str">
        <f>VLOOKUP(G2333,'Sub-Acct VLookup'!$A$1:$B$44,2,0)</f>
        <v>Community Welfare</v>
      </c>
      <c r="I2333" s="91">
        <v>3333</v>
      </c>
      <c r="J2333" s="54" t="s">
        <v>1011</v>
      </c>
      <c r="K2333" s="54"/>
      <c r="L2333" t="str">
        <f>VLOOKUP(J2333,'State V-Lookup'!$A$1:$B$19,2,0)</f>
        <v>KENTUCKY</v>
      </c>
      <c r="M2333" t="str">
        <f>VLOOKUP(I2333,'Cost Center VLookup'!$A$1:$C$99,2,0)</f>
        <v>3333 Mid St Div Public Affairs</v>
      </c>
      <c r="N2333" t="str">
        <f>VLOOKUP(I2333,'Cost Center VLookup'!$A$1:$C$89,3,0)</f>
        <v>Mark Martin</v>
      </c>
      <c r="O2333" t="str">
        <f>VLOOKUP(I2333,'Cost Center VLookup'!$A$1:$D$97,4,0)</f>
        <v>Administration</v>
      </c>
    </row>
    <row r="2334" spans="1:15" ht="15" hidden="1">
      <c r="A2334" s="89" t="s">
        <v>2139</v>
      </c>
      <c r="B2334" s="86">
        <v>201607</v>
      </c>
      <c r="C2334" s="9" t="s">
        <v>1871</v>
      </c>
      <c r="D2334" s="89" t="s">
        <v>2140</v>
      </c>
      <c r="E2334" s="89" t="s">
        <v>1751</v>
      </c>
      <c r="F2334" s="90">
        <v>1000</v>
      </c>
      <c r="G2334" s="91">
        <v>30736</v>
      </c>
      <c r="H2334" s="7" t="str">
        <f>VLOOKUP(G2334,'Sub-Acct VLookup'!$A$1:$B$44,2,0)</f>
        <v>Community Welfare</v>
      </c>
      <c r="I2334" s="91">
        <v>3333</v>
      </c>
      <c r="J2334" s="92" t="s">
        <v>1035</v>
      </c>
      <c r="K2334" s="92"/>
      <c r="L2334" t="str">
        <f>VLOOKUP(J2334,'State V-Lookup'!$A$1:$B$19,2,0)</f>
        <v>VIRGINIA</v>
      </c>
      <c r="M2334" t="str">
        <f>VLOOKUP(I2334,'Cost Center VLookup'!$A$1:$C$99,2,0)</f>
        <v>3333 Mid St Div Public Affairs</v>
      </c>
      <c r="N2334" t="str">
        <f>VLOOKUP(I2334,'Cost Center VLookup'!$A$1:$C$89,3,0)</f>
        <v>Mark Martin</v>
      </c>
      <c r="O2334" t="str">
        <f>VLOOKUP(I2334,'Cost Center VLookup'!$A$1:$D$97,4,0)</f>
        <v>Administration</v>
      </c>
    </row>
    <row r="2335" spans="1:15" ht="15" hidden="1">
      <c r="A2335" s="89" t="s">
        <v>2139</v>
      </c>
      <c r="B2335" s="86">
        <v>201607</v>
      </c>
      <c r="C2335" s="9" t="s">
        <v>1871</v>
      </c>
      <c r="D2335" s="89" t="s">
        <v>2141</v>
      </c>
      <c r="E2335" s="89" t="s">
        <v>1761</v>
      </c>
      <c r="F2335" s="90">
        <v>100</v>
      </c>
      <c r="G2335" s="91">
        <v>30710</v>
      </c>
      <c r="H2335" s="7" t="str">
        <f>VLOOKUP(G2335,'Sub-Acct VLookup'!$A$1:$B$44,2,0)</f>
        <v>Youth Clubs &amp; Centers</v>
      </c>
      <c r="I2335" s="91">
        <v>3333</v>
      </c>
      <c r="J2335" s="54" t="s">
        <v>1011</v>
      </c>
      <c r="K2335" s="54"/>
      <c r="L2335" t="str">
        <f>VLOOKUP(J2335,'State V-Lookup'!$A$1:$B$19,2,0)</f>
        <v>KENTUCKY</v>
      </c>
      <c r="M2335" t="str">
        <f>VLOOKUP(I2335,'Cost Center VLookup'!$A$1:$C$99,2,0)</f>
        <v>3333 Mid St Div Public Affairs</v>
      </c>
      <c r="N2335" t="str">
        <f>VLOOKUP(I2335,'Cost Center VLookup'!$A$1:$C$89,3,0)</f>
        <v>Mark Martin</v>
      </c>
      <c r="O2335" t="str">
        <f>VLOOKUP(I2335,'Cost Center VLookup'!$A$1:$D$97,4,0)</f>
        <v>Administration</v>
      </c>
    </row>
    <row r="2336" spans="1:15" ht="15" hidden="1">
      <c r="A2336" s="89" t="s">
        <v>2139</v>
      </c>
      <c r="B2336" s="86">
        <v>201607</v>
      </c>
      <c r="C2336" s="9" t="s">
        <v>1871</v>
      </c>
      <c r="D2336" s="89" t="s">
        <v>2142</v>
      </c>
      <c r="E2336" s="89" t="s">
        <v>484</v>
      </c>
      <c r="F2336" s="90">
        <v>1000</v>
      </c>
      <c r="G2336" s="91">
        <v>30703</v>
      </c>
      <c r="H2336" s="7" t="str">
        <f>VLOOKUP(G2336,'Sub-Acct VLookup'!$A$1:$B$44,2,0)</f>
        <v>United Way Agencies</v>
      </c>
      <c r="I2336" s="91">
        <v>3333</v>
      </c>
      <c r="J2336" s="92" t="s">
        <v>1026</v>
      </c>
      <c r="K2336" s="92"/>
      <c r="L2336" t="str">
        <f>VLOOKUP(J2336,'State V-Lookup'!$A$1:$B$19,2,0)</f>
        <v>TENNESSEE</v>
      </c>
      <c r="M2336" t="str">
        <f>VLOOKUP(I2336,'Cost Center VLookup'!$A$1:$C$99,2,0)</f>
        <v>3333 Mid St Div Public Affairs</v>
      </c>
      <c r="N2336" t="str">
        <f>VLOOKUP(I2336,'Cost Center VLookup'!$A$1:$C$89,3,0)</f>
        <v>Mark Martin</v>
      </c>
      <c r="O2336" t="str">
        <f>VLOOKUP(I2336,'Cost Center VLookup'!$A$1:$D$97,4,0)</f>
        <v>Administration</v>
      </c>
    </row>
    <row r="2337" spans="1:15" ht="15" hidden="1">
      <c r="A2337" s="89" t="s">
        <v>2143</v>
      </c>
      <c r="B2337" s="86">
        <v>201607</v>
      </c>
      <c r="C2337" s="9" t="s">
        <v>1871</v>
      </c>
      <c r="D2337" s="89" t="s">
        <v>2144</v>
      </c>
      <c r="E2337" s="89" t="s">
        <v>179</v>
      </c>
      <c r="F2337" s="90">
        <v>1000</v>
      </c>
      <c r="G2337" s="91">
        <v>30736</v>
      </c>
      <c r="H2337" s="7" t="str">
        <f>VLOOKUP(G2337,'Sub-Acct VLookup'!$A$1:$B$44,2,0)</f>
        <v>Community Welfare</v>
      </c>
      <c r="I2337" s="91">
        <v>3333</v>
      </c>
      <c r="J2337" s="54" t="s">
        <v>1011</v>
      </c>
      <c r="K2337" s="54"/>
      <c r="L2337" t="str">
        <f>VLOOKUP(J2337,'State V-Lookup'!$A$1:$B$19,2,0)</f>
        <v>KENTUCKY</v>
      </c>
      <c r="M2337" t="str">
        <f>VLOOKUP(I2337,'Cost Center VLookup'!$A$1:$C$99,2,0)</f>
        <v>3333 Mid St Div Public Affairs</v>
      </c>
      <c r="N2337" t="str">
        <f>VLOOKUP(I2337,'Cost Center VLookup'!$A$1:$C$89,3,0)</f>
        <v>Mark Martin</v>
      </c>
      <c r="O2337" t="str">
        <f>VLOOKUP(I2337,'Cost Center VLookup'!$A$1:$D$97,4,0)</f>
        <v>Administration</v>
      </c>
    </row>
    <row r="2338" spans="1:15" ht="15" hidden="1">
      <c r="A2338" s="89" t="s">
        <v>2145</v>
      </c>
      <c r="B2338" s="86">
        <v>201607</v>
      </c>
      <c r="C2338" s="9" t="s">
        <v>1871</v>
      </c>
      <c r="D2338" s="89" t="s">
        <v>2147</v>
      </c>
      <c r="E2338" s="89" t="s">
        <v>2146</v>
      </c>
      <c r="F2338" s="90">
        <v>500</v>
      </c>
      <c r="G2338" s="91">
        <v>30736</v>
      </c>
      <c r="H2338" s="7" t="str">
        <f>VLOOKUP(G2338,'Sub-Acct VLookup'!$A$1:$B$44,2,0)</f>
        <v>Community Welfare</v>
      </c>
      <c r="I2338" s="91">
        <v>3308</v>
      </c>
      <c r="J2338" s="54" t="s">
        <v>1011</v>
      </c>
      <c r="K2338" s="54"/>
      <c r="L2338" t="str">
        <f>VLOOKUP(J2338,'State V-Lookup'!$A$1:$B$19,2,0)</f>
        <v>KENTUCKY</v>
      </c>
      <c r="M2338" t="str">
        <f>VLOOKUP(I2338,'Cost Center VLookup'!$A$1:$C$99,2,0)</f>
        <v>3308 Mid St Div Franklin Marketing</v>
      </c>
      <c r="N2338" t="str">
        <f>VLOOKUP(I2338,'Cost Center VLookup'!$A$1:$C$89,3,0)</f>
        <v>Danny Bertotti</v>
      </c>
      <c r="O2338" t="str">
        <f>VLOOKUP(I2338,'Cost Center VLookup'!$A$1:$D$97,4,0)</f>
        <v>Marketing</v>
      </c>
    </row>
    <row r="2339" spans="1:15" ht="15" hidden="1">
      <c r="A2339" s="89" t="s">
        <v>2148</v>
      </c>
      <c r="B2339" s="86">
        <v>201607</v>
      </c>
      <c r="C2339" s="9" t="s">
        <v>1871</v>
      </c>
      <c r="D2339" s="89" t="s">
        <v>2149</v>
      </c>
      <c r="E2339" s="89" t="s">
        <v>629</v>
      </c>
      <c r="F2339" s="90">
        <v>100</v>
      </c>
      <c r="G2339" s="91">
        <v>30702</v>
      </c>
      <c r="H2339" s="7" t="str">
        <f>VLOOKUP(G2339,'Sub-Acct VLookup'!$A$1:$B$44,2,0)</f>
        <v>Education</v>
      </c>
      <c r="I2339" s="91">
        <v>3331</v>
      </c>
      <c r="J2339" s="92" t="s">
        <v>1026</v>
      </c>
      <c r="K2339" s="92"/>
      <c r="L2339" t="str">
        <f>VLOOKUP(J2339,'State V-Lookup'!$A$1:$B$19,2,0)</f>
        <v>TENNESSEE</v>
      </c>
      <c r="M2339" t="str">
        <f>VLOOKUP(I2339,'Cost Center VLookup'!$A$1:$C$99,2,0)</f>
        <v>3331 Mid St Div Franklin Central Region Administration</v>
      </c>
      <c r="N2339" t="str">
        <f>VLOOKUP(I2339,'Cost Center VLookup'!$A$1:$C$89,3,0)</f>
        <v>Craig Rice</v>
      </c>
      <c r="O2339" t="str">
        <f>VLOOKUP(I2339,'Cost Center VLookup'!$A$1:$D$97,4,0)</f>
        <v>Administration</v>
      </c>
    </row>
    <row r="2340" spans="1:15" ht="15" hidden="1">
      <c r="A2340" s="89" t="s">
        <v>2150</v>
      </c>
      <c r="B2340" s="86">
        <v>201607</v>
      </c>
      <c r="C2340" s="9" t="s">
        <v>1871</v>
      </c>
      <c r="D2340" s="89" t="s">
        <v>2151</v>
      </c>
      <c r="E2340" s="89" t="s">
        <v>2103</v>
      </c>
      <c r="F2340" s="90">
        <v>1000</v>
      </c>
      <c r="G2340" s="91">
        <v>30736</v>
      </c>
      <c r="H2340" s="7" t="str">
        <f>VLOOKUP(G2340,'Sub-Acct VLookup'!$A$1:$B$44,2,0)</f>
        <v>Community Welfare</v>
      </c>
      <c r="I2340" s="91">
        <v>3333</v>
      </c>
      <c r="J2340" s="92" t="s">
        <v>1026</v>
      </c>
      <c r="K2340" s="92"/>
      <c r="L2340" t="str">
        <f>VLOOKUP(J2340,'State V-Lookup'!$A$1:$B$19,2,0)</f>
        <v>TENNESSEE</v>
      </c>
      <c r="M2340" t="str">
        <f>VLOOKUP(I2340,'Cost Center VLookup'!$A$1:$C$99,2,0)</f>
        <v>3333 Mid St Div Public Affairs</v>
      </c>
      <c r="N2340" t="str">
        <f>VLOOKUP(I2340,'Cost Center VLookup'!$A$1:$C$89,3,0)</f>
        <v>Mark Martin</v>
      </c>
      <c r="O2340" t="str">
        <f>VLOOKUP(I2340,'Cost Center VLookup'!$A$1:$D$97,4,0)</f>
        <v>Administration</v>
      </c>
    </row>
    <row r="2341" spans="1:15" ht="15" hidden="1">
      <c r="A2341" s="89" t="s">
        <v>2152</v>
      </c>
      <c r="B2341" s="86">
        <v>201607</v>
      </c>
      <c r="C2341" s="9" t="s">
        <v>1871</v>
      </c>
      <c r="D2341" s="89" t="s">
        <v>2154</v>
      </c>
      <c r="E2341" s="89" t="s">
        <v>2153</v>
      </c>
      <c r="F2341" s="90">
        <v>250</v>
      </c>
      <c r="G2341" s="91">
        <v>30702</v>
      </c>
      <c r="H2341" s="7" t="str">
        <f>VLOOKUP(G2341,'Sub-Acct VLookup'!$A$1:$B$44,2,0)</f>
        <v>Education</v>
      </c>
      <c r="I2341" s="91">
        <v>3333</v>
      </c>
      <c r="J2341" s="92" t="s">
        <v>1026</v>
      </c>
      <c r="K2341" s="92"/>
      <c r="L2341" t="str">
        <f>VLOOKUP(J2341,'State V-Lookup'!$A$1:$B$19,2,0)</f>
        <v>TENNESSEE</v>
      </c>
      <c r="M2341" t="str">
        <f>VLOOKUP(I2341,'Cost Center VLookup'!$A$1:$C$99,2,0)</f>
        <v>3333 Mid St Div Public Affairs</v>
      </c>
      <c r="N2341" t="str">
        <f>VLOOKUP(I2341,'Cost Center VLookup'!$A$1:$C$89,3,0)</f>
        <v>Mark Martin</v>
      </c>
      <c r="O2341" t="str">
        <f>VLOOKUP(I2341,'Cost Center VLookup'!$A$1:$D$97,4,0)</f>
        <v>Administration</v>
      </c>
    </row>
    <row r="2342" spans="1:15" ht="15" hidden="1">
      <c r="A2342" s="89" t="s">
        <v>2155</v>
      </c>
      <c r="B2342" s="86">
        <v>201607</v>
      </c>
      <c r="C2342" s="9" t="s">
        <v>1871</v>
      </c>
      <c r="D2342" s="89" t="s">
        <v>2157</v>
      </c>
      <c r="E2342" s="89" t="s">
        <v>2156</v>
      </c>
      <c r="F2342" s="90">
        <v>200</v>
      </c>
      <c r="G2342" s="91">
        <v>30736</v>
      </c>
      <c r="H2342" s="7" t="str">
        <f>VLOOKUP(G2342,'Sub-Acct VLookup'!$A$1:$B$44,2,0)</f>
        <v>Community Welfare</v>
      </c>
      <c r="I2342" s="91">
        <v>3333</v>
      </c>
      <c r="J2342" s="92" t="s">
        <v>1026</v>
      </c>
      <c r="K2342" s="92"/>
      <c r="L2342" t="str">
        <f>VLOOKUP(J2342,'State V-Lookup'!$A$1:$B$19,2,0)</f>
        <v>TENNESSEE</v>
      </c>
      <c r="M2342" t="str">
        <f>VLOOKUP(I2342,'Cost Center VLookup'!$A$1:$C$99,2,0)</f>
        <v>3333 Mid St Div Public Affairs</v>
      </c>
      <c r="N2342" t="str">
        <f>VLOOKUP(I2342,'Cost Center VLookup'!$A$1:$C$89,3,0)</f>
        <v>Mark Martin</v>
      </c>
      <c r="O2342" t="str">
        <f>VLOOKUP(I2342,'Cost Center VLookup'!$A$1:$D$97,4,0)</f>
        <v>Administration</v>
      </c>
    </row>
    <row r="2343" spans="1:15" ht="15" hidden="1">
      <c r="A2343" s="89" t="s">
        <v>2158</v>
      </c>
      <c r="B2343" s="86">
        <v>201607</v>
      </c>
      <c r="C2343" s="9" t="s">
        <v>1871</v>
      </c>
      <c r="D2343" s="89" t="s">
        <v>2159</v>
      </c>
      <c r="E2343" s="89" t="s">
        <v>486</v>
      </c>
      <c r="F2343" s="90">
        <v>13.47</v>
      </c>
      <c r="G2343" s="91">
        <v>30736</v>
      </c>
      <c r="H2343" s="7" t="str">
        <f>VLOOKUP(G2343,'Sub-Acct VLookup'!$A$1:$B$44,2,0)</f>
        <v>Community Welfare</v>
      </c>
      <c r="I2343" s="91">
        <v>3436</v>
      </c>
      <c r="J2343" s="92" t="s">
        <v>1026</v>
      </c>
      <c r="K2343" s="92"/>
      <c r="L2343" t="str">
        <f>VLOOKUP(J2343,'State V-Lookup'!$A$1:$B$19,2,0)</f>
        <v>TENNESSEE</v>
      </c>
      <c r="M2343" t="str">
        <f>VLOOKUP(I2343,'Cost Center VLookup'!$A$1:$C$99,2,0)</f>
        <v>3436 Mid St Div Johnson City Tri-Cities Operations</v>
      </c>
      <c r="N2343" t="str">
        <f>VLOOKUP(I2343,'Cost Center VLookup'!$A$1:$C$89,3,0)</f>
        <v>John Bradley</v>
      </c>
      <c r="O2343" t="str">
        <f>VLOOKUP(I2343,'Cost Center VLookup'!$A$1:$D$97,4,0)</f>
        <v>Bernie Anderson</v>
      </c>
    </row>
    <row r="2344" spans="1:15" ht="15" hidden="1">
      <c r="A2344" s="89" t="s">
        <v>2158</v>
      </c>
      <c r="B2344" s="86">
        <v>201607</v>
      </c>
      <c r="C2344" s="9" t="s">
        <v>1871</v>
      </c>
      <c r="D2344" s="89" t="s">
        <v>2160</v>
      </c>
      <c r="E2344" s="89" t="s">
        <v>486</v>
      </c>
      <c r="F2344" s="90">
        <v>72.62</v>
      </c>
      <c r="G2344" s="91">
        <v>30736</v>
      </c>
      <c r="H2344" s="7" t="str">
        <f>VLOOKUP(G2344,'Sub-Acct VLookup'!$A$1:$B$44,2,0)</f>
        <v>Community Welfare</v>
      </c>
      <c r="I2344" s="91">
        <v>3436</v>
      </c>
      <c r="J2344" s="92" t="s">
        <v>1026</v>
      </c>
      <c r="K2344" s="92"/>
      <c r="L2344" t="str">
        <f>VLOOKUP(J2344,'State V-Lookup'!$A$1:$B$19,2,0)</f>
        <v>TENNESSEE</v>
      </c>
      <c r="M2344" t="str">
        <f>VLOOKUP(I2344,'Cost Center VLookup'!$A$1:$C$99,2,0)</f>
        <v>3436 Mid St Div Johnson City Tri-Cities Operations</v>
      </c>
      <c r="N2344" t="str">
        <f>VLOOKUP(I2344,'Cost Center VLookup'!$A$1:$C$89,3,0)</f>
        <v>John Bradley</v>
      </c>
      <c r="O2344" t="str">
        <f>VLOOKUP(I2344,'Cost Center VLookup'!$A$1:$D$97,4,0)</f>
        <v>Bernie Anderson</v>
      </c>
    </row>
    <row r="2345" spans="1:15" ht="15" hidden="1">
      <c r="A2345" s="89" t="s">
        <v>2161</v>
      </c>
      <c r="B2345" s="86">
        <v>201607</v>
      </c>
      <c r="C2345" s="9" t="s">
        <v>1871</v>
      </c>
      <c r="D2345" s="89" t="s">
        <v>2163</v>
      </c>
      <c r="E2345" s="89" t="s">
        <v>2162</v>
      </c>
      <c r="F2345" s="90">
        <v>1000</v>
      </c>
      <c r="G2345" s="91">
        <v>30736</v>
      </c>
      <c r="H2345" s="7" t="str">
        <f>VLOOKUP(G2345,'Sub-Acct VLookup'!$A$1:$B$44,2,0)</f>
        <v>Community Welfare</v>
      </c>
      <c r="I2345" s="91">
        <v>3333</v>
      </c>
      <c r="J2345" s="54" t="s">
        <v>1011</v>
      </c>
      <c r="K2345" s="54"/>
      <c r="L2345" t="str">
        <f>VLOOKUP(J2345,'State V-Lookup'!$A$1:$B$19,2,0)</f>
        <v>KENTUCKY</v>
      </c>
      <c r="M2345" t="str">
        <f>VLOOKUP(I2345,'Cost Center VLookup'!$A$1:$C$99,2,0)</f>
        <v>3333 Mid St Div Public Affairs</v>
      </c>
      <c r="N2345" t="str">
        <f>VLOOKUP(I2345,'Cost Center VLookup'!$A$1:$C$89,3,0)</f>
        <v>Mark Martin</v>
      </c>
      <c r="O2345" t="str">
        <f>VLOOKUP(I2345,'Cost Center VLookup'!$A$1:$D$97,4,0)</f>
        <v>Administration</v>
      </c>
    </row>
    <row r="2346" spans="1:15" ht="15" hidden="1">
      <c r="A2346" s="89" t="s">
        <v>2164</v>
      </c>
      <c r="B2346" s="86">
        <v>201607</v>
      </c>
      <c r="C2346" s="9" t="s">
        <v>1871</v>
      </c>
      <c r="D2346" s="89" t="s">
        <v>2166</v>
      </c>
      <c r="E2346" s="89" t="s">
        <v>2165</v>
      </c>
      <c r="F2346" s="90">
        <v>50</v>
      </c>
      <c r="G2346" s="91">
        <v>30736</v>
      </c>
      <c r="H2346" s="7" t="str">
        <f>VLOOKUP(G2346,'Sub-Acct VLookup'!$A$1:$B$44,2,0)</f>
        <v>Community Welfare</v>
      </c>
      <c r="I2346" s="91">
        <v>2604</v>
      </c>
      <c r="J2346" s="54" t="s">
        <v>1011</v>
      </c>
      <c r="K2346" s="54"/>
      <c r="L2346" t="str">
        <f>VLOOKUP(J2346,'State V-Lookup'!$A$1:$B$19,2,0)</f>
        <v>KENTUCKY</v>
      </c>
      <c r="M2346" t="str">
        <f>VLOOKUP(I2346,'Cost Center VLookup'!$A$1:$C$99,2,0)</f>
        <v>2604 KY Div Owensboro Regulatory Affairs</v>
      </c>
      <c r="N2346" t="str">
        <f>VLOOKUP(I2346,'Cost Center VLookup'!$A$1:$C$89,3,0)</f>
        <v>Brannon Taylor</v>
      </c>
      <c r="O2346" t="str">
        <f>VLOOKUP(I2346,'Cost Center VLookup'!$A$1:$D$97,4,0)</f>
        <v>Administration</v>
      </c>
    </row>
    <row r="2347" spans="1:15" ht="15" hidden="1">
      <c r="A2347" s="89" t="s">
        <v>2164</v>
      </c>
      <c r="B2347" s="86">
        <v>201607</v>
      </c>
      <c r="C2347" s="9" t="s">
        <v>1871</v>
      </c>
      <c r="D2347" s="89" t="s">
        <v>2168</v>
      </c>
      <c r="E2347" s="89" t="s">
        <v>2167</v>
      </c>
      <c r="F2347" s="90">
        <v>100</v>
      </c>
      <c r="G2347" s="91">
        <v>30736</v>
      </c>
      <c r="H2347" s="7" t="str">
        <f>VLOOKUP(G2347,'Sub-Acct VLookup'!$A$1:$B$44,2,0)</f>
        <v>Community Welfare</v>
      </c>
      <c r="I2347" s="91">
        <v>3333</v>
      </c>
      <c r="J2347" s="54" t="s">
        <v>1011</v>
      </c>
      <c r="K2347" s="54"/>
      <c r="L2347" t="str">
        <f>VLOOKUP(J2347,'State V-Lookup'!$A$1:$B$19,2,0)</f>
        <v>KENTUCKY</v>
      </c>
      <c r="M2347" t="str">
        <f>VLOOKUP(I2347,'Cost Center VLookup'!$A$1:$C$99,2,0)</f>
        <v>3333 Mid St Div Public Affairs</v>
      </c>
      <c r="N2347" t="str">
        <f>VLOOKUP(I2347,'Cost Center VLookup'!$A$1:$C$89,3,0)</f>
        <v>Mark Martin</v>
      </c>
      <c r="O2347" t="str">
        <f>VLOOKUP(I2347,'Cost Center VLookup'!$A$1:$D$97,4,0)</f>
        <v>Administration</v>
      </c>
    </row>
    <row r="2348" spans="1:15" ht="15" hidden="1">
      <c r="A2348" s="89" t="s">
        <v>2169</v>
      </c>
      <c r="B2348" s="86">
        <v>201607</v>
      </c>
      <c r="C2348" s="9" t="s">
        <v>1871</v>
      </c>
      <c r="D2348" s="89" t="s">
        <v>2171</v>
      </c>
      <c r="E2348" s="89" t="s">
        <v>2170</v>
      </c>
      <c r="F2348" s="90">
        <v>500</v>
      </c>
      <c r="G2348" s="91">
        <v>30736</v>
      </c>
      <c r="H2348" s="7" t="str">
        <f>VLOOKUP(G2348,'Sub-Acct VLookup'!$A$1:$B$44,2,0)</f>
        <v>Community Welfare</v>
      </c>
      <c r="I2348" s="91">
        <v>3333</v>
      </c>
      <c r="J2348" s="92" t="s">
        <v>1026</v>
      </c>
      <c r="K2348" s="92"/>
      <c r="L2348" t="str">
        <f>VLOOKUP(J2348,'State V-Lookup'!$A$1:$B$19,2,0)</f>
        <v>TENNESSEE</v>
      </c>
      <c r="M2348" t="str">
        <f>VLOOKUP(I2348,'Cost Center VLookup'!$A$1:$C$99,2,0)</f>
        <v>3333 Mid St Div Public Affairs</v>
      </c>
      <c r="N2348" t="str">
        <f>VLOOKUP(I2348,'Cost Center VLookup'!$A$1:$C$89,3,0)</f>
        <v>Mark Martin</v>
      </c>
      <c r="O2348" t="str">
        <f>VLOOKUP(I2348,'Cost Center VLookup'!$A$1:$D$97,4,0)</f>
        <v>Administration</v>
      </c>
    </row>
    <row r="2349" spans="1:15" ht="15" hidden="1">
      <c r="A2349" s="89" t="s">
        <v>2169</v>
      </c>
      <c r="B2349" s="86">
        <v>201607</v>
      </c>
      <c r="C2349" s="9" t="s">
        <v>1871</v>
      </c>
      <c r="D2349" s="89" t="s">
        <v>2171</v>
      </c>
      <c r="E2349" s="89" t="s">
        <v>2172</v>
      </c>
      <c r="F2349" s="90">
        <v>1000</v>
      </c>
      <c r="G2349" s="91">
        <v>30736</v>
      </c>
      <c r="H2349" s="7" t="str">
        <f>VLOOKUP(G2349,'Sub-Acct VLookup'!$A$1:$B$44,2,0)</f>
        <v>Community Welfare</v>
      </c>
      <c r="I2349" s="91">
        <v>3333</v>
      </c>
      <c r="J2349" s="92" t="s">
        <v>1026</v>
      </c>
      <c r="K2349" s="92"/>
      <c r="L2349" t="str">
        <f>VLOOKUP(J2349,'State V-Lookup'!$A$1:$B$19,2,0)</f>
        <v>TENNESSEE</v>
      </c>
      <c r="M2349" t="str">
        <f>VLOOKUP(I2349,'Cost Center VLookup'!$A$1:$C$99,2,0)</f>
        <v>3333 Mid St Div Public Affairs</v>
      </c>
      <c r="N2349" t="str">
        <f>VLOOKUP(I2349,'Cost Center VLookup'!$A$1:$C$89,3,0)</f>
        <v>Mark Martin</v>
      </c>
      <c r="O2349" t="str">
        <f>VLOOKUP(I2349,'Cost Center VLookup'!$A$1:$D$97,4,0)</f>
        <v>Administration</v>
      </c>
    </row>
    <row r="2350" spans="1:15" ht="15" hidden="1">
      <c r="A2350" s="93" t="s">
        <v>2173</v>
      </c>
      <c r="B2350" s="86">
        <v>201608</v>
      </c>
      <c r="C2350" s="9" t="s">
        <v>1871</v>
      </c>
      <c r="D2350" s="93" t="s">
        <v>2174</v>
      </c>
      <c r="E2350" s="93" t="s">
        <v>651</v>
      </c>
      <c r="F2350" s="94">
        <v>1800</v>
      </c>
      <c r="G2350" s="95">
        <v>30705</v>
      </c>
      <c r="H2350" s="7" t="str">
        <f>VLOOKUP(G2350,'Sub-Acct VLookup'!$A$1:$B$44,2,0)</f>
        <v>Health</v>
      </c>
      <c r="I2350" s="95">
        <v>3333</v>
      </c>
      <c r="J2350" s="92" t="s">
        <v>1026</v>
      </c>
      <c r="K2350" s="92"/>
      <c r="L2350" t="str">
        <f>VLOOKUP(J2350,'State V-Lookup'!$A$1:$B$19,2,0)</f>
        <v>TENNESSEE</v>
      </c>
      <c r="M2350" t="str">
        <f>VLOOKUP(I2350,'Cost Center VLookup'!$A$1:$C$99,2,0)</f>
        <v>3333 Mid St Div Public Affairs</v>
      </c>
      <c r="N2350" t="str">
        <f>VLOOKUP(I2350,'Cost Center VLookup'!$A$1:$C$89,3,0)</f>
        <v>Mark Martin</v>
      </c>
      <c r="O2350" t="str">
        <f>VLOOKUP(I2350,'Cost Center VLookup'!$A$1:$D$97,4,0)</f>
        <v>Administration</v>
      </c>
    </row>
    <row r="2351" spans="1:15" ht="15" hidden="1">
      <c r="A2351" s="93" t="s">
        <v>2175</v>
      </c>
      <c r="B2351" s="86">
        <v>201608</v>
      </c>
      <c r="C2351" s="9" t="s">
        <v>1871</v>
      </c>
      <c r="D2351" s="93" t="s">
        <v>2176</v>
      </c>
      <c r="E2351" s="93" t="s">
        <v>1473</v>
      </c>
      <c r="F2351" s="94">
        <v>250</v>
      </c>
      <c r="G2351" s="95">
        <v>30702</v>
      </c>
      <c r="H2351" s="7" t="str">
        <f>VLOOKUP(G2351,'Sub-Acct VLookup'!$A$1:$B$44,2,0)</f>
        <v>Education</v>
      </c>
      <c r="I2351" s="95">
        <v>2734</v>
      </c>
      <c r="J2351" s="54" t="s">
        <v>1011</v>
      </c>
      <c r="K2351" s="54"/>
      <c r="L2351" t="str">
        <f>VLOOKUP(J2351,'State V-Lookup'!$A$1:$B$19,2,0)</f>
        <v>KENTUCKY</v>
      </c>
      <c r="M2351" t="str">
        <f>VLOOKUP(I2351,'Cost Center VLookup'!$A$1:$C$99,2,0)</f>
        <v>2734 KY Div Bowling Green C&amp;M/Service</v>
      </c>
      <c r="N2351" t="str">
        <f>VLOOKUP(I2351,'Cost Center VLookup'!$A$1:$C$89,3,0)</f>
        <v>Don Bonner / Kolby Beals</v>
      </c>
      <c r="O2351" t="str">
        <f>VLOOKUP(I2351,'Cost Center VLookup'!$A$1:$D$97,4,0)</f>
        <v>Mike Close</v>
      </c>
    </row>
    <row r="2352" spans="1:15" ht="15" hidden="1">
      <c r="A2352" s="93" t="s">
        <v>2177</v>
      </c>
      <c r="B2352" s="86">
        <v>201608</v>
      </c>
      <c r="C2352" s="9" t="s">
        <v>1871</v>
      </c>
      <c r="D2352" s="93" t="s">
        <v>2178</v>
      </c>
      <c r="E2352" s="93" t="s">
        <v>501</v>
      </c>
      <c r="F2352" s="94">
        <v>1000</v>
      </c>
      <c r="G2352" s="95">
        <v>30705</v>
      </c>
      <c r="H2352" s="7" t="str">
        <f>VLOOKUP(G2352,'Sub-Acct VLookup'!$A$1:$B$44,2,0)</f>
        <v>Health</v>
      </c>
      <c r="I2352" s="95">
        <v>3333</v>
      </c>
      <c r="J2352" s="54" t="s">
        <v>1011</v>
      </c>
      <c r="K2352" s="54"/>
      <c r="L2352" t="str">
        <f>VLOOKUP(J2352,'State V-Lookup'!$A$1:$B$19,2,0)</f>
        <v>KENTUCKY</v>
      </c>
      <c r="M2352" t="str">
        <f>VLOOKUP(I2352,'Cost Center VLookup'!$A$1:$C$99,2,0)</f>
        <v>3333 Mid St Div Public Affairs</v>
      </c>
      <c r="N2352" t="str">
        <f>VLOOKUP(I2352,'Cost Center VLookup'!$A$1:$C$89,3,0)</f>
        <v>Mark Martin</v>
      </c>
      <c r="O2352" t="str">
        <f>VLOOKUP(I2352,'Cost Center VLookup'!$A$1:$D$97,4,0)</f>
        <v>Administration</v>
      </c>
    </row>
    <row r="2353" spans="1:15" ht="15" hidden="1">
      <c r="A2353" s="93" t="s">
        <v>2177</v>
      </c>
      <c r="B2353" s="86">
        <v>201608</v>
      </c>
      <c r="C2353" s="9" t="s">
        <v>1871</v>
      </c>
      <c r="D2353" s="93" t="s">
        <v>2179</v>
      </c>
      <c r="E2353" s="93" t="s">
        <v>519</v>
      </c>
      <c r="F2353" s="94">
        <v>1000</v>
      </c>
      <c r="G2353" s="95">
        <v>30706</v>
      </c>
      <c r="H2353" s="7" t="str">
        <f>VLOOKUP(G2353,'Sub-Acct VLookup'!$A$1:$B$44,2,0)</f>
        <v>Museums &amp; Arts</v>
      </c>
      <c r="I2353" s="95">
        <v>3308</v>
      </c>
      <c r="J2353" s="54" t="s">
        <v>1011</v>
      </c>
      <c r="K2353" s="54"/>
      <c r="L2353" t="str">
        <f>VLOOKUP(J2353,'State V-Lookup'!$A$1:$B$19,2,0)</f>
        <v>KENTUCKY</v>
      </c>
      <c r="M2353" t="str">
        <f>VLOOKUP(I2353,'Cost Center VLookup'!$A$1:$C$99,2,0)</f>
        <v>3308 Mid St Div Franklin Marketing</v>
      </c>
      <c r="N2353" t="str">
        <f>VLOOKUP(I2353,'Cost Center VLookup'!$A$1:$C$89,3,0)</f>
        <v>Danny Bertotti</v>
      </c>
      <c r="O2353" t="str">
        <f>VLOOKUP(I2353,'Cost Center VLookup'!$A$1:$D$97,4,0)</f>
        <v>Marketing</v>
      </c>
    </row>
    <row r="2354" spans="1:15" ht="15" hidden="1">
      <c r="A2354" s="93" t="s">
        <v>2177</v>
      </c>
      <c r="B2354" s="86">
        <v>201608</v>
      </c>
      <c r="C2354" s="9" t="s">
        <v>1871</v>
      </c>
      <c r="D2354" s="93" t="s">
        <v>2178</v>
      </c>
      <c r="E2354" s="93" t="s">
        <v>261</v>
      </c>
      <c r="F2354" s="94">
        <v>250</v>
      </c>
      <c r="G2354" s="95">
        <v>30702</v>
      </c>
      <c r="H2354" s="7" t="str">
        <f>VLOOKUP(G2354,'Sub-Acct VLookup'!$A$1:$B$44,2,0)</f>
        <v>Education</v>
      </c>
      <c r="I2354" s="95">
        <v>2734</v>
      </c>
      <c r="J2354" s="54" t="s">
        <v>1011</v>
      </c>
      <c r="K2354" s="54"/>
      <c r="L2354" t="str">
        <f>VLOOKUP(J2354,'State V-Lookup'!$A$1:$B$19,2,0)</f>
        <v>KENTUCKY</v>
      </c>
      <c r="M2354" t="str">
        <f>VLOOKUP(I2354,'Cost Center VLookup'!$A$1:$C$99,2,0)</f>
        <v>2734 KY Div Bowling Green C&amp;M/Service</v>
      </c>
      <c r="N2354" t="str">
        <f>VLOOKUP(I2354,'Cost Center VLookup'!$A$1:$C$89,3,0)</f>
        <v>Don Bonner / Kolby Beals</v>
      </c>
      <c r="O2354" t="str">
        <f>VLOOKUP(I2354,'Cost Center VLookup'!$A$1:$D$97,4,0)</f>
        <v>Mike Close</v>
      </c>
    </row>
    <row r="2355" spans="1:15" ht="15" hidden="1">
      <c r="A2355" s="93" t="s">
        <v>1791</v>
      </c>
      <c r="B2355" s="86">
        <v>201608</v>
      </c>
      <c r="C2355" s="9" t="s">
        <v>1871</v>
      </c>
      <c r="D2355" s="93" t="s">
        <v>1793</v>
      </c>
      <c r="E2355" s="93" t="s">
        <v>1435</v>
      </c>
      <c r="F2355" s="94">
        <v>-2550</v>
      </c>
      <c r="G2355" s="95">
        <v>30736</v>
      </c>
      <c r="H2355" s="7" t="str">
        <f>VLOOKUP(G2355,'Sub-Acct VLookup'!$A$1:$B$44,2,0)</f>
        <v>Community Welfare</v>
      </c>
      <c r="I2355" s="95">
        <v>3333</v>
      </c>
      <c r="J2355" s="54" t="s">
        <v>1011</v>
      </c>
      <c r="K2355" s="54"/>
      <c r="L2355" t="str">
        <f>VLOOKUP(J2355,'State V-Lookup'!$A$1:$B$19,2,0)</f>
        <v>KENTUCKY</v>
      </c>
      <c r="M2355" t="str">
        <f>VLOOKUP(I2355,'Cost Center VLookup'!$A$1:$C$99,2,0)</f>
        <v>3333 Mid St Div Public Affairs</v>
      </c>
      <c r="N2355" t="str">
        <f>VLOOKUP(I2355,'Cost Center VLookup'!$A$1:$C$89,3,0)</f>
        <v>Mark Martin</v>
      </c>
      <c r="O2355" t="str">
        <f>VLOOKUP(I2355,'Cost Center VLookup'!$A$1:$D$97,4,0)</f>
        <v>Administration</v>
      </c>
    </row>
    <row r="2356" spans="1:15" ht="15" hidden="1">
      <c r="A2356" s="93" t="s">
        <v>2180</v>
      </c>
      <c r="B2356" s="86">
        <v>201608</v>
      </c>
      <c r="C2356" s="9" t="s">
        <v>1871</v>
      </c>
      <c r="D2356" s="93" t="s">
        <v>2181</v>
      </c>
      <c r="E2356" s="93" t="s">
        <v>365</v>
      </c>
      <c r="F2356" s="94">
        <v>500</v>
      </c>
      <c r="G2356" s="95">
        <v>30736</v>
      </c>
      <c r="H2356" s="7" t="str">
        <f>VLOOKUP(G2356,'Sub-Acct VLookup'!$A$1:$B$44,2,0)</f>
        <v>Community Welfare</v>
      </c>
      <c r="I2356" s="95">
        <v>3333</v>
      </c>
      <c r="J2356" s="54" t="s">
        <v>1011</v>
      </c>
      <c r="K2356" s="54"/>
      <c r="L2356" t="str">
        <f>VLOOKUP(J2356,'State V-Lookup'!$A$1:$B$19,2,0)</f>
        <v>KENTUCKY</v>
      </c>
      <c r="M2356" t="str">
        <f>VLOOKUP(I2356,'Cost Center VLookup'!$A$1:$C$99,2,0)</f>
        <v>3333 Mid St Div Public Affairs</v>
      </c>
      <c r="N2356" t="str">
        <f>VLOOKUP(I2356,'Cost Center VLookup'!$A$1:$C$89,3,0)</f>
        <v>Mark Martin</v>
      </c>
      <c r="O2356" t="str">
        <f>VLOOKUP(I2356,'Cost Center VLookup'!$A$1:$D$97,4,0)</f>
        <v>Administration</v>
      </c>
    </row>
    <row r="2357" spans="1:15" ht="15" hidden="1">
      <c r="A2357" s="93" t="s">
        <v>2180</v>
      </c>
      <c r="B2357" s="86">
        <v>201608</v>
      </c>
      <c r="C2357" s="9" t="s">
        <v>1871</v>
      </c>
      <c r="D2357" s="93" t="s">
        <v>2181</v>
      </c>
      <c r="E2357" s="93" t="s">
        <v>2182</v>
      </c>
      <c r="F2357" s="94">
        <v>10000</v>
      </c>
      <c r="G2357" s="95">
        <v>30736</v>
      </c>
      <c r="H2357" s="7" t="str">
        <f>VLOOKUP(G2357,'Sub-Acct VLookup'!$A$1:$B$44,2,0)</f>
        <v>Community Welfare</v>
      </c>
      <c r="I2357" s="95">
        <v>3307</v>
      </c>
      <c r="J2357" s="54" t="s">
        <v>1011</v>
      </c>
      <c r="K2357" s="54"/>
      <c r="L2357" t="str">
        <f>VLOOKUP(J2357,'State V-Lookup'!$A$1:$B$19,2,0)</f>
        <v>KENTUCKY</v>
      </c>
      <c r="M2357" t="str">
        <f>VLOOKUP(I2357,'Cost Center VLookup'!$A$1:$C$99,2,0)</f>
        <v>3307 Mid St Div Franklin Finance</v>
      </c>
      <c r="N2357" t="str">
        <f>VLOOKUP(I2357,'Cost Center VLookup'!$A$1:$C$89,3,0)</f>
        <v>Marcie Wessinger</v>
      </c>
      <c r="O2357" t="str">
        <f>VLOOKUP(I2357,'Cost Center VLookup'!$A$1:$D$97,4,0)</f>
        <v>Administration</v>
      </c>
    </row>
    <row r="2358" spans="1:15" ht="15" hidden="1">
      <c r="A2358" s="93" t="s">
        <v>2180</v>
      </c>
      <c r="B2358" s="86">
        <v>201608</v>
      </c>
      <c r="C2358" s="9" t="s">
        <v>1871</v>
      </c>
      <c r="D2358" s="93" t="s">
        <v>2181</v>
      </c>
      <c r="E2358" s="93" t="s">
        <v>2183</v>
      </c>
      <c r="F2358" s="94">
        <v>1000</v>
      </c>
      <c r="G2358" s="95">
        <v>30736</v>
      </c>
      <c r="H2358" s="7" t="str">
        <f>VLOOKUP(G2358,'Sub-Acct VLookup'!$A$1:$B$44,2,0)</f>
        <v>Community Welfare</v>
      </c>
      <c r="I2358" s="95">
        <v>3307</v>
      </c>
      <c r="J2358" s="54" t="s">
        <v>1011</v>
      </c>
      <c r="K2358" s="54"/>
      <c r="L2358" t="str">
        <f>VLOOKUP(J2358,'State V-Lookup'!$A$1:$B$19,2,0)</f>
        <v>KENTUCKY</v>
      </c>
      <c r="M2358" t="str">
        <f>VLOOKUP(I2358,'Cost Center VLookup'!$A$1:$C$99,2,0)</f>
        <v>3307 Mid St Div Franklin Finance</v>
      </c>
      <c r="N2358" t="str">
        <f>VLOOKUP(I2358,'Cost Center VLookup'!$A$1:$C$89,3,0)</f>
        <v>Marcie Wessinger</v>
      </c>
      <c r="O2358" t="str">
        <f>VLOOKUP(I2358,'Cost Center VLookup'!$A$1:$D$97,4,0)</f>
        <v>Administration</v>
      </c>
    </row>
    <row r="2359" spans="1:15" ht="15" hidden="1">
      <c r="A2359" s="93" t="s">
        <v>2184</v>
      </c>
      <c r="B2359" s="86">
        <v>201608</v>
      </c>
      <c r="C2359" s="9" t="s">
        <v>1871</v>
      </c>
      <c r="D2359" s="93" t="s">
        <v>2186</v>
      </c>
      <c r="E2359" s="93" t="s">
        <v>2185</v>
      </c>
      <c r="F2359" s="94">
        <v>1000</v>
      </c>
      <c r="G2359" s="95">
        <v>30736</v>
      </c>
      <c r="H2359" s="7" t="str">
        <f>VLOOKUP(G2359,'Sub-Acct VLookup'!$A$1:$B$44,2,0)</f>
        <v>Community Welfare</v>
      </c>
      <c r="I2359" s="95">
        <v>3333</v>
      </c>
      <c r="J2359" s="54" t="s">
        <v>1011</v>
      </c>
      <c r="K2359" s="54"/>
      <c r="L2359" t="str">
        <f>VLOOKUP(J2359,'State V-Lookup'!$A$1:$B$19,2,0)</f>
        <v>KENTUCKY</v>
      </c>
      <c r="M2359" t="str">
        <f>VLOOKUP(I2359,'Cost Center VLookup'!$A$1:$C$99,2,0)</f>
        <v>3333 Mid St Div Public Affairs</v>
      </c>
      <c r="N2359" t="str">
        <f>VLOOKUP(I2359,'Cost Center VLookup'!$A$1:$C$89,3,0)</f>
        <v>Mark Martin</v>
      </c>
      <c r="O2359" t="str">
        <f>VLOOKUP(I2359,'Cost Center VLookup'!$A$1:$D$97,4,0)</f>
        <v>Administration</v>
      </c>
    </row>
    <row r="2360" spans="1:15" ht="15" hidden="1">
      <c r="A2360" s="93" t="s">
        <v>2187</v>
      </c>
      <c r="B2360" s="86">
        <v>201608</v>
      </c>
      <c r="C2360" s="9" t="s">
        <v>1871</v>
      </c>
      <c r="D2360" s="93" t="s">
        <v>2189</v>
      </c>
      <c r="E2360" s="93" t="s">
        <v>2188</v>
      </c>
      <c r="F2360" s="94">
        <v>600</v>
      </c>
      <c r="G2360" s="95">
        <v>30736</v>
      </c>
      <c r="H2360" s="7" t="str">
        <f>VLOOKUP(G2360,'Sub-Acct VLookup'!$A$1:$B$44,2,0)</f>
        <v>Community Welfare</v>
      </c>
      <c r="I2360" s="95">
        <v>3333</v>
      </c>
      <c r="J2360" s="54" t="s">
        <v>1011</v>
      </c>
      <c r="K2360" s="54"/>
      <c r="L2360" t="str">
        <f>VLOOKUP(J2360,'State V-Lookup'!$A$1:$B$19,2,0)</f>
        <v>KENTUCKY</v>
      </c>
      <c r="M2360" t="str">
        <f>VLOOKUP(I2360,'Cost Center VLookup'!$A$1:$C$99,2,0)</f>
        <v>3333 Mid St Div Public Affairs</v>
      </c>
      <c r="N2360" t="str">
        <f>VLOOKUP(I2360,'Cost Center VLookup'!$A$1:$C$89,3,0)</f>
        <v>Mark Martin</v>
      </c>
      <c r="O2360" t="str">
        <f>VLOOKUP(I2360,'Cost Center VLookup'!$A$1:$D$97,4,0)</f>
        <v>Administration</v>
      </c>
    </row>
    <row r="2361" spans="1:15" ht="15" hidden="1">
      <c r="A2361" s="93" t="s">
        <v>2190</v>
      </c>
      <c r="B2361" s="86">
        <v>201608</v>
      </c>
      <c r="C2361" s="9" t="s">
        <v>1871</v>
      </c>
      <c r="D2361" s="93" t="s">
        <v>1480</v>
      </c>
      <c r="E2361" s="93" t="s">
        <v>694</v>
      </c>
      <c r="F2361" s="94">
        <v>1000</v>
      </c>
      <c r="G2361" s="95">
        <v>30705</v>
      </c>
      <c r="H2361" s="7" t="str">
        <f>VLOOKUP(G2361,'Sub-Acct VLookup'!$A$1:$B$44,2,0)</f>
        <v>Health</v>
      </c>
      <c r="I2361" s="95">
        <v>3333</v>
      </c>
      <c r="J2361" s="92" t="s">
        <v>1026</v>
      </c>
      <c r="K2361" s="92"/>
      <c r="L2361" t="str">
        <f>VLOOKUP(J2361,'State V-Lookup'!$A$1:$B$19,2,0)</f>
        <v>TENNESSEE</v>
      </c>
      <c r="M2361" t="str">
        <f>VLOOKUP(I2361,'Cost Center VLookup'!$A$1:$C$99,2,0)</f>
        <v>3333 Mid St Div Public Affairs</v>
      </c>
      <c r="N2361" t="str">
        <f>VLOOKUP(I2361,'Cost Center VLookup'!$A$1:$C$89,3,0)</f>
        <v>Mark Martin</v>
      </c>
      <c r="O2361" t="str">
        <f>VLOOKUP(I2361,'Cost Center VLookup'!$A$1:$D$97,4,0)</f>
        <v>Administration</v>
      </c>
    </row>
    <row r="2362" spans="1:15" ht="15" hidden="1">
      <c r="A2362" s="93" t="s">
        <v>2191</v>
      </c>
      <c r="B2362" s="86">
        <v>201608</v>
      </c>
      <c r="C2362" s="9" t="s">
        <v>1871</v>
      </c>
      <c r="D2362" s="93" t="s">
        <v>2192</v>
      </c>
      <c r="E2362" s="93" t="s">
        <v>848</v>
      </c>
      <c r="F2362" s="94">
        <v>1000</v>
      </c>
      <c r="G2362" s="95">
        <v>30736</v>
      </c>
      <c r="H2362" s="7" t="str">
        <f>VLOOKUP(G2362,'Sub-Acct VLookup'!$A$1:$B$44,2,0)</f>
        <v>Community Welfare</v>
      </c>
      <c r="I2362" s="95">
        <v>3333</v>
      </c>
      <c r="J2362" s="54" t="s">
        <v>1011</v>
      </c>
      <c r="K2362" s="54"/>
      <c r="L2362" t="str">
        <f>VLOOKUP(J2362,'State V-Lookup'!$A$1:$B$19,2,0)</f>
        <v>KENTUCKY</v>
      </c>
      <c r="M2362" t="str">
        <f>VLOOKUP(I2362,'Cost Center VLookup'!$A$1:$C$99,2,0)</f>
        <v>3333 Mid St Div Public Affairs</v>
      </c>
      <c r="N2362" t="str">
        <f>VLOOKUP(I2362,'Cost Center VLookup'!$A$1:$C$89,3,0)</f>
        <v>Mark Martin</v>
      </c>
      <c r="O2362" t="str">
        <f>VLOOKUP(I2362,'Cost Center VLookup'!$A$1:$D$97,4,0)</f>
        <v>Administration</v>
      </c>
    </row>
    <row r="2363" spans="1:15" ht="15" hidden="1">
      <c r="A2363" s="93" t="s">
        <v>2193</v>
      </c>
      <c r="B2363" s="86">
        <v>201608</v>
      </c>
      <c r="C2363" s="9" t="s">
        <v>1871</v>
      </c>
      <c r="D2363" s="93" t="s">
        <v>2194</v>
      </c>
      <c r="E2363" s="93" t="s">
        <v>713</v>
      </c>
      <c r="F2363" s="94">
        <v>500</v>
      </c>
      <c r="G2363" s="95">
        <v>30710</v>
      </c>
      <c r="H2363" s="7" t="str">
        <f>VLOOKUP(G2363,'Sub-Acct VLookup'!$A$1:$B$44,2,0)</f>
        <v>Youth Clubs &amp; Centers</v>
      </c>
      <c r="I2363" s="95">
        <v>3333</v>
      </c>
      <c r="J2363" s="54" t="s">
        <v>1011</v>
      </c>
      <c r="K2363" s="54"/>
      <c r="L2363" t="str">
        <f>VLOOKUP(J2363,'State V-Lookup'!$A$1:$B$19,2,0)</f>
        <v>KENTUCKY</v>
      </c>
      <c r="M2363" t="str">
        <f>VLOOKUP(I2363,'Cost Center VLookup'!$A$1:$C$99,2,0)</f>
        <v>3333 Mid St Div Public Affairs</v>
      </c>
      <c r="N2363" t="str">
        <f>VLOOKUP(I2363,'Cost Center VLookup'!$A$1:$C$89,3,0)</f>
        <v>Mark Martin</v>
      </c>
      <c r="O2363" t="str">
        <f>VLOOKUP(I2363,'Cost Center VLookup'!$A$1:$D$97,4,0)</f>
        <v>Administration</v>
      </c>
    </row>
    <row r="2364" spans="1:15" ht="15" hidden="1">
      <c r="A2364" s="93" t="s">
        <v>2195</v>
      </c>
      <c r="B2364" s="86">
        <v>201608</v>
      </c>
      <c r="C2364" s="9" t="s">
        <v>1871</v>
      </c>
      <c r="D2364" s="93" t="s">
        <v>2197</v>
      </c>
      <c r="E2364" s="93" t="s">
        <v>2196</v>
      </c>
      <c r="F2364" s="94">
        <v>150</v>
      </c>
      <c r="G2364" s="95">
        <v>30705</v>
      </c>
      <c r="H2364" s="7" t="str">
        <f>VLOOKUP(G2364,'Sub-Acct VLookup'!$A$1:$B$44,2,0)</f>
        <v>Health</v>
      </c>
      <c r="I2364" s="95">
        <v>3303</v>
      </c>
      <c r="J2364" s="96" t="s">
        <v>1027</v>
      </c>
      <c r="K2364" s="96"/>
      <c r="L2364" t="str">
        <f>VLOOKUP(J2364,'State V-Lookup'!$A$1:$B$19,2,0)</f>
        <v>GENERAL OFFICE</v>
      </c>
      <c r="M2364" t="str">
        <f>VLOOKUP(I2364,'Cost Center VLookup'!$A$1:$C$99,2,0)</f>
        <v>3303 Mid St Div Franklin Human Resources</v>
      </c>
      <c r="N2364" t="str">
        <f>VLOOKUP(I2364,'Cost Center VLookup'!$A$1:$C$89,3,0)</f>
        <v>Julie Duff</v>
      </c>
      <c r="O2364" t="str">
        <f>VLOOKUP(I2364,'Cost Center VLookup'!$A$1:$D$97,4,0)</f>
        <v>Administration</v>
      </c>
    </row>
    <row r="2365" spans="1:15" ht="15" hidden="1">
      <c r="A2365" s="93" t="s">
        <v>2195</v>
      </c>
      <c r="B2365" s="86">
        <v>201608</v>
      </c>
      <c r="C2365" s="9" t="s">
        <v>1871</v>
      </c>
      <c r="D2365" s="93" t="s">
        <v>2197</v>
      </c>
      <c r="E2365" s="93" t="s">
        <v>2198</v>
      </c>
      <c r="F2365" s="94">
        <v>200</v>
      </c>
      <c r="G2365" s="95">
        <v>30736</v>
      </c>
      <c r="H2365" s="7" t="str">
        <f>VLOOKUP(G2365,'Sub-Acct VLookup'!$A$1:$B$44,2,0)</f>
        <v>Community Welfare</v>
      </c>
      <c r="I2365" s="95">
        <v>3333</v>
      </c>
      <c r="J2365" s="54" t="s">
        <v>1011</v>
      </c>
      <c r="K2365" s="54"/>
      <c r="L2365" t="str">
        <f>VLOOKUP(J2365,'State V-Lookup'!$A$1:$B$19,2,0)</f>
        <v>KENTUCKY</v>
      </c>
      <c r="M2365" t="str">
        <f>VLOOKUP(I2365,'Cost Center VLookup'!$A$1:$C$99,2,0)</f>
        <v>3333 Mid St Div Public Affairs</v>
      </c>
      <c r="N2365" t="str">
        <f>VLOOKUP(I2365,'Cost Center VLookup'!$A$1:$C$89,3,0)</f>
        <v>Mark Martin</v>
      </c>
      <c r="O2365" t="str">
        <f>VLOOKUP(I2365,'Cost Center VLookup'!$A$1:$D$97,4,0)</f>
        <v>Administration</v>
      </c>
    </row>
    <row r="2366" spans="1:15" ht="15" hidden="1">
      <c r="A2366" s="93" t="s">
        <v>2195</v>
      </c>
      <c r="B2366" s="86">
        <v>201608</v>
      </c>
      <c r="C2366" s="9" t="s">
        <v>1871</v>
      </c>
      <c r="D2366" s="93" t="s">
        <v>2197</v>
      </c>
      <c r="E2366" s="93" t="s">
        <v>2199</v>
      </c>
      <c r="F2366" s="94">
        <v>500</v>
      </c>
      <c r="G2366" s="95">
        <v>30736</v>
      </c>
      <c r="H2366" s="7" t="str">
        <f>VLOOKUP(G2366,'Sub-Acct VLookup'!$A$1:$B$44,2,0)</f>
        <v>Community Welfare</v>
      </c>
      <c r="I2366" s="95">
        <v>3333</v>
      </c>
      <c r="J2366" s="92" t="s">
        <v>1026</v>
      </c>
      <c r="K2366" s="92"/>
      <c r="L2366" t="str">
        <f>VLOOKUP(J2366,'State V-Lookup'!$A$1:$B$19,2,0)</f>
        <v>TENNESSEE</v>
      </c>
      <c r="M2366" t="str">
        <f>VLOOKUP(I2366,'Cost Center VLookup'!$A$1:$C$99,2,0)</f>
        <v>3333 Mid St Div Public Affairs</v>
      </c>
      <c r="N2366" t="str">
        <f>VLOOKUP(I2366,'Cost Center VLookup'!$A$1:$C$89,3,0)</f>
        <v>Mark Martin</v>
      </c>
      <c r="O2366" t="str">
        <f>VLOOKUP(I2366,'Cost Center VLookup'!$A$1:$D$97,4,0)</f>
        <v>Administration</v>
      </c>
    </row>
    <row r="2367" spans="1:15" ht="15" hidden="1">
      <c r="A2367" s="93" t="s">
        <v>2195</v>
      </c>
      <c r="B2367" s="86">
        <v>201608</v>
      </c>
      <c r="C2367" s="9" t="s">
        <v>1871</v>
      </c>
      <c r="D2367" s="93" t="s">
        <v>2201</v>
      </c>
      <c r="E2367" s="93" t="s">
        <v>2200</v>
      </c>
      <c r="F2367" s="94">
        <v>500</v>
      </c>
      <c r="G2367" s="95">
        <v>30736</v>
      </c>
      <c r="H2367" s="7" t="str">
        <f>VLOOKUP(G2367,'Sub-Acct VLookup'!$A$1:$B$44,2,0)</f>
        <v>Community Welfare</v>
      </c>
      <c r="I2367" s="95">
        <v>3333</v>
      </c>
      <c r="J2367" s="54" t="s">
        <v>1011</v>
      </c>
      <c r="K2367" s="54"/>
      <c r="L2367" t="str">
        <f>VLOOKUP(J2367,'State V-Lookup'!$A$1:$B$19,2,0)</f>
        <v>KENTUCKY</v>
      </c>
      <c r="M2367" t="str">
        <f>VLOOKUP(I2367,'Cost Center VLookup'!$A$1:$C$99,2,0)</f>
        <v>3333 Mid St Div Public Affairs</v>
      </c>
      <c r="N2367" t="str">
        <f>VLOOKUP(I2367,'Cost Center VLookup'!$A$1:$C$89,3,0)</f>
        <v>Mark Martin</v>
      </c>
      <c r="O2367" t="str">
        <f>VLOOKUP(I2367,'Cost Center VLookup'!$A$1:$D$97,4,0)</f>
        <v>Administration</v>
      </c>
    </row>
    <row r="2368" spans="1:15" ht="15" hidden="1">
      <c r="A2368" s="93" t="s">
        <v>2202</v>
      </c>
      <c r="B2368" s="86">
        <v>201608</v>
      </c>
      <c r="C2368" s="9" t="s">
        <v>1871</v>
      </c>
      <c r="D2368" s="93" t="s">
        <v>1480</v>
      </c>
      <c r="E2368" s="93" t="s">
        <v>644</v>
      </c>
      <c r="F2368" s="94">
        <v>200</v>
      </c>
      <c r="G2368" s="95">
        <v>30736</v>
      </c>
      <c r="H2368" s="7" t="str">
        <f>VLOOKUP(G2368,'Sub-Acct VLookup'!$A$1:$B$44,2,0)</f>
        <v>Community Welfare</v>
      </c>
      <c r="I2368" s="95">
        <v>3333</v>
      </c>
      <c r="J2368" s="54" t="s">
        <v>1011</v>
      </c>
      <c r="K2368" s="54"/>
      <c r="L2368" t="str">
        <f>VLOOKUP(J2368,'State V-Lookup'!$A$1:$B$19,2,0)</f>
        <v>KENTUCKY</v>
      </c>
      <c r="M2368" t="str">
        <f>VLOOKUP(I2368,'Cost Center VLookup'!$A$1:$C$99,2,0)</f>
        <v>3333 Mid St Div Public Affairs</v>
      </c>
      <c r="N2368" t="str">
        <f>VLOOKUP(I2368,'Cost Center VLookup'!$A$1:$C$89,3,0)</f>
        <v>Mark Martin</v>
      </c>
      <c r="O2368" t="str">
        <f>VLOOKUP(I2368,'Cost Center VLookup'!$A$1:$D$97,4,0)</f>
        <v>Administration</v>
      </c>
    </row>
    <row r="2369" spans="1:15" ht="15" hidden="1">
      <c r="A2369" s="97" t="s">
        <v>2076</v>
      </c>
      <c r="B2369" s="86">
        <v>201609</v>
      </c>
      <c r="C2369" s="9" t="s">
        <v>1871</v>
      </c>
      <c r="D2369" s="93" t="s">
        <v>2078</v>
      </c>
      <c r="E2369" s="93" t="s">
        <v>486</v>
      </c>
      <c r="F2369" s="94">
        <v>-798.59</v>
      </c>
      <c r="G2369" s="95">
        <v>30702</v>
      </c>
      <c r="H2369" s="7" t="str">
        <f>VLOOKUP(G2369,'Sub-Acct VLookup'!$A$1:$B$44,2,0)</f>
        <v>Education</v>
      </c>
      <c r="I2369" s="95">
        <v>2737</v>
      </c>
      <c r="J2369" s="54" t="s">
        <v>1011</v>
      </c>
      <c r="K2369" s="54"/>
      <c r="L2369" t="str">
        <f>VLOOKUP(J2369,'State V-Lookup'!$A$1:$B$19,2,0)</f>
        <v>KENTUCKY</v>
      </c>
      <c r="M2369" t="str">
        <f>VLOOKUP(I2369,'Cost Center VLookup'!$A$1:$C$99,2,0)</f>
        <v>2737 KY Div Danville C&amp;M/Service</v>
      </c>
      <c r="N2369" t="str">
        <f>VLOOKUP(I2369,'Cost Center VLookup'!$A$1:$C$89,3,0)</f>
        <v>Jimmy Dale Smith</v>
      </c>
      <c r="O2369" t="str">
        <f>VLOOKUP(I2369,'Cost Center VLookup'!$A$1:$D$97,4,0)</f>
        <v>Mike Close</v>
      </c>
    </row>
    <row r="2370" spans="1:15" ht="15" hidden="1">
      <c r="A2370" s="97" t="s">
        <v>2099</v>
      </c>
      <c r="B2370" s="86">
        <v>201609</v>
      </c>
      <c r="C2370" s="9" t="s">
        <v>1871</v>
      </c>
      <c r="D2370" s="93">
        <v>1</v>
      </c>
      <c r="E2370" s="93" t="s">
        <v>1405</v>
      </c>
      <c r="F2370" s="94">
        <v>350</v>
      </c>
      <c r="G2370" s="95">
        <v>30736</v>
      </c>
      <c r="H2370" s="7" t="str">
        <f>VLOOKUP(G2370,'Sub-Acct VLookup'!$A$1:$B$44,2,0)</f>
        <v>Community Welfare</v>
      </c>
      <c r="I2370" s="95">
        <v>3333</v>
      </c>
      <c r="J2370" s="54" t="s">
        <v>1026</v>
      </c>
      <c r="K2370" s="54"/>
      <c r="L2370" t="str">
        <f>VLOOKUP(J2370,'State V-Lookup'!$A$1:$B$19,2,0)</f>
        <v>TENNESSEE</v>
      </c>
      <c r="M2370" t="str">
        <f>VLOOKUP(I2370,'Cost Center VLookup'!$A$1:$C$99,2,0)</f>
        <v>3333 Mid St Div Public Affairs</v>
      </c>
      <c r="N2370" t="str">
        <f>VLOOKUP(I2370,'Cost Center VLookup'!$A$1:$C$89,3,0)</f>
        <v>Mark Martin</v>
      </c>
      <c r="O2370" t="str">
        <f>VLOOKUP(I2370,'Cost Center VLookup'!$A$1:$D$97,4,0)</f>
        <v>Administration</v>
      </c>
    </row>
    <row r="2371" spans="1:15" ht="15" hidden="1">
      <c r="A2371" s="97" t="s">
        <v>2225</v>
      </c>
      <c r="B2371" s="86">
        <v>201609</v>
      </c>
      <c r="C2371" s="9" t="s">
        <v>1871</v>
      </c>
      <c r="D2371" s="93">
        <v>84</v>
      </c>
      <c r="E2371" s="93" t="s">
        <v>2203</v>
      </c>
      <c r="F2371" s="94">
        <v>300</v>
      </c>
      <c r="G2371" s="95">
        <v>30736</v>
      </c>
      <c r="H2371" s="7" t="str">
        <f>VLOOKUP(G2371,'Sub-Acct VLookup'!$A$1:$B$44,2,0)</f>
        <v>Community Welfare</v>
      </c>
      <c r="I2371" s="95">
        <v>3333</v>
      </c>
      <c r="J2371" s="54" t="s">
        <v>1011</v>
      </c>
      <c r="K2371" s="54"/>
      <c r="L2371" t="str">
        <f>VLOOKUP(J2371,'State V-Lookup'!$A$1:$B$19,2,0)</f>
        <v>KENTUCKY</v>
      </c>
      <c r="M2371" t="str">
        <f>VLOOKUP(I2371,'Cost Center VLookup'!$A$1:$C$99,2,0)</f>
        <v>3333 Mid St Div Public Affairs</v>
      </c>
      <c r="N2371" t="str">
        <f>VLOOKUP(I2371,'Cost Center VLookup'!$A$1:$C$89,3,0)</f>
        <v>Mark Martin</v>
      </c>
      <c r="O2371" t="str">
        <f>VLOOKUP(I2371,'Cost Center VLookup'!$A$1:$D$97,4,0)</f>
        <v>Administration</v>
      </c>
    </row>
    <row r="2372" spans="1:15" ht="15" hidden="1">
      <c r="A2372" s="97" t="s">
        <v>2187</v>
      </c>
      <c r="B2372" s="86">
        <v>201609</v>
      </c>
      <c r="C2372" s="9" t="s">
        <v>1871</v>
      </c>
      <c r="D2372" s="93" t="s">
        <v>2204</v>
      </c>
      <c r="E2372" s="93" t="s">
        <v>752</v>
      </c>
      <c r="F2372" s="94">
        <v>125</v>
      </c>
      <c r="G2372" s="95">
        <v>30736</v>
      </c>
      <c r="H2372" s="7" t="str">
        <f>VLOOKUP(G2372,'Sub-Acct VLookup'!$A$1:$B$44,2,0)</f>
        <v>Community Welfare</v>
      </c>
      <c r="I2372" s="95">
        <v>3333</v>
      </c>
      <c r="J2372" s="54" t="s">
        <v>1011</v>
      </c>
      <c r="K2372" s="54"/>
      <c r="L2372" t="str">
        <f>VLOOKUP(J2372,'State V-Lookup'!$A$1:$B$19,2,0)</f>
        <v>KENTUCKY</v>
      </c>
      <c r="M2372" t="str">
        <f>VLOOKUP(I2372,'Cost Center VLookup'!$A$1:$C$99,2,0)</f>
        <v>3333 Mid St Div Public Affairs</v>
      </c>
      <c r="N2372" t="str">
        <f>VLOOKUP(I2372,'Cost Center VLookup'!$A$1:$C$89,3,0)</f>
        <v>Mark Martin</v>
      </c>
      <c r="O2372" t="str">
        <f>VLOOKUP(I2372,'Cost Center VLookup'!$A$1:$D$97,4,0)</f>
        <v>Administration</v>
      </c>
    </row>
    <row r="2373" spans="1:15" ht="15" hidden="1">
      <c r="A2373" s="97" t="s">
        <v>2226</v>
      </c>
      <c r="B2373" s="86">
        <v>201609</v>
      </c>
      <c r="C2373" s="9" t="s">
        <v>1871</v>
      </c>
      <c r="D2373" s="93" t="s">
        <v>2206</v>
      </c>
      <c r="E2373" s="93" t="s">
        <v>2205</v>
      </c>
      <c r="F2373" s="94">
        <v>1000</v>
      </c>
      <c r="G2373" s="95">
        <v>30736</v>
      </c>
      <c r="H2373" s="7" t="str">
        <f>VLOOKUP(G2373,'Sub-Acct VLookup'!$A$1:$B$44,2,0)</f>
        <v>Community Welfare</v>
      </c>
      <c r="I2373" s="95">
        <v>3333</v>
      </c>
      <c r="J2373" s="54" t="s">
        <v>1011</v>
      </c>
      <c r="K2373" s="54"/>
      <c r="L2373" t="str">
        <f>VLOOKUP(J2373,'State V-Lookup'!$A$1:$B$19,2,0)</f>
        <v>KENTUCKY</v>
      </c>
      <c r="M2373" t="str">
        <f>VLOOKUP(I2373,'Cost Center VLookup'!$A$1:$C$99,2,0)</f>
        <v>3333 Mid St Div Public Affairs</v>
      </c>
      <c r="N2373" t="str">
        <f>VLOOKUP(I2373,'Cost Center VLookup'!$A$1:$C$89,3,0)</f>
        <v>Mark Martin</v>
      </c>
      <c r="O2373" t="str">
        <f>VLOOKUP(I2373,'Cost Center VLookup'!$A$1:$D$97,4,0)</f>
        <v>Administration</v>
      </c>
    </row>
    <row r="2374" spans="1:15" ht="15" hidden="1">
      <c r="A2374" s="97" t="s">
        <v>2195</v>
      </c>
      <c r="B2374" s="86">
        <v>201609</v>
      </c>
      <c r="C2374" s="9" t="s">
        <v>1871</v>
      </c>
      <c r="D2374" s="93" t="s">
        <v>2207</v>
      </c>
      <c r="E2374" s="93" t="s">
        <v>37</v>
      </c>
      <c r="F2374" s="94">
        <v>100</v>
      </c>
      <c r="G2374" s="95">
        <v>30736</v>
      </c>
      <c r="H2374" s="7" t="str">
        <f>VLOOKUP(G2374,'Sub-Acct VLookup'!$A$1:$B$44,2,0)</f>
        <v>Community Welfare</v>
      </c>
      <c r="I2374" s="95">
        <v>3301</v>
      </c>
      <c r="J2374" s="54" t="s">
        <v>1027</v>
      </c>
      <c r="K2374" s="54"/>
      <c r="L2374" t="str">
        <f>VLOOKUP(J2374,'State V-Lookup'!$A$1:$B$19,2,0)</f>
        <v>GENERAL OFFICE</v>
      </c>
      <c r="M2374" t="str">
        <f>VLOOKUP(I2374,'Cost Center VLookup'!$A$1:$C$99,2,0)</f>
        <v>3301 Mid St Div Franklin Administration</v>
      </c>
      <c r="N2374" t="str">
        <f>VLOOKUP(I2374,'Cost Center VLookup'!$A$1:$C$89,3,0)</f>
        <v>Kevin Dobbs</v>
      </c>
      <c r="O2374" t="str">
        <f>VLOOKUP(I2374,'Cost Center VLookup'!$A$1:$D$97,4,0)</f>
        <v>Administration</v>
      </c>
    </row>
    <row r="2375" spans="1:15" ht="15" hidden="1">
      <c r="A2375" s="97" t="s">
        <v>2227</v>
      </c>
      <c r="B2375" s="86">
        <v>201609</v>
      </c>
      <c r="C2375" s="9" t="s">
        <v>1871</v>
      </c>
      <c r="D2375" s="93" t="s">
        <v>2209</v>
      </c>
      <c r="E2375" s="93" t="s">
        <v>2208</v>
      </c>
      <c r="F2375" s="94">
        <v>500</v>
      </c>
      <c r="G2375" s="95">
        <v>30736</v>
      </c>
      <c r="H2375" s="7" t="str">
        <f>VLOOKUP(G2375,'Sub-Acct VLookup'!$A$1:$B$44,2,0)</f>
        <v>Community Welfare</v>
      </c>
      <c r="I2375" s="95">
        <v>2734</v>
      </c>
      <c r="J2375" s="54" t="s">
        <v>1011</v>
      </c>
      <c r="K2375" s="54"/>
      <c r="L2375" t="str">
        <f>VLOOKUP(J2375,'State V-Lookup'!$A$1:$B$19,2,0)</f>
        <v>KENTUCKY</v>
      </c>
      <c r="M2375" t="str">
        <f>VLOOKUP(I2375,'Cost Center VLookup'!$A$1:$C$99,2,0)</f>
        <v>2734 KY Div Bowling Green C&amp;M/Service</v>
      </c>
      <c r="N2375" t="str">
        <f>VLOOKUP(I2375,'Cost Center VLookup'!$A$1:$C$89,3,0)</f>
        <v>Don Bonner / Kolby Beals</v>
      </c>
      <c r="O2375" t="str">
        <f>VLOOKUP(I2375,'Cost Center VLookup'!$A$1:$D$97,4,0)</f>
        <v>Mike Close</v>
      </c>
    </row>
    <row r="2376" spans="1:15" ht="15" hidden="1">
      <c r="A2376" s="97" t="s">
        <v>2228</v>
      </c>
      <c r="B2376" s="86">
        <v>201609</v>
      </c>
      <c r="C2376" s="9" t="s">
        <v>1871</v>
      </c>
      <c r="D2376" s="93" t="s">
        <v>2206</v>
      </c>
      <c r="E2376" s="93" t="s">
        <v>2210</v>
      </c>
      <c r="F2376" s="94">
        <v>100</v>
      </c>
      <c r="G2376" s="95">
        <v>30736</v>
      </c>
      <c r="H2376" s="7" t="str">
        <f>VLOOKUP(G2376,'Sub-Acct VLookup'!$A$1:$B$44,2,0)</f>
        <v>Community Welfare</v>
      </c>
      <c r="I2376" s="95">
        <v>3333</v>
      </c>
      <c r="J2376" s="54" t="s">
        <v>1011</v>
      </c>
      <c r="K2376" s="54"/>
      <c r="L2376" t="str">
        <f>VLOOKUP(J2376,'State V-Lookup'!$A$1:$B$19,2,0)</f>
        <v>KENTUCKY</v>
      </c>
      <c r="M2376" t="str">
        <f>VLOOKUP(I2376,'Cost Center VLookup'!$A$1:$C$99,2,0)</f>
        <v>3333 Mid St Div Public Affairs</v>
      </c>
      <c r="N2376" t="str">
        <f>VLOOKUP(I2376,'Cost Center VLookup'!$A$1:$C$89,3,0)</f>
        <v>Mark Martin</v>
      </c>
      <c r="O2376" t="str">
        <f>VLOOKUP(I2376,'Cost Center VLookup'!$A$1:$D$97,4,0)</f>
        <v>Administration</v>
      </c>
    </row>
    <row r="2377" spans="1:15" ht="15" hidden="1">
      <c r="A2377" s="97" t="s">
        <v>2228</v>
      </c>
      <c r="B2377" s="86">
        <v>201609</v>
      </c>
      <c r="C2377" s="9" t="s">
        <v>1871</v>
      </c>
      <c r="D2377" s="93" t="s">
        <v>2206</v>
      </c>
      <c r="E2377" s="93" t="s">
        <v>207</v>
      </c>
      <c r="F2377" s="94">
        <v>350</v>
      </c>
      <c r="G2377" s="95">
        <v>30736</v>
      </c>
      <c r="H2377" s="7" t="str">
        <f>VLOOKUP(G2377,'Sub-Acct VLookup'!$A$1:$B$44,2,0)</f>
        <v>Community Welfare</v>
      </c>
      <c r="I2377" s="95">
        <v>3333</v>
      </c>
      <c r="J2377" s="54" t="s">
        <v>1011</v>
      </c>
      <c r="K2377" s="54"/>
      <c r="L2377" t="str">
        <f>VLOOKUP(J2377,'State V-Lookup'!$A$1:$B$19,2,0)</f>
        <v>KENTUCKY</v>
      </c>
      <c r="M2377" t="str">
        <f>VLOOKUP(I2377,'Cost Center VLookup'!$A$1:$C$99,2,0)</f>
        <v>3333 Mid St Div Public Affairs</v>
      </c>
      <c r="N2377" t="str">
        <f>VLOOKUP(I2377,'Cost Center VLookup'!$A$1:$C$89,3,0)</f>
        <v>Mark Martin</v>
      </c>
      <c r="O2377" t="str">
        <f>VLOOKUP(I2377,'Cost Center VLookup'!$A$1:$D$97,4,0)</f>
        <v>Administration</v>
      </c>
    </row>
    <row r="2378" spans="1:15" ht="15" hidden="1">
      <c r="A2378" s="97" t="s">
        <v>2228</v>
      </c>
      <c r="B2378" s="86">
        <v>201609</v>
      </c>
      <c r="C2378" s="9" t="s">
        <v>1871</v>
      </c>
      <c r="D2378" s="93" t="s">
        <v>2206</v>
      </c>
      <c r="E2378" s="93" t="s">
        <v>979</v>
      </c>
      <c r="F2378" s="94">
        <v>100</v>
      </c>
      <c r="G2378" s="95">
        <v>30702</v>
      </c>
      <c r="H2378" s="7" t="str">
        <f>VLOOKUP(G2378,'Sub-Acct VLookup'!$A$1:$B$44,2,0)</f>
        <v>Education</v>
      </c>
      <c r="I2378" s="95">
        <v>3333</v>
      </c>
      <c r="J2378" s="54" t="s">
        <v>1011</v>
      </c>
      <c r="K2378" s="54"/>
      <c r="L2378" t="str">
        <f>VLOOKUP(J2378,'State V-Lookup'!$A$1:$B$19,2,0)</f>
        <v>KENTUCKY</v>
      </c>
      <c r="M2378" t="str">
        <f>VLOOKUP(I2378,'Cost Center VLookup'!$A$1:$C$99,2,0)</f>
        <v>3333 Mid St Div Public Affairs</v>
      </c>
      <c r="N2378" t="str">
        <f>VLOOKUP(I2378,'Cost Center VLookup'!$A$1:$C$89,3,0)</f>
        <v>Mark Martin</v>
      </c>
      <c r="O2378" t="str">
        <f>VLOOKUP(I2378,'Cost Center VLookup'!$A$1:$D$97,4,0)</f>
        <v>Administration</v>
      </c>
    </row>
    <row r="2379" spans="1:15" ht="15" hidden="1">
      <c r="A2379" s="97" t="s">
        <v>2229</v>
      </c>
      <c r="B2379" s="86">
        <v>201609</v>
      </c>
      <c r="C2379" s="9" t="s">
        <v>1871</v>
      </c>
      <c r="D2379" s="93" t="s">
        <v>2211</v>
      </c>
      <c r="E2379" s="93" t="s">
        <v>1833</v>
      </c>
      <c r="F2379" s="94">
        <v>500</v>
      </c>
      <c r="G2379" s="95">
        <v>30736</v>
      </c>
      <c r="H2379" s="7" t="str">
        <f>VLOOKUP(G2379,'Sub-Acct VLookup'!$A$1:$B$44,2,0)</f>
        <v>Community Welfare</v>
      </c>
      <c r="I2379" s="95">
        <v>3333</v>
      </c>
      <c r="J2379" s="54" t="s">
        <v>1026</v>
      </c>
      <c r="K2379" s="54"/>
      <c r="L2379" t="str">
        <f>VLOOKUP(J2379,'State V-Lookup'!$A$1:$B$19,2,0)</f>
        <v>TENNESSEE</v>
      </c>
      <c r="M2379" t="str">
        <f>VLOOKUP(I2379,'Cost Center VLookup'!$A$1:$C$99,2,0)</f>
        <v>3333 Mid St Div Public Affairs</v>
      </c>
      <c r="N2379" t="str">
        <f>VLOOKUP(I2379,'Cost Center VLookup'!$A$1:$C$89,3,0)</f>
        <v>Mark Martin</v>
      </c>
      <c r="O2379" t="str">
        <f>VLOOKUP(I2379,'Cost Center VLookup'!$A$1:$D$97,4,0)</f>
        <v>Administration</v>
      </c>
    </row>
    <row r="2380" spans="1:15" ht="15" hidden="1">
      <c r="A2380" s="97" t="s">
        <v>2230</v>
      </c>
      <c r="B2380" s="86">
        <v>201609</v>
      </c>
      <c r="C2380" s="9" t="s">
        <v>1871</v>
      </c>
      <c r="D2380" s="93">
        <v>2016155</v>
      </c>
      <c r="E2380" s="93" t="s">
        <v>909</v>
      </c>
      <c r="F2380" s="94">
        <v>1000</v>
      </c>
      <c r="G2380" s="95">
        <v>30705</v>
      </c>
      <c r="H2380" s="7" t="str">
        <f>VLOOKUP(G2380,'Sub-Acct VLookup'!$A$1:$B$44,2,0)</f>
        <v>Health</v>
      </c>
      <c r="I2380" s="95">
        <v>3333</v>
      </c>
      <c r="J2380" s="54" t="s">
        <v>1011</v>
      </c>
      <c r="K2380" s="54"/>
      <c r="L2380" t="str">
        <f>VLOOKUP(J2380,'State V-Lookup'!$A$1:$B$19,2,0)</f>
        <v>KENTUCKY</v>
      </c>
      <c r="M2380" t="str">
        <f>VLOOKUP(I2380,'Cost Center VLookup'!$A$1:$C$99,2,0)</f>
        <v>3333 Mid St Div Public Affairs</v>
      </c>
      <c r="N2380" t="str">
        <f>VLOOKUP(I2380,'Cost Center VLookup'!$A$1:$C$89,3,0)</f>
        <v>Mark Martin</v>
      </c>
      <c r="O2380" t="str">
        <f>VLOOKUP(I2380,'Cost Center VLookup'!$A$1:$D$97,4,0)</f>
        <v>Administration</v>
      </c>
    </row>
    <row r="2381" spans="1:15" ht="15" hidden="1">
      <c r="A2381" s="97" t="s">
        <v>2231</v>
      </c>
      <c r="B2381" s="86">
        <v>201609</v>
      </c>
      <c r="C2381" s="9" t="s">
        <v>1871</v>
      </c>
      <c r="D2381" s="93" t="s">
        <v>2212</v>
      </c>
      <c r="E2381" s="93" t="s">
        <v>1093</v>
      </c>
      <c r="F2381" s="94">
        <v>1000</v>
      </c>
      <c r="G2381" s="95">
        <v>30736</v>
      </c>
      <c r="H2381" s="7" t="str">
        <f>VLOOKUP(G2381,'Sub-Acct VLookup'!$A$1:$B$44,2,0)</f>
        <v>Community Welfare</v>
      </c>
      <c r="I2381" s="95">
        <v>3333</v>
      </c>
      <c r="J2381" s="54" t="s">
        <v>1026</v>
      </c>
      <c r="K2381" s="54"/>
      <c r="L2381" t="str">
        <f>VLOOKUP(J2381,'State V-Lookup'!$A$1:$B$19,2,0)</f>
        <v>TENNESSEE</v>
      </c>
      <c r="M2381" t="str">
        <f>VLOOKUP(I2381,'Cost Center VLookup'!$A$1:$C$99,2,0)</f>
        <v>3333 Mid St Div Public Affairs</v>
      </c>
      <c r="N2381" t="str">
        <f>VLOOKUP(I2381,'Cost Center VLookup'!$A$1:$C$89,3,0)</f>
        <v>Mark Martin</v>
      </c>
      <c r="O2381" t="str">
        <f>VLOOKUP(I2381,'Cost Center VLookup'!$A$1:$D$97,4,0)</f>
        <v>Administration</v>
      </c>
    </row>
    <row r="2382" spans="1:15" ht="15" hidden="1">
      <c r="A2382" s="97" t="s">
        <v>2232</v>
      </c>
      <c r="B2382" s="86">
        <v>201609</v>
      </c>
      <c r="C2382" s="9" t="s">
        <v>1871</v>
      </c>
      <c r="D2382" s="93" t="s">
        <v>2214</v>
      </c>
      <c r="E2382" s="93" t="s">
        <v>2213</v>
      </c>
      <c r="F2382" s="94">
        <v>150</v>
      </c>
      <c r="G2382" s="95">
        <v>30736</v>
      </c>
      <c r="H2382" s="7" t="str">
        <f>VLOOKUP(G2382,'Sub-Acct VLookup'!$A$1:$B$44,2,0)</f>
        <v>Community Welfare</v>
      </c>
      <c r="I2382" s="95">
        <v>3333</v>
      </c>
      <c r="J2382" s="54" t="s">
        <v>1026</v>
      </c>
      <c r="K2382" s="54"/>
      <c r="L2382" t="str">
        <f>VLOOKUP(J2382,'State V-Lookup'!$A$1:$B$19,2,0)</f>
        <v>TENNESSEE</v>
      </c>
      <c r="M2382" t="str">
        <f>VLOOKUP(I2382,'Cost Center VLookup'!$A$1:$C$99,2,0)</f>
        <v>3333 Mid St Div Public Affairs</v>
      </c>
      <c r="N2382" t="str">
        <f>VLOOKUP(I2382,'Cost Center VLookup'!$A$1:$C$89,3,0)</f>
        <v>Mark Martin</v>
      </c>
      <c r="O2382" t="str">
        <f>VLOOKUP(I2382,'Cost Center VLookup'!$A$1:$D$97,4,0)</f>
        <v>Administration</v>
      </c>
    </row>
    <row r="2383" spans="1:15" ht="15" hidden="1">
      <c r="A2383" s="97" t="s">
        <v>2233</v>
      </c>
      <c r="B2383" s="86">
        <v>201609</v>
      </c>
      <c r="C2383" s="9" t="s">
        <v>1871</v>
      </c>
      <c r="D2383" s="93" t="s">
        <v>2215</v>
      </c>
      <c r="E2383" s="93" t="s">
        <v>653</v>
      </c>
      <c r="F2383" s="94">
        <v>1000</v>
      </c>
      <c r="G2383" s="95">
        <v>30702</v>
      </c>
      <c r="H2383" s="7" t="str">
        <f>VLOOKUP(G2383,'Sub-Acct VLookup'!$A$1:$B$44,2,0)</f>
        <v>Education</v>
      </c>
      <c r="I2383" s="95">
        <v>3307</v>
      </c>
      <c r="J2383" s="54" t="s">
        <v>1026</v>
      </c>
      <c r="K2383" s="54"/>
      <c r="L2383" t="str">
        <f>VLOOKUP(J2383,'State V-Lookup'!$A$1:$B$19,2,0)</f>
        <v>TENNESSEE</v>
      </c>
      <c r="M2383" t="str">
        <f>VLOOKUP(I2383,'Cost Center VLookup'!$A$1:$C$99,2,0)</f>
        <v>3307 Mid St Div Franklin Finance</v>
      </c>
      <c r="N2383" t="str">
        <f>VLOOKUP(I2383,'Cost Center VLookup'!$A$1:$C$89,3,0)</f>
        <v>Marcie Wessinger</v>
      </c>
      <c r="O2383" t="str">
        <f>VLOOKUP(I2383,'Cost Center VLookup'!$A$1:$D$97,4,0)</f>
        <v>Administration</v>
      </c>
    </row>
    <row r="2384" spans="1:15" ht="15" hidden="1">
      <c r="A2384" s="97" t="s">
        <v>2234</v>
      </c>
      <c r="B2384" s="86">
        <v>201609</v>
      </c>
      <c r="C2384" s="9" t="s">
        <v>1871</v>
      </c>
      <c r="D2384" s="93">
        <v>5047</v>
      </c>
      <c r="E2384" s="93" t="s">
        <v>909</v>
      </c>
      <c r="F2384" s="94">
        <v>1000</v>
      </c>
      <c r="G2384" s="95">
        <v>30705</v>
      </c>
      <c r="H2384" s="7" t="str">
        <f>VLOOKUP(G2384,'Sub-Acct VLookup'!$A$1:$B$44,2,0)</f>
        <v>Health</v>
      </c>
      <c r="I2384" s="95">
        <v>3333</v>
      </c>
      <c r="J2384" s="54" t="s">
        <v>1026</v>
      </c>
      <c r="K2384" s="54"/>
      <c r="L2384" t="str">
        <f>VLOOKUP(J2384,'State V-Lookup'!$A$1:$B$19,2,0)</f>
        <v>TENNESSEE</v>
      </c>
      <c r="M2384" t="str">
        <f>VLOOKUP(I2384,'Cost Center VLookup'!$A$1:$C$99,2,0)</f>
        <v>3333 Mid St Div Public Affairs</v>
      </c>
      <c r="N2384" t="str">
        <f>VLOOKUP(I2384,'Cost Center VLookup'!$A$1:$C$89,3,0)</f>
        <v>Mark Martin</v>
      </c>
      <c r="O2384" t="str">
        <f>VLOOKUP(I2384,'Cost Center VLookup'!$A$1:$D$97,4,0)</f>
        <v>Administration</v>
      </c>
    </row>
    <row r="2385" spans="1:15" ht="15" hidden="1">
      <c r="A2385" s="97" t="s">
        <v>2234</v>
      </c>
      <c r="B2385" s="86">
        <v>201609</v>
      </c>
      <c r="C2385" s="9" t="s">
        <v>1871</v>
      </c>
      <c r="D2385" s="93" t="s">
        <v>2216</v>
      </c>
      <c r="E2385" s="93" t="s">
        <v>486</v>
      </c>
      <c r="F2385" s="94">
        <v>95.86</v>
      </c>
      <c r="G2385" s="95">
        <v>30736</v>
      </c>
      <c r="H2385" s="7" t="str">
        <f>VLOOKUP(G2385,'Sub-Acct VLookup'!$A$1:$B$44,2,0)</f>
        <v>Community Welfare</v>
      </c>
      <c r="I2385" s="95">
        <v>3450</v>
      </c>
      <c r="J2385" s="54" t="s">
        <v>1026</v>
      </c>
      <c r="K2385" s="54"/>
      <c r="L2385" t="str">
        <f>VLOOKUP(J2385,'State V-Lookup'!$A$1:$B$19,2,0)</f>
        <v>TENNESSEE</v>
      </c>
      <c r="M2385" t="str">
        <f>VLOOKUP(I2385,'Cost Center VLookup'!$A$1:$C$99,2,0)</f>
        <v>3450 Mid St Div Maryville/Morristown Subregion Administration</v>
      </c>
      <c r="N2385" t="str">
        <f>VLOOKUP(I2385,'Cost Center VLookup'!$A$1:$C$89,3,0)</f>
        <v>Wayne Turner</v>
      </c>
      <c r="O2385" t="str">
        <f>VLOOKUP(I2385,'Cost Center VLookup'!$A$1:$D$97,4,0)</f>
        <v>Brett Lowe</v>
      </c>
    </row>
    <row r="2386" spans="1:15" ht="15" hidden="1">
      <c r="A2386" s="97" t="s">
        <v>2234</v>
      </c>
      <c r="B2386" s="86">
        <v>201609</v>
      </c>
      <c r="C2386" s="9" t="s">
        <v>1871</v>
      </c>
      <c r="D2386" s="93" t="s">
        <v>2216</v>
      </c>
      <c r="E2386" s="93" t="s">
        <v>486</v>
      </c>
      <c r="F2386" s="94">
        <v>95.86</v>
      </c>
      <c r="G2386" s="95">
        <v>30736</v>
      </c>
      <c r="H2386" s="7" t="str">
        <f>VLOOKUP(G2386,'Sub-Acct VLookup'!$A$1:$B$44,2,0)</f>
        <v>Community Welfare</v>
      </c>
      <c r="I2386" s="95">
        <v>3344</v>
      </c>
      <c r="J2386" s="54" t="s">
        <v>1026</v>
      </c>
      <c r="K2386" s="54"/>
      <c r="L2386" t="str">
        <f>VLOOKUP(J2386,'State V-Lookup'!$A$1:$B$19,2,0)</f>
        <v>TENNESSEE</v>
      </c>
      <c r="M2386" t="str">
        <f>VLOOKUP(I2386,'Cost Center VLookup'!$A$1:$C$99,2,0)</f>
        <v>3344 Mid St Div Shelbyville Operations</v>
      </c>
      <c r="N2386" t="str">
        <f>VLOOKUP(I2386,'Cost Center VLookup'!$A$1:$C$89,3,0)</f>
        <v>James Robbins / Jason Griffin</v>
      </c>
      <c r="O2386" t="str">
        <f>VLOOKUP(I2386,'Cost Center VLookup'!$A$1:$D$97,4,0)</f>
        <v>Brett Lowe</v>
      </c>
    </row>
    <row r="2387" spans="1:15" ht="15" hidden="1">
      <c r="A2387" s="97" t="s">
        <v>2234</v>
      </c>
      <c r="B2387" s="86">
        <v>201609</v>
      </c>
      <c r="C2387" s="9" t="s">
        <v>1871</v>
      </c>
      <c r="D2387" s="93" t="s">
        <v>2216</v>
      </c>
      <c r="E2387" s="93" t="s">
        <v>486</v>
      </c>
      <c r="F2387" s="94">
        <v>95.86</v>
      </c>
      <c r="G2387" s="95">
        <v>30736</v>
      </c>
      <c r="H2387" s="7" t="str">
        <f>VLOOKUP(G2387,'Sub-Acct VLookup'!$A$1:$B$44,2,0)</f>
        <v>Community Welfare</v>
      </c>
      <c r="I2387" s="95">
        <v>3343</v>
      </c>
      <c r="J2387" s="54" t="s">
        <v>1026</v>
      </c>
      <c r="K2387" s="54"/>
      <c r="L2387" t="str">
        <f>VLOOKUP(J2387,'State V-Lookup'!$A$1:$B$19,2,0)</f>
        <v>TENNESSEE</v>
      </c>
      <c r="M2387" t="str">
        <f>VLOOKUP(I2387,'Cost Center VLookup'!$A$1:$C$99,2,0)</f>
        <v>3343 Mid St Div Murfreesboro Operations</v>
      </c>
      <c r="N2387" t="str">
        <f>VLOOKUP(I2387,'Cost Center VLookup'!$A$1:$C$89,3,0)</f>
        <v>James Robbins / Jason Griffin</v>
      </c>
      <c r="O2387" t="str">
        <f>VLOOKUP(I2387,'Cost Center VLookup'!$A$1:$D$97,4,0)</f>
        <v>Brett Lowe</v>
      </c>
    </row>
    <row r="2388" spans="1:15" ht="15" hidden="1">
      <c r="A2388" s="97" t="s">
        <v>2234</v>
      </c>
      <c r="B2388" s="86">
        <v>201609</v>
      </c>
      <c r="C2388" s="9" t="s">
        <v>1871</v>
      </c>
      <c r="D2388" s="93" t="s">
        <v>2216</v>
      </c>
      <c r="E2388" s="93" t="s">
        <v>486</v>
      </c>
      <c r="F2388" s="94">
        <v>95.86</v>
      </c>
      <c r="G2388" s="95">
        <v>30736</v>
      </c>
      <c r="H2388" s="7" t="str">
        <f>VLOOKUP(G2388,'Sub-Acct VLookup'!$A$1:$B$44,2,0)</f>
        <v>Community Welfare</v>
      </c>
      <c r="I2388" s="95">
        <v>3342</v>
      </c>
      <c r="J2388" s="54" t="s">
        <v>1026</v>
      </c>
      <c r="K2388" s="54"/>
      <c r="L2388" t="str">
        <f>VLOOKUP(J2388,'State V-Lookup'!$A$1:$B$19,2,0)</f>
        <v>TENNESSEE</v>
      </c>
      <c r="M2388" t="str">
        <f>VLOOKUP(I2388,'Cost Center VLookup'!$A$1:$C$99,2,0)</f>
        <v>3342 Mid St Div Franklin Operations</v>
      </c>
      <c r="N2388" t="str">
        <f>VLOOKUP(I2388,'Cost Center VLookup'!$A$1:$C$89,3,0)</f>
        <v>Kenny Hay / Steve Steiger</v>
      </c>
      <c r="O2388" t="str">
        <f>VLOOKUP(I2388,'Cost Center VLookup'!$A$1:$D$97,4,0)</f>
        <v>Brett Lowe</v>
      </c>
    </row>
    <row r="2389" spans="1:15" ht="15" hidden="1">
      <c r="A2389" s="97" t="s">
        <v>2234</v>
      </c>
      <c r="B2389" s="86">
        <v>201609</v>
      </c>
      <c r="C2389" s="9" t="s">
        <v>1871</v>
      </c>
      <c r="D2389" s="93" t="s">
        <v>187</v>
      </c>
      <c r="E2389" s="93" t="s">
        <v>486</v>
      </c>
      <c r="F2389" s="94">
        <v>852.73</v>
      </c>
      <c r="G2389" s="95">
        <v>30736</v>
      </c>
      <c r="H2389" s="7" t="str">
        <f>VLOOKUP(G2389,'Sub-Acct VLookup'!$A$1:$B$44,2,0)</f>
        <v>Community Welfare</v>
      </c>
      <c r="I2389" s="95">
        <v>3333</v>
      </c>
      <c r="J2389" s="54" t="s">
        <v>1026</v>
      </c>
      <c r="K2389" s="54"/>
      <c r="L2389" t="str">
        <f>VLOOKUP(J2389,'State V-Lookup'!$A$1:$B$19,2,0)</f>
        <v>TENNESSEE</v>
      </c>
      <c r="M2389" t="str">
        <f>VLOOKUP(I2389,'Cost Center VLookup'!$A$1:$C$99,2,0)</f>
        <v>3333 Mid St Div Public Affairs</v>
      </c>
      <c r="N2389" t="str">
        <f>VLOOKUP(I2389,'Cost Center VLookup'!$A$1:$C$89,3,0)</f>
        <v>Mark Martin</v>
      </c>
      <c r="O2389" t="str">
        <f>VLOOKUP(I2389,'Cost Center VLookup'!$A$1:$D$97,4,0)</f>
        <v>Administration</v>
      </c>
    </row>
    <row r="2390" spans="1:15" ht="15" hidden="1">
      <c r="A2390" s="97" t="s">
        <v>2234</v>
      </c>
      <c r="B2390" s="86">
        <v>201609</v>
      </c>
      <c r="C2390" s="9" t="s">
        <v>1871</v>
      </c>
      <c r="D2390" s="93" t="s">
        <v>2218</v>
      </c>
      <c r="E2390" s="93" t="s">
        <v>2217</v>
      </c>
      <c r="F2390" s="94">
        <v>250</v>
      </c>
      <c r="G2390" s="95">
        <v>30736</v>
      </c>
      <c r="H2390" s="7" t="str">
        <f>VLOOKUP(G2390,'Sub-Acct VLookup'!$A$1:$B$44,2,0)</f>
        <v>Community Welfare</v>
      </c>
      <c r="I2390" s="95">
        <v>3333</v>
      </c>
      <c r="J2390" s="54" t="s">
        <v>1011</v>
      </c>
      <c r="K2390" s="54"/>
      <c r="L2390" t="str">
        <f>VLOOKUP(J2390,'State V-Lookup'!$A$1:$B$19,2,0)</f>
        <v>KENTUCKY</v>
      </c>
      <c r="M2390" t="str">
        <f>VLOOKUP(I2390,'Cost Center VLookup'!$A$1:$C$99,2,0)</f>
        <v>3333 Mid St Div Public Affairs</v>
      </c>
      <c r="N2390" t="str">
        <f>VLOOKUP(I2390,'Cost Center VLookup'!$A$1:$C$89,3,0)</f>
        <v>Mark Martin</v>
      </c>
      <c r="O2390" t="str">
        <f>VLOOKUP(I2390,'Cost Center VLookup'!$A$1:$D$97,4,0)</f>
        <v>Administration</v>
      </c>
    </row>
    <row r="2391" spans="1:15" ht="15" hidden="1">
      <c r="A2391" s="97" t="s">
        <v>2235</v>
      </c>
      <c r="B2391" s="86">
        <v>201609</v>
      </c>
      <c r="C2391" s="9" t="s">
        <v>1871</v>
      </c>
      <c r="D2391" s="93" t="s">
        <v>2220</v>
      </c>
      <c r="E2391" s="93" t="s">
        <v>2219</v>
      </c>
      <c r="F2391" s="94">
        <v>1920</v>
      </c>
      <c r="G2391" s="95">
        <v>30736</v>
      </c>
      <c r="H2391" s="7" t="str">
        <f>VLOOKUP(G2391,'Sub-Acct VLookup'!$A$1:$B$44,2,0)</f>
        <v>Community Welfare</v>
      </c>
      <c r="I2391" s="95">
        <v>3333</v>
      </c>
      <c r="J2391" s="54" t="s">
        <v>1026</v>
      </c>
      <c r="K2391" s="54"/>
      <c r="L2391" t="str">
        <f>VLOOKUP(J2391,'State V-Lookup'!$A$1:$B$19,2,0)</f>
        <v>TENNESSEE</v>
      </c>
      <c r="M2391" t="str">
        <f>VLOOKUP(I2391,'Cost Center VLookup'!$A$1:$C$99,2,0)</f>
        <v>3333 Mid St Div Public Affairs</v>
      </c>
      <c r="N2391" t="str">
        <f>VLOOKUP(I2391,'Cost Center VLookup'!$A$1:$C$89,3,0)</f>
        <v>Mark Martin</v>
      </c>
      <c r="O2391" t="str">
        <f>VLOOKUP(I2391,'Cost Center VLookup'!$A$1:$D$97,4,0)</f>
        <v>Administration</v>
      </c>
    </row>
    <row r="2392" spans="1:15" ht="15" hidden="1">
      <c r="A2392" s="97" t="s">
        <v>2236</v>
      </c>
      <c r="B2392" s="86">
        <v>201609</v>
      </c>
      <c r="C2392" s="9" t="s">
        <v>1871</v>
      </c>
      <c r="D2392" s="93" t="s">
        <v>2222</v>
      </c>
      <c r="E2392" s="93" t="s">
        <v>2221</v>
      </c>
      <c r="F2392" s="94">
        <v>5000</v>
      </c>
      <c r="G2392" s="95">
        <v>30736</v>
      </c>
      <c r="H2392" s="7" t="str">
        <f>VLOOKUP(G2392,'Sub-Acct VLookup'!$A$1:$B$44,2,0)</f>
        <v>Community Welfare</v>
      </c>
      <c r="I2392" s="95">
        <v>3303</v>
      </c>
      <c r="J2392" s="54" t="s">
        <v>1026</v>
      </c>
      <c r="K2392" s="54"/>
      <c r="L2392" t="str">
        <f>VLOOKUP(J2392,'State V-Lookup'!$A$1:$B$19,2,0)</f>
        <v>TENNESSEE</v>
      </c>
      <c r="M2392" t="str">
        <f>VLOOKUP(I2392,'Cost Center VLookup'!$A$1:$C$99,2,0)</f>
        <v>3303 Mid St Div Franklin Human Resources</v>
      </c>
      <c r="N2392" t="str">
        <f>VLOOKUP(I2392,'Cost Center VLookup'!$A$1:$C$89,3,0)</f>
        <v>Julie Duff</v>
      </c>
      <c r="O2392" t="str">
        <f>VLOOKUP(I2392,'Cost Center VLookup'!$A$1:$D$97,4,0)</f>
        <v>Administration</v>
      </c>
    </row>
    <row r="2393" spans="1:15" ht="15" hidden="1">
      <c r="A2393" s="97" t="s">
        <v>2237</v>
      </c>
      <c r="B2393" s="86">
        <v>201609</v>
      </c>
      <c r="C2393" s="9" t="s">
        <v>1871</v>
      </c>
      <c r="D2393" s="93" t="s">
        <v>2223</v>
      </c>
      <c r="E2393" s="93" t="s">
        <v>1497</v>
      </c>
      <c r="F2393" s="94">
        <v>500</v>
      </c>
      <c r="G2393" s="95">
        <v>30736</v>
      </c>
      <c r="H2393" s="7" t="str">
        <f>VLOOKUP(G2393,'Sub-Acct VLookup'!$A$1:$B$44,2,0)</f>
        <v>Community Welfare</v>
      </c>
      <c r="I2393" s="95">
        <v>3333</v>
      </c>
      <c r="J2393" s="54" t="s">
        <v>1011</v>
      </c>
      <c r="K2393" s="54"/>
      <c r="L2393" t="str">
        <f>VLOOKUP(J2393,'State V-Lookup'!$A$1:$B$19,2,0)</f>
        <v>KENTUCKY</v>
      </c>
      <c r="M2393" t="str">
        <f>VLOOKUP(I2393,'Cost Center VLookup'!$A$1:$C$99,2,0)</f>
        <v>3333 Mid St Div Public Affairs</v>
      </c>
      <c r="N2393" t="str">
        <f>VLOOKUP(I2393,'Cost Center VLookup'!$A$1:$C$89,3,0)</f>
        <v>Mark Martin</v>
      </c>
      <c r="O2393" t="str">
        <f>VLOOKUP(I2393,'Cost Center VLookup'!$A$1:$D$97,4,0)</f>
        <v>Administration</v>
      </c>
    </row>
    <row r="2394" spans="1:15" ht="15" hidden="1">
      <c r="A2394" s="97" t="s">
        <v>2238</v>
      </c>
      <c r="B2394" s="86">
        <v>201609</v>
      </c>
      <c r="C2394" s="9" t="s">
        <v>1871</v>
      </c>
      <c r="D2394" s="93">
        <v>1</v>
      </c>
      <c r="E2394" s="93" t="s">
        <v>2224</v>
      </c>
      <c r="F2394" s="94">
        <v>500</v>
      </c>
      <c r="G2394" s="95">
        <v>30706</v>
      </c>
      <c r="H2394" s="7" t="str">
        <f>VLOOKUP(G2394,'Sub-Acct VLookup'!$A$1:$B$44,2,0)</f>
        <v>Museums &amp; Arts</v>
      </c>
      <c r="I2394" s="95">
        <v>3333</v>
      </c>
      <c r="J2394" s="54" t="s">
        <v>1011</v>
      </c>
      <c r="K2394" s="54"/>
      <c r="L2394" t="str">
        <f>VLOOKUP(J2394,'State V-Lookup'!$A$1:$B$19,2,0)</f>
        <v>KENTUCKY</v>
      </c>
      <c r="M2394" t="str">
        <f>VLOOKUP(I2394,'Cost Center VLookup'!$A$1:$C$99,2,0)</f>
        <v>3333 Mid St Div Public Affairs</v>
      </c>
      <c r="N2394" t="str">
        <f>VLOOKUP(I2394,'Cost Center VLookup'!$A$1:$C$89,3,0)</f>
        <v>Mark Martin</v>
      </c>
      <c r="O2394" t="str">
        <f>VLOOKUP(I2394,'Cost Center VLookup'!$A$1:$D$97,4,0)</f>
        <v>Administration</v>
      </c>
    </row>
    <row r="2395" spans="1:15" ht="15" hidden="1">
      <c r="A2395" s="97" t="s">
        <v>2239</v>
      </c>
      <c r="B2395" s="86">
        <v>201610</v>
      </c>
      <c r="C2395" s="98" t="s">
        <v>2268</v>
      </c>
      <c r="D2395" s="97" t="s">
        <v>2241</v>
      </c>
      <c r="E2395" s="97" t="s">
        <v>2240</v>
      </c>
      <c r="F2395" s="99">
        <v>1000</v>
      </c>
      <c r="G2395" s="100">
        <v>30736</v>
      </c>
      <c r="H2395" s="7" t="str">
        <f>VLOOKUP(G2395,'Sub-Acct VLookup'!$A$1:$B$44,2,0)</f>
        <v>Community Welfare</v>
      </c>
      <c r="I2395" s="100">
        <v>3333</v>
      </c>
      <c r="J2395" s="54" t="s">
        <v>1011</v>
      </c>
      <c r="K2395" s="54"/>
      <c r="L2395" t="str">
        <f>VLOOKUP(J2395,'State V-Lookup'!$A$1:$B$19,2,0)</f>
        <v>KENTUCKY</v>
      </c>
      <c r="M2395" t="str">
        <f>VLOOKUP(I2395,'Cost Center VLookup'!$A$1:$C$99,2,0)</f>
        <v>3333 Mid St Div Public Affairs</v>
      </c>
      <c r="N2395" t="str">
        <f>VLOOKUP(I2395,'Cost Center VLookup'!$A$1:$C$89,3,0)</f>
        <v>Mark Martin</v>
      </c>
      <c r="O2395" t="str">
        <f>VLOOKUP(I2395,'Cost Center VLookup'!$A$1:$D$97,4,0)</f>
        <v>Administration</v>
      </c>
    </row>
    <row r="2396" spans="1:15" ht="15" hidden="1">
      <c r="A2396" s="97" t="s">
        <v>2239</v>
      </c>
      <c r="B2396" s="86">
        <v>201610</v>
      </c>
      <c r="C2396" s="98" t="s">
        <v>2268</v>
      </c>
      <c r="D2396" s="97" t="s">
        <v>2241</v>
      </c>
      <c r="E2396" s="97" t="s">
        <v>2242</v>
      </c>
      <c r="F2396" s="99">
        <v>175</v>
      </c>
      <c r="G2396" s="100">
        <v>30736</v>
      </c>
      <c r="H2396" s="7" t="str">
        <f>VLOOKUP(G2396,'Sub-Acct VLookup'!$A$1:$B$44,2,0)</f>
        <v>Community Welfare</v>
      </c>
      <c r="I2396" s="100">
        <v>2631</v>
      </c>
      <c r="J2396" s="54" t="s">
        <v>1011</v>
      </c>
      <c r="K2396" s="54"/>
      <c r="L2396" t="str">
        <f>VLOOKUP(J2396,'State V-Lookup'!$A$1:$B$19,2,0)</f>
        <v>KENTUCKY</v>
      </c>
      <c r="M2396" t="str">
        <f>VLOOKUP(I2396,'Cost Center VLookup'!$A$1:$C$99,2,0)</f>
        <v>2631 KY Div Madisonville West Region Administration</v>
      </c>
      <c r="N2396" t="str">
        <f>VLOOKUP(I2396,'Cost Center VLookup'!$A$1:$C$89,3,0)</f>
        <v>Tim Owen</v>
      </c>
      <c r="O2396" t="str">
        <f>VLOOKUP(I2396,'Cost Center VLookup'!$A$1:$D$97,4,0)</f>
        <v>Administration</v>
      </c>
    </row>
    <row r="2397" spans="1:15" ht="15" hidden="1">
      <c r="A2397" s="97" t="s">
        <v>2239</v>
      </c>
      <c r="B2397" s="86">
        <v>201610</v>
      </c>
      <c r="C2397" s="98" t="s">
        <v>2268</v>
      </c>
      <c r="D2397" s="97" t="s">
        <v>2241</v>
      </c>
      <c r="E2397" s="97" t="s">
        <v>699</v>
      </c>
      <c r="F2397" s="99">
        <v>1000</v>
      </c>
      <c r="G2397" s="100">
        <v>30736</v>
      </c>
      <c r="H2397" s="7" t="str">
        <f>VLOOKUP(G2397,'Sub-Acct VLookup'!$A$1:$B$44,2,0)</f>
        <v>Community Welfare</v>
      </c>
      <c r="I2397" s="100">
        <v>3333</v>
      </c>
      <c r="J2397" s="54" t="s">
        <v>1011</v>
      </c>
      <c r="K2397" s="54"/>
      <c r="L2397" t="str">
        <f>VLOOKUP(J2397,'State V-Lookup'!$A$1:$B$19,2,0)</f>
        <v>KENTUCKY</v>
      </c>
      <c r="M2397" t="str">
        <f>VLOOKUP(I2397,'Cost Center VLookup'!$A$1:$C$99,2,0)</f>
        <v>3333 Mid St Div Public Affairs</v>
      </c>
      <c r="N2397" t="str">
        <f>VLOOKUP(I2397,'Cost Center VLookup'!$A$1:$C$89,3,0)</f>
        <v>Mark Martin</v>
      </c>
      <c r="O2397" t="str">
        <f>VLOOKUP(I2397,'Cost Center VLookup'!$A$1:$D$97,4,0)</f>
        <v>Administration</v>
      </c>
    </row>
    <row r="2398" spans="1:15" ht="15" hidden="1">
      <c r="A2398" s="97" t="s">
        <v>2239</v>
      </c>
      <c r="B2398" s="86">
        <v>201610</v>
      </c>
      <c r="C2398" s="98" t="s">
        <v>2268</v>
      </c>
      <c r="D2398" s="97" t="s">
        <v>2243</v>
      </c>
      <c r="E2398" s="97" t="s">
        <v>90</v>
      </c>
      <c r="F2398" s="99">
        <v>1600</v>
      </c>
      <c r="G2398" s="100">
        <v>30702</v>
      </c>
      <c r="H2398" s="7" t="str">
        <f>VLOOKUP(G2398,'Sub-Acct VLookup'!$A$1:$B$44,2,0)</f>
        <v>Education</v>
      </c>
      <c r="I2398" s="100">
        <v>3333</v>
      </c>
      <c r="J2398" s="54" t="s">
        <v>1011</v>
      </c>
      <c r="K2398" s="54"/>
      <c r="L2398" t="str">
        <f>VLOOKUP(J2398,'State V-Lookup'!$A$1:$B$19,2,0)</f>
        <v>KENTUCKY</v>
      </c>
      <c r="M2398" t="str">
        <f>VLOOKUP(I2398,'Cost Center VLookup'!$A$1:$C$99,2,0)</f>
        <v>3333 Mid St Div Public Affairs</v>
      </c>
      <c r="N2398" t="str">
        <f>VLOOKUP(I2398,'Cost Center VLookup'!$A$1:$C$89,3,0)</f>
        <v>Mark Martin</v>
      </c>
      <c r="O2398" t="str">
        <f>VLOOKUP(I2398,'Cost Center VLookup'!$A$1:$D$97,4,0)</f>
        <v>Administration</v>
      </c>
    </row>
    <row r="2399" spans="1:15" ht="15" hidden="1">
      <c r="A2399" s="97" t="s">
        <v>2244</v>
      </c>
      <c r="B2399" s="86">
        <v>201610</v>
      </c>
      <c r="C2399" s="98" t="s">
        <v>2268</v>
      </c>
      <c r="D2399" s="97" t="s">
        <v>2245</v>
      </c>
      <c r="E2399" s="97" t="s">
        <v>909</v>
      </c>
      <c r="F2399" s="99">
        <v>1000</v>
      </c>
      <c r="G2399" s="100">
        <v>30705</v>
      </c>
      <c r="H2399" s="7" t="str">
        <f>VLOOKUP(G2399,'Sub-Acct VLookup'!$A$1:$B$44,2,0)</f>
        <v>Health</v>
      </c>
      <c r="I2399" s="100">
        <v>3333</v>
      </c>
      <c r="J2399" s="54" t="s">
        <v>1011</v>
      </c>
      <c r="K2399" s="54"/>
      <c r="L2399" t="str">
        <f>VLOOKUP(J2399,'State V-Lookup'!$A$1:$B$19,2,0)</f>
        <v>KENTUCKY</v>
      </c>
      <c r="M2399" t="str">
        <f>VLOOKUP(I2399,'Cost Center VLookup'!$A$1:$C$99,2,0)</f>
        <v>3333 Mid St Div Public Affairs</v>
      </c>
      <c r="N2399" t="str">
        <f>VLOOKUP(I2399,'Cost Center VLookup'!$A$1:$C$89,3,0)</f>
        <v>Mark Martin</v>
      </c>
      <c r="O2399" t="str">
        <f>VLOOKUP(I2399,'Cost Center VLookup'!$A$1:$D$97,4,0)</f>
        <v>Administration</v>
      </c>
    </row>
    <row r="2400" spans="1:15" ht="15" hidden="1">
      <c r="A2400" s="97" t="s">
        <v>2244</v>
      </c>
      <c r="B2400" s="86">
        <v>201610</v>
      </c>
      <c r="C2400" s="98" t="s">
        <v>2268</v>
      </c>
      <c r="D2400" s="97" t="s">
        <v>2246</v>
      </c>
      <c r="E2400" s="97" t="s">
        <v>755</v>
      </c>
      <c r="F2400" s="99">
        <v>250</v>
      </c>
      <c r="G2400" s="100">
        <v>30736</v>
      </c>
      <c r="H2400" s="7" t="str">
        <f>VLOOKUP(G2400,'Sub-Acct VLookup'!$A$1:$B$44,2,0)</f>
        <v>Community Welfare</v>
      </c>
      <c r="I2400" s="100">
        <v>2732</v>
      </c>
      <c r="J2400" s="54" t="s">
        <v>1011</v>
      </c>
      <c r="K2400" s="54"/>
      <c r="L2400" t="str">
        <f>VLOOKUP(J2400,'State V-Lookup'!$A$1:$B$19,2,0)</f>
        <v>KENTUCKY</v>
      </c>
      <c r="M2400" t="str">
        <f>VLOOKUP(I2400,'Cost Center VLookup'!$A$1:$C$99,2,0)</f>
        <v>2732 KY Div Bowling Green East Region Marketing</v>
      </c>
      <c r="N2400" t="str">
        <f>VLOOKUP(I2400,'Cost Center VLookup'!$A$1:$C$89,3,0)</f>
        <v>Bradley Benningfield</v>
      </c>
      <c r="O2400" t="str">
        <f>VLOOKUP(I2400,'Cost Center VLookup'!$A$1:$D$97,4,0)</f>
        <v>Marketing</v>
      </c>
    </row>
    <row r="2401" spans="1:15" ht="15" hidden="1">
      <c r="A2401" s="97" t="s">
        <v>2247</v>
      </c>
      <c r="B2401" s="86">
        <v>201610</v>
      </c>
      <c r="C2401" s="98" t="s">
        <v>2268</v>
      </c>
      <c r="D2401" s="97" t="s">
        <v>2248</v>
      </c>
      <c r="E2401" s="97" t="s">
        <v>1603</v>
      </c>
      <c r="F2401" s="99">
        <v>350</v>
      </c>
      <c r="G2401" s="100">
        <v>30706</v>
      </c>
      <c r="H2401" s="7" t="str">
        <f>VLOOKUP(G2401,'Sub-Acct VLookup'!$A$1:$B$44,2,0)</f>
        <v>Museums &amp; Arts</v>
      </c>
      <c r="I2401" s="100">
        <v>3333</v>
      </c>
      <c r="J2401" s="54" t="s">
        <v>1011</v>
      </c>
      <c r="K2401" s="54"/>
      <c r="L2401" t="str">
        <f>VLOOKUP(J2401,'State V-Lookup'!$A$1:$B$19,2,0)</f>
        <v>KENTUCKY</v>
      </c>
      <c r="M2401" t="str">
        <f>VLOOKUP(I2401,'Cost Center VLookup'!$A$1:$C$99,2,0)</f>
        <v>3333 Mid St Div Public Affairs</v>
      </c>
      <c r="N2401" t="str">
        <f>VLOOKUP(I2401,'Cost Center VLookup'!$A$1:$C$89,3,0)</f>
        <v>Mark Martin</v>
      </c>
      <c r="O2401" t="str">
        <f>VLOOKUP(I2401,'Cost Center VLookup'!$A$1:$D$97,4,0)</f>
        <v>Administration</v>
      </c>
    </row>
    <row r="2402" spans="1:15" ht="15" hidden="1">
      <c r="A2402" s="97" t="s">
        <v>2249</v>
      </c>
      <c r="B2402" s="86">
        <v>201610</v>
      </c>
      <c r="C2402" s="98" t="s">
        <v>2268</v>
      </c>
      <c r="D2402" s="97" t="s">
        <v>2250</v>
      </c>
      <c r="E2402" s="97" t="s">
        <v>491</v>
      </c>
      <c r="F2402" s="99">
        <v>1000</v>
      </c>
      <c r="G2402" s="100">
        <v>30736</v>
      </c>
      <c r="H2402" s="7" t="str">
        <f>VLOOKUP(G2402,'Sub-Acct VLookup'!$A$1:$B$44,2,0)</f>
        <v>Community Welfare</v>
      </c>
      <c r="I2402" s="100">
        <v>3333</v>
      </c>
      <c r="J2402" s="54" t="s">
        <v>1026</v>
      </c>
      <c r="K2402" s="54"/>
      <c r="L2402" t="str">
        <f>VLOOKUP(J2402,'State V-Lookup'!$A$1:$B$19,2,0)</f>
        <v>TENNESSEE</v>
      </c>
      <c r="M2402" t="str">
        <f>VLOOKUP(I2402,'Cost Center VLookup'!$A$1:$C$99,2,0)</f>
        <v>3333 Mid St Div Public Affairs</v>
      </c>
      <c r="N2402" t="str">
        <f>VLOOKUP(I2402,'Cost Center VLookup'!$A$1:$C$89,3,0)</f>
        <v>Mark Martin</v>
      </c>
      <c r="O2402" t="str">
        <f>VLOOKUP(I2402,'Cost Center VLookup'!$A$1:$D$97,4,0)</f>
        <v>Administration</v>
      </c>
    </row>
    <row r="2403" spans="1:15" ht="15" hidden="1">
      <c r="A2403" s="97" t="s">
        <v>2251</v>
      </c>
      <c r="B2403" s="86">
        <v>201610</v>
      </c>
      <c r="C2403" s="98" t="s">
        <v>2268</v>
      </c>
      <c r="D2403" s="97" t="s">
        <v>2253</v>
      </c>
      <c r="E2403" s="97" t="s">
        <v>2252</v>
      </c>
      <c r="F2403" s="99">
        <v>1000</v>
      </c>
      <c r="G2403" s="100">
        <v>30736</v>
      </c>
      <c r="H2403" s="7" t="str">
        <f>VLOOKUP(G2403,'Sub-Acct VLookup'!$A$1:$B$44,2,0)</f>
        <v>Community Welfare</v>
      </c>
      <c r="I2403" s="100">
        <v>3333</v>
      </c>
      <c r="J2403" s="54" t="s">
        <v>1026</v>
      </c>
      <c r="K2403" s="54"/>
      <c r="L2403" t="str">
        <f>VLOOKUP(J2403,'State V-Lookup'!$A$1:$B$19,2,0)</f>
        <v>TENNESSEE</v>
      </c>
      <c r="M2403" t="str">
        <f>VLOOKUP(I2403,'Cost Center VLookup'!$A$1:$C$99,2,0)</f>
        <v>3333 Mid St Div Public Affairs</v>
      </c>
      <c r="N2403" t="str">
        <f>VLOOKUP(I2403,'Cost Center VLookup'!$A$1:$C$89,3,0)</f>
        <v>Mark Martin</v>
      </c>
      <c r="O2403" t="str">
        <f>VLOOKUP(I2403,'Cost Center VLookup'!$A$1:$D$97,4,0)</f>
        <v>Administration</v>
      </c>
    </row>
    <row r="2404" spans="1:15" ht="15" hidden="1">
      <c r="A2404" s="97" t="s">
        <v>2254</v>
      </c>
      <c r="B2404" s="86">
        <v>201610</v>
      </c>
      <c r="C2404" s="98" t="s">
        <v>2268</v>
      </c>
      <c r="D2404" s="97" t="s">
        <v>2255</v>
      </c>
      <c r="E2404" s="97" t="s">
        <v>88</v>
      </c>
      <c r="F2404" s="99">
        <v>200</v>
      </c>
      <c r="G2404" s="100">
        <v>30736</v>
      </c>
      <c r="H2404" s="7" t="str">
        <f>VLOOKUP(G2404,'Sub-Acct VLookup'!$A$1:$B$44,2,0)</f>
        <v>Community Welfare</v>
      </c>
      <c r="I2404" s="100">
        <v>3333</v>
      </c>
      <c r="J2404" s="54" t="s">
        <v>1011</v>
      </c>
      <c r="K2404" s="54"/>
      <c r="L2404" t="str">
        <f>VLOOKUP(J2404,'State V-Lookup'!$A$1:$B$19,2,0)</f>
        <v>KENTUCKY</v>
      </c>
      <c r="M2404" t="str">
        <f>VLOOKUP(I2404,'Cost Center VLookup'!$A$1:$C$99,2,0)</f>
        <v>3333 Mid St Div Public Affairs</v>
      </c>
      <c r="N2404" t="str">
        <f>VLOOKUP(I2404,'Cost Center VLookup'!$A$1:$C$89,3,0)</f>
        <v>Mark Martin</v>
      </c>
      <c r="O2404" t="str">
        <f>VLOOKUP(I2404,'Cost Center VLookup'!$A$1:$D$97,4,0)</f>
        <v>Administration</v>
      </c>
    </row>
    <row r="2405" spans="1:15" ht="15" hidden="1">
      <c r="A2405" s="97" t="s">
        <v>2256</v>
      </c>
      <c r="B2405" s="86">
        <v>201610</v>
      </c>
      <c r="C2405" s="98" t="s">
        <v>2268</v>
      </c>
      <c r="D2405" s="97" t="s">
        <v>2257</v>
      </c>
      <c r="E2405" s="97" t="s">
        <v>1762</v>
      </c>
      <c r="F2405" s="99">
        <v>1994</v>
      </c>
      <c r="G2405" s="100">
        <v>30736</v>
      </c>
      <c r="H2405" s="7" t="str">
        <f>VLOOKUP(G2405,'Sub-Acct VLookup'!$A$1:$B$44,2,0)</f>
        <v>Community Welfare</v>
      </c>
      <c r="I2405" s="100">
        <v>2750</v>
      </c>
      <c r="J2405" s="54" t="s">
        <v>1011</v>
      </c>
      <c r="K2405" s="54"/>
      <c r="L2405" t="str">
        <f>VLOOKUP(J2405,'State V-Lookup'!$A$1:$B$19,2,0)</f>
        <v>KENTUCKY</v>
      </c>
      <c r="M2405" t="str">
        <f>VLOOKUP(I2405,'Cost Center VLookup'!$A$1:$C$99,2,0)</f>
        <v>2750 KY Div Bowling Green Operations</v>
      </c>
      <c r="N2405" t="str">
        <f>VLOOKUP(I2405,'Cost Center VLookup'!$A$1:$C$89,3,0)</f>
        <v>Mike Close</v>
      </c>
      <c r="O2405" t="str">
        <f>VLOOKUP(I2405,'Cost Center VLookup'!$A$1:$D$97,4,0)</f>
        <v>Mike Close</v>
      </c>
    </row>
    <row r="2406" spans="1:15" ht="15" hidden="1">
      <c r="A2406" s="97" t="s">
        <v>2258</v>
      </c>
      <c r="B2406" s="86">
        <v>201610</v>
      </c>
      <c r="C2406" s="98" t="s">
        <v>2268</v>
      </c>
      <c r="D2406" s="97" t="s">
        <v>2259</v>
      </c>
      <c r="E2406" s="97" t="s">
        <v>1148</v>
      </c>
      <c r="F2406" s="99">
        <v>1500</v>
      </c>
      <c r="G2406" s="100">
        <v>30736</v>
      </c>
      <c r="H2406" s="7" t="str">
        <f>VLOOKUP(G2406,'Sub-Acct VLookup'!$A$1:$B$44,2,0)</f>
        <v>Community Welfare</v>
      </c>
      <c r="I2406" s="100">
        <v>3333</v>
      </c>
      <c r="J2406" s="54" t="s">
        <v>1026</v>
      </c>
      <c r="K2406" s="54"/>
      <c r="L2406" t="str">
        <f>VLOOKUP(J2406,'State V-Lookup'!$A$1:$B$19,2,0)</f>
        <v>TENNESSEE</v>
      </c>
      <c r="M2406" t="str">
        <f>VLOOKUP(I2406,'Cost Center VLookup'!$A$1:$C$99,2,0)</f>
        <v>3333 Mid St Div Public Affairs</v>
      </c>
      <c r="N2406" t="str">
        <f>VLOOKUP(I2406,'Cost Center VLookup'!$A$1:$C$89,3,0)</f>
        <v>Mark Martin</v>
      </c>
      <c r="O2406" t="str">
        <f>VLOOKUP(I2406,'Cost Center VLookup'!$A$1:$D$97,4,0)</f>
        <v>Administration</v>
      </c>
    </row>
    <row r="2407" spans="1:15" ht="15" hidden="1">
      <c r="A2407" s="97" t="s">
        <v>2260</v>
      </c>
      <c r="B2407" s="86">
        <v>201610</v>
      </c>
      <c r="C2407" s="98" t="s">
        <v>2268</v>
      </c>
      <c r="D2407" s="97" t="s">
        <v>2261</v>
      </c>
      <c r="E2407" s="97" t="s">
        <v>1848</v>
      </c>
      <c r="F2407" s="99">
        <v>200</v>
      </c>
      <c r="G2407" s="100">
        <v>30702</v>
      </c>
      <c r="H2407" s="7" t="str">
        <f>VLOOKUP(G2407,'Sub-Acct VLookup'!$A$1:$B$44,2,0)</f>
        <v>Education</v>
      </c>
      <c r="I2407" s="100">
        <v>3307</v>
      </c>
      <c r="J2407" s="54" t="s">
        <v>1026</v>
      </c>
      <c r="K2407" s="54"/>
      <c r="L2407" t="str">
        <f>VLOOKUP(J2407,'State V-Lookup'!$A$1:$B$19,2,0)</f>
        <v>TENNESSEE</v>
      </c>
      <c r="M2407" t="str">
        <f>VLOOKUP(I2407,'Cost Center VLookup'!$A$1:$C$99,2,0)</f>
        <v>3307 Mid St Div Franklin Finance</v>
      </c>
      <c r="N2407" t="str">
        <f>VLOOKUP(I2407,'Cost Center VLookup'!$A$1:$C$89,3,0)</f>
        <v>Marcie Wessinger</v>
      </c>
      <c r="O2407" t="str">
        <f>VLOOKUP(I2407,'Cost Center VLookup'!$A$1:$D$97,4,0)</f>
        <v>Administration</v>
      </c>
    </row>
    <row r="2408" spans="1:15" ht="15" hidden="1">
      <c r="A2408" s="97" t="s">
        <v>2262</v>
      </c>
      <c r="B2408" s="86">
        <v>201610</v>
      </c>
      <c r="C2408" s="98" t="s">
        <v>2268</v>
      </c>
      <c r="D2408" s="97" t="s">
        <v>2264</v>
      </c>
      <c r="E2408" s="97" t="s">
        <v>2263</v>
      </c>
      <c r="F2408" s="99">
        <v>250</v>
      </c>
      <c r="G2408" s="100">
        <v>30702</v>
      </c>
      <c r="H2408" s="7" t="str">
        <f>VLOOKUP(G2408,'Sub-Acct VLookup'!$A$1:$B$44,2,0)</f>
        <v>Education</v>
      </c>
      <c r="I2408" s="100">
        <v>3307</v>
      </c>
      <c r="J2408" s="54" t="s">
        <v>1026</v>
      </c>
      <c r="K2408" s="54"/>
      <c r="L2408" t="str">
        <f>VLOOKUP(J2408,'State V-Lookup'!$A$1:$B$19,2,0)</f>
        <v>TENNESSEE</v>
      </c>
      <c r="M2408" t="str">
        <f>VLOOKUP(I2408,'Cost Center VLookup'!$A$1:$C$99,2,0)</f>
        <v>3307 Mid St Div Franklin Finance</v>
      </c>
      <c r="N2408" t="str">
        <f>VLOOKUP(I2408,'Cost Center VLookup'!$A$1:$C$89,3,0)</f>
        <v>Marcie Wessinger</v>
      </c>
      <c r="O2408" t="str">
        <f>VLOOKUP(I2408,'Cost Center VLookup'!$A$1:$D$97,4,0)</f>
        <v>Administration</v>
      </c>
    </row>
    <row r="2409" spans="1:15" ht="15" hidden="1">
      <c r="A2409" s="97" t="s">
        <v>2262</v>
      </c>
      <c r="B2409" s="86">
        <v>201610</v>
      </c>
      <c r="C2409" s="98" t="s">
        <v>2268</v>
      </c>
      <c r="D2409" s="97" t="s">
        <v>2265</v>
      </c>
      <c r="E2409" s="97" t="s">
        <v>755</v>
      </c>
      <c r="F2409" s="99">
        <v>250</v>
      </c>
      <c r="G2409" s="100">
        <v>30736</v>
      </c>
      <c r="H2409" s="7" t="str">
        <f>VLOOKUP(G2409,'Sub-Acct VLookup'!$A$1:$B$44,2,0)</f>
        <v>Community Welfare</v>
      </c>
      <c r="I2409" s="100">
        <v>2734</v>
      </c>
      <c r="J2409" s="54" t="s">
        <v>1011</v>
      </c>
      <c r="K2409" s="54"/>
      <c r="L2409" t="str">
        <f>VLOOKUP(J2409,'State V-Lookup'!$A$1:$B$19,2,0)</f>
        <v>KENTUCKY</v>
      </c>
      <c r="M2409" t="str">
        <f>VLOOKUP(I2409,'Cost Center VLookup'!$A$1:$C$99,2,0)</f>
        <v>2734 KY Div Bowling Green C&amp;M/Service</v>
      </c>
      <c r="N2409" t="str">
        <f>VLOOKUP(I2409,'Cost Center VLookup'!$A$1:$C$89,3,0)</f>
        <v>Don Bonner / Kolby Beals</v>
      </c>
      <c r="O2409" t="str">
        <f>VLOOKUP(I2409,'Cost Center VLookup'!$A$1:$D$97,4,0)</f>
        <v>Mike Close</v>
      </c>
    </row>
    <row r="2410" spans="1:15" ht="15" hidden="1">
      <c r="A2410" s="97" t="s">
        <v>2266</v>
      </c>
      <c r="B2410" s="86">
        <v>201610</v>
      </c>
      <c r="C2410" s="98" t="s">
        <v>2268</v>
      </c>
      <c r="D2410" s="97" t="s">
        <v>2267</v>
      </c>
      <c r="E2410" s="97" t="s">
        <v>1876</v>
      </c>
      <c r="F2410" s="99">
        <v>2500</v>
      </c>
      <c r="G2410" s="100">
        <v>30702</v>
      </c>
      <c r="H2410" s="7" t="str">
        <f>VLOOKUP(G2410,'Sub-Acct VLookup'!$A$1:$B$44,2,0)</f>
        <v>Education</v>
      </c>
      <c r="I2410" s="100">
        <v>3333</v>
      </c>
      <c r="J2410" s="54" t="s">
        <v>1011</v>
      </c>
      <c r="K2410" s="54"/>
      <c r="L2410" t="str">
        <f>VLOOKUP(J2410,'State V-Lookup'!$A$1:$B$19,2,0)</f>
        <v>KENTUCKY</v>
      </c>
      <c r="M2410" t="str">
        <f>VLOOKUP(I2410,'Cost Center VLookup'!$A$1:$C$99,2,0)</f>
        <v>3333 Mid St Div Public Affairs</v>
      </c>
      <c r="N2410" t="str">
        <f>VLOOKUP(I2410,'Cost Center VLookup'!$A$1:$C$89,3,0)</f>
        <v>Mark Martin</v>
      </c>
      <c r="O2410" t="str">
        <f>VLOOKUP(I2410,'Cost Center VLookup'!$A$1:$D$97,4,0)</f>
        <v>Administration</v>
      </c>
    </row>
    <row r="2411" spans="1:15" ht="15" hidden="1">
      <c r="A2411" s="97"/>
      <c r="B2411" s="86">
        <v>201610</v>
      </c>
      <c r="C2411" s="98" t="s">
        <v>2268</v>
      </c>
      <c r="F2411" s="99">
        <v>-1920</v>
      </c>
      <c r="G2411" s="100">
        <v>30736</v>
      </c>
      <c r="H2411" s="7" t="str">
        <f>VLOOKUP(G2411,'Sub-Acct VLookup'!$A$1:$B$44,2,0)</f>
        <v>Community Welfare</v>
      </c>
      <c r="I2411" s="100">
        <v>3333</v>
      </c>
      <c r="J2411" s="101" t="s">
        <v>1035</v>
      </c>
      <c r="K2411" s="101"/>
      <c r="L2411" t="str">
        <f>VLOOKUP(J2411,'State V-Lookup'!$A$1:$B$19,2,0)</f>
        <v>VIRGINIA</v>
      </c>
      <c r="M2411" t="str">
        <f>VLOOKUP(I2411,'Cost Center VLookup'!$A$1:$C$99,2,0)</f>
        <v>3333 Mid St Div Public Affairs</v>
      </c>
      <c r="N2411" t="str">
        <f>VLOOKUP(I2411,'Cost Center VLookup'!$A$1:$C$89,3,0)</f>
        <v>Mark Martin</v>
      </c>
      <c r="O2411" t="str">
        <f>VLOOKUP(I2411,'Cost Center VLookup'!$A$1:$D$97,4,0)</f>
        <v>Administration</v>
      </c>
    </row>
    <row r="2412" spans="1:15" ht="15" hidden="1">
      <c r="A2412" s="102" t="s">
        <v>2236</v>
      </c>
      <c r="B2412" s="86">
        <v>201611</v>
      </c>
      <c r="C2412" s="98" t="s">
        <v>2268</v>
      </c>
      <c r="D2412" s="102" t="s">
        <v>2269</v>
      </c>
      <c r="E2412" s="102" t="s">
        <v>470</v>
      </c>
      <c r="F2412" s="103">
        <v>1000</v>
      </c>
      <c r="G2412" s="104">
        <v>30736</v>
      </c>
      <c r="H2412" s="7" t="str">
        <f>VLOOKUP(G2412,'Sub-Acct VLookup'!$A$1:$B$44,2,0)</f>
        <v>Community Welfare</v>
      </c>
      <c r="I2412" s="104">
        <v>3333</v>
      </c>
      <c r="J2412" s="105" t="s">
        <v>1026</v>
      </c>
      <c r="K2412" s="105"/>
      <c r="L2412" t="str">
        <f>VLOOKUP(J2412,'State V-Lookup'!$A$1:$B$19,2,0)</f>
        <v>TENNESSEE</v>
      </c>
      <c r="M2412" t="str">
        <f>VLOOKUP(I2412,'Cost Center VLookup'!$A$1:$C$99,2,0)</f>
        <v>3333 Mid St Div Public Affairs</v>
      </c>
      <c r="N2412" t="str">
        <f>VLOOKUP(I2412,'Cost Center VLookup'!$A$1:$C$89,3,0)</f>
        <v>Mark Martin</v>
      </c>
      <c r="O2412" t="str">
        <f>VLOOKUP(I2412,'Cost Center VLookup'!$A$1:$D$97,4,0)</f>
        <v>Administration</v>
      </c>
    </row>
    <row r="2413" spans="1:15" ht="15" hidden="1">
      <c r="A2413" s="102" t="s">
        <v>2254</v>
      </c>
      <c r="B2413" s="86">
        <v>201611</v>
      </c>
      <c r="C2413" s="98" t="s">
        <v>2268</v>
      </c>
      <c r="D2413" s="102" t="s">
        <v>2270</v>
      </c>
      <c r="E2413" s="102" t="s">
        <v>1854</v>
      </c>
      <c r="F2413" s="103">
        <v>550</v>
      </c>
      <c r="G2413" s="104">
        <v>30736</v>
      </c>
      <c r="H2413" s="7" t="str">
        <f>VLOOKUP(G2413,'Sub-Acct VLookup'!$A$1:$B$44,2,0)</f>
        <v>Community Welfare</v>
      </c>
      <c r="I2413" s="104">
        <v>3333</v>
      </c>
      <c r="J2413" s="101" t="s">
        <v>1035</v>
      </c>
      <c r="K2413" s="101"/>
      <c r="L2413" t="str">
        <f>VLOOKUP(J2413,'State V-Lookup'!$A$1:$B$19,2,0)</f>
        <v>VIRGINIA</v>
      </c>
      <c r="M2413" t="str">
        <f>VLOOKUP(I2413,'Cost Center VLookup'!$A$1:$C$99,2,0)</f>
        <v>3333 Mid St Div Public Affairs</v>
      </c>
      <c r="N2413" t="str">
        <f>VLOOKUP(I2413,'Cost Center VLookup'!$A$1:$C$89,3,0)</f>
        <v>Mark Martin</v>
      </c>
      <c r="O2413" t="str">
        <f>VLOOKUP(I2413,'Cost Center VLookup'!$A$1:$D$97,4,0)</f>
        <v>Administration</v>
      </c>
    </row>
    <row r="2414" spans="1:15" ht="15" hidden="1">
      <c r="A2414" s="102" t="s">
        <v>2256</v>
      </c>
      <c r="B2414" s="86">
        <v>201611</v>
      </c>
      <c r="C2414" s="98" t="s">
        <v>2268</v>
      </c>
      <c r="D2414" s="102" t="s">
        <v>2257</v>
      </c>
      <c r="E2414" s="102" t="s">
        <v>1762</v>
      </c>
      <c r="F2414" s="103">
        <v>-1994</v>
      </c>
      <c r="G2414" s="104">
        <v>30736</v>
      </c>
      <c r="H2414" s="7" t="str">
        <f>VLOOKUP(G2414,'Sub-Acct VLookup'!$A$1:$B$44,2,0)</f>
        <v>Community Welfare</v>
      </c>
      <c r="I2414" s="104">
        <v>2750</v>
      </c>
      <c r="J2414" s="54" t="s">
        <v>1011</v>
      </c>
      <c r="K2414" s="54"/>
      <c r="L2414" t="str">
        <f>VLOOKUP(J2414,'State V-Lookup'!$A$1:$B$19,2,0)</f>
        <v>KENTUCKY</v>
      </c>
      <c r="M2414" t="str">
        <f>VLOOKUP(I2414,'Cost Center VLookup'!$A$1:$C$99,2,0)</f>
        <v>2750 KY Div Bowling Green Operations</v>
      </c>
      <c r="N2414" t="str">
        <f>VLOOKUP(I2414,'Cost Center VLookup'!$A$1:$C$89,3,0)</f>
        <v>Mike Close</v>
      </c>
      <c r="O2414" t="str">
        <f>VLOOKUP(I2414,'Cost Center VLookup'!$A$1:$D$97,4,0)</f>
        <v>Mike Close</v>
      </c>
    </row>
    <row r="2415" spans="1:15" ht="15" hidden="1">
      <c r="A2415" s="102" t="s">
        <v>2271</v>
      </c>
      <c r="B2415" s="86">
        <v>201611</v>
      </c>
      <c r="C2415" s="98" t="s">
        <v>2268</v>
      </c>
      <c r="D2415" s="102" t="s">
        <v>2272</v>
      </c>
      <c r="E2415" s="102" t="s">
        <v>269</v>
      </c>
      <c r="F2415" s="103">
        <v>200</v>
      </c>
      <c r="G2415" s="104">
        <v>30702</v>
      </c>
      <c r="H2415" s="7" t="str">
        <f>VLOOKUP(G2415,'Sub-Acct VLookup'!$A$1:$B$44,2,0)</f>
        <v>Education</v>
      </c>
      <c r="I2415" s="104">
        <v>3333</v>
      </c>
      <c r="J2415" s="54" t="s">
        <v>1011</v>
      </c>
      <c r="K2415" s="54"/>
      <c r="L2415" t="str">
        <f>VLOOKUP(J2415,'State V-Lookup'!$A$1:$B$19,2,0)</f>
        <v>KENTUCKY</v>
      </c>
      <c r="M2415" t="str">
        <f>VLOOKUP(I2415,'Cost Center VLookup'!$A$1:$C$99,2,0)</f>
        <v>3333 Mid St Div Public Affairs</v>
      </c>
      <c r="N2415" t="str">
        <f>VLOOKUP(I2415,'Cost Center VLookup'!$A$1:$C$89,3,0)</f>
        <v>Mark Martin</v>
      </c>
      <c r="O2415" t="str">
        <f>VLOOKUP(I2415,'Cost Center VLookup'!$A$1:$D$97,4,0)</f>
        <v>Administration</v>
      </c>
    </row>
    <row r="2416" spans="1:15" ht="15" hidden="1">
      <c r="A2416" s="102" t="s">
        <v>2273</v>
      </c>
      <c r="B2416" s="86">
        <v>201611</v>
      </c>
      <c r="C2416" s="98" t="s">
        <v>2268</v>
      </c>
      <c r="D2416" s="102" t="s">
        <v>2274</v>
      </c>
      <c r="E2416" s="102" t="s">
        <v>1866</v>
      </c>
      <c r="F2416" s="103">
        <v>112.5</v>
      </c>
      <c r="G2416" s="104">
        <v>30736</v>
      </c>
      <c r="H2416" s="7" t="str">
        <f>VLOOKUP(G2416,'Sub-Acct VLookup'!$A$1:$B$44,2,0)</f>
        <v>Community Welfare</v>
      </c>
      <c r="I2416" s="104">
        <v>3333</v>
      </c>
      <c r="J2416" s="105" t="s">
        <v>1026</v>
      </c>
      <c r="K2416" s="105"/>
      <c r="L2416" t="str">
        <f>VLOOKUP(J2416,'State V-Lookup'!$A$1:$B$19,2,0)</f>
        <v>TENNESSEE</v>
      </c>
      <c r="M2416" t="str">
        <f>VLOOKUP(I2416,'Cost Center VLookup'!$A$1:$C$99,2,0)</f>
        <v>3333 Mid St Div Public Affairs</v>
      </c>
      <c r="N2416" t="str">
        <f>VLOOKUP(I2416,'Cost Center VLookup'!$A$1:$C$89,3,0)</f>
        <v>Mark Martin</v>
      </c>
      <c r="O2416" t="str">
        <f>VLOOKUP(I2416,'Cost Center VLookup'!$A$1:$D$97,4,0)</f>
        <v>Administration</v>
      </c>
    </row>
    <row r="2417" spans="1:15" ht="15" hidden="1">
      <c r="A2417" s="102" t="s">
        <v>2273</v>
      </c>
      <c r="B2417" s="86">
        <v>201611</v>
      </c>
      <c r="C2417" s="98" t="s">
        <v>2268</v>
      </c>
      <c r="D2417" s="102" t="s">
        <v>2274</v>
      </c>
      <c r="E2417" s="102" t="s">
        <v>1868</v>
      </c>
      <c r="F2417" s="103">
        <v>175</v>
      </c>
      <c r="G2417" s="104">
        <v>30736</v>
      </c>
      <c r="H2417" s="7" t="str">
        <f>VLOOKUP(G2417,'Sub-Acct VLookup'!$A$1:$B$44,2,0)</f>
        <v>Community Welfare</v>
      </c>
      <c r="I2417" s="104">
        <v>3333</v>
      </c>
      <c r="J2417" s="101" t="s">
        <v>1035</v>
      </c>
      <c r="K2417" s="101"/>
      <c r="L2417" t="str">
        <f>VLOOKUP(J2417,'State V-Lookup'!$A$1:$B$19,2,0)</f>
        <v>VIRGINIA</v>
      </c>
      <c r="M2417" t="str">
        <f>VLOOKUP(I2417,'Cost Center VLookup'!$A$1:$C$99,2,0)</f>
        <v>3333 Mid St Div Public Affairs</v>
      </c>
      <c r="N2417" t="str">
        <f>VLOOKUP(I2417,'Cost Center VLookup'!$A$1:$C$89,3,0)</f>
        <v>Mark Martin</v>
      </c>
      <c r="O2417" t="str">
        <f>VLOOKUP(I2417,'Cost Center VLookup'!$A$1:$D$97,4,0)</f>
        <v>Administration</v>
      </c>
    </row>
    <row r="2418" spans="1:15" ht="15" hidden="1">
      <c r="A2418" s="102" t="s">
        <v>2273</v>
      </c>
      <c r="B2418" s="86">
        <v>201611</v>
      </c>
      <c r="C2418" s="98" t="s">
        <v>2268</v>
      </c>
      <c r="D2418" s="102" t="s">
        <v>2276</v>
      </c>
      <c r="E2418" s="102" t="s">
        <v>2275</v>
      </c>
      <c r="F2418" s="103">
        <v>200</v>
      </c>
      <c r="G2418" s="104">
        <v>30736</v>
      </c>
      <c r="H2418" s="7" t="str">
        <f>VLOOKUP(G2418,'Sub-Acct VLookup'!$A$1:$B$44,2,0)</f>
        <v>Community Welfare</v>
      </c>
      <c r="I2418" s="104">
        <v>3333</v>
      </c>
      <c r="J2418" s="54" t="s">
        <v>1011</v>
      </c>
      <c r="K2418" s="54"/>
      <c r="L2418" t="str">
        <f>VLOOKUP(J2418,'State V-Lookup'!$A$1:$B$19,2,0)</f>
        <v>KENTUCKY</v>
      </c>
      <c r="M2418" t="str">
        <f>VLOOKUP(I2418,'Cost Center VLookup'!$A$1:$C$99,2,0)</f>
        <v>3333 Mid St Div Public Affairs</v>
      </c>
      <c r="N2418" t="str">
        <f>VLOOKUP(I2418,'Cost Center VLookup'!$A$1:$C$89,3,0)</f>
        <v>Mark Martin</v>
      </c>
      <c r="O2418" t="str">
        <f>VLOOKUP(I2418,'Cost Center VLookup'!$A$1:$D$97,4,0)</f>
        <v>Administration</v>
      </c>
    </row>
    <row r="2419" spans="1:15" ht="15" hidden="1">
      <c r="A2419" s="102" t="s">
        <v>2273</v>
      </c>
      <c r="B2419" s="86">
        <v>201611</v>
      </c>
      <c r="C2419" s="98" t="s">
        <v>2268</v>
      </c>
      <c r="D2419" s="102" t="s">
        <v>2274</v>
      </c>
      <c r="E2419" s="102" t="s">
        <v>484</v>
      </c>
      <c r="F2419" s="103">
        <v>3000</v>
      </c>
      <c r="G2419" s="104">
        <v>30703</v>
      </c>
      <c r="H2419" s="7" t="str">
        <f>VLOOKUP(G2419,'Sub-Acct VLookup'!$A$1:$B$44,2,0)</f>
        <v>United Way Agencies</v>
      </c>
      <c r="I2419" s="104">
        <v>3333</v>
      </c>
      <c r="J2419" s="105" t="s">
        <v>1026</v>
      </c>
      <c r="K2419" s="105"/>
      <c r="L2419" t="str">
        <f>VLOOKUP(J2419,'State V-Lookup'!$A$1:$B$19,2,0)</f>
        <v>TENNESSEE</v>
      </c>
      <c r="M2419" t="str">
        <f>VLOOKUP(I2419,'Cost Center VLookup'!$A$1:$C$99,2,0)</f>
        <v>3333 Mid St Div Public Affairs</v>
      </c>
      <c r="N2419" t="str">
        <f>VLOOKUP(I2419,'Cost Center VLookup'!$A$1:$C$89,3,0)</f>
        <v>Mark Martin</v>
      </c>
      <c r="O2419" t="str">
        <f>VLOOKUP(I2419,'Cost Center VLookup'!$A$1:$D$97,4,0)</f>
        <v>Administration</v>
      </c>
    </row>
    <row r="2420" spans="1:15" ht="15" hidden="1">
      <c r="A2420" s="102" t="s">
        <v>2277</v>
      </c>
      <c r="B2420" s="86">
        <v>201611</v>
      </c>
      <c r="C2420" s="98" t="s">
        <v>2268</v>
      </c>
      <c r="D2420" s="102" t="s">
        <v>2278</v>
      </c>
      <c r="E2420" s="102" t="s">
        <v>876</v>
      </c>
      <c r="F2420" s="103">
        <v>250</v>
      </c>
      <c r="G2420" s="104">
        <v>30736</v>
      </c>
      <c r="H2420" s="7" t="str">
        <f>VLOOKUP(G2420,'Sub-Acct VLookup'!$A$1:$B$44,2,0)</f>
        <v>Community Welfare</v>
      </c>
      <c r="I2420" s="104">
        <v>3333</v>
      </c>
      <c r="J2420" s="54" t="s">
        <v>1011</v>
      </c>
      <c r="K2420" s="54"/>
      <c r="L2420" t="str">
        <f>VLOOKUP(J2420,'State V-Lookup'!$A$1:$B$19,2,0)</f>
        <v>KENTUCKY</v>
      </c>
      <c r="M2420" t="str">
        <f>VLOOKUP(I2420,'Cost Center VLookup'!$A$1:$C$99,2,0)</f>
        <v>3333 Mid St Div Public Affairs</v>
      </c>
      <c r="N2420" t="str">
        <f>VLOOKUP(I2420,'Cost Center VLookup'!$A$1:$C$89,3,0)</f>
        <v>Mark Martin</v>
      </c>
      <c r="O2420" t="str">
        <f>VLOOKUP(I2420,'Cost Center VLookup'!$A$1:$D$97,4,0)</f>
        <v>Administration</v>
      </c>
    </row>
    <row r="2421" spans="1:15" ht="15" hidden="1">
      <c r="A2421" s="102" t="s">
        <v>2279</v>
      </c>
      <c r="B2421" s="86">
        <v>201611</v>
      </c>
      <c r="C2421" s="98" t="s">
        <v>2268</v>
      </c>
      <c r="D2421" s="102" t="s">
        <v>2280</v>
      </c>
      <c r="E2421" s="102" t="s">
        <v>470</v>
      </c>
      <c r="F2421" s="103">
        <v>3500</v>
      </c>
      <c r="G2421" s="104">
        <v>30736</v>
      </c>
      <c r="H2421" s="7" t="str">
        <f>VLOOKUP(G2421,'Sub-Acct VLookup'!$A$1:$B$44,2,0)</f>
        <v>Community Welfare</v>
      </c>
      <c r="I2421" s="104">
        <v>3333</v>
      </c>
      <c r="J2421" s="54" t="s">
        <v>1011</v>
      </c>
      <c r="K2421" s="54"/>
      <c r="L2421" t="str">
        <f>VLOOKUP(J2421,'State V-Lookup'!$A$1:$B$19,2,0)</f>
        <v>KENTUCKY</v>
      </c>
      <c r="M2421" t="str">
        <f>VLOOKUP(I2421,'Cost Center VLookup'!$A$1:$C$99,2,0)</f>
        <v>3333 Mid St Div Public Affairs</v>
      </c>
      <c r="N2421" t="str">
        <f>VLOOKUP(I2421,'Cost Center VLookup'!$A$1:$C$89,3,0)</f>
        <v>Mark Martin</v>
      </c>
      <c r="O2421" t="str">
        <f>VLOOKUP(I2421,'Cost Center VLookup'!$A$1:$D$97,4,0)</f>
        <v>Administration</v>
      </c>
    </row>
    <row r="2422" spans="1:15" ht="15" hidden="1">
      <c r="A2422" s="102" t="s">
        <v>2281</v>
      </c>
      <c r="B2422" s="86">
        <v>201611</v>
      </c>
      <c r="C2422" s="98" t="s">
        <v>2268</v>
      </c>
      <c r="D2422" s="102" t="s">
        <v>2282</v>
      </c>
      <c r="E2422" s="102" t="s">
        <v>1486</v>
      </c>
      <c r="F2422" s="103">
        <v>178005</v>
      </c>
      <c r="G2422" s="104">
        <v>30711</v>
      </c>
      <c r="H2422" s="7" t="str">
        <f>VLOOKUP(G2422,'Sub-Acct VLookup'!$A$1:$B$44,2,0)</f>
        <v>Heat Help Assistance Program</v>
      </c>
      <c r="I2422" s="104">
        <v>3333</v>
      </c>
      <c r="J2422" s="54" t="s">
        <v>1011</v>
      </c>
      <c r="K2422" s="54"/>
      <c r="L2422" t="str">
        <f>VLOOKUP(J2422,'State V-Lookup'!$A$1:$B$19,2,0)</f>
        <v>KENTUCKY</v>
      </c>
      <c r="M2422" t="str">
        <f>VLOOKUP(I2422,'Cost Center VLookup'!$A$1:$C$99,2,0)</f>
        <v>3333 Mid St Div Public Affairs</v>
      </c>
      <c r="N2422" t="str">
        <f>VLOOKUP(I2422,'Cost Center VLookup'!$A$1:$C$89,3,0)</f>
        <v>Mark Martin</v>
      </c>
      <c r="O2422" t="str">
        <f>VLOOKUP(I2422,'Cost Center VLookup'!$A$1:$D$97,4,0)</f>
        <v>Administration</v>
      </c>
    </row>
    <row r="2423" spans="1:15" ht="15" hidden="1">
      <c r="A2423" s="102" t="s">
        <v>2283</v>
      </c>
      <c r="B2423" s="86">
        <v>201611</v>
      </c>
      <c r="C2423" s="98" t="s">
        <v>2268</v>
      </c>
      <c r="D2423" s="102" t="s">
        <v>2285</v>
      </c>
      <c r="E2423" s="102" t="s">
        <v>2284</v>
      </c>
      <c r="F2423" s="103">
        <v>675</v>
      </c>
      <c r="G2423" s="104">
        <v>30736</v>
      </c>
      <c r="H2423" s="7" t="str">
        <f>VLOOKUP(G2423,'Sub-Acct VLookup'!$A$1:$B$44,2,0)</f>
        <v>Community Welfare</v>
      </c>
      <c r="I2423" s="104">
        <v>3333</v>
      </c>
      <c r="J2423" s="105" t="s">
        <v>1026</v>
      </c>
      <c r="K2423" s="105"/>
      <c r="L2423" t="str">
        <f>VLOOKUP(J2423,'State V-Lookup'!$A$1:$B$19,2,0)</f>
        <v>TENNESSEE</v>
      </c>
      <c r="M2423" t="str">
        <f>VLOOKUP(I2423,'Cost Center VLookup'!$A$1:$C$99,2,0)</f>
        <v>3333 Mid St Div Public Affairs</v>
      </c>
      <c r="N2423" t="str">
        <f>VLOOKUP(I2423,'Cost Center VLookup'!$A$1:$C$89,3,0)</f>
        <v>Mark Martin</v>
      </c>
      <c r="O2423" t="str">
        <f>VLOOKUP(I2423,'Cost Center VLookup'!$A$1:$D$97,4,0)</f>
        <v>Administration</v>
      </c>
    </row>
    <row r="2424" spans="1:15" ht="15" hidden="1">
      <c r="A2424" s="102" t="s">
        <v>2283</v>
      </c>
      <c r="B2424" s="86">
        <v>201611</v>
      </c>
      <c r="C2424" s="98" t="s">
        <v>2268</v>
      </c>
      <c r="D2424" s="102" t="s">
        <v>2286</v>
      </c>
      <c r="E2424" s="102" t="s">
        <v>1903</v>
      </c>
      <c r="F2424" s="103">
        <v>250</v>
      </c>
      <c r="G2424" s="104">
        <v>30736</v>
      </c>
      <c r="H2424" s="7" t="str">
        <f>VLOOKUP(G2424,'Sub-Acct VLookup'!$A$1:$B$44,2,0)</f>
        <v>Community Welfare</v>
      </c>
      <c r="I2424" s="104">
        <v>3333</v>
      </c>
      <c r="J2424" s="54" t="s">
        <v>1011</v>
      </c>
      <c r="K2424" s="54"/>
      <c r="L2424" t="str">
        <f>VLOOKUP(J2424,'State V-Lookup'!$A$1:$B$19,2,0)</f>
        <v>KENTUCKY</v>
      </c>
      <c r="M2424" t="str">
        <f>VLOOKUP(I2424,'Cost Center VLookup'!$A$1:$C$99,2,0)</f>
        <v>3333 Mid St Div Public Affairs</v>
      </c>
      <c r="N2424" t="str">
        <f>VLOOKUP(I2424,'Cost Center VLookup'!$A$1:$C$89,3,0)</f>
        <v>Mark Martin</v>
      </c>
      <c r="O2424" t="str">
        <f>VLOOKUP(I2424,'Cost Center VLookup'!$A$1:$D$97,4,0)</f>
        <v>Administration</v>
      </c>
    </row>
    <row r="2425" spans="1:15" ht="15" hidden="1">
      <c r="A2425" s="102" t="s">
        <v>2287</v>
      </c>
      <c r="B2425" s="86">
        <v>201611</v>
      </c>
      <c r="C2425" s="98" t="s">
        <v>2268</v>
      </c>
      <c r="D2425" s="102" t="s">
        <v>2288</v>
      </c>
      <c r="E2425" s="102" t="s">
        <v>584</v>
      </c>
      <c r="F2425" s="103">
        <v>500</v>
      </c>
      <c r="G2425" s="104">
        <v>30710</v>
      </c>
      <c r="H2425" s="7" t="str">
        <f>VLOOKUP(G2425,'Sub-Acct VLookup'!$A$1:$B$44,2,0)</f>
        <v>Youth Clubs &amp; Centers</v>
      </c>
      <c r="I2425" s="104">
        <v>3333</v>
      </c>
      <c r="J2425" s="54" t="s">
        <v>1011</v>
      </c>
      <c r="K2425" s="54"/>
      <c r="L2425" t="str">
        <f>VLOOKUP(J2425,'State V-Lookup'!$A$1:$B$19,2,0)</f>
        <v>KENTUCKY</v>
      </c>
      <c r="M2425" t="str">
        <f>VLOOKUP(I2425,'Cost Center VLookup'!$A$1:$C$99,2,0)</f>
        <v>3333 Mid St Div Public Affairs</v>
      </c>
      <c r="N2425" t="str">
        <f>VLOOKUP(I2425,'Cost Center VLookup'!$A$1:$C$89,3,0)</f>
        <v>Mark Martin</v>
      </c>
      <c r="O2425" t="str">
        <f>VLOOKUP(I2425,'Cost Center VLookup'!$A$1:$D$97,4,0)</f>
        <v>Administration</v>
      </c>
    </row>
    <row r="2426" spans="1:15" ht="15" hidden="1">
      <c r="A2426" s="102" t="s">
        <v>2287</v>
      </c>
      <c r="B2426" s="86">
        <v>201611</v>
      </c>
      <c r="C2426" s="98" t="s">
        <v>2268</v>
      </c>
      <c r="D2426" s="102" t="s">
        <v>2289</v>
      </c>
      <c r="E2426" s="102" t="s">
        <v>615</v>
      </c>
      <c r="F2426" s="103">
        <v>3500</v>
      </c>
      <c r="G2426" s="104">
        <v>30706</v>
      </c>
      <c r="H2426" s="7" t="str">
        <f>VLOOKUP(G2426,'Sub-Acct VLookup'!$A$1:$B$44,2,0)</f>
        <v>Museums &amp; Arts</v>
      </c>
      <c r="I2426" s="104">
        <v>3333</v>
      </c>
      <c r="J2426" s="54" t="s">
        <v>1011</v>
      </c>
      <c r="K2426" s="54"/>
      <c r="L2426" t="str">
        <f>VLOOKUP(J2426,'State V-Lookup'!$A$1:$B$19,2,0)</f>
        <v>KENTUCKY</v>
      </c>
      <c r="M2426" t="str">
        <f>VLOOKUP(I2426,'Cost Center VLookup'!$A$1:$C$99,2,0)</f>
        <v>3333 Mid St Div Public Affairs</v>
      </c>
      <c r="N2426" t="str">
        <f>VLOOKUP(I2426,'Cost Center VLookup'!$A$1:$C$89,3,0)</f>
        <v>Mark Martin</v>
      </c>
      <c r="O2426" t="str">
        <f>VLOOKUP(I2426,'Cost Center VLookup'!$A$1:$D$97,4,0)</f>
        <v>Administration</v>
      </c>
    </row>
    <row r="2427" spans="1:15" ht="15" hidden="1">
      <c r="A2427" s="102" t="s">
        <v>2290</v>
      </c>
      <c r="B2427" s="86">
        <v>201611</v>
      </c>
      <c r="C2427" s="98" t="s">
        <v>2268</v>
      </c>
      <c r="D2427" s="102" t="s">
        <v>2291</v>
      </c>
      <c r="E2427" s="102" t="s">
        <v>1093</v>
      </c>
      <c r="F2427" s="103">
        <v>1500</v>
      </c>
      <c r="G2427" s="104">
        <v>30736</v>
      </c>
      <c r="H2427" s="7" t="str">
        <f>VLOOKUP(G2427,'Sub-Acct VLookup'!$A$1:$B$44,2,0)</f>
        <v>Community Welfare</v>
      </c>
      <c r="I2427" s="104">
        <v>3333</v>
      </c>
      <c r="J2427" s="105" t="s">
        <v>1026</v>
      </c>
      <c r="K2427" s="105"/>
      <c r="L2427" t="str">
        <f>VLOOKUP(J2427,'State V-Lookup'!$A$1:$B$19,2,0)</f>
        <v>TENNESSEE</v>
      </c>
      <c r="M2427" t="str">
        <f>VLOOKUP(I2427,'Cost Center VLookup'!$A$1:$C$99,2,0)</f>
        <v>3333 Mid St Div Public Affairs</v>
      </c>
      <c r="N2427" t="str">
        <f>VLOOKUP(I2427,'Cost Center VLookup'!$A$1:$C$89,3,0)</f>
        <v>Mark Martin</v>
      </c>
      <c r="O2427" t="str">
        <f>VLOOKUP(I2427,'Cost Center VLookup'!$A$1:$D$97,4,0)</f>
        <v>Administration</v>
      </c>
    </row>
    <row r="2428" spans="1:15" ht="15" hidden="1">
      <c r="A2428" s="102" t="s">
        <v>2292</v>
      </c>
      <c r="B2428" s="86">
        <v>201611</v>
      </c>
      <c r="C2428" s="98" t="s">
        <v>2268</v>
      </c>
      <c r="D2428" s="102" t="s">
        <v>2293</v>
      </c>
      <c r="E2428" s="102" t="s">
        <v>470</v>
      </c>
      <c r="F2428" s="103">
        <v>150</v>
      </c>
      <c r="G2428" s="104">
        <v>30736</v>
      </c>
      <c r="H2428" s="7" t="str">
        <f>VLOOKUP(G2428,'Sub-Acct VLookup'!$A$1:$B$44,2,0)</f>
        <v>Community Welfare</v>
      </c>
      <c r="I2428" s="104">
        <v>3333</v>
      </c>
      <c r="J2428" s="54" t="s">
        <v>1011</v>
      </c>
      <c r="K2428" s="54"/>
      <c r="L2428" t="str">
        <f>VLOOKUP(J2428,'State V-Lookup'!$A$1:$B$19,2,0)</f>
        <v>KENTUCKY</v>
      </c>
      <c r="M2428" t="str">
        <f>VLOOKUP(I2428,'Cost Center VLookup'!$A$1:$C$99,2,0)</f>
        <v>3333 Mid St Div Public Affairs</v>
      </c>
      <c r="N2428" t="str">
        <f>VLOOKUP(I2428,'Cost Center VLookup'!$A$1:$C$89,3,0)</f>
        <v>Mark Martin</v>
      </c>
      <c r="O2428" t="str">
        <f>VLOOKUP(I2428,'Cost Center VLookup'!$A$1:$D$97,4,0)</f>
        <v>Administration</v>
      </c>
    </row>
    <row r="2429" spans="1:15" ht="15" hidden="1">
      <c r="A2429" s="102" t="s">
        <v>2292</v>
      </c>
      <c r="B2429" s="86">
        <v>201611</v>
      </c>
      <c r="C2429" s="98" t="s">
        <v>2268</v>
      </c>
      <c r="D2429" s="102" t="s">
        <v>2294</v>
      </c>
      <c r="E2429" s="102" t="s">
        <v>316</v>
      </c>
      <c r="F2429" s="103">
        <v>500</v>
      </c>
      <c r="G2429" s="104">
        <v>30736</v>
      </c>
      <c r="H2429" s="7" t="str">
        <f>VLOOKUP(G2429,'Sub-Acct VLookup'!$A$1:$B$44,2,0)</f>
        <v>Community Welfare</v>
      </c>
      <c r="I2429" s="104">
        <v>3333</v>
      </c>
      <c r="J2429" s="54" t="s">
        <v>1011</v>
      </c>
      <c r="K2429" s="54"/>
      <c r="L2429" t="str">
        <f>VLOOKUP(J2429,'State V-Lookup'!$A$1:$B$19,2,0)</f>
        <v>KENTUCKY</v>
      </c>
      <c r="M2429" t="str">
        <f>VLOOKUP(I2429,'Cost Center VLookup'!$A$1:$C$99,2,0)</f>
        <v>3333 Mid St Div Public Affairs</v>
      </c>
      <c r="N2429" t="str">
        <f>VLOOKUP(I2429,'Cost Center VLookup'!$A$1:$C$89,3,0)</f>
        <v>Mark Martin</v>
      </c>
      <c r="O2429" t="str">
        <f>VLOOKUP(I2429,'Cost Center VLookup'!$A$1:$D$97,4,0)</f>
        <v>Administration</v>
      </c>
    </row>
    <row r="2430" spans="1:15" ht="15" hidden="1">
      <c r="A2430" s="102" t="s">
        <v>2292</v>
      </c>
      <c r="B2430" s="86">
        <v>201611</v>
      </c>
      <c r="C2430" s="98" t="s">
        <v>2268</v>
      </c>
      <c r="D2430" s="102" t="s">
        <v>2294</v>
      </c>
      <c r="E2430" s="102" t="s">
        <v>853</v>
      </c>
      <c r="F2430" s="103">
        <v>500</v>
      </c>
      <c r="G2430" s="104">
        <v>30736</v>
      </c>
      <c r="H2430" s="7" t="str">
        <f>VLOOKUP(G2430,'Sub-Acct VLookup'!$A$1:$B$44,2,0)</f>
        <v>Community Welfare</v>
      </c>
      <c r="I2430" s="104">
        <v>3333</v>
      </c>
      <c r="J2430" s="54" t="s">
        <v>1011</v>
      </c>
      <c r="K2430" s="54"/>
      <c r="L2430" t="str">
        <f>VLOOKUP(J2430,'State V-Lookup'!$A$1:$B$19,2,0)</f>
        <v>KENTUCKY</v>
      </c>
      <c r="M2430" t="str">
        <f>VLOOKUP(I2430,'Cost Center VLookup'!$A$1:$C$99,2,0)</f>
        <v>3333 Mid St Div Public Affairs</v>
      </c>
      <c r="N2430" t="str">
        <f>VLOOKUP(I2430,'Cost Center VLookup'!$A$1:$C$89,3,0)</f>
        <v>Mark Martin</v>
      </c>
      <c r="O2430" t="str">
        <f>VLOOKUP(I2430,'Cost Center VLookup'!$A$1:$D$97,4,0)</f>
        <v>Administration</v>
      </c>
    </row>
    <row r="2431" spans="1:15" ht="15" hidden="1">
      <c r="A2431" s="102" t="s">
        <v>2292</v>
      </c>
      <c r="B2431" s="86">
        <v>201611</v>
      </c>
      <c r="C2431" s="98" t="s">
        <v>2268</v>
      </c>
      <c r="D2431" s="102" t="s">
        <v>2294</v>
      </c>
      <c r="E2431" s="102" t="s">
        <v>581</v>
      </c>
      <c r="F2431" s="103">
        <v>500</v>
      </c>
      <c r="G2431" s="104">
        <v>30709</v>
      </c>
      <c r="H2431" s="7" t="str">
        <f>VLOOKUP(G2431,'Sub-Acct VLookup'!$A$1:$B$44,2,0)</f>
        <v>Salvation Army</v>
      </c>
      <c r="I2431" s="104">
        <v>3333</v>
      </c>
      <c r="J2431" s="54" t="s">
        <v>1011</v>
      </c>
      <c r="K2431" s="54"/>
      <c r="L2431" t="str">
        <f>VLOOKUP(J2431,'State V-Lookup'!$A$1:$B$19,2,0)</f>
        <v>KENTUCKY</v>
      </c>
      <c r="M2431" t="str">
        <f>VLOOKUP(I2431,'Cost Center VLookup'!$A$1:$C$99,2,0)</f>
        <v>3333 Mid St Div Public Affairs</v>
      </c>
      <c r="N2431" t="str">
        <f>VLOOKUP(I2431,'Cost Center VLookup'!$A$1:$C$89,3,0)</f>
        <v>Mark Martin</v>
      </c>
      <c r="O2431" t="str">
        <f>VLOOKUP(I2431,'Cost Center VLookup'!$A$1:$D$97,4,0)</f>
        <v>Administration</v>
      </c>
    </row>
    <row r="2432" spans="1:15" ht="15" hidden="1">
      <c r="A2432" s="102" t="s">
        <v>2292</v>
      </c>
      <c r="B2432" s="86">
        <v>201611</v>
      </c>
      <c r="C2432" s="98" t="s">
        <v>2268</v>
      </c>
      <c r="D2432" s="102" t="s">
        <v>2294</v>
      </c>
      <c r="E2432" s="102" t="s">
        <v>2295</v>
      </c>
      <c r="F2432" s="103">
        <v>500</v>
      </c>
      <c r="G2432" s="104">
        <v>30736</v>
      </c>
      <c r="H2432" s="7" t="str">
        <f>VLOOKUP(G2432,'Sub-Acct VLookup'!$A$1:$B$44,2,0)</f>
        <v>Community Welfare</v>
      </c>
      <c r="I2432" s="104">
        <v>3333</v>
      </c>
      <c r="J2432" s="105" t="s">
        <v>1026</v>
      </c>
      <c r="K2432" s="105"/>
      <c r="L2432" t="str">
        <f>VLOOKUP(J2432,'State V-Lookup'!$A$1:$B$19,2,0)</f>
        <v>TENNESSEE</v>
      </c>
      <c r="M2432" t="str">
        <f>VLOOKUP(I2432,'Cost Center VLookup'!$A$1:$C$99,2,0)</f>
        <v>3333 Mid St Div Public Affairs</v>
      </c>
      <c r="N2432" t="str">
        <f>VLOOKUP(I2432,'Cost Center VLookup'!$A$1:$C$89,3,0)</f>
        <v>Mark Martin</v>
      </c>
      <c r="O2432" t="str">
        <f>VLOOKUP(I2432,'Cost Center VLookup'!$A$1:$D$97,4,0)</f>
        <v>Administration</v>
      </c>
    </row>
    <row r="2433" spans="1:15" ht="15" hidden="1">
      <c r="A2433" s="102" t="s">
        <v>2296</v>
      </c>
      <c r="B2433" s="86">
        <v>201611</v>
      </c>
      <c r="C2433" s="98" t="s">
        <v>2268</v>
      </c>
      <c r="D2433" s="102" t="s">
        <v>2297</v>
      </c>
      <c r="E2433" s="102" t="s">
        <v>756</v>
      </c>
      <c r="F2433" s="103">
        <v>200</v>
      </c>
      <c r="G2433" s="104">
        <v>30736</v>
      </c>
      <c r="H2433" s="7" t="str">
        <f>VLOOKUP(G2433,'Sub-Acct VLookup'!$A$1:$B$44,2,0)</f>
        <v>Community Welfare</v>
      </c>
      <c r="I2433" s="104">
        <v>3333</v>
      </c>
      <c r="J2433" s="54" t="s">
        <v>1011</v>
      </c>
      <c r="K2433" s="54"/>
      <c r="L2433" t="str">
        <f>VLOOKUP(J2433,'State V-Lookup'!$A$1:$B$19,2,0)</f>
        <v>KENTUCKY</v>
      </c>
      <c r="M2433" t="str">
        <f>VLOOKUP(I2433,'Cost Center VLookup'!$A$1:$C$99,2,0)</f>
        <v>3333 Mid St Div Public Affairs</v>
      </c>
      <c r="N2433" t="str">
        <f>VLOOKUP(I2433,'Cost Center VLookup'!$A$1:$C$89,3,0)</f>
        <v>Mark Martin</v>
      </c>
      <c r="O2433" t="str">
        <f>VLOOKUP(I2433,'Cost Center VLookup'!$A$1:$D$97,4,0)</f>
        <v>Administration</v>
      </c>
    </row>
    <row r="2434" spans="1:15" ht="15" hidden="1">
      <c r="A2434" s="102" t="s">
        <v>2298</v>
      </c>
      <c r="B2434" s="86">
        <v>201611</v>
      </c>
      <c r="C2434" s="98" t="s">
        <v>2268</v>
      </c>
      <c r="D2434" s="102" t="s">
        <v>2299</v>
      </c>
      <c r="E2434" s="102" t="s">
        <v>481</v>
      </c>
      <c r="F2434" s="103">
        <v>1000</v>
      </c>
      <c r="G2434" s="104">
        <v>30736</v>
      </c>
      <c r="H2434" s="7" t="str">
        <f>VLOOKUP(G2434,'Sub-Acct VLookup'!$A$1:$B$44,2,0)</f>
        <v>Community Welfare</v>
      </c>
      <c r="I2434" s="104">
        <v>3333</v>
      </c>
      <c r="J2434" s="54" t="s">
        <v>1011</v>
      </c>
      <c r="K2434" s="54"/>
      <c r="L2434" t="str">
        <f>VLOOKUP(J2434,'State V-Lookup'!$A$1:$B$19,2,0)</f>
        <v>KENTUCKY</v>
      </c>
      <c r="M2434" t="str">
        <f>VLOOKUP(I2434,'Cost Center VLookup'!$A$1:$C$99,2,0)</f>
        <v>3333 Mid St Div Public Affairs</v>
      </c>
      <c r="N2434" t="str">
        <f>VLOOKUP(I2434,'Cost Center VLookup'!$A$1:$C$89,3,0)</f>
        <v>Mark Martin</v>
      </c>
      <c r="O2434" t="str">
        <f>VLOOKUP(I2434,'Cost Center VLookup'!$A$1:$D$97,4,0)</f>
        <v>Administration</v>
      </c>
    </row>
    <row r="2435" spans="1:15" ht="15" hidden="1">
      <c r="A2435" s="102" t="s">
        <v>2298</v>
      </c>
      <c r="B2435" s="86">
        <v>201611</v>
      </c>
      <c r="C2435" s="98" t="s">
        <v>2268</v>
      </c>
      <c r="D2435" s="102" t="s">
        <v>2301</v>
      </c>
      <c r="E2435" s="102" t="s">
        <v>2300</v>
      </c>
      <c r="F2435" s="103">
        <v>1000</v>
      </c>
      <c r="G2435" s="104">
        <v>30706</v>
      </c>
      <c r="H2435" s="7" t="str">
        <f>VLOOKUP(G2435,'Sub-Acct VLookup'!$A$1:$B$44,2,0)</f>
        <v>Museums &amp; Arts</v>
      </c>
      <c r="I2435" s="104">
        <v>3333</v>
      </c>
      <c r="J2435" s="105" t="s">
        <v>1026</v>
      </c>
      <c r="K2435" s="105"/>
      <c r="L2435" t="str">
        <f>VLOOKUP(J2435,'State V-Lookup'!$A$1:$B$19,2,0)</f>
        <v>TENNESSEE</v>
      </c>
      <c r="M2435" t="str">
        <f>VLOOKUP(I2435,'Cost Center VLookup'!$A$1:$C$99,2,0)</f>
        <v>3333 Mid St Div Public Affairs</v>
      </c>
      <c r="N2435" t="str">
        <f>VLOOKUP(I2435,'Cost Center VLookup'!$A$1:$C$89,3,0)</f>
        <v>Mark Martin</v>
      </c>
      <c r="O2435" t="str">
        <f>VLOOKUP(I2435,'Cost Center VLookup'!$A$1:$D$97,4,0)</f>
        <v>Administration</v>
      </c>
    </row>
    <row r="2436" spans="1:15" ht="15" hidden="1">
      <c r="A2436" s="102" t="s">
        <v>2302</v>
      </c>
      <c r="B2436" s="86">
        <v>201611</v>
      </c>
      <c r="C2436" s="98" t="s">
        <v>2268</v>
      </c>
      <c r="D2436" s="102" t="s">
        <v>2303</v>
      </c>
      <c r="E2436" s="102" t="s">
        <v>1540</v>
      </c>
      <c r="F2436" s="103">
        <v>1500</v>
      </c>
      <c r="G2436" s="104">
        <v>30710</v>
      </c>
      <c r="H2436" s="7" t="str">
        <f>VLOOKUP(G2436,'Sub-Acct VLookup'!$A$1:$B$44,2,0)</f>
        <v>Youth Clubs &amp; Centers</v>
      </c>
      <c r="I2436" s="104">
        <v>3333</v>
      </c>
      <c r="J2436" s="105" t="s">
        <v>1026</v>
      </c>
      <c r="K2436" s="105"/>
      <c r="L2436" t="str">
        <f>VLOOKUP(J2436,'State V-Lookup'!$A$1:$B$19,2,0)</f>
        <v>TENNESSEE</v>
      </c>
      <c r="M2436" t="str">
        <f>VLOOKUP(I2436,'Cost Center VLookup'!$A$1:$C$99,2,0)</f>
        <v>3333 Mid St Div Public Affairs</v>
      </c>
      <c r="N2436" t="str">
        <f>VLOOKUP(I2436,'Cost Center VLookup'!$A$1:$C$89,3,0)</f>
        <v>Mark Martin</v>
      </c>
      <c r="O2436" t="str">
        <f>VLOOKUP(I2436,'Cost Center VLookup'!$A$1:$D$97,4,0)</f>
        <v>Administration</v>
      </c>
    </row>
    <row r="2437" spans="1:15" ht="15" hidden="1">
      <c r="A2437" s="106" t="s">
        <v>2304</v>
      </c>
      <c r="B2437" s="107">
        <v>201612</v>
      </c>
      <c r="C2437" s="98" t="s">
        <v>2268</v>
      </c>
      <c r="D2437" s="106" t="s">
        <v>2305</v>
      </c>
      <c r="E2437" s="106" t="s">
        <v>736</v>
      </c>
      <c r="F2437" s="108">
        <v>2193.84</v>
      </c>
      <c r="G2437" s="107">
        <v>30710</v>
      </c>
      <c r="H2437" s="7" t="str">
        <f>VLOOKUP(G2437,'Sub-Acct VLookup'!$A$1:$B$44,2,0)</f>
        <v>Youth Clubs &amp; Centers</v>
      </c>
      <c r="I2437" s="107">
        <v>3333</v>
      </c>
      <c r="J2437" s="105" t="s">
        <v>1026</v>
      </c>
      <c r="K2437" s="105"/>
      <c r="L2437" t="str">
        <f>VLOOKUP(J2437,'State V-Lookup'!$A$1:$B$19,2,0)</f>
        <v>TENNESSEE</v>
      </c>
      <c r="M2437" t="str">
        <f>VLOOKUP(I2437,'Cost Center VLookup'!$A$1:$C$99,2,0)</f>
        <v>3333 Mid St Div Public Affairs</v>
      </c>
      <c r="N2437" t="str">
        <f>VLOOKUP(I2437,'Cost Center VLookup'!$A$1:$C$89,3,0)</f>
        <v>Mark Martin</v>
      </c>
      <c r="O2437" t="str">
        <f>VLOOKUP(I2437,'Cost Center VLookup'!$A$1:$D$97,4,0)</f>
        <v>Administration</v>
      </c>
    </row>
    <row r="2438" spans="1:15" ht="15" hidden="1">
      <c r="A2438" s="106" t="s">
        <v>2306</v>
      </c>
      <c r="B2438" s="107">
        <v>201612</v>
      </c>
      <c r="C2438" s="98" t="s">
        <v>2268</v>
      </c>
      <c r="D2438" s="106" t="s">
        <v>2307</v>
      </c>
      <c r="E2438" s="106" t="s">
        <v>691</v>
      </c>
      <c r="F2438" s="108">
        <v>500</v>
      </c>
      <c r="G2438" s="107">
        <v>30736</v>
      </c>
      <c r="H2438" s="7" t="str">
        <f>VLOOKUP(G2438,'Sub-Acct VLookup'!$A$1:$B$44,2,0)</f>
        <v>Community Welfare</v>
      </c>
      <c r="I2438" s="107">
        <v>3333</v>
      </c>
      <c r="J2438" s="54" t="s">
        <v>1011</v>
      </c>
      <c r="K2438" s="54"/>
      <c r="L2438" t="str">
        <f>VLOOKUP(J2438,'State V-Lookup'!$A$1:$B$19,2,0)</f>
        <v>KENTUCKY</v>
      </c>
      <c r="M2438" t="str">
        <f>VLOOKUP(I2438,'Cost Center VLookup'!$A$1:$C$99,2,0)</f>
        <v>3333 Mid St Div Public Affairs</v>
      </c>
      <c r="N2438" t="str">
        <f>VLOOKUP(I2438,'Cost Center VLookup'!$A$1:$C$89,3,0)</f>
        <v>Mark Martin</v>
      </c>
      <c r="O2438" t="str">
        <f>VLOOKUP(I2438,'Cost Center VLookup'!$A$1:$D$97,4,0)</f>
        <v>Administration</v>
      </c>
    </row>
    <row r="2439" spans="1:15" ht="15" hidden="1">
      <c r="A2439" s="106" t="s">
        <v>2298</v>
      </c>
      <c r="B2439" s="107">
        <v>201612</v>
      </c>
      <c r="C2439" s="98" t="s">
        <v>2268</v>
      </c>
      <c r="D2439" s="106" t="s">
        <v>2299</v>
      </c>
      <c r="E2439" s="106" t="s">
        <v>2308</v>
      </c>
      <c r="F2439" s="108">
        <v>250</v>
      </c>
      <c r="G2439" s="107">
        <v>30736</v>
      </c>
      <c r="H2439" s="7" t="str">
        <f>VLOOKUP(G2439,'Sub-Acct VLookup'!$A$1:$B$44,2,0)</f>
        <v>Community Welfare</v>
      </c>
      <c r="I2439" s="107">
        <v>3333</v>
      </c>
      <c r="J2439" s="54" t="s">
        <v>1011</v>
      </c>
      <c r="K2439" s="54"/>
      <c r="L2439" t="str">
        <f>VLOOKUP(J2439,'State V-Lookup'!$A$1:$B$19,2,0)</f>
        <v>KENTUCKY</v>
      </c>
      <c r="M2439" t="str">
        <f>VLOOKUP(I2439,'Cost Center VLookup'!$A$1:$C$99,2,0)</f>
        <v>3333 Mid St Div Public Affairs</v>
      </c>
      <c r="N2439" t="str">
        <f>VLOOKUP(I2439,'Cost Center VLookup'!$A$1:$C$89,3,0)</f>
        <v>Mark Martin</v>
      </c>
      <c r="O2439" t="str">
        <f>VLOOKUP(I2439,'Cost Center VLookup'!$A$1:$D$97,4,0)</f>
        <v>Administration</v>
      </c>
    </row>
    <row r="2440" spans="1:15" ht="15" hidden="1">
      <c r="A2440" s="106" t="s">
        <v>2298</v>
      </c>
      <c r="B2440" s="107">
        <v>201612</v>
      </c>
      <c r="C2440" s="98" t="s">
        <v>2268</v>
      </c>
      <c r="D2440" s="106" t="s">
        <v>2299</v>
      </c>
      <c r="E2440" s="106" t="s">
        <v>855</v>
      </c>
      <c r="F2440" s="108">
        <v>1000</v>
      </c>
      <c r="G2440" s="107">
        <v>30736</v>
      </c>
      <c r="H2440" s="7" t="str">
        <f>VLOOKUP(G2440,'Sub-Acct VLookup'!$A$1:$B$44,2,0)</f>
        <v>Community Welfare</v>
      </c>
      <c r="I2440" s="107">
        <v>3333</v>
      </c>
      <c r="J2440" s="54" t="s">
        <v>1011</v>
      </c>
      <c r="K2440" s="54"/>
      <c r="L2440" t="str">
        <f>VLOOKUP(J2440,'State V-Lookup'!$A$1:$B$19,2,0)</f>
        <v>KENTUCKY</v>
      </c>
      <c r="M2440" t="str">
        <f>VLOOKUP(I2440,'Cost Center VLookup'!$A$1:$C$99,2,0)</f>
        <v>3333 Mid St Div Public Affairs</v>
      </c>
      <c r="N2440" t="str">
        <f>VLOOKUP(I2440,'Cost Center VLookup'!$A$1:$C$89,3,0)</f>
        <v>Mark Martin</v>
      </c>
      <c r="O2440" t="str">
        <f>VLOOKUP(I2440,'Cost Center VLookup'!$A$1:$D$97,4,0)</f>
        <v>Administration</v>
      </c>
    </row>
    <row r="2441" spans="1:15" ht="15" hidden="1">
      <c r="A2441" s="106" t="s">
        <v>2298</v>
      </c>
      <c r="B2441" s="107">
        <v>201612</v>
      </c>
      <c r="C2441" s="98" t="s">
        <v>2268</v>
      </c>
      <c r="D2441" s="106" t="s">
        <v>2299</v>
      </c>
      <c r="E2441" s="106" t="s">
        <v>800</v>
      </c>
      <c r="F2441" s="108">
        <v>300</v>
      </c>
      <c r="G2441" s="107">
        <v>30702</v>
      </c>
      <c r="H2441" s="7" t="str">
        <f>VLOOKUP(G2441,'Sub-Acct VLookup'!$A$1:$B$44,2,0)</f>
        <v>Education</v>
      </c>
      <c r="I2441" s="107">
        <v>3333</v>
      </c>
      <c r="J2441" s="54" t="s">
        <v>1011</v>
      </c>
      <c r="K2441" s="54"/>
      <c r="L2441" t="str">
        <f>VLOOKUP(J2441,'State V-Lookup'!$A$1:$B$19,2,0)</f>
        <v>KENTUCKY</v>
      </c>
      <c r="M2441" t="str">
        <f>VLOOKUP(I2441,'Cost Center VLookup'!$A$1:$C$99,2,0)</f>
        <v>3333 Mid St Div Public Affairs</v>
      </c>
      <c r="N2441" t="str">
        <f>VLOOKUP(I2441,'Cost Center VLookup'!$A$1:$C$89,3,0)</f>
        <v>Mark Martin</v>
      </c>
      <c r="O2441" t="str">
        <f>VLOOKUP(I2441,'Cost Center VLookup'!$A$1:$D$97,4,0)</f>
        <v>Administration</v>
      </c>
    </row>
    <row r="2442" spans="1:15" ht="15" hidden="1">
      <c r="A2442" s="106" t="s">
        <v>2298</v>
      </c>
      <c r="B2442" s="107">
        <v>201612</v>
      </c>
      <c r="C2442" s="98" t="s">
        <v>2268</v>
      </c>
      <c r="D2442" s="106" t="s">
        <v>2310</v>
      </c>
      <c r="E2442" s="106" t="s">
        <v>2309</v>
      </c>
      <c r="F2442" s="108">
        <v>250</v>
      </c>
      <c r="G2442" s="107">
        <v>30702</v>
      </c>
      <c r="H2442" s="7" t="str">
        <f>VLOOKUP(G2442,'Sub-Acct VLookup'!$A$1:$B$44,2,0)</f>
        <v>Education</v>
      </c>
      <c r="I2442" s="107">
        <v>3333</v>
      </c>
      <c r="J2442" s="54" t="s">
        <v>1011</v>
      </c>
      <c r="K2442" s="54"/>
      <c r="L2442" t="str">
        <f>VLOOKUP(J2442,'State V-Lookup'!$A$1:$B$19,2,0)</f>
        <v>KENTUCKY</v>
      </c>
      <c r="M2442" t="str">
        <f>VLOOKUP(I2442,'Cost Center VLookup'!$A$1:$C$99,2,0)</f>
        <v>3333 Mid St Div Public Affairs</v>
      </c>
      <c r="N2442" t="str">
        <f>VLOOKUP(I2442,'Cost Center VLookup'!$A$1:$C$89,3,0)</f>
        <v>Mark Martin</v>
      </c>
      <c r="O2442" t="str">
        <f>VLOOKUP(I2442,'Cost Center VLookup'!$A$1:$D$97,4,0)</f>
        <v>Administration</v>
      </c>
    </row>
    <row r="2443" spans="1:15" ht="15" hidden="1">
      <c r="A2443" s="106" t="s">
        <v>2311</v>
      </c>
      <c r="B2443" s="107">
        <v>201612</v>
      </c>
      <c r="C2443" s="98" t="s">
        <v>2268</v>
      </c>
      <c r="D2443" s="106" t="s">
        <v>2312</v>
      </c>
      <c r="E2443" s="106" t="s">
        <v>694</v>
      </c>
      <c r="F2443" s="108">
        <v>1000</v>
      </c>
      <c r="G2443" s="107">
        <v>30736</v>
      </c>
      <c r="H2443" s="7" t="str">
        <f>VLOOKUP(G2443,'Sub-Acct VLookup'!$A$1:$B$44,2,0)</f>
        <v>Community Welfare</v>
      </c>
      <c r="I2443" s="107">
        <v>3307</v>
      </c>
      <c r="J2443" s="54" t="s">
        <v>1011</v>
      </c>
      <c r="K2443" s="54"/>
      <c r="L2443" t="str">
        <f>VLOOKUP(J2443,'State V-Lookup'!$A$1:$B$19,2,0)</f>
        <v>KENTUCKY</v>
      </c>
      <c r="M2443" t="str">
        <f>VLOOKUP(I2443,'Cost Center VLookup'!$A$1:$C$99,2,0)</f>
        <v>3307 Mid St Div Franklin Finance</v>
      </c>
      <c r="N2443" t="str">
        <f>VLOOKUP(I2443,'Cost Center VLookup'!$A$1:$C$89,3,0)</f>
        <v>Marcie Wessinger</v>
      </c>
      <c r="O2443" t="str">
        <f>VLOOKUP(I2443,'Cost Center VLookup'!$A$1:$D$97,4,0)</f>
        <v>Administration</v>
      </c>
    </row>
    <row r="2444" spans="1:15" ht="15" hidden="1">
      <c r="A2444" s="106" t="s">
        <v>2311</v>
      </c>
      <c r="B2444" s="107">
        <v>201612</v>
      </c>
      <c r="C2444" s="98" t="s">
        <v>2268</v>
      </c>
      <c r="D2444" s="106" t="s">
        <v>2313</v>
      </c>
      <c r="E2444" s="106" t="s">
        <v>713</v>
      </c>
      <c r="F2444" s="108">
        <v>250</v>
      </c>
      <c r="G2444" s="107">
        <v>30702</v>
      </c>
      <c r="H2444" s="7" t="str">
        <f>VLOOKUP(G2444,'Sub-Acct VLookup'!$A$1:$B$44,2,0)</f>
        <v>Education</v>
      </c>
      <c r="I2444" s="107">
        <v>3333</v>
      </c>
      <c r="J2444" s="54" t="s">
        <v>1011</v>
      </c>
      <c r="K2444" s="54"/>
      <c r="L2444" t="str">
        <f>VLOOKUP(J2444,'State V-Lookup'!$A$1:$B$19,2,0)</f>
        <v>KENTUCKY</v>
      </c>
      <c r="M2444" t="str">
        <f>VLOOKUP(I2444,'Cost Center VLookup'!$A$1:$C$99,2,0)</f>
        <v>3333 Mid St Div Public Affairs</v>
      </c>
      <c r="N2444" t="str">
        <f>VLOOKUP(I2444,'Cost Center VLookup'!$A$1:$C$89,3,0)</f>
        <v>Mark Martin</v>
      </c>
      <c r="O2444" t="str">
        <f>VLOOKUP(I2444,'Cost Center VLookup'!$A$1:$D$97,4,0)</f>
        <v>Administration</v>
      </c>
    </row>
    <row r="2445" spans="1:15" ht="15" hidden="1">
      <c r="A2445" s="106" t="s">
        <v>2311</v>
      </c>
      <c r="B2445" s="107">
        <v>201612</v>
      </c>
      <c r="C2445" s="98" t="s">
        <v>2268</v>
      </c>
      <c r="D2445" s="106" t="s">
        <v>2313</v>
      </c>
      <c r="E2445" s="106" t="s">
        <v>700</v>
      </c>
      <c r="F2445" s="108">
        <v>1000</v>
      </c>
      <c r="G2445" s="107">
        <v>30702</v>
      </c>
      <c r="H2445" s="7" t="str">
        <f>VLOOKUP(G2445,'Sub-Acct VLookup'!$A$1:$B$44,2,0)</f>
        <v>Education</v>
      </c>
      <c r="I2445" s="107">
        <v>3333</v>
      </c>
      <c r="J2445" s="54" t="s">
        <v>1011</v>
      </c>
      <c r="K2445" s="54"/>
      <c r="L2445" t="str">
        <f>VLOOKUP(J2445,'State V-Lookup'!$A$1:$B$19,2,0)</f>
        <v>KENTUCKY</v>
      </c>
      <c r="M2445" t="str">
        <f>VLOOKUP(I2445,'Cost Center VLookup'!$A$1:$C$99,2,0)</f>
        <v>3333 Mid St Div Public Affairs</v>
      </c>
      <c r="N2445" t="str">
        <f>VLOOKUP(I2445,'Cost Center VLookup'!$A$1:$C$89,3,0)</f>
        <v>Mark Martin</v>
      </c>
      <c r="O2445" t="str">
        <f>VLOOKUP(I2445,'Cost Center VLookup'!$A$1:$D$97,4,0)</f>
        <v>Administration</v>
      </c>
    </row>
    <row r="2446" spans="1:15" ht="15" hidden="1">
      <c r="A2446" s="106" t="s">
        <v>2311</v>
      </c>
      <c r="B2446" s="107">
        <v>201612</v>
      </c>
      <c r="C2446" s="98" t="s">
        <v>2268</v>
      </c>
      <c r="D2446" s="106" t="s">
        <v>2314</v>
      </c>
      <c r="E2446" s="106" t="s">
        <v>752</v>
      </c>
      <c r="F2446" s="108">
        <v>100</v>
      </c>
      <c r="G2446" s="107">
        <v>30736</v>
      </c>
      <c r="H2446" s="7" t="str">
        <f>VLOOKUP(G2446,'Sub-Acct VLookup'!$A$1:$B$44,2,0)</f>
        <v>Community Welfare</v>
      </c>
      <c r="I2446" s="107">
        <v>3333</v>
      </c>
      <c r="J2446" s="54" t="s">
        <v>1011</v>
      </c>
      <c r="K2446" s="54"/>
      <c r="L2446" t="str">
        <f>VLOOKUP(J2446,'State V-Lookup'!$A$1:$B$19,2,0)</f>
        <v>KENTUCKY</v>
      </c>
      <c r="M2446" t="str">
        <f>VLOOKUP(I2446,'Cost Center VLookup'!$A$1:$C$99,2,0)</f>
        <v>3333 Mid St Div Public Affairs</v>
      </c>
      <c r="N2446" t="str">
        <f>VLOOKUP(I2446,'Cost Center VLookup'!$A$1:$C$89,3,0)</f>
        <v>Mark Martin</v>
      </c>
      <c r="O2446" t="str">
        <f>VLOOKUP(I2446,'Cost Center VLookup'!$A$1:$D$97,4,0)</f>
        <v>Administration</v>
      </c>
    </row>
    <row r="2447" spans="1:15" ht="15" hidden="1">
      <c r="A2447" s="106" t="s">
        <v>2311</v>
      </c>
      <c r="B2447" s="107">
        <v>201612</v>
      </c>
      <c r="C2447" s="98" t="s">
        <v>2268</v>
      </c>
      <c r="D2447" s="106" t="s">
        <v>2315</v>
      </c>
      <c r="E2447" s="106" t="s">
        <v>1273</v>
      </c>
      <c r="F2447" s="108">
        <v>1500</v>
      </c>
      <c r="G2447" s="107">
        <v>30710</v>
      </c>
      <c r="H2447" s="7" t="str">
        <f>VLOOKUP(G2447,'Sub-Acct VLookup'!$A$1:$B$44,2,0)</f>
        <v>Youth Clubs &amp; Centers</v>
      </c>
      <c r="I2447" s="107">
        <v>3333</v>
      </c>
      <c r="J2447" s="54" t="s">
        <v>1011</v>
      </c>
      <c r="K2447" s="54"/>
      <c r="L2447" t="str">
        <f>VLOOKUP(J2447,'State V-Lookup'!$A$1:$B$19,2,0)</f>
        <v>KENTUCKY</v>
      </c>
      <c r="M2447" t="str">
        <f>VLOOKUP(I2447,'Cost Center VLookup'!$A$1:$C$99,2,0)</f>
        <v>3333 Mid St Div Public Affairs</v>
      </c>
      <c r="N2447" t="str">
        <f>VLOOKUP(I2447,'Cost Center VLookup'!$A$1:$C$89,3,0)</f>
        <v>Mark Martin</v>
      </c>
      <c r="O2447" t="str">
        <f>VLOOKUP(I2447,'Cost Center VLookup'!$A$1:$D$97,4,0)</f>
        <v>Administration</v>
      </c>
    </row>
    <row r="2448" spans="1:15" ht="15" hidden="1">
      <c r="A2448" s="106" t="s">
        <v>2316</v>
      </c>
      <c r="B2448" s="107">
        <v>201612</v>
      </c>
      <c r="C2448" s="98" t="s">
        <v>2268</v>
      </c>
      <c r="D2448" s="106" t="s">
        <v>2318</v>
      </c>
      <c r="E2448" s="106" t="s">
        <v>2317</v>
      </c>
      <c r="F2448" s="108">
        <v>10000</v>
      </c>
      <c r="G2448" s="107">
        <v>30736</v>
      </c>
      <c r="H2448" s="7" t="str">
        <f>VLOOKUP(G2448,'Sub-Acct VLookup'!$A$1:$B$44,2,0)</f>
        <v>Community Welfare</v>
      </c>
      <c r="I2448" s="107">
        <v>3307</v>
      </c>
      <c r="J2448" s="105" t="s">
        <v>1026</v>
      </c>
      <c r="K2448" s="105"/>
      <c r="L2448" t="str">
        <f>VLOOKUP(J2448,'State V-Lookup'!$A$1:$B$19,2,0)</f>
        <v>TENNESSEE</v>
      </c>
      <c r="M2448" t="str">
        <f>VLOOKUP(I2448,'Cost Center VLookup'!$A$1:$C$99,2,0)</f>
        <v>3307 Mid St Div Franklin Finance</v>
      </c>
      <c r="N2448" t="str">
        <f>VLOOKUP(I2448,'Cost Center VLookup'!$A$1:$C$89,3,0)</f>
        <v>Marcie Wessinger</v>
      </c>
      <c r="O2448" t="str">
        <f>VLOOKUP(I2448,'Cost Center VLookup'!$A$1:$D$97,4,0)</f>
        <v>Administration</v>
      </c>
    </row>
    <row r="2449" spans="1:15" ht="15" hidden="1">
      <c r="A2449" s="106" t="s">
        <v>2316</v>
      </c>
      <c r="B2449" s="107">
        <v>201612</v>
      </c>
      <c r="C2449" s="98" t="s">
        <v>2268</v>
      </c>
      <c r="D2449" s="106" t="s">
        <v>2319</v>
      </c>
      <c r="E2449" s="106" t="s">
        <v>1741</v>
      </c>
      <c r="F2449" s="108">
        <v>1000</v>
      </c>
      <c r="G2449" s="107">
        <v>30702</v>
      </c>
      <c r="H2449" s="7" t="str">
        <f>VLOOKUP(G2449,'Sub-Acct VLookup'!$A$1:$B$44,2,0)</f>
        <v>Education</v>
      </c>
      <c r="I2449" s="107">
        <v>3333</v>
      </c>
      <c r="J2449" s="54" t="s">
        <v>1011</v>
      </c>
      <c r="K2449" s="54"/>
      <c r="L2449" t="str">
        <f>VLOOKUP(J2449,'State V-Lookup'!$A$1:$B$19,2,0)</f>
        <v>KENTUCKY</v>
      </c>
      <c r="M2449" t="str">
        <f>VLOOKUP(I2449,'Cost Center VLookup'!$A$1:$C$99,2,0)</f>
        <v>3333 Mid St Div Public Affairs</v>
      </c>
      <c r="N2449" t="str">
        <f>VLOOKUP(I2449,'Cost Center VLookup'!$A$1:$C$89,3,0)</f>
        <v>Mark Martin</v>
      </c>
      <c r="O2449" t="str">
        <f>VLOOKUP(I2449,'Cost Center VLookup'!$A$1:$D$97,4,0)</f>
        <v>Administration</v>
      </c>
    </row>
    <row r="2450" spans="1:15" ht="15" hidden="1">
      <c r="A2450" s="106" t="s">
        <v>2320</v>
      </c>
      <c r="B2450" s="107">
        <v>201612</v>
      </c>
      <c r="C2450" s="98" t="s">
        <v>2268</v>
      </c>
      <c r="D2450" s="106" t="s">
        <v>2321</v>
      </c>
      <c r="E2450" s="106" t="s">
        <v>325</v>
      </c>
      <c r="F2450" s="108">
        <v>500</v>
      </c>
      <c r="G2450" s="107">
        <v>30736</v>
      </c>
      <c r="H2450" s="7" t="str">
        <f>VLOOKUP(G2450,'Sub-Acct VLookup'!$A$1:$B$44,2,0)</f>
        <v>Community Welfare</v>
      </c>
      <c r="I2450" s="107">
        <v>3439</v>
      </c>
      <c r="J2450" s="109" t="s">
        <v>1035</v>
      </c>
      <c r="K2450" s="109"/>
      <c r="L2450" t="str">
        <f>VLOOKUP(J2450,'State V-Lookup'!$A$1:$B$19,2,0)</f>
        <v>VIRGINIA</v>
      </c>
      <c r="M2450" t="str">
        <f>VLOOKUP(I2450,'Cost Center VLookup'!$A$1:$C$99,2,0)</f>
        <v>3439 Mid St Div New River South Operations</v>
      </c>
      <c r="N2450" t="str">
        <f>VLOOKUP(I2450,'Cost Center VLookup'!$A$1:$C$89,3,0)</f>
        <v>Alex House</v>
      </c>
      <c r="O2450" t="str">
        <f>VLOOKUP(I2450,'Cost Center VLookup'!$A$1:$D$97,4,0)</f>
        <v>Bernie Anderson</v>
      </c>
    </row>
    <row r="2451" spans="1:15" ht="15" hidden="1">
      <c r="A2451" s="106" t="s">
        <v>2322</v>
      </c>
      <c r="B2451" s="107">
        <v>201612</v>
      </c>
      <c r="C2451" s="98" t="s">
        <v>2268</v>
      </c>
      <c r="D2451" s="106" t="s">
        <v>2323</v>
      </c>
      <c r="E2451" s="106" t="s">
        <v>492</v>
      </c>
      <c r="F2451" s="108">
        <v>2500</v>
      </c>
      <c r="G2451" s="107">
        <v>30702</v>
      </c>
      <c r="H2451" s="7" t="str">
        <f>VLOOKUP(G2451,'Sub-Acct VLookup'!$A$1:$B$44,2,0)</f>
        <v>Education</v>
      </c>
      <c r="I2451" s="107">
        <v>3333</v>
      </c>
      <c r="J2451" s="54" t="s">
        <v>1011</v>
      </c>
      <c r="K2451" s="54"/>
      <c r="L2451" t="str">
        <f>VLOOKUP(J2451,'State V-Lookup'!$A$1:$B$19,2,0)</f>
        <v>KENTUCKY</v>
      </c>
      <c r="M2451" t="str">
        <f>VLOOKUP(I2451,'Cost Center VLookup'!$A$1:$C$99,2,0)</f>
        <v>3333 Mid St Div Public Affairs</v>
      </c>
      <c r="N2451" t="str">
        <f>VLOOKUP(I2451,'Cost Center VLookup'!$A$1:$C$89,3,0)</f>
        <v>Mark Martin</v>
      </c>
      <c r="O2451" t="str">
        <f>VLOOKUP(I2451,'Cost Center VLookup'!$A$1:$D$97,4,0)</f>
        <v>Administration</v>
      </c>
    </row>
    <row r="2452" spans="1:15" ht="15" hidden="1">
      <c r="A2452" s="106" t="s">
        <v>2324</v>
      </c>
      <c r="B2452" s="107">
        <v>201612</v>
      </c>
      <c r="C2452" s="98" t="s">
        <v>2268</v>
      </c>
      <c r="D2452" s="106" t="s">
        <v>2326</v>
      </c>
      <c r="E2452" s="106" t="s">
        <v>2325</v>
      </c>
      <c r="F2452" s="108">
        <v>500</v>
      </c>
      <c r="G2452" s="107">
        <v>30736</v>
      </c>
      <c r="H2452" s="7" t="str">
        <f>VLOOKUP(G2452,'Sub-Acct VLookup'!$A$1:$B$44,2,0)</f>
        <v>Community Welfare</v>
      </c>
      <c r="I2452" s="107">
        <v>3333</v>
      </c>
      <c r="J2452" s="109" t="s">
        <v>1035</v>
      </c>
      <c r="K2452" s="109"/>
      <c r="L2452" t="str">
        <f>VLOOKUP(J2452,'State V-Lookup'!$A$1:$B$19,2,0)</f>
        <v>VIRGINIA</v>
      </c>
      <c r="M2452" t="str">
        <f>VLOOKUP(I2452,'Cost Center VLookup'!$A$1:$C$99,2,0)</f>
        <v>3333 Mid St Div Public Affairs</v>
      </c>
      <c r="N2452" t="str">
        <f>VLOOKUP(I2452,'Cost Center VLookup'!$A$1:$C$89,3,0)</f>
        <v>Mark Martin</v>
      </c>
      <c r="O2452" t="str">
        <f>VLOOKUP(I2452,'Cost Center VLookup'!$A$1:$D$97,4,0)</f>
        <v>Administration</v>
      </c>
    </row>
    <row r="2453" spans="1:15" ht="15" hidden="1">
      <c r="A2453" s="106" t="s">
        <v>2324</v>
      </c>
      <c r="B2453" s="107">
        <v>201612</v>
      </c>
      <c r="C2453" s="98" t="s">
        <v>2268</v>
      </c>
      <c r="D2453" s="106" t="s">
        <v>2327</v>
      </c>
      <c r="E2453" s="106" t="s">
        <v>581</v>
      </c>
      <c r="F2453" s="108">
        <v>500</v>
      </c>
      <c r="G2453" s="107">
        <v>30703</v>
      </c>
      <c r="H2453" s="7" t="str">
        <f>VLOOKUP(G2453,'Sub-Acct VLookup'!$A$1:$B$44,2,0)</f>
        <v>United Way Agencies</v>
      </c>
      <c r="I2453" s="107">
        <v>3333</v>
      </c>
      <c r="J2453" s="105" t="s">
        <v>1026</v>
      </c>
      <c r="K2453" s="105"/>
      <c r="L2453" t="str">
        <f>VLOOKUP(J2453,'State V-Lookup'!$A$1:$B$19,2,0)</f>
        <v>TENNESSEE</v>
      </c>
      <c r="M2453" t="str">
        <f>VLOOKUP(I2453,'Cost Center VLookup'!$A$1:$C$99,2,0)</f>
        <v>3333 Mid St Div Public Affairs</v>
      </c>
      <c r="N2453" t="str">
        <f>VLOOKUP(I2453,'Cost Center VLookup'!$A$1:$C$89,3,0)</f>
        <v>Mark Martin</v>
      </c>
      <c r="O2453" t="str">
        <f>VLOOKUP(I2453,'Cost Center VLookup'!$A$1:$D$97,4,0)</f>
        <v>Administration</v>
      </c>
    </row>
    <row r="2454" spans="1:15" ht="15" hidden="1">
      <c r="A2454" s="106" t="s">
        <v>2328</v>
      </c>
      <c r="B2454" s="107">
        <v>201612</v>
      </c>
      <c r="C2454" s="98" t="s">
        <v>2268</v>
      </c>
      <c r="D2454" s="106" t="s">
        <v>2330</v>
      </c>
      <c r="E2454" s="106" t="s">
        <v>2329</v>
      </c>
      <c r="F2454" s="108">
        <v>500</v>
      </c>
      <c r="G2454" s="107">
        <v>30736</v>
      </c>
      <c r="H2454" s="7" t="str">
        <f>VLOOKUP(G2454,'Sub-Acct VLookup'!$A$1:$B$44,2,0)</f>
        <v>Community Welfare</v>
      </c>
      <c r="I2454" s="107">
        <v>3333</v>
      </c>
      <c r="J2454" s="54" t="s">
        <v>1011</v>
      </c>
      <c r="K2454" s="54"/>
      <c r="L2454" t="str">
        <f>VLOOKUP(J2454,'State V-Lookup'!$A$1:$B$19,2,0)</f>
        <v>KENTUCKY</v>
      </c>
      <c r="M2454" t="str">
        <f>VLOOKUP(I2454,'Cost Center VLookup'!$A$1:$C$99,2,0)</f>
        <v>3333 Mid St Div Public Affairs</v>
      </c>
      <c r="N2454" t="str">
        <f>VLOOKUP(I2454,'Cost Center VLookup'!$A$1:$C$89,3,0)</f>
        <v>Mark Martin</v>
      </c>
      <c r="O2454" t="str">
        <f>VLOOKUP(I2454,'Cost Center VLookup'!$A$1:$D$97,4,0)</f>
        <v>Administration</v>
      </c>
    </row>
    <row r="2455" spans="1:15" ht="15" hidden="1">
      <c r="A2455" s="106" t="s">
        <v>2328</v>
      </c>
      <c r="B2455" s="107">
        <v>201612</v>
      </c>
      <c r="C2455" s="98" t="s">
        <v>2268</v>
      </c>
      <c r="D2455" s="106" t="s">
        <v>2330</v>
      </c>
      <c r="E2455" s="106" t="s">
        <v>523</v>
      </c>
      <c r="F2455" s="108">
        <v>1000</v>
      </c>
      <c r="G2455" s="107">
        <v>30736</v>
      </c>
      <c r="H2455" s="7" t="str">
        <f>VLOOKUP(G2455,'Sub-Acct VLookup'!$A$1:$B$44,2,0)</f>
        <v>Community Welfare</v>
      </c>
      <c r="I2455" s="107">
        <v>3333</v>
      </c>
      <c r="J2455" s="54" t="s">
        <v>1011</v>
      </c>
      <c r="K2455" s="54"/>
      <c r="L2455" t="str">
        <f>VLOOKUP(J2455,'State V-Lookup'!$A$1:$B$19,2,0)</f>
        <v>KENTUCKY</v>
      </c>
      <c r="M2455" t="str">
        <f>VLOOKUP(I2455,'Cost Center VLookup'!$A$1:$C$99,2,0)</f>
        <v>3333 Mid St Div Public Affairs</v>
      </c>
      <c r="N2455" t="str">
        <f>VLOOKUP(I2455,'Cost Center VLookup'!$A$1:$C$89,3,0)</f>
        <v>Mark Martin</v>
      </c>
      <c r="O2455" t="str">
        <f>VLOOKUP(I2455,'Cost Center VLookup'!$A$1:$D$97,4,0)</f>
        <v>Administration</v>
      </c>
    </row>
    <row r="2456" spans="1:15" ht="15" hidden="1">
      <c r="A2456" s="106" t="s">
        <v>2331</v>
      </c>
      <c r="B2456" s="107">
        <v>201612</v>
      </c>
      <c r="C2456" s="98" t="s">
        <v>2268</v>
      </c>
      <c r="D2456" s="106" t="s">
        <v>2333</v>
      </c>
      <c r="E2456" s="106" t="s">
        <v>2332</v>
      </c>
      <c r="F2456" s="108">
        <v>200</v>
      </c>
      <c r="G2456" s="107">
        <v>30736</v>
      </c>
      <c r="H2456" s="7" t="str">
        <f>VLOOKUP(G2456,'Sub-Acct VLookup'!$A$1:$B$44,2,0)</f>
        <v>Community Welfare</v>
      </c>
      <c r="I2456" s="107">
        <v>3307</v>
      </c>
      <c r="J2456" s="109" t="s">
        <v>1027</v>
      </c>
      <c r="K2456" s="109"/>
      <c r="L2456" t="str">
        <f>VLOOKUP(J2456,'State V-Lookup'!$A$1:$B$19,2,0)</f>
        <v>GENERAL OFFICE</v>
      </c>
      <c r="M2456" t="str">
        <f>VLOOKUP(I2456,'Cost Center VLookup'!$A$1:$C$99,2,0)</f>
        <v>3307 Mid St Div Franklin Finance</v>
      </c>
      <c r="N2456" t="str">
        <f>VLOOKUP(I2456,'Cost Center VLookup'!$A$1:$C$89,3,0)</f>
        <v>Marcie Wessinger</v>
      </c>
      <c r="O2456" t="str">
        <f>VLOOKUP(I2456,'Cost Center VLookup'!$A$1:$D$97,4,0)</f>
        <v>Administration</v>
      </c>
    </row>
    <row r="2457" spans="1:15" ht="15" hidden="1">
      <c r="A2457" s="106" t="s">
        <v>2334</v>
      </c>
      <c r="B2457" s="107">
        <v>201612</v>
      </c>
      <c r="C2457" s="98" t="s">
        <v>2268</v>
      </c>
      <c r="D2457" s="106" t="s">
        <v>2335</v>
      </c>
      <c r="E2457" s="106" t="s">
        <v>1591</v>
      </c>
      <c r="F2457" s="108">
        <v>1000</v>
      </c>
      <c r="G2457" s="107">
        <v>30736</v>
      </c>
      <c r="H2457" s="7" t="str">
        <f>VLOOKUP(G2457,'Sub-Acct VLookup'!$A$1:$B$44,2,0)</f>
        <v>Community Welfare</v>
      </c>
      <c r="I2457" s="107">
        <v>3333</v>
      </c>
      <c r="J2457" s="54" t="s">
        <v>1011</v>
      </c>
      <c r="K2457" s="54"/>
      <c r="L2457" t="str">
        <f>VLOOKUP(J2457,'State V-Lookup'!$A$1:$B$19,2,0)</f>
        <v>KENTUCKY</v>
      </c>
      <c r="M2457" t="str">
        <f>VLOOKUP(I2457,'Cost Center VLookup'!$A$1:$C$99,2,0)</f>
        <v>3333 Mid St Div Public Affairs</v>
      </c>
      <c r="N2457" t="str">
        <f>VLOOKUP(I2457,'Cost Center VLookup'!$A$1:$C$89,3,0)</f>
        <v>Mark Martin</v>
      </c>
      <c r="O2457" t="str">
        <f>VLOOKUP(I2457,'Cost Center VLookup'!$A$1:$D$97,4,0)</f>
        <v>Administration</v>
      </c>
    </row>
    <row r="2458" spans="1:15" ht="15" hidden="1">
      <c r="A2458" s="110" t="s">
        <v>2336</v>
      </c>
      <c r="B2458" s="107">
        <v>201701</v>
      </c>
      <c r="C2458" s="98" t="s">
        <v>2268</v>
      </c>
      <c r="D2458" s="110" t="s">
        <v>2337</v>
      </c>
      <c r="E2458" s="110" t="s">
        <v>864</v>
      </c>
      <c r="F2458" s="111">
        <v>1250</v>
      </c>
      <c r="G2458" s="112">
        <v>30736</v>
      </c>
      <c r="H2458" s="7" t="str">
        <f>VLOOKUP(G2458,'Sub-Acct VLookup'!$A$1:$B$44,2,0)</f>
        <v>Community Welfare</v>
      </c>
      <c r="I2458" s="112">
        <v>3333</v>
      </c>
      <c r="J2458" s="54" t="s">
        <v>1011</v>
      </c>
      <c r="K2458" s="54"/>
      <c r="L2458" t="str">
        <f>VLOOKUP(J2458,'State V-Lookup'!$A$1:$B$19,2,0)</f>
        <v>KENTUCKY</v>
      </c>
      <c r="M2458" t="str">
        <f>VLOOKUP(I2458,'Cost Center VLookup'!$A$1:$C$99,2,0)</f>
        <v>3333 Mid St Div Public Affairs</v>
      </c>
      <c r="N2458" t="str">
        <f>VLOOKUP(I2458,'Cost Center VLookup'!$A$1:$C$89,3,0)</f>
        <v>Mark Martin</v>
      </c>
      <c r="O2458" t="str">
        <f>VLOOKUP(I2458,'Cost Center VLookup'!$A$1:$D$97,4,0)</f>
        <v>Administration</v>
      </c>
    </row>
    <row r="2459" spans="1:15" ht="15" hidden="1">
      <c r="A2459" s="110" t="s">
        <v>2338</v>
      </c>
      <c r="B2459" s="107">
        <v>201701</v>
      </c>
      <c r="C2459" s="98" t="s">
        <v>2268</v>
      </c>
      <c r="D2459" s="110" t="s">
        <v>2339</v>
      </c>
      <c r="E2459" s="110" t="s">
        <v>781</v>
      </c>
      <c r="F2459" s="111">
        <v>350</v>
      </c>
      <c r="G2459" s="112">
        <v>30710</v>
      </c>
      <c r="H2459" s="7" t="str">
        <f>VLOOKUP(G2459,'Sub-Acct VLookup'!$A$1:$B$44,2,0)</f>
        <v>Youth Clubs &amp; Centers</v>
      </c>
      <c r="I2459" s="112">
        <v>3333</v>
      </c>
      <c r="J2459" s="54" t="s">
        <v>1011</v>
      </c>
      <c r="K2459" s="54"/>
      <c r="L2459" t="str">
        <f>VLOOKUP(J2459,'State V-Lookup'!$A$1:$B$19,2,0)</f>
        <v>KENTUCKY</v>
      </c>
      <c r="M2459" t="str">
        <f>VLOOKUP(I2459,'Cost Center VLookup'!$A$1:$C$99,2,0)</f>
        <v>3333 Mid St Div Public Affairs</v>
      </c>
      <c r="N2459" t="str">
        <f>VLOOKUP(I2459,'Cost Center VLookup'!$A$1:$C$89,3,0)</f>
        <v>Mark Martin</v>
      </c>
      <c r="O2459" t="str">
        <f>VLOOKUP(I2459,'Cost Center VLookup'!$A$1:$D$97,4,0)</f>
        <v>Administration</v>
      </c>
    </row>
    <row r="2460" spans="1:15" ht="15" hidden="1">
      <c r="A2460" s="110" t="s">
        <v>2340</v>
      </c>
      <c r="B2460" s="107">
        <v>201701</v>
      </c>
      <c r="C2460" s="98" t="s">
        <v>2268</v>
      </c>
      <c r="D2460" s="110" t="s">
        <v>2341</v>
      </c>
      <c r="E2460" s="110" t="s">
        <v>567</v>
      </c>
      <c r="F2460" s="111">
        <v>2500</v>
      </c>
      <c r="G2460" s="112">
        <v>30736</v>
      </c>
      <c r="H2460" s="7" t="str">
        <f>VLOOKUP(G2460,'Sub-Acct VLookup'!$A$1:$B$44,2,0)</f>
        <v>Community Welfare</v>
      </c>
      <c r="I2460" s="112">
        <v>3333</v>
      </c>
      <c r="J2460" s="54" t="s">
        <v>1011</v>
      </c>
      <c r="K2460" s="54"/>
      <c r="L2460" t="str">
        <f>VLOOKUP(J2460,'State V-Lookup'!$A$1:$B$19,2,0)</f>
        <v>KENTUCKY</v>
      </c>
      <c r="M2460" t="str">
        <f>VLOOKUP(I2460,'Cost Center VLookup'!$A$1:$C$99,2,0)</f>
        <v>3333 Mid St Div Public Affairs</v>
      </c>
      <c r="N2460" t="str">
        <f>VLOOKUP(I2460,'Cost Center VLookup'!$A$1:$C$89,3,0)</f>
        <v>Mark Martin</v>
      </c>
      <c r="O2460" t="str">
        <f>VLOOKUP(I2460,'Cost Center VLookup'!$A$1:$D$97,4,0)</f>
        <v>Administration</v>
      </c>
    </row>
    <row r="2461" spans="1:15" ht="15" hidden="1">
      <c r="A2461" s="110" t="s">
        <v>2342</v>
      </c>
      <c r="B2461" s="107">
        <v>201701</v>
      </c>
      <c r="C2461" s="98" t="s">
        <v>2268</v>
      </c>
      <c r="D2461" s="110" t="s">
        <v>2343</v>
      </c>
      <c r="E2461" s="110" t="s">
        <v>470</v>
      </c>
      <c r="F2461" s="111">
        <v>1000</v>
      </c>
      <c r="G2461" s="112">
        <v>30736</v>
      </c>
      <c r="H2461" s="7" t="str">
        <f>VLOOKUP(G2461,'Sub-Acct VLookup'!$A$1:$B$44,2,0)</f>
        <v>Community Welfare</v>
      </c>
      <c r="I2461" s="112">
        <v>3333</v>
      </c>
      <c r="J2461" s="113" t="s">
        <v>1026</v>
      </c>
      <c r="K2461" s="113"/>
      <c r="L2461" t="str">
        <f>VLOOKUP(J2461,'State V-Lookup'!$A$1:$B$19,2,0)</f>
        <v>TENNESSEE</v>
      </c>
      <c r="M2461" t="str">
        <f>VLOOKUP(I2461,'Cost Center VLookup'!$A$1:$C$99,2,0)</f>
        <v>3333 Mid St Div Public Affairs</v>
      </c>
      <c r="N2461" t="str">
        <f>VLOOKUP(I2461,'Cost Center VLookup'!$A$1:$C$89,3,0)</f>
        <v>Mark Martin</v>
      </c>
      <c r="O2461" t="str">
        <f>VLOOKUP(I2461,'Cost Center VLookup'!$A$1:$D$97,4,0)</f>
        <v>Administration</v>
      </c>
    </row>
    <row r="2462" spans="1:15" ht="15" hidden="1">
      <c r="A2462" s="110" t="s">
        <v>2344</v>
      </c>
      <c r="B2462" s="107">
        <v>201701</v>
      </c>
      <c r="C2462" s="98" t="s">
        <v>2268</v>
      </c>
      <c r="D2462" s="110" t="s">
        <v>2345</v>
      </c>
      <c r="E2462" s="110" t="s">
        <v>780</v>
      </c>
      <c r="F2462" s="111">
        <v>500</v>
      </c>
      <c r="G2462" s="112">
        <v>30705</v>
      </c>
      <c r="H2462" s="7" t="str">
        <f>VLOOKUP(G2462,'Sub-Acct VLookup'!$A$1:$B$44,2,0)</f>
        <v>Health</v>
      </c>
      <c r="I2462" s="112">
        <v>3333</v>
      </c>
      <c r="J2462" s="113" t="s">
        <v>1026</v>
      </c>
      <c r="K2462" s="113"/>
      <c r="L2462" t="str">
        <f>VLOOKUP(J2462,'State V-Lookup'!$A$1:$B$19,2,0)</f>
        <v>TENNESSEE</v>
      </c>
      <c r="M2462" t="str">
        <f>VLOOKUP(I2462,'Cost Center VLookup'!$A$1:$C$99,2,0)</f>
        <v>3333 Mid St Div Public Affairs</v>
      </c>
      <c r="N2462" t="str">
        <f>VLOOKUP(I2462,'Cost Center VLookup'!$A$1:$C$89,3,0)</f>
        <v>Mark Martin</v>
      </c>
      <c r="O2462" t="str">
        <f>VLOOKUP(I2462,'Cost Center VLookup'!$A$1:$D$97,4,0)</f>
        <v>Administration</v>
      </c>
    </row>
    <row r="2463" spans="1:15" ht="15" hidden="1">
      <c r="A2463" s="110" t="s">
        <v>2346</v>
      </c>
      <c r="B2463" s="107">
        <v>201701</v>
      </c>
      <c r="C2463" s="98" t="s">
        <v>2268</v>
      </c>
      <c r="D2463" s="110" t="s">
        <v>2347</v>
      </c>
      <c r="E2463" s="110" t="s">
        <v>606</v>
      </c>
      <c r="F2463" s="111">
        <v>3000</v>
      </c>
      <c r="G2463" s="112">
        <v>30710</v>
      </c>
      <c r="H2463" s="7" t="str">
        <f>VLOOKUP(G2463,'Sub-Acct VLookup'!$A$1:$B$44,2,0)</f>
        <v>Youth Clubs &amp; Centers</v>
      </c>
      <c r="I2463" s="112">
        <v>3333</v>
      </c>
      <c r="J2463" s="113" t="s">
        <v>1026</v>
      </c>
      <c r="K2463" s="113"/>
      <c r="L2463" t="str">
        <f>VLOOKUP(J2463,'State V-Lookup'!$A$1:$B$19,2,0)</f>
        <v>TENNESSEE</v>
      </c>
      <c r="M2463" t="str">
        <f>VLOOKUP(I2463,'Cost Center VLookup'!$A$1:$C$99,2,0)</f>
        <v>3333 Mid St Div Public Affairs</v>
      </c>
      <c r="N2463" t="str">
        <f>VLOOKUP(I2463,'Cost Center VLookup'!$A$1:$C$89,3,0)</f>
        <v>Mark Martin</v>
      </c>
      <c r="O2463" t="str">
        <f>VLOOKUP(I2463,'Cost Center VLookup'!$A$1:$D$97,4,0)</f>
        <v>Administration</v>
      </c>
    </row>
    <row r="2464" spans="1:15" ht="15" hidden="1">
      <c r="A2464" s="110" t="s">
        <v>2348</v>
      </c>
      <c r="B2464" s="107">
        <v>201701</v>
      </c>
      <c r="C2464" s="98" t="s">
        <v>2268</v>
      </c>
      <c r="D2464" s="110" t="s">
        <v>2349</v>
      </c>
      <c r="E2464" s="110" t="s">
        <v>470</v>
      </c>
      <c r="F2464" s="111">
        <v>500</v>
      </c>
      <c r="G2464" s="112">
        <v>30736</v>
      </c>
      <c r="H2464" s="7" t="str">
        <f>VLOOKUP(G2464,'Sub-Acct VLookup'!$A$1:$B$44,2,0)</f>
        <v>Community Welfare</v>
      </c>
      <c r="I2464" s="112">
        <v>3333</v>
      </c>
      <c r="J2464" s="54" t="s">
        <v>1011</v>
      </c>
      <c r="K2464" s="54"/>
      <c r="L2464" t="str">
        <f>VLOOKUP(J2464,'State V-Lookup'!$A$1:$B$19,2,0)</f>
        <v>KENTUCKY</v>
      </c>
      <c r="M2464" t="str">
        <f>VLOOKUP(I2464,'Cost Center VLookup'!$A$1:$C$99,2,0)</f>
        <v>3333 Mid St Div Public Affairs</v>
      </c>
      <c r="N2464" t="str">
        <f>VLOOKUP(I2464,'Cost Center VLookup'!$A$1:$C$89,3,0)</f>
        <v>Mark Martin</v>
      </c>
      <c r="O2464" t="str">
        <f>VLOOKUP(I2464,'Cost Center VLookup'!$A$1:$D$97,4,0)</f>
        <v>Administration</v>
      </c>
    </row>
    <row r="2465" spans="1:15" ht="15" hidden="1">
      <c r="A2465" s="110" t="s">
        <v>2348</v>
      </c>
      <c r="B2465" s="107">
        <v>201701</v>
      </c>
      <c r="C2465" s="98" t="s">
        <v>2268</v>
      </c>
      <c r="D2465" s="110" t="s">
        <v>2351</v>
      </c>
      <c r="E2465" s="110" t="s">
        <v>2350</v>
      </c>
      <c r="F2465" s="111">
        <v>1000</v>
      </c>
      <c r="G2465" s="112">
        <v>30705</v>
      </c>
      <c r="H2465" s="7" t="str">
        <f>VLOOKUP(G2465,'Sub-Acct VLookup'!$A$1:$B$44,2,0)</f>
        <v>Health</v>
      </c>
      <c r="I2465" s="112">
        <v>3333</v>
      </c>
      <c r="J2465" s="113" t="s">
        <v>1035</v>
      </c>
      <c r="K2465" s="113"/>
      <c r="L2465" t="str">
        <f>VLOOKUP(J2465,'State V-Lookup'!$A$1:$B$19,2,0)</f>
        <v>VIRGINIA</v>
      </c>
      <c r="M2465" t="str">
        <f>VLOOKUP(I2465,'Cost Center VLookup'!$A$1:$C$99,2,0)</f>
        <v>3333 Mid St Div Public Affairs</v>
      </c>
      <c r="N2465" t="str">
        <f>VLOOKUP(I2465,'Cost Center VLookup'!$A$1:$C$89,3,0)</f>
        <v>Mark Martin</v>
      </c>
      <c r="O2465" t="str">
        <f>VLOOKUP(I2465,'Cost Center VLookup'!$A$1:$D$97,4,0)</f>
        <v>Administration</v>
      </c>
    </row>
    <row r="2466" spans="1:15" ht="15" hidden="1">
      <c r="A2466" s="110" t="s">
        <v>2352</v>
      </c>
      <c r="B2466" s="107">
        <v>201701</v>
      </c>
      <c r="C2466" s="98" t="s">
        <v>2268</v>
      </c>
      <c r="D2466" s="110" t="s">
        <v>2353</v>
      </c>
      <c r="E2466" s="110" t="s">
        <v>783</v>
      </c>
      <c r="F2466" s="111">
        <v>3000</v>
      </c>
      <c r="G2466" s="112">
        <v>30736</v>
      </c>
      <c r="H2466" s="7" t="str">
        <f>VLOOKUP(G2466,'Sub-Acct VLookup'!$A$1:$B$44,2,0)</f>
        <v>Community Welfare</v>
      </c>
      <c r="I2466" s="112">
        <v>3333</v>
      </c>
      <c r="J2466" s="54" t="s">
        <v>1011</v>
      </c>
      <c r="K2466" s="54"/>
      <c r="L2466" t="str">
        <f>VLOOKUP(J2466,'State V-Lookup'!$A$1:$B$19,2,0)</f>
        <v>KENTUCKY</v>
      </c>
      <c r="M2466" t="str">
        <f>VLOOKUP(I2466,'Cost Center VLookup'!$A$1:$C$99,2,0)</f>
        <v>3333 Mid St Div Public Affairs</v>
      </c>
      <c r="N2466" t="str">
        <f>VLOOKUP(I2466,'Cost Center VLookup'!$A$1:$C$89,3,0)</f>
        <v>Mark Martin</v>
      </c>
      <c r="O2466" t="str">
        <f>VLOOKUP(I2466,'Cost Center VLookup'!$A$1:$D$97,4,0)</f>
        <v>Administration</v>
      </c>
    </row>
    <row r="2467" spans="1:15" ht="15" hidden="1">
      <c r="A2467" s="110" t="s">
        <v>2352</v>
      </c>
      <c r="B2467" s="107">
        <v>201701</v>
      </c>
      <c r="C2467" s="98" t="s">
        <v>2268</v>
      </c>
      <c r="D2467" s="110" t="s">
        <v>2355</v>
      </c>
      <c r="E2467" s="110" t="s">
        <v>2354</v>
      </c>
      <c r="F2467" s="111">
        <v>6170</v>
      </c>
      <c r="G2467" s="112">
        <v>30736</v>
      </c>
      <c r="H2467" s="7" t="str">
        <f>VLOOKUP(G2467,'Sub-Acct VLookup'!$A$1:$B$44,2,0)</f>
        <v>Community Welfare</v>
      </c>
      <c r="I2467" s="112">
        <v>3434</v>
      </c>
      <c r="J2467" s="113" t="s">
        <v>1026</v>
      </c>
      <c r="K2467" s="113"/>
      <c r="L2467" t="str">
        <f>VLOOKUP(J2467,'State V-Lookup'!$A$1:$B$19,2,0)</f>
        <v>TENNESSEE</v>
      </c>
      <c r="M2467" t="str">
        <f>VLOOKUP(I2467,'Cost Center VLookup'!$A$1:$C$99,2,0)</f>
        <v>3434 Mid St Div Maryville Operations</v>
      </c>
      <c r="N2467" t="str">
        <f>VLOOKUP(I2467,'Cost Center VLookup'!$A$1:$C$89,3,0)</f>
        <v>Bobby Burrell</v>
      </c>
      <c r="O2467" t="str">
        <f>VLOOKUP(I2467,'Cost Center VLookup'!$A$1:$D$97,4,0)</f>
        <v>Bernie Anderson</v>
      </c>
    </row>
    <row r="2468" spans="1:15" ht="15" hidden="1">
      <c r="A2468" s="110" t="s">
        <v>2356</v>
      </c>
      <c r="B2468" s="107">
        <v>201701</v>
      </c>
      <c r="C2468" s="98" t="s">
        <v>2268</v>
      </c>
      <c r="D2468" s="110" t="s">
        <v>2357</v>
      </c>
      <c r="E2468" s="110" t="s">
        <v>214</v>
      </c>
      <c r="F2468" s="111">
        <v>350</v>
      </c>
      <c r="G2468" s="112">
        <v>30710</v>
      </c>
      <c r="H2468" s="7" t="str">
        <f>VLOOKUP(G2468,'Sub-Acct VLookup'!$A$1:$B$44,2,0)</f>
        <v>Youth Clubs &amp; Centers</v>
      </c>
      <c r="I2468" s="112">
        <v>3307</v>
      </c>
      <c r="J2468" s="54" t="s">
        <v>1011</v>
      </c>
      <c r="K2468" s="54"/>
      <c r="L2468" t="str">
        <f>VLOOKUP(J2468,'State V-Lookup'!$A$1:$B$19,2,0)</f>
        <v>KENTUCKY</v>
      </c>
      <c r="M2468" t="str">
        <f>VLOOKUP(I2468,'Cost Center VLookup'!$A$1:$C$99,2,0)</f>
        <v>3307 Mid St Div Franklin Finance</v>
      </c>
      <c r="N2468" t="str">
        <f>VLOOKUP(I2468,'Cost Center VLookup'!$A$1:$C$89,3,0)</f>
        <v>Marcie Wessinger</v>
      </c>
      <c r="O2468" t="str">
        <f>VLOOKUP(I2468,'Cost Center VLookup'!$A$1:$D$97,4,0)</f>
        <v>Administration</v>
      </c>
    </row>
    <row r="2469" spans="1:15" ht="15" hidden="1">
      <c r="A2469" s="110" t="s">
        <v>2358</v>
      </c>
      <c r="B2469" s="107">
        <v>201701</v>
      </c>
      <c r="C2469" s="98" t="s">
        <v>2268</v>
      </c>
      <c r="D2469" s="110" t="s">
        <v>2359</v>
      </c>
      <c r="E2469" s="110" t="s">
        <v>483</v>
      </c>
      <c r="F2469" s="111">
        <v>200</v>
      </c>
      <c r="G2469" s="112">
        <v>30706</v>
      </c>
      <c r="H2469" s="7" t="str">
        <f>VLOOKUP(G2469,'Sub-Acct VLookup'!$A$1:$B$44,2,0)</f>
        <v>Museums &amp; Arts</v>
      </c>
      <c r="I2469" s="112">
        <v>3333</v>
      </c>
      <c r="J2469" s="54" t="s">
        <v>1011</v>
      </c>
      <c r="K2469" s="54"/>
      <c r="L2469" t="str">
        <f>VLOOKUP(J2469,'State V-Lookup'!$A$1:$B$19,2,0)</f>
        <v>KENTUCKY</v>
      </c>
      <c r="M2469" t="str">
        <f>VLOOKUP(I2469,'Cost Center VLookup'!$A$1:$C$99,2,0)</f>
        <v>3333 Mid St Div Public Affairs</v>
      </c>
      <c r="N2469" t="str">
        <f>VLOOKUP(I2469,'Cost Center VLookup'!$A$1:$C$89,3,0)</f>
        <v>Mark Martin</v>
      </c>
      <c r="O2469" t="str">
        <f>VLOOKUP(I2469,'Cost Center VLookup'!$A$1:$D$97,4,0)</f>
        <v>Administration</v>
      </c>
    </row>
    <row r="2470" spans="1:15" ht="15" hidden="1">
      <c r="A2470" s="110" t="s">
        <v>2360</v>
      </c>
      <c r="B2470" s="107">
        <v>201701</v>
      </c>
      <c r="C2470" s="98" t="s">
        <v>2268</v>
      </c>
      <c r="D2470" s="110" t="s">
        <v>2362</v>
      </c>
      <c r="E2470" s="110" t="s">
        <v>2361</v>
      </c>
      <c r="F2470" s="111">
        <v>500</v>
      </c>
      <c r="G2470" s="112">
        <v>30736</v>
      </c>
      <c r="H2470" s="7" t="str">
        <f>VLOOKUP(G2470,'Sub-Acct VLookup'!$A$1:$B$44,2,0)</f>
        <v>Community Welfare</v>
      </c>
      <c r="I2470" s="112">
        <v>3301</v>
      </c>
      <c r="J2470" s="113" t="s">
        <v>1027</v>
      </c>
      <c r="K2470" s="113"/>
      <c r="L2470" t="str">
        <f>VLOOKUP(J2470,'State V-Lookup'!$A$1:$B$19,2,0)</f>
        <v>GENERAL OFFICE</v>
      </c>
      <c r="M2470" t="str">
        <f>VLOOKUP(I2470,'Cost Center VLookup'!$A$1:$C$99,2,0)</f>
        <v>3301 Mid St Div Franklin Administration</v>
      </c>
      <c r="N2470" t="str">
        <f>VLOOKUP(I2470,'Cost Center VLookup'!$A$1:$C$89,3,0)</f>
        <v>Kevin Dobbs</v>
      </c>
      <c r="O2470" t="str">
        <f>VLOOKUP(I2470,'Cost Center VLookup'!$A$1:$D$97,4,0)</f>
        <v>Administration</v>
      </c>
    </row>
    <row r="2471" spans="1:15" ht="15" hidden="1">
      <c r="A2471" s="110" t="s">
        <v>2363</v>
      </c>
      <c r="B2471" s="107">
        <v>201701</v>
      </c>
      <c r="C2471" s="98" t="s">
        <v>2268</v>
      </c>
      <c r="D2471" s="110" t="s">
        <v>2364</v>
      </c>
      <c r="E2471" s="110" t="s">
        <v>470</v>
      </c>
      <c r="F2471" s="111">
        <v>1000</v>
      </c>
      <c r="G2471" s="112">
        <v>30736</v>
      </c>
      <c r="H2471" s="7" t="str">
        <f>VLOOKUP(G2471,'Sub-Acct VLookup'!$A$1:$B$44,2,0)</f>
        <v>Community Welfare</v>
      </c>
      <c r="I2471" s="112">
        <v>3333</v>
      </c>
      <c r="J2471" s="54" t="s">
        <v>1011</v>
      </c>
      <c r="K2471" s="54"/>
      <c r="L2471" t="str">
        <f>VLOOKUP(J2471,'State V-Lookup'!$A$1:$B$19,2,0)</f>
        <v>KENTUCKY</v>
      </c>
      <c r="M2471" t="str">
        <f>VLOOKUP(I2471,'Cost Center VLookup'!$A$1:$C$99,2,0)</f>
        <v>3333 Mid St Div Public Affairs</v>
      </c>
      <c r="N2471" t="str">
        <f>VLOOKUP(I2471,'Cost Center VLookup'!$A$1:$C$89,3,0)</f>
        <v>Mark Martin</v>
      </c>
      <c r="O2471" t="str">
        <f>VLOOKUP(I2471,'Cost Center VLookup'!$A$1:$D$97,4,0)</f>
        <v>Administration</v>
      </c>
    </row>
    <row r="2472" spans="1:15" ht="15" hidden="1">
      <c r="A2472" s="110" t="s">
        <v>2298</v>
      </c>
      <c r="B2472" s="107">
        <v>201701</v>
      </c>
      <c r="C2472" s="98" t="s">
        <v>2268</v>
      </c>
      <c r="D2472" s="110" t="s">
        <v>2299</v>
      </c>
      <c r="E2472" s="110" t="s">
        <v>2365</v>
      </c>
      <c r="F2472" s="111">
        <v>1000</v>
      </c>
      <c r="G2472" s="112">
        <v>30736</v>
      </c>
      <c r="H2472" s="7" t="str">
        <f>VLOOKUP(G2472,'Sub-Acct VLookup'!$A$1:$B$44,2,0)</f>
        <v>Community Welfare</v>
      </c>
      <c r="I2472" s="112">
        <v>3333</v>
      </c>
      <c r="J2472" s="54" t="s">
        <v>1011</v>
      </c>
      <c r="K2472" s="54"/>
      <c r="L2472" t="str">
        <f>VLOOKUP(J2472,'State V-Lookup'!$A$1:$B$19,2,0)</f>
        <v>KENTUCKY</v>
      </c>
      <c r="M2472" t="str">
        <f>VLOOKUP(I2472,'Cost Center VLookup'!$A$1:$C$99,2,0)</f>
        <v>3333 Mid St Div Public Affairs</v>
      </c>
      <c r="N2472" t="str">
        <f>VLOOKUP(I2472,'Cost Center VLookup'!$A$1:$C$89,3,0)</f>
        <v>Mark Martin</v>
      </c>
      <c r="O2472" t="str">
        <f>VLOOKUP(I2472,'Cost Center VLookup'!$A$1:$D$97,4,0)</f>
        <v>Administration</v>
      </c>
    </row>
    <row r="2473" spans="1:15" ht="15" hidden="1">
      <c r="A2473" s="110" t="s">
        <v>2298</v>
      </c>
      <c r="B2473" s="107">
        <v>201701</v>
      </c>
      <c r="C2473" s="98" t="s">
        <v>2268</v>
      </c>
      <c r="D2473" s="110" t="s">
        <v>2299</v>
      </c>
      <c r="E2473" s="110" t="s">
        <v>848</v>
      </c>
      <c r="F2473" s="111">
        <v>1100</v>
      </c>
      <c r="G2473" s="112">
        <v>30736</v>
      </c>
      <c r="H2473" s="7" t="str">
        <f>VLOOKUP(G2473,'Sub-Acct VLookup'!$A$1:$B$44,2,0)</f>
        <v>Community Welfare</v>
      </c>
      <c r="I2473" s="112">
        <v>3333</v>
      </c>
      <c r="J2473" s="54" t="s">
        <v>1011</v>
      </c>
      <c r="K2473" s="54"/>
      <c r="L2473" t="str">
        <f>VLOOKUP(J2473,'State V-Lookup'!$A$1:$B$19,2,0)</f>
        <v>KENTUCKY</v>
      </c>
      <c r="M2473" t="str">
        <f>VLOOKUP(I2473,'Cost Center VLookup'!$A$1:$C$99,2,0)</f>
        <v>3333 Mid St Div Public Affairs</v>
      </c>
      <c r="N2473" t="str">
        <f>VLOOKUP(I2473,'Cost Center VLookup'!$A$1:$C$89,3,0)</f>
        <v>Mark Martin</v>
      </c>
      <c r="O2473" t="str">
        <f>VLOOKUP(I2473,'Cost Center VLookup'!$A$1:$D$97,4,0)</f>
        <v>Administration</v>
      </c>
    </row>
    <row r="2474" spans="1:15" ht="15" hidden="1">
      <c r="A2474" s="110" t="s">
        <v>2366</v>
      </c>
      <c r="B2474" s="107">
        <v>201701</v>
      </c>
      <c r="C2474" s="98" t="s">
        <v>2268</v>
      </c>
      <c r="D2474" s="110" t="s">
        <v>2367</v>
      </c>
      <c r="E2474" s="110" t="s">
        <v>470</v>
      </c>
      <c r="F2474" s="111">
        <v>1000</v>
      </c>
      <c r="G2474" s="112">
        <v>30736</v>
      </c>
      <c r="H2474" s="7" t="str">
        <f>VLOOKUP(G2474,'Sub-Acct VLookup'!$A$1:$B$44,2,0)</f>
        <v>Community Welfare</v>
      </c>
      <c r="I2474" s="112">
        <v>3333</v>
      </c>
      <c r="J2474" s="54" t="s">
        <v>1011</v>
      </c>
      <c r="K2474" s="54"/>
      <c r="L2474" t="str">
        <f>VLOOKUP(J2474,'State V-Lookup'!$A$1:$B$19,2,0)</f>
        <v>KENTUCKY</v>
      </c>
      <c r="M2474" t="str">
        <f>VLOOKUP(I2474,'Cost Center VLookup'!$A$1:$C$99,2,0)</f>
        <v>3333 Mid St Div Public Affairs</v>
      </c>
      <c r="N2474" t="str">
        <f>VLOOKUP(I2474,'Cost Center VLookup'!$A$1:$C$89,3,0)</f>
        <v>Mark Martin</v>
      </c>
      <c r="O2474" t="str">
        <f>VLOOKUP(I2474,'Cost Center VLookup'!$A$1:$D$97,4,0)</f>
        <v>Administration</v>
      </c>
    </row>
    <row r="2475" spans="1:15" ht="15" hidden="1">
      <c r="A2475" s="114" t="s">
        <v>2346</v>
      </c>
      <c r="B2475" s="107">
        <v>201702</v>
      </c>
      <c r="C2475" s="98" t="s">
        <v>2268</v>
      </c>
      <c r="D2475" s="114" t="s">
        <v>2368</v>
      </c>
      <c r="E2475" s="114" t="s">
        <v>373</v>
      </c>
      <c r="F2475" s="115">
        <v>1500</v>
      </c>
      <c r="G2475" s="116">
        <v>30736</v>
      </c>
      <c r="H2475" s="7" t="str">
        <f>VLOOKUP(G2475,'Sub-Acct VLookup'!$A$1:$B$44,2,0)</f>
        <v>Community Welfare</v>
      </c>
      <c r="I2475" s="116">
        <v>3333</v>
      </c>
      <c r="J2475" s="54" t="s">
        <v>1011</v>
      </c>
      <c r="K2475" s="54"/>
      <c r="L2475" t="str">
        <f>VLOOKUP(J2475,'State V-Lookup'!$A$1:$B$19,2,0)</f>
        <v>KENTUCKY</v>
      </c>
      <c r="M2475" t="str">
        <f>VLOOKUP(I2475,'Cost Center VLookup'!$A$1:$C$99,2,0)</f>
        <v>3333 Mid St Div Public Affairs</v>
      </c>
      <c r="N2475" t="str">
        <f>VLOOKUP(I2475,'Cost Center VLookup'!$A$1:$C$89,3,0)</f>
        <v>Mark Martin</v>
      </c>
      <c r="O2475" t="str">
        <f>VLOOKUP(I2475,'Cost Center VLookup'!$A$1:$D$97,4,0)</f>
        <v>Administration</v>
      </c>
    </row>
    <row r="2476" spans="1:15" ht="15" hidden="1">
      <c r="A2476" s="114" t="s">
        <v>2363</v>
      </c>
      <c r="B2476" s="107">
        <v>201702</v>
      </c>
      <c r="C2476" s="98" t="s">
        <v>2268</v>
      </c>
      <c r="D2476" s="114" t="s">
        <v>2369</v>
      </c>
      <c r="E2476" s="114" t="s">
        <v>709</v>
      </c>
      <c r="F2476" s="115">
        <v>2500</v>
      </c>
      <c r="G2476" s="116">
        <v>30702</v>
      </c>
      <c r="H2476" s="7" t="str">
        <f>VLOOKUP(G2476,'Sub-Acct VLookup'!$A$1:$B$44,2,0)</f>
        <v>Education</v>
      </c>
      <c r="I2476" s="116">
        <v>3333</v>
      </c>
      <c r="J2476" s="54" t="s">
        <v>1011</v>
      </c>
      <c r="K2476" s="54"/>
      <c r="L2476" t="str">
        <f>VLOOKUP(J2476,'State V-Lookup'!$A$1:$B$19,2,0)</f>
        <v>KENTUCKY</v>
      </c>
      <c r="M2476" t="str">
        <f>VLOOKUP(I2476,'Cost Center VLookup'!$A$1:$C$99,2,0)</f>
        <v>3333 Mid St Div Public Affairs</v>
      </c>
      <c r="N2476" t="str">
        <f>VLOOKUP(I2476,'Cost Center VLookup'!$A$1:$C$89,3,0)</f>
        <v>Mark Martin</v>
      </c>
      <c r="O2476" t="str">
        <f>VLOOKUP(I2476,'Cost Center VLookup'!$A$1:$D$97,4,0)</f>
        <v>Administration</v>
      </c>
    </row>
    <row r="2477" spans="1:15" ht="15" hidden="1">
      <c r="A2477" s="114" t="s">
        <v>2370</v>
      </c>
      <c r="B2477" s="107">
        <v>201702</v>
      </c>
      <c r="C2477" s="98" t="s">
        <v>2268</v>
      </c>
      <c r="D2477" s="114" t="s">
        <v>2371</v>
      </c>
      <c r="E2477" s="114" t="s">
        <v>651</v>
      </c>
      <c r="F2477" s="115">
        <v>2000</v>
      </c>
      <c r="G2477" s="116">
        <v>30705</v>
      </c>
      <c r="H2477" s="7" t="str">
        <f>VLOOKUP(G2477,'Sub-Acct VLookup'!$A$1:$B$44,2,0)</f>
        <v>Health</v>
      </c>
      <c r="I2477" s="116">
        <v>3333</v>
      </c>
      <c r="J2477" s="117" t="s">
        <v>1026</v>
      </c>
      <c r="K2477" s="117"/>
      <c r="L2477" t="str">
        <f>VLOOKUP(J2477,'State V-Lookup'!$A$1:$B$19,2,0)</f>
        <v>TENNESSEE</v>
      </c>
      <c r="M2477" t="str">
        <f>VLOOKUP(I2477,'Cost Center VLookup'!$A$1:$C$99,2,0)</f>
        <v>3333 Mid St Div Public Affairs</v>
      </c>
      <c r="N2477" t="str">
        <f>VLOOKUP(I2477,'Cost Center VLookup'!$A$1:$C$89,3,0)</f>
        <v>Mark Martin</v>
      </c>
      <c r="O2477" t="str">
        <f>VLOOKUP(I2477,'Cost Center VLookup'!$A$1:$D$97,4,0)</f>
        <v>Administration</v>
      </c>
    </row>
    <row r="2478" spans="1:15" ht="15" hidden="1">
      <c r="A2478" s="114" t="s">
        <v>2372</v>
      </c>
      <c r="B2478" s="107">
        <v>201702</v>
      </c>
      <c r="C2478" s="98" t="s">
        <v>2268</v>
      </c>
      <c r="D2478" s="114" t="s">
        <v>2373</v>
      </c>
      <c r="E2478" s="114" t="s">
        <v>998</v>
      </c>
      <c r="F2478" s="115">
        <v>100</v>
      </c>
      <c r="G2478" s="116">
        <v>30702</v>
      </c>
      <c r="H2478" s="7" t="str">
        <f>VLOOKUP(G2478,'Sub-Acct VLookup'!$A$1:$B$44,2,0)</f>
        <v>Education</v>
      </c>
      <c r="I2478" s="116">
        <v>3333</v>
      </c>
      <c r="J2478" s="54" t="s">
        <v>1011</v>
      </c>
      <c r="K2478" s="54"/>
      <c r="L2478" t="str">
        <f>VLOOKUP(J2478,'State V-Lookup'!$A$1:$B$19,2,0)</f>
        <v>KENTUCKY</v>
      </c>
      <c r="M2478" t="str">
        <f>VLOOKUP(I2478,'Cost Center VLookup'!$A$1:$C$99,2,0)</f>
        <v>3333 Mid St Div Public Affairs</v>
      </c>
      <c r="N2478" t="str">
        <f>VLOOKUP(I2478,'Cost Center VLookup'!$A$1:$C$89,3,0)</f>
        <v>Mark Martin</v>
      </c>
      <c r="O2478" t="str">
        <f>VLOOKUP(I2478,'Cost Center VLookup'!$A$1:$D$97,4,0)</f>
        <v>Administration</v>
      </c>
    </row>
    <row r="2479" spans="1:15" ht="15" hidden="1">
      <c r="A2479" s="114" t="s">
        <v>2374</v>
      </c>
      <c r="B2479" s="107">
        <v>201702</v>
      </c>
      <c r="C2479" s="98" t="s">
        <v>2268</v>
      </c>
      <c r="D2479" s="114" t="s">
        <v>2376</v>
      </c>
      <c r="E2479" s="114" t="s">
        <v>2375</v>
      </c>
      <c r="F2479" s="115">
        <v>100</v>
      </c>
      <c r="G2479" s="116">
        <v>30702</v>
      </c>
      <c r="H2479" s="7" t="str">
        <f>VLOOKUP(G2479,'Sub-Acct VLookup'!$A$1:$B$44,2,0)</f>
        <v>Education</v>
      </c>
      <c r="I2479" s="116">
        <v>3333</v>
      </c>
      <c r="J2479" s="54" t="s">
        <v>1011</v>
      </c>
      <c r="K2479" s="54"/>
      <c r="L2479" t="str">
        <f>VLOOKUP(J2479,'State V-Lookup'!$A$1:$B$19,2,0)</f>
        <v>KENTUCKY</v>
      </c>
      <c r="M2479" t="str">
        <f>VLOOKUP(I2479,'Cost Center VLookup'!$A$1:$C$99,2,0)</f>
        <v>3333 Mid St Div Public Affairs</v>
      </c>
      <c r="N2479" t="str">
        <f>VLOOKUP(I2479,'Cost Center VLookup'!$A$1:$C$89,3,0)</f>
        <v>Mark Martin</v>
      </c>
      <c r="O2479" t="str">
        <f>VLOOKUP(I2479,'Cost Center VLookup'!$A$1:$D$97,4,0)</f>
        <v>Administration</v>
      </c>
    </row>
    <row r="2480" spans="1:15" ht="15" hidden="1">
      <c r="A2480" s="114" t="s">
        <v>2374</v>
      </c>
      <c r="B2480" s="107">
        <v>201702</v>
      </c>
      <c r="C2480" s="98" t="s">
        <v>2268</v>
      </c>
      <c r="D2480" s="114" t="s">
        <v>2376</v>
      </c>
      <c r="E2480" s="114" t="s">
        <v>746</v>
      </c>
      <c r="F2480" s="115">
        <v>100</v>
      </c>
      <c r="G2480" s="116">
        <v>30702</v>
      </c>
      <c r="H2480" s="7" t="str">
        <f>VLOOKUP(G2480,'Sub-Acct VLookup'!$A$1:$B$44,2,0)</f>
        <v>Education</v>
      </c>
      <c r="I2480" s="116">
        <v>3333</v>
      </c>
      <c r="J2480" s="54" t="s">
        <v>1011</v>
      </c>
      <c r="K2480" s="54"/>
      <c r="L2480" t="str">
        <f>VLOOKUP(J2480,'State V-Lookup'!$A$1:$B$19,2,0)</f>
        <v>KENTUCKY</v>
      </c>
      <c r="M2480" t="str">
        <f>VLOOKUP(I2480,'Cost Center VLookup'!$A$1:$C$99,2,0)</f>
        <v>3333 Mid St Div Public Affairs</v>
      </c>
      <c r="N2480" t="str">
        <f>VLOOKUP(I2480,'Cost Center VLookup'!$A$1:$C$89,3,0)</f>
        <v>Mark Martin</v>
      </c>
      <c r="O2480" t="str">
        <f>VLOOKUP(I2480,'Cost Center VLookup'!$A$1:$D$97,4,0)</f>
        <v>Administration</v>
      </c>
    </row>
    <row r="2481" spans="1:15" ht="15" hidden="1">
      <c r="A2481" s="114" t="s">
        <v>2374</v>
      </c>
      <c r="B2481" s="107">
        <v>201702</v>
      </c>
      <c r="C2481" s="98" t="s">
        <v>2268</v>
      </c>
      <c r="D2481" s="114" t="s">
        <v>2376</v>
      </c>
      <c r="E2481" s="114" t="s">
        <v>364</v>
      </c>
      <c r="F2481" s="115">
        <v>2500</v>
      </c>
      <c r="G2481" s="116">
        <v>30702</v>
      </c>
      <c r="H2481" s="7" t="str">
        <f>VLOOKUP(G2481,'Sub-Acct VLookup'!$A$1:$B$44,2,0)</f>
        <v>Education</v>
      </c>
      <c r="I2481" s="116">
        <v>3333</v>
      </c>
      <c r="J2481" s="117" t="s">
        <v>1035</v>
      </c>
      <c r="K2481" s="117"/>
      <c r="L2481" t="str">
        <f>VLOOKUP(J2481,'State V-Lookup'!$A$1:$B$19,2,0)</f>
        <v>VIRGINIA</v>
      </c>
      <c r="M2481" t="str">
        <f>VLOOKUP(I2481,'Cost Center VLookup'!$A$1:$C$99,2,0)</f>
        <v>3333 Mid St Div Public Affairs</v>
      </c>
      <c r="N2481" t="str">
        <f>VLOOKUP(I2481,'Cost Center VLookup'!$A$1:$C$89,3,0)</f>
        <v>Mark Martin</v>
      </c>
      <c r="O2481" t="str">
        <f>VLOOKUP(I2481,'Cost Center VLookup'!$A$1:$D$97,4,0)</f>
        <v>Administration</v>
      </c>
    </row>
    <row r="2482" spans="1:15" ht="15" hidden="1">
      <c r="A2482" s="114" t="s">
        <v>2377</v>
      </c>
      <c r="B2482" s="107">
        <v>201702</v>
      </c>
      <c r="C2482" s="98" t="s">
        <v>2268</v>
      </c>
      <c r="D2482" s="114" t="s">
        <v>2378</v>
      </c>
      <c r="E2482" s="114" t="s">
        <v>2153</v>
      </c>
      <c r="F2482" s="115">
        <v>350</v>
      </c>
      <c r="G2482" s="116">
        <v>30702</v>
      </c>
      <c r="H2482" s="7" t="str">
        <f>VLOOKUP(G2482,'Sub-Acct VLookup'!$A$1:$B$44,2,0)</f>
        <v>Education</v>
      </c>
      <c r="I2482" s="116">
        <v>3333</v>
      </c>
      <c r="J2482" s="117" t="s">
        <v>1026</v>
      </c>
      <c r="K2482" s="117"/>
      <c r="L2482" t="str">
        <f>VLOOKUP(J2482,'State V-Lookup'!$A$1:$B$19,2,0)</f>
        <v>TENNESSEE</v>
      </c>
      <c r="M2482" t="str">
        <f>VLOOKUP(I2482,'Cost Center VLookup'!$A$1:$C$99,2,0)</f>
        <v>3333 Mid St Div Public Affairs</v>
      </c>
      <c r="N2482" t="str">
        <f>VLOOKUP(I2482,'Cost Center VLookup'!$A$1:$C$89,3,0)</f>
        <v>Mark Martin</v>
      </c>
      <c r="O2482" t="str">
        <f>VLOOKUP(I2482,'Cost Center VLookup'!$A$1:$D$97,4,0)</f>
        <v>Administration</v>
      </c>
    </row>
    <row r="2483" spans="1:15" ht="15" hidden="1">
      <c r="A2483" s="114" t="s">
        <v>2377</v>
      </c>
      <c r="B2483" s="107">
        <v>201702</v>
      </c>
      <c r="C2483" s="98" t="s">
        <v>2268</v>
      </c>
      <c r="D2483" s="114" t="s">
        <v>2378</v>
      </c>
      <c r="E2483" s="114" t="s">
        <v>2019</v>
      </c>
      <c r="F2483" s="115">
        <v>1000</v>
      </c>
      <c r="G2483" s="116">
        <v>30702</v>
      </c>
      <c r="H2483" s="7" t="str">
        <f>VLOOKUP(G2483,'Sub-Acct VLookup'!$A$1:$B$44,2,0)</f>
        <v>Education</v>
      </c>
      <c r="I2483" s="116">
        <v>3333</v>
      </c>
      <c r="J2483" s="117" t="s">
        <v>1026</v>
      </c>
      <c r="K2483" s="117"/>
      <c r="L2483" t="str">
        <f>VLOOKUP(J2483,'State V-Lookup'!$A$1:$B$19,2,0)</f>
        <v>TENNESSEE</v>
      </c>
      <c r="M2483" t="str">
        <f>VLOOKUP(I2483,'Cost Center VLookup'!$A$1:$C$99,2,0)</f>
        <v>3333 Mid St Div Public Affairs</v>
      </c>
      <c r="N2483" t="str">
        <f>VLOOKUP(I2483,'Cost Center VLookup'!$A$1:$C$89,3,0)</f>
        <v>Mark Martin</v>
      </c>
      <c r="O2483" t="str">
        <f>VLOOKUP(I2483,'Cost Center VLookup'!$A$1:$D$97,4,0)</f>
        <v>Administration</v>
      </c>
    </row>
    <row r="2484" spans="1:15" ht="15" hidden="1">
      <c r="A2484" s="114" t="s">
        <v>2379</v>
      </c>
      <c r="B2484" s="107">
        <v>201702</v>
      </c>
      <c r="C2484" s="98" t="s">
        <v>2268</v>
      </c>
      <c r="D2484" s="114" t="s">
        <v>2380</v>
      </c>
      <c r="E2484" s="114" t="s">
        <v>909</v>
      </c>
      <c r="F2484" s="115">
        <v>2000</v>
      </c>
      <c r="G2484" s="116">
        <v>30736</v>
      </c>
      <c r="H2484" s="7" t="str">
        <f>VLOOKUP(G2484,'Sub-Acct VLookup'!$A$1:$B$44,2,0)</f>
        <v>Community Welfare</v>
      </c>
      <c r="I2484" s="116">
        <v>3333</v>
      </c>
      <c r="J2484" s="54" t="s">
        <v>1011</v>
      </c>
      <c r="K2484" s="54"/>
      <c r="L2484" t="str">
        <f>VLOOKUP(J2484,'State V-Lookup'!$A$1:$B$19,2,0)</f>
        <v>KENTUCKY</v>
      </c>
      <c r="M2484" t="str">
        <f>VLOOKUP(I2484,'Cost Center VLookup'!$A$1:$C$99,2,0)</f>
        <v>3333 Mid St Div Public Affairs</v>
      </c>
      <c r="N2484" t="str">
        <f>VLOOKUP(I2484,'Cost Center VLookup'!$A$1:$C$89,3,0)</f>
        <v>Mark Martin</v>
      </c>
      <c r="O2484" t="str">
        <f>VLOOKUP(I2484,'Cost Center VLookup'!$A$1:$D$97,4,0)</f>
        <v>Administration</v>
      </c>
    </row>
    <row r="2485" spans="1:15" ht="15" hidden="1">
      <c r="A2485" s="114" t="s">
        <v>2381</v>
      </c>
      <c r="B2485" s="107">
        <v>201702</v>
      </c>
      <c r="C2485" s="98" t="s">
        <v>2268</v>
      </c>
      <c r="D2485" s="114" t="s">
        <v>2382</v>
      </c>
      <c r="E2485" s="114" t="s">
        <v>712</v>
      </c>
      <c r="F2485" s="115">
        <v>1000</v>
      </c>
      <c r="G2485" s="116">
        <v>30710</v>
      </c>
      <c r="H2485" s="7" t="str">
        <f>VLOOKUP(G2485,'Sub-Acct VLookup'!$A$1:$B$44,2,0)</f>
        <v>Youth Clubs &amp; Centers</v>
      </c>
      <c r="I2485" s="116">
        <v>3333</v>
      </c>
      <c r="J2485" s="54" t="s">
        <v>1011</v>
      </c>
      <c r="K2485" s="54"/>
      <c r="L2485" t="str">
        <f>VLOOKUP(J2485,'State V-Lookup'!$A$1:$B$19,2,0)</f>
        <v>KENTUCKY</v>
      </c>
      <c r="M2485" t="str">
        <f>VLOOKUP(I2485,'Cost Center VLookup'!$A$1:$C$99,2,0)</f>
        <v>3333 Mid St Div Public Affairs</v>
      </c>
      <c r="N2485" t="str">
        <f>VLOOKUP(I2485,'Cost Center VLookup'!$A$1:$C$89,3,0)</f>
        <v>Mark Martin</v>
      </c>
      <c r="O2485" t="str">
        <f>VLOOKUP(I2485,'Cost Center VLookup'!$A$1:$D$97,4,0)</f>
        <v>Administration</v>
      </c>
    </row>
    <row r="2486" spans="1:15" ht="15" hidden="1">
      <c r="A2486" s="114" t="s">
        <v>2383</v>
      </c>
      <c r="B2486" s="107">
        <v>201702</v>
      </c>
      <c r="C2486" s="98" t="s">
        <v>2268</v>
      </c>
      <c r="D2486" s="114" t="s">
        <v>2384</v>
      </c>
      <c r="E2486" s="114" t="s">
        <v>1993</v>
      </c>
      <c r="F2486" s="115">
        <v>2000</v>
      </c>
      <c r="G2486" s="116">
        <v>30736</v>
      </c>
      <c r="H2486" s="7" t="str">
        <f>VLOOKUP(G2486,'Sub-Acct VLookup'!$A$1:$B$44,2,0)</f>
        <v>Community Welfare</v>
      </c>
      <c r="I2486" s="116">
        <v>3333</v>
      </c>
      <c r="J2486" s="54" t="s">
        <v>1011</v>
      </c>
      <c r="K2486" s="54"/>
      <c r="L2486" t="str">
        <f>VLOOKUP(J2486,'State V-Lookup'!$A$1:$B$19,2,0)</f>
        <v>KENTUCKY</v>
      </c>
      <c r="M2486" t="str">
        <f>VLOOKUP(I2486,'Cost Center VLookup'!$A$1:$C$99,2,0)</f>
        <v>3333 Mid St Div Public Affairs</v>
      </c>
      <c r="N2486" t="str">
        <f>VLOOKUP(I2486,'Cost Center VLookup'!$A$1:$C$89,3,0)</f>
        <v>Mark Martin</v>
      </c>
      <c r="O2486" t="str">
        <f>VLOOKUP(I2486,'Cost Center VLookup'!$A$1:$D$97,4,0)</f>
        <v>Administration</v>
      </c>
    </row>
    <row r="2487" spans="1:15" ht="15" hidden="1">
      <c r="A2487" s="114" t="s">
        <v>2385</v>
      </c>
      <c r="B2487" s="107">
        <v>201702</v>
      </c>
      <c r="C2487" s="98" t="s">
        <v>2268</v>
      </c>
      <c r="D2487" s="114" t="s">
        <v>2386</v>
      </c>
      <c r="E2487" s="114" t="s">
        <v>781</v>
      </c>
      <c r="F2487" s="115">
        <v>1650</v>
      </c>
      <c r="G2487" s="116">
        <v>30710</v>
      </c>
      <c r="H2487" s="7" t="str">
        <f>VLOOKUP(G2487,'Sub-Acct VLookup'!$A$1:$B$44,2,0)</f>
        <v>Youth Clubs &amp; Centers</v>
      </c>
      <c r="I2487" s="116">
        <v>3333</v>
      </c>
      <c r="J2487" s="54" t="s">
        <v>1011</v>
      </c>
      <c r="K2487" s="54"/>
      <c r="L2487" t="str">
        <f>VLOOKUP(J2487,'State V-Lookup'!$A$1:$B$19,2,0)</f>
        <v>KENTUCKY</v>
      </c>
      <c r="M2487" t="str">
        <f>VLOOKUP(I2487,'Cost Center VLookup'!$A$1:$C$99,2,0)</f>
        <v>3333 Mid St Div Public Affairs</v>
      </c>
      <c r="N2487" t="str">
        <f>VLOOKUP(I2487,'Cost Center VLookup'!$A$1:$C$89,3,0)</f>
        <v>Mark Martin</v>
      </c>
      <c r="O2487" t="str">
        <f>VLOOKUP(I2487,'Cost Center VLookup'!$A$1:$D$97,4,0)</f>
        <v>Administration</v>
      </c>
    </row>
    <row r="2488" spans="1:15" ht="15" hidden="1">
      <c r="A2488" s="114" t="s">
        <v>2387</v>
      </c>
      <c r="B2488" s="107">
        <v>201702</v>
      </c>
      <c r="C2488" s="98" t="s">
        <v>2268</v>
      </c>
      <c r="D2488" s="114" t="s">
        <v>2388</v>
      </c>
      <c r="E2488" s="114" t="s">
        <v>655</v>
      </c>
      <c r="F2488" s="115">
        <v>750</v>
      </c>
      <c r="G2488" s="116">
        <v>30736</v>
      </c>
      <c r="H2488" s="7" t="str">
        <f>VLOOKUP(G2488,'Sub-Acct VLookup'!$A$1:$B$44,2,0)</f>
        <v>Community Welfare</v>
      </c>
      <c r="I2488" s="116">
        <v>3333</v>
      </c>
      <c r="J2488" s="54" t="s">
        <v>1011</v>
      </c>
      <c r="K2488" s="54"/>
      <c r="L2488" t="str">
        <f>VLOOKUP(J2488,'State V-Lookup'!$A$1:$B$19,2,0)</f>
        <v>KENTUCKY</v>
      </c>
      <c r="M2488" t="str">
        <f>VLOOKUP(I2488,'Cost Center VLookup'!$A$1:$C$99,2,0)</f>
        <v>3333 Mid St Div Public Affairs</v>
      </c>
      <c r="N2488" t="str">
        <f>VLOOKUP(I2488,'Cost Center VLookup'!$A$1:$C$89,3,0)</f>
        <v>Mark Martin</v>
      </c>
      <c r="O2488" t="str">
        <f>VLOOKUP(I2488,'Cost Center VLookup'!$A$1:$D$97,4,0)</f>
        <v>Administration</v>
      </c>
    </row>
    <row r="2489" spans="1:15" ht="15" hidden="1">
      <c r="A2489" s="114" t="s">
        <v>2389</v>
      </c>
      <c r="B2489" s="107">
        <v>201702</v>
      </c>
      <c r="C2489" s="98" t="s">
        <v>2268</v>
      </c>
      <c r="D2489" s="114" t="s">
        <v>2390</v>
      </c>
      <c r="E2489" s="114" t="s">
        <v>781</v>
      </c>
      <c r="F2489" s="115">
        <v>500</v>
      </c>
      <c r="G2489" s="116">
        <v>30736</v>
      </c>
      <c r="H2489" s="7" t="str">
        <f>VLOOKUP(G2489,'Sub-Acct VLookup'!$A$1:$B$44,2,0)</f>
        <v>Community Welfare</v>
      </c>
      <c r="I2489" s="116">
        <v>3333</v>
      </c>
      <c r="J2489" s="117" t="s">
        <v>1035</v>
      </c>
      <c r="K2489" s="117"/>
      <c r="L2489" t="str">
        <f>VLOOKUP(J2489,'State V-Lookup'!$A$1:$B$19,2,0)</f>
        <v>VIRGINIA</v>
      </c>
      <c r="M2489" t="str">
        <f>VLOOKUP(I2489,'Cost Center VLookup'!$A$1:$C$99,2,0)</f>
        <v>3333 Mid St Div Public Affairs</v>
      </c>
      <c r="N2489" t="str">
        <f>VLOOKUP(I2489,'Cost Center VLookup'!$A$1:$C$89,3,0)</f>
        <v>Mark Martin</v>
      </c>
      <c r="O2489" t="str">
        <f>VLOOKUP(I2489,'Cost Center VLookup'!$A$1:$D$97,4,0)</f>
        <v>Administration</v>
      </c>
    </row>
    <row r="2490" spans="1:15" ht="15" hidden="1">
      <c r="A2490" s="114" t="s">
        <v>2389</v>
      </c>
      <c r="B2490" s="107">
        <v>201702</v>
      </c>
      <c r="C2490" s="98" t="s">
        <v>2268</v>
      </c>
      <c r="D2490" s="114" t="s">
        <v>1795</v>
      </c>
      <c r="E2490" s="114" t="s">
        <v>1785</v>
      </c>
      <c r="F2490" s="115">
        <v>500</v>
      </c>
      <c r="G2490" s="116">
        <v>30736</v>
      </c>
      <c r="H2490" s="7" t="str">
        <f>VLOOKUP(G2490,'Sub-Acct VLookup'!$A$1:$B$44,2,0)</f>
        <v>Community Welfare</v>
      </c>
      <c r="I2490" s="116">
        <v>3333</v>
      </c>
      <c r="J2490" s="54" t="s">
        <v>1011</v>
      </c>
      <c r="K2490" s="54"/>
      <c r="L2490" t="str">
        <f>VLOOKUP(J2490,'State V-Lookup'!$A$1:$B$19,2,0)</f>
        <v>KENTUCKY</v>
      </c>
      <c r="M2490" t="str">
        <f>VLOOKUP(I2490,'Cost Center VLookup'!$A$1:$C$99,2,0)</f>
        <v>3333 Mid St Div Public Affairs</v>
      </c>
      <c r="N2490" t="str">
        <f>VLOOKUP(I2490,'Cost Center VLookup'!$A$1:$C$89,3,0)</f>
        <v>Mark Martin</v>
      </c>
      <c r="O2490" t="str">
        <f>VLOOKUP(I2490,'Cost Center VLookup'!$A$1:$D$97,4,0)</f>
        <v>Administration</v>
      </c>
    </row>
    <row r="2491" spans="1:15" ht="15" hidden="1">
      <c r="A2491" s="118" t="s">
        <v>2391</v>
      </c>
      <c r="B2491" s="107">
        <v>201703</v>
      </c>
      <c r="C2491" s="98" t="s">
        <v>2268</v>
      </c>
      <c r="D2491" s="118" t="s">
        <v>2392</v>
      </c>
      <c r="E2491" s="118" t="s">
        <v>470</v>
      </c>
      <c r="F2491" s="119">
        <v>800</v>
      </c>
      <c r="G2491" s="120">
        <v>30736</v>
      </c>
      <c r="H2491" s="7" t="str">
        <f>VLOOKUP(G2491,'Sub-Acct VLookup'!$A$1:$B$44,2,0)</f>
        <v>Community Welfare</v>
      </c>
      <c r="I2491" s="120">
        <v>3333</v>
      </c>
      <c r="J2491" s="117" t="s">
        <v>1035</v>
      </c>
      <c r="K2491" s="117"/>
      <c r="L2491" t="str">
        <f>VLOOKUP(J2491,'State V-Lookup'!$A$1:$B$19,2,0)</f>
        <v>VIRGINIA</v>
      </c>
      <c r="M2491" t="str">
        <f>VLOOKUP(I2491,'Cost Center VLookup'!$A$1:$C$99,2,0)</f>
        <v>3333 Mid St Div Public Affairs</v>
      </c>
      <c r="N2491" t="str">
        <f>VLOOKUP(I2491,'Cost Center VLookup'!$A$1:$C$89,3,0)</f>
        <v>Mark Martin</v>
      </c>
      <c r="O2491" t="str">
        <f>VLOOKUP(I2491,'Cost Center VLookup'!$A$1:$D$97,4,0)</f>
        <v>Administration</v>
      </c>
    </row>
    <row r="2492" spans="1:15" ht="15" hidden="1">
      <c r="A2492" s="118" t="s">
        <v>2387</v>
      </c>
      <c r="B2492" s="107">
        <v>201703</v>
      </c>
      <c r="C2492" s="98" t="s">
        <v>2268</v>
      </c>
      <c r="D2492" s="118" t="s">
        <v>2393</v>
      </c>
      <c r="E2492" s="118" t="s">
        <v>1983</v>
      </c>
      <c r="F2492" s="119">
        <v>225</v>
      </c>
      <c r="G2492" s="120">
        <v>30710</v>
      </c>
      <c r="H2492" s="7" t="str">
        <f>VLOOKUP(G2492,'Sub-Acct VLookup'!$A$1:$B$44,2,0)</f>
        <v>Youth Clubs &amp; Centers</v>
      </c>
      <c r="I2492" s="120">
        <v>3333</v>
      </c>
      <c r="J2492" s="54" t="s">
        <v>1011</v>
      </c>
      <c r="K2492" s="54"/>
      <c r="L2492" t="str">
        <f>VLOOKUP(J2492,'State V-Lookup'!$A$1:$B$19,2,0)</f>
        <v>KENTUCKY</v>
      </c>
      <c r="M2492" t="str">
        <f>VLOOKUP(I2492,'Cost Center VLookup'!$A$1:$C$99,2,0)</f>
        <v>3333 Mid St Div Public Affairs</v>
      </c>
      <c r="N2492" t="str">
        <f>VLOOKUP(I2492,'Cost Center VLookup'!$A$1:$C$89,3,0)</f>
        <v>Mark Martin</v>
      </c>
      <c r="O2492" t="str">
        <f>VLOOKUP(I2492,'Cost Center VLookup'!$A$1:$D$97,4,0)</f>
        <v>Administration</v>
      </c>
    </row>
    <row r="2493" spans="1:15" ht="15" hidden="1">
      <c r="A2493" s="118" t="s">
        <v>2394</v>
      </c>
      <c r="B2493" s="107">
        <v>201703</v>
      </c>
      <c r="C2493" s="98" t="s">
        <v>2268</v>
      </c>
      <c r="D2493" s="118" t="s">
        <v>2395</v>
      </c>
      <c r="E2493" s="118" t="s">
        <v>1080</v>
      </c>
      <c r="F2493" s="119">
        <v>250</v>
      </c>
      <c r="G2493" s="120">
        <v>30736</v>
      </c>
      <c r="H2493" s="7" t="str">
        <f>VLOOKUP(G2493,'Sub-Acct VLookup'!$A$1:$B$44,2,0)</f>
        <v>Community Welfare</v>
      </c>
      <c r="I2493" s="120">
        <v>3333</v>
      </c>
      <c r="J2493" s="54" t="s">
        <v>1011</v>
      </c>
      <c r="K2493" s="54"/>
      <c r="L2493" t="str">
        <f>VLOOKUP(J2493,'State V-Lookup'!$A$1:$B$19,2,0)</f>
        <v>KENTUCKY</v>
      </c>
      <c r="M2493" t="str">
        <f>VLOOKUP(I2493,'Cost Center VLookup'!$A$1:$C$99,2,0)</f>
        <v>3333 Mid St Div Public Affairs</v>
      </c>
      <c r="N2493" t="str">
        <f>VLOOKUP(I2493,'Cost Center VLookup'!$A$1:$C$89,3,0)</f>
        <v>Mark Martin</v>
      </c>
      <c r="O2493" t="str">
        <f>VLOOKUP(I2493,'Cost Center VLookup'!$A$1:$D$97,4,0)</f>
        <v>Administration</v>
      </c>
    </row>
    <row r="2494" spans="1:15" ht="15" hidden="1">
      <c r="A2494" s="118" t="s">
        <v>2389</v>
      </c>
      <c r="B2494" s="107">
        <v>201703</v>
      </c>
      <c r="C2494" s="98" t="s">
        <v>2268</v>
      </c>
      <c r="D2494" s="118" t="s">
        <v>2390</v>
      </c>
      <c r="E2494" s="118" t="s">
        <v>2125</v>
      </c>
      <c r="F2494" s="119">
        <v>500</v>
      </c>
      <c r="G2494" s="120">
        <v>30736</v>
      </c>
      <c r="H2494" s="7" t="str">
        <f>VLOOKUP(G2494,'Sub-Acct VLookup'!$A$1:$B$44,2,0)</f>
        <v>Community Welfare</v>
      </c>
      <c r="I2494" s="120">
        <v>3333</v>
      </c>
      <c r="J2494" s="121" t="s">
        <v>1035</v>
      </c>
      <c r="K2494" s="121"/>
      <c r="L2494" t="str">
        <f>VLOOKUP(J2494,'State V-Lookup'!$A$1:$B$19,2,0)</f>
        <v>VIRGINIA</v>
      </c>
      <c r="M2494" t="str">
        <f>VLOOKUP(I2494,'Cost Center VLookup'!$A$1:$C$99,2,0)</f>
        <v>3333 Mid St Div Public Affairs</v>
      </c>
      <c r="N2494" t="str">
        <f>VLOOKUP(I2494,'Cost Center VLookup'!$A$1:$C$89,3,0)</f>
        <v>Mark Martin</v>
      </c>
      <c r="O2494" t="str">
        <f>VLOOKUP(I2494,'Cost Center VLookup'!$A$1:$D$97,4,0)</f>
        <v>Administration</v>
      </c>
    </row>
    <row r="2495" spans="1:15" ht="15" hidden="1">
      <c r="A2495" s="118" t="s">
        <v>2396</v>
      </c>
      <c r="B2495" s="107">
        <v>201703</v>
      </c>
      <c r="C2495" s="98" t="s">
        <v>2268</v>
      </c>
      <c r="D2495" s="118" t="s">
        <v>2398</v>
      </c>
      <c r="E2495" s="118" t="s">
        <v>2397</v>
      </c>
      <c r="F2495" s="119">
        <v>500</v>
      </c>
      <c r="G2495" s="120">
        <v>30736</v>
      </c>
      <c r="H2495" s="7" t="str">
        <f>VLOOKUP(G2495,'Sub-Acct VLookup'!$A$1:$B$44,2,0)</f>
        <v>Community Welfare</v>
      </c>
      <c r="I2495" s="120">
        <v>3333</v>
      </c>
      <c r="J2495" s="121" t="s">
        <v>1026</v>
      </c>
      <c r="K2495" s="121"/>
      <c r="L2495" t="str">
        <f>VLOOKUP(J2495,'State V-Lookup'!$A$1:$B$19,2,0)</f>
        <v>TENNESSEE</v>
      </c>
      <c r="M2495" t="str">
        <f>VLOOKUP(I2495,'Cost Center VLookup'!$A$1:$C$99,2,0)</f>
        <v>3333 Mid St Div Public Affairs</v>
      </c>
      <c r="N2495" t="str">
        <f>VLOOKUP(I2495,'Cost Center VLookup'!$A$1:$C$89,3,0)</f>
        <v>Mark Martin</v>
      </c>
      <c r="O2495" t="str">
        <f>VLOOKUP(I2495,'Cost Center VLookup'!$A$1:$D$97,4,0)</f>
        <v>Administration</v>
      </c>
    </row>
    <row r="2496" spans="1:15" ht="15" hidden="1">
      <c r="A2496" s="118" t="s">
        <v>2396</v>
      </c>
      <c r="B2496" s="107">
        <v>201703</v>
      </c>
      <c r="C2496" s="98" t="s">
        <v>2268</v>
      </c>
      <c r="D2496" s="118" t="s">
        <v>2398</v>
      </c>
      <c r="E2496" s="118" t="s">
        <v>2162</v>
      </c>
      <c r="F2496" s="119">
        <v>1000</v>
      </c>
      <c r="G2496" s="120">
        <v>30736</v>
      </c>
      <c r="H2496" s="7" t="str">
        <f>VLOOKUP(G2496,'Sub-Acct VLookup'!$A$1:$B$44,2,0)</f>
        <v>Community Welfare</v>
      </c>
      <c r="I2496" s="120">
        <v>3333</v>
      </c>
      <c r="J2496" s="54" t="s">
        <v>1011</v>
      </c>
      <c r="K2496" s="54"/>
      <c r="L2496" t="str">
        <f>VLOOKUP(J2496,'State V-Lookup'!$A$1:$B$19,2,0)</f>
        <v>KENTUCKY</v>
      </c>
      <c r="M2496" t="str">
        <f>VLOOKUP(I2496,'Cost Center VLookup'!$A$1:$C$99,2,0)</f>
        <v>3333 Mid St Div Public Affairs</v>
      </c>
      <c r="N2496" t="str">
        <f>VLOOKUP(I2496,'Cost Center VLookup'!$A$1:$C$89,3,0)</f>
        <v>Mark Martin</v>
      </c>
      <c r="O2496" t="str">
        <f>VLOOKUP(I2496,'Cost Center VLookup'!$A$1:$D$97,4,0)</f>
        <v>Administration</v>
      </c>
    </row>
    <row r="2497" spans="1:15" ht="15" hidden="1">
      <c r="A2497" s="118" t="s">
        <v>2396</v>
      </c>
      <c r="B2497" s="107">
        <v>201703</v>
      </c>
      <c r="C2497" s="98" t="s">
        <v>2268</v>
      </c>
      <c r="D2497" s="118" t="s">
        <v>2399</v>
      </c>
      <c r="E2497" s="118" t="s">
        <v>832</v>
      </c>
      <c r="F2497" s="119">
        <v>1000</v>
      </c>
      <c r="G2497" s="120">
        <v>30736</v>
      </c>
      <c r="H2497" s="7" t="str">
        <f>VLOOKUP(G2497,'Sub-Acct VLookup'!$A$1:$B$44,2,0)</f>
        <v>Community Welfare</v>
      </c>
      <c r="I2497" s="120">
        <v>3333</v>
      </c>
      <c r="J2497" s="117" t="s">
        <v>1035</v>
      </c>
      <c r="K2497" s="117"/>
      <c r="L2497" t="str">
        <f>VLOOKUP(J2497,'State V-Lookup'!$A$1:$B$19,2,0)</f>
        <v>VIRGINIA</v>
      </c>
      <c r="M2497" t="str">
        <f>VLOOKUP(I2497,'Cost Center VLookup'!$A$1:$C$99,2,0)</f>
        <v>3333 Mid St Div Public Affairs</v>
      </c>
      <c r="N2497" t="str">
        <f>VLOOKUP(I2497,'Cost Center VLookup'!$A$1:$C$89,3,0)</f>
        <v>Mark Martin</v>
      </c>
      <c r="O2497" t="str">
        <f>VLOOKUP(I2497,'Cost Center VLookup'!$A$1:$D$97,4,0)</f>
        <v>Administration</v>
      </c>
    </row>
    <row r="2498" spans="1:15" ht="15" hidden="1">
      <c r="A2498" s="118" t="s">
        <v>2396</v>
      </c>
      <c r="B2498" s="107">
        <v>201703</v>
      </c>
      <c r="C2498" s="98" t="s">
        <v>2268</v>
      </c>
      <c r="D2498" s="118" t="s">
        <v>2398</v>
      </c>
      <c r="E2498" s="118" t="s">
        <v>585</v>
      </c>
      <c r="F2498" s="119">
        <v>350</v>
      </c>
      <c r="G2498" s="120">
        <v>30736</v>
      </c>
      <c r="H2498" s="7" t="str">
        <f>VLOOKUP(G2498,'Sub-Acct VLookup'!$A$1:$B$44,2,0)</f>
        <v>Community Welfare</v>
      </c>
      <c r="I2498" s="120">
        <v>3333</v>
      </c>
      <c r="J2498" s="54" t="s">
        <v>1011</v>
      </c>
      <c r="K2498" s="54"/>
      <c r="L2498" t="str">
        <f>VLOOKUP(J2498,'State V-Lookup'!$A$1:$B$19,2,0)</f>
        <v>KENTUCKY</v>
      </c>
      <c r="M2498" t="str">
        <f>VLOOKUP(I2498,'Cost Center VLookup'!$A$1:$C$99,2,0)</f>
        <v>3333 Mid St Div Public Affairs</v>
      </c>
      <c r="N2498" t="str">
        <f>VLOOKUP(I2498,'Cost Center VLookup'!$A$1:$C$89,3,0)</f>
        <v>Mark Martin</v>
      </c>
      <c r="O2498" t="str">
        <f>VLOOKUP(I2498,'Cost Center VLookup'!$A$1:$D$97,4,0)</f>
        <v>Administration</v>
      </c>
    </row>
    <row r="2499" spans="1:15" ht="15" hidden="1">
      <c r="A2499" s="118" t="s">
        <v>2396</v>
      </c>
      <c r="B2499" s="107">
        <v>201703</v>
      </c>
      <c r="C2499" s="98" t="s">
        <v>2268</v>
      </c>
      <c r="D2499" s="118" t="s">
        <v>2399</v>
      </c>
      <c r="E2499" s="118" t="s">
        <v>2400</v>
      </c>
      <c r="F2499" s="119">
        <v>500</v>
      </c>
      <c r="G2499" s="120">
        <v>30736</v>
      </c>
      <c r="H2499" s="7" t="str">
        <f>VLOOKUP(G2499,'Sub-Acct VLookup'!$A$1:$B$44,2,0)</f>
        <v>Community Welfare</v>
      </c>
      <c r="I2499" s="120">
        <v>3333</v>
      </c>
      <c r="J2499" s="117" t="s">
        <v>1035</v>
      </c>
      <c r="K2499" s="117"/>
      <c r="L2499" t="str">
        <f>VLOOKUP(J2499,'State V-Lookup'!$A$1:$B$19,2,0)</f>
        <v>VIRGINIA</v>
      </c>
      <c r="M2499" t="str">
        <f>VLOOKUP(I2499,'Cost Center VLookup'!$A$1:$C$99,2,0)</f>
        <v>3333 Mid St Div Public Affairs</v>
      </c>
      <c r="N2499" t="str">
        <f>VLOOKUP(I2499,'Cost Center VLookup'!$A$1:$C$89,3,0)</f>
        <v>Mark Martin</v>
      </c>
      <c r="O2499" t="str">
        <f>VLOOKUP(I2499,'Cost Center VLookup'!$A$1:$D$97,4,0)</f>
        <v>Administration</v>
      </c>
    </row>
    <row r="2500" spans="1:15" ht="15" hidden="1">
      <c r="A2500" s="118" t="s">
        <v>2396</v>
      </c>
      <c r="B2500" s="107">
        <v>201703</v>
      </c>
      <c r="C2500" s="98" t="s">
        <v>2268</v>
      </c>
      <c r="D2500" s="118" t="s">
        <v>2398</v>
      </c>
      <c r="E2500" s="118" t="s">
        <v>2401</v>
      </c>
      <c r="F2500" s="119">
        <v>500</v>
      </c>
      <c r="G2500" s="120">
        <v>30736</v>
      </c>
      <c r="H2500" s="7" t="str">
        <f>VLOOKUP(G2500,'Sub-Acct VLookup'!$A$1:$B$44,2,0)</f>
        <v>Community Welfare</v>
      </c>
      <c r="I2500" s="120">
        <v>3333</v>
      </c>
      <c r="J2500" s="121" t="s">
        <v>1026</v>
      </c>
      <c r="K2500" s="121"/>
      <c r="L2500" t="str">
        <f>VLOOKUP(J2500,'State V-Lookup'!$A$1:$B$19,2,0)</f>
        <v>TENNESSEE</v>
      </c>
      <c r="M2500" t="str">
        <f>VLOOKUP(I2500,'Cost Center VLookup'!$A$1:$C$99,2,0)</f>
        <v>3333 Mid St Div Public Affairs</v>
      </c>
      <c r="N2500" t="str">
        <f>VLOOKUP(I2500,'Cost Center VLookup'!$A$1:$C$89,3,0)</f>
        <v>Mark Martin</v>
      </c>
      <c r="O2500" t="str">
        <f>VLOOKUP(I2500,'Cost Center VLookup'!$A$1:$D$97,4,0)</f>
        <v>Administration</v>
      </c>
    </row>
    <row r="2501" spans="1:15" ht="15" hidden="1">
      <c r="A2501" s="118" t="s">
        <v>2396</v>
      </c>
      <c r="B2501" s="107">
        <v>201703</v>
      </c>
      <c r="C2501" s="98" t="s">
        <v>2268</v>
      </c>
      <c r="D2501" s="118" t="s">
        <v>2398</v>
      </c>
      <c r="E2501" s="118" t="s">
        <v>964</v>
      </c>
      <c r="F2501" s="119">
        <v>100</v>
      </c>
      <c r="G2501" s="120">
        <v>30702</v>
      </c>
      <c r="H2501" s="7" t="str">
        <f>VLOOKUP(G2501,'Sub-Acct VLookup'!$A$1:$B$44,2,0)</f>
        <v>Education</v>
      </c>
      <c r="I2501" s="120">
        <v>3333</v>
      </c>
      <c r="J2501" s="54" t="s">
        <v>1011</v>
      </c>
      <c r="K2501" s="54"/>
      <c r="L2501" t="str">
        <f>VLOOKUP(J2501,'State V-Lookup'!$A$1:$B$19,2,0)</f>
        <v>KENTUCKY</v>
      </c>
      <c r="M2501" t="str">
        <f>VLOOKUP(I2501,'Cost Center VLookup'!$A$1:$C$99,2,0)</f>
        <v>3333 Mid St Div Public Affairs</v>
      </c>
      <c r="N2501" t="str">
        <f>VLOOKUP(I2501,'Cost Center VLookup'!$A$1:$C$89,3,0)</f>
        <v>Mark Martin</v>
      </c>
      <c r="O2501" t="str">
        <f>VLOOKUP(I2501,'Cost Center VLookup'!$A$1:$D$97,4,0)</f>
        <v>Administration</v>
      </c>
    </row>
    <row r="2502" spans="1:15" ht="15" hidden="1">
      <c r="A2502" s="118" t="s">
        <v>2396</v>
      </c>
      <c r="B2502" s="107">
        <v>201703</v>
      </c>
      <c r="C2502" s="98" t="s">
        <v>2268</v>
      </c>
      <c r="D2502" s="118" t="s">
        <v>2399</v>
      </c>
      <c r="E2502" s="118" t="s">
        <v>704</v>
      </c>
      <c r="F2502" s="119">
        <v>1500</v>
      </c>
      <c r="G2502" s="120">
        <v>30702</v>
      </c>
      <c r="H2502" s="7" t="str">
        <f>VLOOKUP(G2502,'Sub-Acct VLookup'!$A$1:$B$44,2,0)</f>
        <v>Education</v>
      </c>
      <c r="I2502" s="120">
        <v>3333</v>
      </c>
      <c r="J2502" s="121" t="s">
        <v>1026</v>
      </c>
      <c r="K2502" s="121"/>
      <c r="L2502" t="str">
        <f>VLOOKUP(J2502,'State V-Lookup'!$A$1:$B$19,2,0)</f>
        <v>TENNESSEE</v>
      </c>
      <c r="M2502" t="str">
        <f>VLOOKUP(I2502,'Cost Center VLookup'!$A$1:$C$99,2,0)</f>
        <v>3333 Mid St Div Public Affairs</v>
      </c>
      <c r="N2502" t="str">
        <f>VLOOKUP(I2502,'Cost Center VLookup'!$A$1:$C$89,3,0)</f>
        <v>Mark Martin</v>
      </c>
      <c r="O2502" t="str">
        <f>VLOOKUP(I2502,'Cost Center VLookup'!$A$1:$D$97,4,0)</f>
        <v>Administration</v>
      </c>
    </row>
    <row r="2503" spans="1:15" ht="15" hidden="1">
      <c r="A2503" s="118" t="s">
        <v>2396</v>
      </c>
      <c r="B2503" s="107">
        <v>201703</v>
      </c>
      <c r="C2503" s="98" t="s">
        <v>2268</v>
      </c>
      <c r="D2503" s="118" t="s">
        <v>2398</v>
      </c>
      <c r="E2503" s="118" t="s">
        <v>803</v>
      </c>
      <c r="F2503" s="119">
        <v>400</v>
      </c>
      <c r="G2503" s="120">
        <v>30736</v>
      </c>
      <c r="H2503" s="7" t="str">
        <f>VLOOKUP(G2503,'Sub-Acct VLookup'!$A$1:$B$44,2,0)</f>
        <v>Community Welfare</v>
      </c>
      <c r="I2503" s="120">
        <v>3333</v>
      </c>
      <c r="J2503" s="54" t="s">
        <v>1011</v>
      </c>
      <c r="K2503" s="54"/>
      <c r="L2503" t="str">
        <f>VLOOKUP(J2503,'State V-Lookup'!$A$1:$B$19,2,0)</f>
        <v>KENTUCKY</v>
      </c>
      <c r="M2503" t="str">
        <f>VLOOKUP(I2503,'Cost Center VLookup'!$A$1:$C$99,2,0)</f>
        <v>3333 Mid St Div Public Affairs</v>
      </c>
      <c r="N2503" t="str">
        <f>VLOOKUP(I2503,'Cost Center VLookup'!$A$1:$C$89,3,0)</f>
        <v>Mark Martin</v>
      </c>
      <c r="O2503" t="str">
        <f>VLOOKUP(I2503,'Cost Center VLookup'!$A$1:$D$97,4,0)</f>
        <v>Administration</v>
      </c>
    </row>
    <row r="2504" spans="1:15" ht="15" hidden="1">
      <c r="A2504" s="118" t="s">
        <v>2402</v>
      </c>
      <c r="B2504" s="107">
        <v>201703</v>
      </c>
      <c r="C2504" s="98" t="s">
        <v>2268</v>
      </c>
      <c r="D2504" s="118" t="s">
        <v>2404</v>
      </c>
      <c r="E2504" s="118" t="s">
        <v>2403</v>
      </c>
      <c r="F2504" s="119">
        <v>400</v>
      </c>
      <c r="G2504" s="120">
        <v>30736</v>
      </c>
      <c r="H2504" s="7" t="str">
        <f>VLOOKUP(G2504,'Sub-Acct VLookup'!$A$1:$B$44,2,0)</f>
        <v>Community Welfare</v>
      </c>
      <c r="I2504" s="120">
        <v>3342</v>
      </c>
      <c r="J2504" s="121" t="s">
        <v>1026</v>
      </c>
      <c r="K2504" s="121"/>
      <c r="L2504" t="str">
        <f>VLOOKUP(J2504,'State V-Lookup'!$A$1:$B$19,2,0)</f>
        <v>TENNESSEE</v>
      </c>
      <c r="M2504" t="str">
        <f>VLOOKUP(I2504,'Cost Center VLookup'!$A$1:$C$99,2,0)</f>
        <v>3342 Mid St Div Franklin Operations</v>
      </c>
      <c r="N2504" t="str">
        <f>VLOOKUP(I2504,'Cost Center VLookup'!$A$1:$C$89,3,0)</f>
        <v>Kenny Hay / Steve Steiger</v>
      </c>
      <c r="O2504" t="str">
        <f>VLOOKUP(I2504,'Cost Center VLookup'!$A$1:$D$97,4,0)</f>
        <v>Brett Lowe</v>
      </c>
    </row>
    <row r="2505" spans="1:15" ht="15" hidden="1">
      <c r="A2505" s="118" t="s">
        <v>2402</v>
      </c>
      <c r="B2505" s="107">
        <v>201703</v>
      </c>
      <c r="C2505" s="98" t="s">
        <v>2268</v>
      </c>
      <c r="D2505" s="118" t="s">
        <v>2398</v>
      </c>
      <c r="E2505" s="118" t="s">
        <v>1595</v>
      </c>
      <c r="F2505" s="119">
        <v>500</v>
      </c>
      <c r="G2505" s="120">
        <v>30736</v>
      </c>
      <c r="H2505" s="7" t="str">
        <f>VLOOKUP(G2505,'Sub-Acct VLookup'!$A$1:$B$44,2,0)</f>
        <v>Community Welfare</v>
      </c>
      <c r="I2505" s="120">
        <v>3333</v>
      </c>
      <c r="J2505" s="54" t="s">
        <v>1011</v>
      </c>
      <c r="K2505" s="54"/>
      <c r="L2505" t="str">
        <f>VLOOKUP(J2505,'State V-Lookup'!$A$1:$B$19,2,0)</f>
        <v>KENTUCKY</v>
      </c>
      <c r="M2505" t="str">
        <f>VLOOKUP(I2505,'Cost Center VLookup'!$A$1:$C$99,2,0)</f>
        <v>3333 Mid St Div Public Affairs</v>
      </c>
      <c r="N2505" t="str">
        <f>VLOOKUP(I2505,'Cost Center VLookup'!$A$1:$C$89,3,0)</f>
        <v>Mark Martin</v>
      </c>
      <c r="O2505" t="str">
        <f>VLOOKUP(I2505,'Cost Center VLookup'!$A$1:$D$97,4,0)</f>
        <v>Administration</v>
      </c>
    </row>
    <row r="2506" spans="1:15" ht="15" hidden="1">
      <c r="A2506" s="118" t="s">
        <v>2405</v>
      </c>
      <c r="B2506" s="107">
        <v>201703</v>
      </c>
      <c r="C2506" s="98" t="s">
        <v>2268</v>
      </c>
      <c r="D2506" s="118" t="s">
        <v>2406</v>
      </c>
      <c r="E2506" s="118" t="s">
        <v>1415</v>
      </c>
      <c r="F2506" s="119">
        <v>250</v>
      </c>
      <c r="G2506" s="120">
        <v>30736</v>
      </c>
      <c r="H2506" s="7" t="str">
        <f>VLOOKUP(G2506,'Sub-Acct VLookup'!$A$1:$B$44,2,0)</f>
        <v>Community Welfare</v>
      </c>
      <c r="I2506" s="120">
        <v>3331</v>
      </c>
      <c r="J2506" s="121" t="s">
        <v>1027</v>
      </c>
      <c r="K2506" s="121"/>
      <c r="L2506" t="str">
        <f>VLOOKUP(J2506,'State V-Lookup'!$A$1:$B$19,2,0)</f>
        <v>GENERAL OFFICE</v>
      </c>
      <c r="M2506" t="str">
        <f>VLOOKUP(I2506,'Cost Center VLookup'!$A$1:$C$99,2,0)</f>
        <v>3331 Mid St Div Franklin Central Region Administration</v>
      </c>
      <c r="N2506" t="str">
        <f>VLOOKUP(I2506,'Cost Center VLookup'!$A$1:$C$89,3,0)</f>
        <v>Craig Rice</v>
      </c>
      <c r="O2506" t="str">
        <f>VLOOKUP(I2506,'Cost Center VLookup'!$A$1:$D$97,4,0)</f>
        <v>Administration</v>
      </c>
    </row>
    <row r="2507" spans="1:15" ht="15" hidden="1">
      <c r="A2507" s="118" t="s">
        <v>2407</v>
      </c>
      <c r="B2507" s="107">
        <v>201703</v>
      </c>
      <c r="C2507" s="98" t="s">
        <v>2268</v>
      </c>
      <c r="D2507" s="118" t="s">
        <v>2408</v>
      </c>
      <c r="E2507" s="118" t="s">
        <v>1093</v>
      </c>
      <c r="F2507" s="119">
        <v>2500</v>
      </c>
      <c r="G2507" s="120">
        <v>30736</v>
      </c>
      <c r="H2507" s="7" t="str">
        <f>VLOOKUP(G2507,'Sub-Acct VLookup'!$A$1:$B$44,2,0)</f>
        <v>Community Welfare</v>
      </c>
      <c r="I2507" s="120">
        <v>3333</v>
      </c>
      <c r="J2507" s="121" t="s">
        <v>1026</v>
      </c>
      <c r="K2507" s="121"/>
      <c r="L2507" t="str">
        <f>VLOOKUP(J2507,'State V-Lookup'!$A$1:$B$19,2,0)</f>
        <v>TENNESSEE</v>
      </c>
      <c r="M2507" t="str">
        <f>VLOOKUP(I2507,'Cost Center VLookup'!$A$1:$C$99,2,0)</f>
        <v>3333 Mid St Div Public Affairs</v>
      </c>
      <c r="N2507" t="str">
        <f>VLOOKUP(I2507,'Cost Center VLookup'!$A$1:$C$89,3,0)</f>
        <v>Mark Martin</v>
      </c>
      <c r="O2507" t="str">
        <f>VLOOKUP(I2507,'Cost Center VLookup'!$A$1:$D$97,4,0)</f>
        <v>Administration</v>
      </c>
    </row>
    <row r="2508" spans="1:15" ht="15" hidden="1">
      <c r="A2508" s="118" t="s">
        <v>2407</v>
      </c>
      <c r="B2508" s="107">
        <v>201703</v>
      </c>
      <c r="C2508" s="98" t="s">
        <v>2268</v>
      </c>
      <c r="D2508" s="118" t="s">
        <v>2409</v>
      </c>
      <c r="E2508" s="118" t="s">
        <v>713</v>
      </c>
      <c r="F2508" s="119">
        <v>2000</v>
      </c>
      <c r="G2508" s="120">
        <v>30710</v>
      </c>
      <c r="H2508" s="7" t="str">
        <f>VLOOKUP(G2508,'Sub-Acct VLookup'!$A$1:$B$44,2,0)</f>
        <v>Youth Clubs &amp; Centers</v>
      </c>
      <c r="I2508" s="120">
        <v>3333</v>
      </c>
      <c r="J2508" s="54" t="s">
        <v>1011</v>
      </c>
      <c r="K2508" s="54"/>
      <c r="L2508" t="str">
        <f>VLOOKUP(J2508,'State V-Lookup'!$A$1:$B$19,2,0)</f>
        <v>KENTUCKY</v>
      </c>
      <c r="M2508" t="str">
        <f>VLOOKUP(I2508,'Cost Center VLookup'!$A$1:$C$99,2,0)</f>
        <v>3333 Mid St Div Public Affairs</v>
      </c>
      <c r="N2508" t="str">
        <f>VLOOKUP(I2508,'Cost Center VLookup'!$A$1:$C$89,3,0)</f>
        <v>Mark Martin</v>
      </c>
      <c r="O2508" t="str">
        <f>VLOOKUP(I2508,'Cost Center VLookup'!$A$1:$D$97,4,0)</f>
        <v>Administration</v>
      </c>
    </row>
    <row r="2509" spans="1:15" ht="15" hidden="1">
      <c r="A2509" s="118" t="s">
        <v>2410</v>
      </c>
      <c r="B2509" s="107">
        <v>201703</v>
      </c>
      <c r="C2509" s="98" t="s">
        <v>2268</v>
      </c>
      <c r="D2509" s="118" t="s">
        <v>2411</v>
      </c>
      <c r="E2509" s="118" t="s">
        <v>1064</v>
      </c>
      <c r="F2509" s="119">
        <v>600</v>
      </c>
      <c r="G2509" s="120">
        <v>30702</v>
      </c>
      <c r="H2509" s="7" t="str">
        <f>VLOOKUP(G2509,'Sub-Acct VLookup'!$A$1:$B$44,2,0)</f>
        <v>Education</v>
      </c>
      <c r="I2509" s="120">
        <v>2618</v>
      </c>
      <c r="J2509" s="121" t="s">
        <v>1026</v>
      </c>
      <c r="K2509" s="121"/>
      <c r="L2509" t="str">
        <f>VLOOKUP(J2509,'State V-Lookup'!$A$1:$B$19,2,0)</f>
        <v>TENNESSEE</v>
      </c>
      <c r="M2509" t="str">
        <f>VLOOKUP(I2509,'Cost Center VLookup'!$A$1:$C$99,2,0)</f>
        <v>2618 KY Div Safety Tech Services</v>
      </c>
      <c r="N2509" t="str">
        <f>VLOOKUP(I2509,'Cost Center VLookup'!$A$1:$C$89,3,0)</f>
        <v>Travis Greenwood</v>
      </c>
      <c r="O2509" t="str">
        <f>VLOOKUP(I2509,'Cost Center VLookup'!$A$1:$D$97,4,0)</f>
        <v>Tech Services</v>
      </c>
    </row>
    <row r="2510" spans="1:15" ht="15" hidden="1">
      <c r="A2510" s="118" t="s">
        <v>2412</v>
      </c>
      <c r="B2510" s="107">
        <v>201703</v>
      </c>
      <c r="C2510" s="98" t="s">
        <v>2268</v>
      </c>
      <c r="D2510" s="118" t="s">
        <v>2413</v>
      </c>
      <c r="E2510" s="118" t="s">
        <v>694</v>
      </c>
      <c r="F2510" s="119">
        <v>500</v>
      </c>
      <c r="G2510" s="120">
        <v>30705</v>
      </c>
      <c r="H2510" s="7" t="str">
        <f>VLOOKUP(G2510,'Sub-Acct VLookup'!$A$1:$B$44,2,0)</f>
        <v>Health</v>
      </c>
      <c r="I2510" s="120">
        <v>3333</v>
      </c>
      <c r="J2510" s="121" t="s">
        <v>1026</v>
      </c>
      <c r="K2510" s="121"/>
      <c r="L2510" t="str">
        <f>VLOOKUP(J2510,'State V-Lookup'!$A$1:$B$19,2,0)</f>
        <v>TENNESSEE</v>
      </c>
      <c r="M2510" t="str">
        <f>VLOOKUP(I2510,'Cost Center VLookup'!$A$1:$C$99,2,0)</f>
        <v>3333 Mid St Div Public Affairs</v>
      </c>
      <c r="N2510" t="str">
        <f>VLOOKUP(I2510,'Cost Center VLookup'!$A$1:$C$89,3,0)</f>
        <v>Mark Martin</v>
      </c>
      <c r="O2510" t="str">
        <f>VLOOKUP(I2510,'Cost Center VLookup'!$A$1:$D$97,4,0)</f>
        <v>Administration</v>
      </c>
    </row>
    <row r="2511" spans="1:15" ht="15" hidden="1">
      <c r="A2511" s="118" t="s">
        <v>2412</v>
      </c>
      <c r="B2511" s="107">
        <v>201703</v>
      </c>
      <c r="C2511" s="98" t="s">
        <v>2268</v>
      </c>
      <c r="D2511" s="118" t="s">
        <v>2414</v>
      </c>
      <c r="E2511" s="118" t="s">
        <v>1381</v>
      </c>
      <c r="F2511" s="119">
        <v>1500</v>
      </c>
      <c r="G2511" s="120">
        <v>30705</v>
      </c>
      <c r="H2511" s="7" t="str">
        <f>VLOOKUP(G2511,'Sub-Acct VLookup'!$A$1:$B$44,2,0)</f>
        <v>Health</v>
      </c>
      <c r="I2511" s="120">
        <v>3333</v>
      </c>
      <c r="J2511" s="117" t="s">
        <v>1035</v>
      </c>
      <c r="K2511" s="117"/>
      <c r="L2511" t="str">
        <f>VLOOKUP(J2511,'State V-Lookup'!$A$1:$B$19,2,0)</f>
        <v>VIRGINIA</v>
      </c>
      <c r="M2511" t="str">
        <f>VLOOKUP(I2511,'Cost Center VLookup'!$A$1:$C$99,2,0)</f>
        <v>3333 Mid St Div Public Affairs</v>
      </c>
      <c r="N2511" t="str">
        <f>VLOOKUP(I2511,'Cost Center VLookup'!$A$1:$C$89,3,0)</f>
        <v>Mark Martin</v>
      </c>
      <c r="O2511" t="str">
        <f>VLOOKUP(I2511,'Cost Center VLookup'!$A$1:$D$97,4,0)</f>
        <v>Administration</v>
      </c>
    </row>
    <row r="2512" spans="1:15" ht="15" hidden="1">
      <c r="A2512" s="118" t="s">
        <v>2412</v>
      </c>
      <c r="B2512" s="107">
        <v>201703</v>
      </c>
      <c r="C2512" s="98" t="s">
        <v>2268</v>
      </c>
      <c r="D2512" s="118" t="s">
        <v>2413</v>
      </c>
      <c r="E2512" s="118" t="s">
        <v>704</v>
      </c>
      <c r="F2512" s="119">
        <v>100</v>
      </c>
      <c r="G2512" s="120">
        <v>30702</v>
      </c>
      <c r="H2512" s="7" t="str">
        <f>VLOOKUP(G2512,'Sub-Acct VLookup'!$A$1:$B$44,2,0)</f>
        <v>Education</v>
      </c>
      <c r="I2512" s="120">
        <v>3333</v>
      </c>
      <c r="J2512" s="54" t="s">
        <v>1011</v>
      </c>
      <c r="K2512" s="54"/>
      <c r="L2512" t="str">
        <f>VLOOKUP(J2512,'State V-Lookup'!$A$1:$B$19,2,0)</f>
        <v>KENTUCKY</v>
      </c>
      <c r="M2512" t="str">
        <f>VLOOKUP(I2512,'Cost Center VLookup'!$A$1:$C$99,2,0)</f>
        <v>3333 Mid St Div Public Affairs</v>
      </c>
      <c r="N2512" t="str">
        <f>VLOOKUP(I2512,'Cost Center VLookup'!$A$1:$C$89,3,0)</f>
        <v>Mark Martin</v>
      </c>
      <c r="O2512" t="str">
        <f>VLOOKUP(I2512,'Cost Center VLookup'!$A$1:$D$97,4,0)</f>
        <v>Administration</v>
      </c>
    </row>
    <row r="2513" spans="1:15" ht="15" hidden="1">
      <c r="A2513" s="118" t="s">
        <v>2412</v>
      </c>
      <c r="B2513" s="107">
        <v>201703</v>
      </c>
      <c r="C2513" s="98" t="s">
        <v>2268</v>
      </c>
      <c r="D2513" s="118" t="s">
        <v>2413</v>
      </c>
      <c r="E2513" s="118" t="s">
        <v>484</v>
      </c>
      <c r="F2513" s="119">
        <v>500</v>
      </c>
      <c r="G2513" s="120">
        <v>30703</v>
      </c>
      <c r="H2513" s="7" t="str">
        <f>VLOOKUP(G2513,'Sub-Acct VLookup'!$A$1:$B$44,2,0)</f>
        <v>United Way Agencies</v>
      </c>
      <c r="I2513" s="120">
        <v>3333</v>
      </c>
      <c r="J2513" s="121" t="s">
        <v>1026</v>
      </c>
      <c r="K2513" s="121"/>
      <c r="L2513" t="str">
        <f>VLOOKUP(J2513,'State V-Lookup'!$A$1:$B$19,2,0)</f>
        <v>TENNESSEE</v>
      </c>
      <c r="M2513" t="str">
        <f>VLOOKUP(I2513,'Cost Center VLookup'!$A$1:$C$99,2,0)</f>
        <v>3333 Mid St Div Public Affairs</v>
      </c>
      <c r="N2513" t="str">
        <f>VLOOKUP(I2513,'Cost Center VLookup'!$A$1:$C$89,3,0)</f>
        <v>Mark Martin</v>
      </c>
      <c r="O2513" t="str">
        <f>VLOOKUP(I2513,'Cost Center VLookup'!$A$1:$D$97,4,0)</f>
        <v>Administration</v>
      </c>
    </row>
    <row r="2514" spans="1:15" ht="15" hidden="1">
      <c r="A2514" s="118" t="s">
        <v>2415</v>
      </c>
      <c r="B2514" s="107">
        <v>201703</v>
      </c>
      <c r="C2514" s="98" t="s">
        <v>2268</v>
      </c>
      <c r="D2514" s="118" t="s">
        <v>2416</v>
      </c>
      <c r="E2514" s="118" t="s">
        <v>1607</v>
      </c>
      <c r="F2514" s="119">
        <v>500</v>
      </c>
      <c r="G2514" s="120">
        <v>30736</v>
      </c>
      <c r="H2514" s="7" t="str">
        <f>VLOOKUP(G2514,'Sub-Acct VLookup'!$A$1:$B$44,2,0)</f>
        <v>Community Welfare</v>
      </c>
      <c r="I2514" s="120">
        <v>3333</v>
      </c>
      <c r="J2514" s="121" t="s">
        <v>1026</v>
      </c>
      <c r="K2514" s="121"/>
      <c r="L2514" t="str">
        <f>VLOOKUP(J2514,'State V-Lookup'!$A$1:$B$19,2,0)</f>
        <v>TENNESSEE</v>
      </c>
      <c r="M2514" t="str">
        <f>VLOOKUP(I2514,'Cost Center VLookup'!$A$1:$C$99,2,0)</f>
        <v>3333 Mid St Div Public Affairs</v>
      </c>
      <c r="N2514" t="str">
        <f>VLOOKUP(I2514,'Cost Center VLookup'!$A$1:$C$89,3,0)</f>
        <v>Mark Martin</v>
      </c>
      <c r="O2514" t="str">
        <f>VLOOKUP(I2514,'Cost Center VLookup'!$A$1:$D$97,4,0)</f>
        <v>Administration</v>
      </c>
    </row>
    <row r="2515" spans="1:15" ht="15" hidden="1">
      <c r="A2515" s="118" t="s">
        <v>2417</v>
      </c>
      <c r="B2515" s="107">
        <v>201703</v>
      </c>
      <c r="C2515" s="98" t="s">
        <v>2268</v>
      </c>
      <c r="D2515" s="118" t="s">
        <v>2418</v>
      </c>
      <c r="E2515" s="118" t="s">
        <v>953</v>
      </c>
      <c r="F2515" s="119">
        <v>700</v>
      </c>
      <c r="G2515" s="120">
        <v>30736</v>
      </c>
      <c r="H2515" s="7" t="str">
        <f>VLOOKUP(G2515,'Sub-Acct VLookup'!$A$1:$B$44,2,0)</f>
        <v>Community Welfare</v>
      </c>
      <c r="I2515" s="120">
        <v>3333</v>
      </c>
      <c r="J2515" s="54" t="s">
        <v>1011</v>
      </c>
      <c r="K2515" s="54"/>
      <c r="L2515" t="str">
        <f>VLOOKUP(J2515,'State V-Lookup'!$A$1:$B$19,2,0)</f>
        <v>KENTUCKY</v>
      </c>
      <c r="M2515" t="str">
        <f>VLOOKUP(I2515,'Cost Center VLookup'!$A$1:$C$99,2,0)</f>
        <v>3333 Mid St Div Public Affairs</v>
      </c>
      <c r="N2515" t="str">
        <f>VLOOKUP(I2515,'Cost Center VLookup'!$A$1:$C$89,3,0)</f>
        <v>Mark Martin</v>
      </c>
      <c r="O2515" t="str">
        <f>VLOOKUP(I2515,'Cost Center VLookup'!$A$1:$D$97,4,0)</f>
        <v>Administration</v>
      </c>
    </row>
    <row r="2516" spans="1:15" ht="15" hidden="1">
      <c r="A2516" s="118" t="s">
        <v>2419</v>
      </c>
      <c r="B2516" s="107">
        <v>201703</v>
      </c>
      <c r="C2516" s="98" t="s">
        <v>2268</v>
      </c>
      <c r="D2516" s="118" t="s">
        <v>2421</v>
      </c>
      <c r="E2516" s="118" t="s">
        <v>2420</v>
      </c>
      <c r="F2516" s="119">
        <v>500</v>
      </c>
      <c r="G2516" s="120">
        <v>30705</v>
      </c>
      <c r="H2516" s="7" t="str">
        <f>VLOOKUP(G2516,'Sub-Acct VLookup'!$A$1:$B$44,2,0)</f>
        <v>Health</v>
      </c>
      <c r="I2516" s="120">
        <v>3333</v>
      </c>
      <c r="J2516" s="117" t="s">
        <v>1035</v>
      </c>
      <c r="K2516" s="117"/>
      <c r="L2516" t="str">
        <f>VLOOKUP(J2516,'State V-Lookup'!$A$1:$B$19,2,0)</f>
        <v>VIRGINIA</v>
      </c>
      <c r="M2516" t="str">
        <f>VLOOKUP(I2516,'Cost Center VLookup'!$A$1:$C$99,2,0)</f>
        <v>3333 Mid St Div Public Affairs</v>
      </c>
      <c r="N2516" t="str">
        <f>VLOOKUP(I2516,'Cost Center VLookup'!$A$1:$C$89,3,0)</f>
        <v>Mark Martin</v>
      </c>
      <c r="O2516" t="str">
        <f>VLOOKUP(I2516,'Cost Center VLookup'!$A$1:$D$97,4,0)</f>
        <v>Administration</v>
      </c>
    </row>
    <row r="2517" spans="1:15" ht="15" hidden="1">
      <c r="A2517" s="118" t="s">
        <v>2422</v>
      </c>
      <c r="B2517" s="107">
        <v>201703</v>
      </c>
      <c r="C2517" s="98" t="s">
        <v>2268</v>
      </c>
      <c r="D2517" s="118" t="s">
        <v>2423</v>
      </c>
      <c r="E2517" s="118" t="s">
        <v>694</v>
      </c>
      <c r="F2517" s="119">
        <v>500</v>
      </c>
      <c r="G2517" s="120">
        <v>30736</v>
      </c>
      <c r="H2517" s="7" t="str">
        <f>VLOOKUP(G2517,'Sub-Acct VLookup'!$A$1:$B$44,2,0)</f>
        <v>Community Welfare</v>
      </c>
      <c r="I2517" s="120">
        <v>3333</v>
      </c>
      <c r="J2517" s="54" t="s">
        <v>1011</v>
      </c>
      <c r="K2517" s="54"/>
      <c r="L2517" t="str">
        <f>VLOOKUP(J2517,'State V-Lookup'!$A$1:$B$19,2,0)</f>
        <v>KENTUCKY</v>
      </c>
      <c r="M2517" t="str">
        <f>VLOOKUP(I2517,'Cost Center VLookup'!$A$1:$C$99,2,0)</f>
        <v>3333 Mid St Div Public Affairs</v>
      </c>
      <c r="N2517" t="str">
        <f>VLOOKUP(I2517,'Cost Center VLookup'!$A$1:$C$89,3,0)</f>
        <v>Mark Martin</v>
      </c>
      <c r="O2517" t="str">
        <f>VLOOKUP(I2517,'Cost Center VLookup'!$A$1:$D$97,4,0)</f>
        <v>Administration</v>
      </c>
    </row>
    <row r="2518" spans="1:15" ht="15" hidden="1">
      <c r="A2518" s="122" t="s">
        <v>2424</v>
      </c>
      <c r="B2518" s="107">
        <v>201704</v>
      </c>
      <c r="C2518" s="98" t="s">
        <v>2268</v>
      </c>
      <c r="D2518" s="122" t="s">
        <v>2425</v>
      </c>
      <c r="E2518" s="122" t="s">
        <v>1615</v>
      </c>
      <c r="F2518" s="123">
        <v>500</v>
      </c>
      <c r="G2518" s="124">
        <v>30736</v>
      </c>
      <c r="H2518" s="7" t="str">
        <f>VLOOKUP(G2518,'Sub-Acct VLookup'!$A$1:$B$44,2,0)</f>
        <v>Community Welfare</v>
      </c>
      <c r="I2518" s="124">
        <v>3333</v>
      </c>
      <c r="J2518" s="54" t="s">
        <v>1011</v>
      </c>
      <c r="K2518" s="54"/>
      <c r="L2518" t="str">
        <f>VLOOKUP(J2518,'State V-Lookup'!$A$1:$B$19,2,0)</f>
        <v>KENTUCKY</v>
      </c>
      <c r="M2518" t="str">
        <f>VLOOKUP(I2518,'Cost Center VLookup'!$A$1:$C$99,2,0)</f>
        <v>3333 Mid St Div Public Affairs</v>
      </c>
      <c r="N2518" t="str">
        <f>VLOOKUP(I2518,'Cost Center VLookup'!$A$1:$C$89,3,0)</f>
        <v>Mark Martin</v>
      </c>
      <c r="O2518" t="str">
        <f>VLOOKUP(I2518,'Cost Center VLookup'!$A$1:$D$97,4,0)</f>
        <v>Administration</v>
      </c>
    </row>
    <row r="2519" spans="1:15" ht="15" hidden="1">
      <c r="A2519" s="122" t="s">
        <v>2426</v>
      </c>
      <c r="B2519" s="107">
        <v>201704</v>
      </c>
      <c r="C2519" s="98" t="s">
        <v>2268</v>
      </c>
      <c r="D2519" s="122" t="s">
        <v>2427</v>
      </c>
      <c r="E2519" s="122" t="s">
        <v>881</v>
      </c>
      <c r="F2519" s="123">
        <v>250</v>
      </c>
      <c r="G2519" s="124">
        <v>30736</v>
      </c>
      <c r="H2519" s="7" t="str">
        <f>VLOOKUP(G2519,'Sub-Acct VLookup'!$A$1:$B$44,2,0)</f>
        <v>Community Welfare</v>
      </c>
      <c r="I2519" s="124">
        <v>3331</v>
      </c>
      <c r="J2519" s="125" t="s">
        <v>1027</v>
      </c>
      <c r="K2519" s="125"/>
      <c r="L2519" t="str">
        <f>VLOOKUP(J2519,'State V-Lookup'!$A$1:$B$19,2,0)</f>
        <v>GENERAL OFFICE</v>
      </c>
      <c r="M2519" t="str">
        <f>VLOOKUP(I2519,'Cost Center VLookup'!$A$1:$C$99,2,0)</f>
        <v>3331 Mid St Div Franklin Central Region Administration</v>
      </c>
      <c r="N2519" t="str">
        <f>VLOOKUP(I2519,'Cost Center VLookup'!$A$1:$C$89,3,0)</f>
        <v>Craig Rice</v>
      </c>
      <c r="O2519" t="str">
        <f>VLOOKUP(I2519,'Cost Center VLookup'!$A$1:$D$97,4,0)</f>
        <v>Administration</v>
      </c>
    </row>
    <row r="2520" spans="1:15" ht="15" hidden="1">
      <c r="A2520" s="122" t="s">
        <v>2428</v>
      </c>
      <c r="B2520" s="107">
        <v>201704</v>
      </c>
      <c r="C2520" s="98" t="s">
        <v>2268</v>
      </c>
      <c r="D2520" s="122" t="s">
        <v>2429</v>
      </c>
      <c r="E2520" s="122" t="s">
        <v>861</v>
      </c>
      <c r="F2520" s="123">
        <v>2000</v>
      </c>
      <c r="G2520" s="124">
        <v>30736</v>
      </c>
      <c r="H2520" s="7" t="str">
        <f>VLOOKUP(G2520,'Sub-Acct VLookup'!$A$1:$B$44,2,0)</f>
        <v>Community Welfare</v>
      </c>
      <c r="I2520" s="124">
        <v>3333</v>
      </c>
      <c r="J2520" s="54" t="s">
        <v>1011</v>
      </c>
      <c r="K2520" s="54"/>
      <c r="L2520" t="str">
        <f>VLOOKUP(J2520,'State V-Lookup'!$A$1:$B$19,2,0)</f>
        <v>KENTUCKY</v>
      </c>
      <c r="M2520" t="str">
        <f>VLOOKUP(I2520,'Cost Center VLookup'!$A$1:$C$99,2,0)</f>
        <v>3333 Mid St Div Public Affairs</v>
      </c>
      <c r="N2520" t="str">
        <f>VLOOKUP(I2520,'Cost Center VLookup'!$A$1:$C$89,3,0)</f>
        <v>Mark Martin</v>
      </c>
      <c r="O2520" t="str">
        <f>VLOOKUP(I2520,'Cost Center VLookup'!$A$1:$D$97,4,0)</f>
        <v>Administration</v>
      </c>
    </row>
    <row r="2521" spans="1:15" ht="15" hidden="1">
      <c r="A2521" s="122" t="s">
        <v>2428</v>
      </c>
      <c r="B2521" s="107">
        <v>201704</v>
      </c>
      <c r="C2521" s="98" t="s">
        <v>2268</v>
      </c>
      <c r="D2521" s="122" t="s">
        <v>2429</v>
      </c>
      <c r="E2521" s="122" t="s">
        <v>1733</v>
      </c>
      <c r="F2521" s="123">
        <v>1000</v>
      </c>
      <c r="G2521" s="124">
        <v>30736</v>
      </c>
      <c r="H2521" s="7" t="str">
        <f>VLOOKUP(G2521,'Sub-Acct VLookup'!$A$1:$B$44,2,0)</f>
        <v>Community Welfare</v>
      </c>
      <c r="I2521" s="124">
        <v>3333</v>
      </c>
      <c r="J2521" s="54" t="s">
        <v>1011</v>
      </c>
      <c r="K2521" s="54"/>
      <c r="L2521" t="str">
        <f>VLOOKUP(J2521,'State V-Lookup'!$A$1:$B$19,2,0)</f>
        <v>KENTUCKY</v>
      </c>
      <c r="M2521" t="str">
        <f>VLOOKUP(I2521,'Cost Center VLookup'!$A$1:$C$99,2,0)</f>
        <v>3333 Mid St Div Public Affairs</v>
      </c>
      <c r="N2521" t="str">
        <f>VLOOKUP(I2521,'Cost Center VLookup'!$A$1:$C$89,3,0)</f>
        <v>Mark Martin</v>
      </c>
      <c r="O2521" t="str">
        <f>VLOOKUP(I2521,'Cost Center VLookup'!$A$1:$D$97,4,0)</f>
        <v>Administration</v>
      </c>
    </row>
    <row r="2522" spans="1:15" ht="15" hidden="1">
      <c r="A2522" s="122" t="s">
        <v>2428</v>
      </c>
      <c r="B2522" s="107">
        <v>201704</v>
      </c>
      <c r="C2522" s="98" t="s">
        <v>2268</v>
      </c>
      <c r="D2522" s="122" t="s">
        <v>2429</v>
      </c>
      <c r="E2522" s="122" t="s">
        <v>2430</v>
      </c>
      <c r="F2522" s="123">
        <v>1000</v>
      </c>
      <c r="G2522" s="124">
        <v>30736</v>
      </c>
      <c r="H2522" s="7" t="str">
        <f>VLOOKUP(G2522,'Sub-Acct VLookup'!$A$1:$B$44,2,0)</f>
        <v>Community Welfare</v>
      </c>
      <c r="I2522" s="124">
        <v>3333</v>
      </c>
      <c r="J2522" s="125" t="s">
        <v>1027</v>
      </c>
      <c r="K2522" s="125"/>
      <c r="L2522" t="str">
        <f>VLOOKUP(J2522,'State V-Lookup'!$A$1:$B$19,2,0)</f>
        <v>GENERAL OFFICE</v>
      </c>
      <c r="M2522" t="str">
        <f>VLOOKUP(I2522,'Cost Center VLookup'!$A$1:$C$99,2,0)</f>
        <v>3333 Mid St Div Public Affairs</v>
      </c>
      <c r="N2522" t="str">
        <f>VLOOKUP(I2522,'Cost Center VLookup'!$A$1:$C$89,3,0)</f>
        <v>Mark Martin</v>
      </c>
      <c r="O2522" t="str">
        <f>VLOOKUP(I2522,'Cost Center VLookup'!$A$1:$D$97,4,0)</f>
        <v>Administration</v>
      </c>
    </row>
    <row r="2523" spans="1:15" ht="15" hidden="1">
      <c r="A2523" s="122" t="s">
        <v>2428</v>
      </c>
      <c r="B2523" s="107">
        <v>201704</v>
      </c>
      <c r="C2523" s="98" t="s">
        <v>2268</v>
      </c>
      <c r="D2523" s="122" t="s">
        <v>2429</v>
      </c>
      <c r="E2523" s="122" t="s">
        <v>2431</v>
      </c>
      <c r="F2523" s="123">
        <v>250</v>
      </c>
      <c r="G2523" s="124">
        <v>30736</v>
      </c>
      <c r="H2523" s="7" t="str">
        <f>VLOOKUP(G2523,'Sub-Acct VLookup'!$A$1:$B$44,2,0)</f>
        <v>Community Welfare</v>
      </c>
      <c r="I2523" s="124">
        <v>3333</v>
      </c>
      <c r="J2523" s="54" t="s">
        <v>1011</v>
      </c>
      <c r="K2523" s="54"/>
      <c r="L2523" t="str">
        <f>VLOOKUP(J2523,'State V-Lookup'!$A$1:$B$19,2,0)</f>
        <v>KENTUCKY</v>
      </c>
      <c r="M2523" t="str">
        <f>VLOOKUP(I2523,'Cost Center VLookup'!$A$1:$C$99,2,0)</f>
        <v>3333 Mid St Div Public Affairs</v>
      </c>
      <c r="N2523" t="str">
        <f>VLOOKUP(I2523,'Cost Center VLookup'!$A$1:$C$89,3,0)</f>
        <v>Mark Martin</v>
      </c>
      <c r="O2523" t="str">
        <f>VLOOKUP(I2523,'Cost Center VLookup'!$A$1:$D$97,4,0)</f>
        <v>Administration</v>
      </c>
    </row>
    <row r="2524" spans="1:15" ht="15" hidden="1">
      <c r="A2524" s="122" t="s">
        <v>2428</v>
      </c>
      <c r="B2524" s="107">
        <v>201704</v>
      </c>
      <c r="C2524" s="98" t="s">
        <v>2268</v>
      </c>
      <c r="D2524" s="122" t="s">
        <v>2429</v>
      </c>
      <c r="E2524" s="122" t="s">
        <v>752</v>
      </c>
      <c r="F2524" s="123">
        <v>500</v>
      </c>
      <c r="G2524" s="124">
        <v>30710</v>
      </c>
      <c r="H2524" s="7" t="str">
        <f>VLOOKUP(G2524,'Sub-Acct VLookup'!$A$1:$B$44,2,0)</f>
        <v>Youth Clubs &amp; Centers</v>
      </c>
      <c r="I2524" s="124">
        <v>2732</v>
      </c>
      <c r="J2524" s="54" t="s">
        <v>1011</v>
      </c>
      <c r="K2524" s="54"/>
      <c r="L2524" t="str">
        <f>VLOOKUP(J2524,'State V-Lookup'!$A$1:$B$19,2,0)</f>
        <v>KENTUCKY</v>
      </c>
      <c r="M2524" t="str">
        <f>VLOOKUP(I2524,'Cost Center VLookup'!$A$1:$C$99,2,0)</f>
        <v>2732 KY Div Bowling Green East Region Marketing</v>
      </c>
      <c r="N2524" t="str">
        <f>VLOOKUP(I2524,'Cost Center VLookup'!$A$1:$C$89,3,0)</f>
        <v>Bradley Benningfield</v>
      </c>
      <c r="O2524" t="str">
        <f>VLOOKUP(I2524,'Cost Center VLookup'!$A$1:$D$97,4,0)</f>
        <v>Marketing</v>
      </c>
    </row>
    <row r="2525" spans="1:15" ht="15" hidden="1">
      <c r="A2525" s="122" t="s">
        <v>2432</v>
      </c>
      <c r="B2525" s="107">
        <v>201704</v>
      </c>
      <c r="C2525" s="98" t="s">
        <v>2268</v>
      </c>
      <c r="D2525" s="122" t="s">
        <v>2434</v>
      </c>
      <c r="E2525" s="122" t="s">
        <v>2433</v>
      </c>
      <c r="F2525" s="123">
        <v>225</v>
      </c>
      <c r="G2525" s="124">
        <v>30736</v>
      </c>
      <c r="H2525" s="7" t="str">
        <f>VLOOKUP(G2525,'Sub-Acct VLookup'!$A$1:$B$44,2,0)</f>
        <v>Community Welfare</v>
      </c>
      <c r="I2525" s="124">
        <v>3342</v>
      </c>
      <c r="J2525" s="125" t="s">
        <v>1026</v>
      </c>
      <c r="K2525" s="125"/>
      <c r="L2525" t="str">
        <f>VLOOKUP(J2525,'State V-Lookup'!$A$1:$B$19,2,0)</f>
        <v>TENNESSEE</v>
      </c>
      <c r="M2525" t="str">
        <f>VLOOKUP(I2525,'Cost Center VLookup'!$A$1:$C$99,2,0)</f>
        <v>3342 Mid St Div Franklin Operations</v>
      </c>
      <c r="N2525" t="str">
        <f>VLOOKUP(I2525,'Cost Center VLookup'!$A$1:$C$89,3,0)</f>
        <v>Kenny Hay / Steve Steiger</v>
      </c>
      <c r="O2525" t="str">
        <f>VLOOKUP(I2525,'Cost Center VLookup'!$A$1:$D$97,4,0)</f>
        <v>Brett Lowe</v>
      </c>
    </row>
    <row r="2526" spans="1:15" ht="15" hidden="1">
      <c r="A2526" s="122" t="s">
        <v>2435</v>
      </c>
      <c r="B2526" s="107">
        <v>201704</v>
      </c>
      <c r="C2526" s="98" t="s">
        <v>2268</v>
      </c>
      <c r="D2526" s="122" t="s">
        <v>2436</v>
      </c>
      <c r="E2526" s="122" t="s">
        <v>1058</v>
      </c>
      <c r="F2526" s="123">
        <v>100</v>
      </c>
      <c r="G2526" s="124">
        <v>30702</v>
      </c>
      <c r="H2526" s="7" t="str">
        <f>VLOOKUP(G2526,'Sub-Acct VLookup'!$A$1:$B$44,2,0)</f>
        <v>Education</v>
      </c>
      <c r="I2526" s="124">
        <v>2736</v>
      </c>
      <c r="J2526" s="54" t="s">
        <v>1011</v>
      </c>
      <c r="K2526" s="54"/>
      <c r="L2526" t="str">
        <f>VLOOKUP(J2526,'State V-Lookup'!$A$1:$B$19,2,0)</f>
        <v>KENTUCKY</v>
      </c>
      <c r="M2526" t="str">
        <f>VLOOKUP(I2526,'Cost Center VLookup'!$A$1:$C$99,2,0)</f>
        <v>2736 KY Div Hopkinsville C&amp;M/Service</v>
      </c>
      <c r="N2526" t="str">
        <f>VLOOKUP(I2526,'Cost Center VLookup'!$A$1:$C$89,3,0)</f>
        <v>Ryan Tolbert</v>
      </c>
      <c r="O2526" t="str">
        <f>VLOOKUP(I2526,'Cost Center VLookup'!$A$1:$D$97,4,0)</f>
        <v>Mariam Tucker</v>
      </c>
    </row>
    <row r="2527" spans="1:15" ht="15" hidden="1">
      <c r="A2527" s="122" t="s">
        <v>2435</v>
      </c>
      <c r="B2527" s="107">
        <v>201704</v>
      </c>
      <c r="C2527" s="98" t="s">
        <v>2268</v>
      </c>
      <c r="D2527" s="122" t="s">
        <v>2437</v>
      </c>
      <c r="E2527" s="122" t="s">
        <v>1420</v>
      </c>
      <c r="F2527" s="123">
        <v>200</v>
      </c>
      <c r="G2527" s="124">
        <v>30736</v>
      </c>
      <c r="H2527" s="7" t="str">
        <f>VLOOKUP(G2527,'Sub-Acct VLookup'!$A$1:$B$44,2,0)</f>
        <v>Community Welfare</v>
      </c>
      <c r="I2527" s="124">
        <v>3333</v>
      </c>
      <c r="J2527" s="54" t="s">
        <v>1011</v>
      </c>
      <c r="K2527" s="54"/>
      <c r="L2527" t="str">
        <f>VLOOKUP(J2527,'State V-Lookup'!$A$1:$B$19,2,0)</f>
        <v>KENTUCKY</v>
      </c>
      <c r="M2527" t="str">
        <f>VLOOKUP(I2527,'Cost Center VLookup'!$A$1:$C$99,2,0)</f>
        <v>3333 Mid St Div Public Affairs</v>
      </c>
      <c r="N2527" t="str">
        <f>VLOOKUP(I2527,'Cost Center VLookup'!$A$1:$C$89,3,0)</f>
        <v>Mark Martin</v>
      </c>
      <c r="O2527" t="str">
        <f>VLOOKUP(I2527,'Cost Center VLookup'!$A$1:$D$97,4,0)</f>
        <v>Administration</v>
      </c>
    </row>
    <row r="2528" spans="1:15" ht="15" hidden="1">
      <c r="A2528" s="122" t="s">
        <v>2435</v>
      </c>
      <c r="B2528" s="107">
        <v>201704</v>
      </c>
      <c r="C2528" s="98" t="s">
        <v>2268</v>
      </c>
      <c r="D2528" s="122" t="s">
        <v>2436</v>
      </c>
      <c r="E2528" s="122" t="s">
        <v>790</v>
      </c>
      <c r="F2528" s="123">
        <v>155</v>
      </c>
      <c r="G2528" s="124">
        <v>30736</v>
      </c>
      <c r="H2528" s="7" t="str">
        <f>VLOOKUP(G2528,'Sub-Acct VLookup'!$A$1:$B$44,2,0)</f>
        <v>Community Welfare</v>
      </c>
      <c r="I2528" s="124">
        <v>3333</v>
      </c>
      <c r="J2528" s="54" t="s">
        <v>1011</v>
      </c>
      <c r="K2528" s="54"/>
      <c r="L2528" t="str">
        <f>VLOOKUP(J2528,'State V-Lookup'!$A$1:$B$19,2,0)</f>
        <v>KENTUCKY</v>
      </c>
      <c r="M2528" t="str">
        <f>VLOOKUP(I2528,'Cost Center VLookup'!$A$1:$C$99,2,0)</f>
        <v>3333 Mid St Div Public Affairs</v>
      </c>
      <c r="N2528" t="str">
        <f>VLOOKUP(I2528,'Cost Center VLookup'!$A$1:$C$89,3,0)</f>
        <v>Mark Martin</v>
      </c>
      <c r="O2528" t="str">
        <f>VLOOKUP(I2528,'Cost Center VLookup'!$A$1:$D$97,4,0)</f>
        <v>Administration</v>
      </c>
    </row>
    <row r="2529" spans="1:15" ht="15" hidden="1">
      <c r="A2529" s="122" t="s">
        <v>2435</v>
      </c>
      <c r="B2529" s="107">
        <v>201704</v>
      </c>
      <c r="C2529" s="98" t="s">
        <v>2268</v>
      </c>
      <c r="D2529" s="122" t="s">
        <v>2438</v>
      </c>
      <c r="E2529" s="122" t="s">
        <v>368</v>
      </c>
      <c r="F2529" s="123">
        <v>250</v>
      </c>
      <c r="G2529" s="124">
        <v>30736</v>
      </c>
      <c r="H2529" s="7" t="str">
        <f>VLOOKUP(G2529,'Sub-Acct VLookup'!$A$1:$B$44,2,0)</f>
        <v>Community Welfare</v>
      </c>
      <c r="I2529" s="124">
        <v>3333</v>
      </c>
      <c r="J2529" s="125" t="s">
        <v>1027</v>
      </c>
      <c r="K2529" s="125"/>
      <c r="L2529" t="str">
        <f>VLOOKUP(J2529,'State V-Lookup'!$A$1:$B$19,2,0)</f>
        <v>GENERAL OFFICE</v>
      </c>
      <c r="M2529" t="str">
        <f>VLOOKUP(I2529,'Cost Center VLookup'!$A$1:$C$99,2,0)</f>
        <v>3333 Mid St Div Public Affairs</v>
      </c>
      <c r="N2529" t="str">
        <f>VLOOKUP(I2529,'Cost Center VLookup'!$A$1:$C$89,3,0)</f>
        <v>Mark Martin</v>
      </c>
      <c r="O2529" t="str">
        <f>VLOOKUP(I2529,'Cost Center VLookup'!$A$1:$D$97,4,0)</f>
        <v>Administration</v>
      </c>
    </row>
    <row r="2530" spans="1:15" ht="15" hidden="1">
      <c r="A2530" s="122" t="s">
        <v>2439</v>
      </c>
      <c r="B2530" s="107">
        <v>201704</v>
      </c>
      <c r="C2530" s="98" t="s">
        <v>2268</v>
      </c>
      <c r="D2530" s="122" t="s">
        <v>2441</v>
      </c>
      <c r="E2530" s="122" t="s">
        <v>2440</v>
      </c>
      <c r="F2530" s="123">
        <v>100</v>
      </c>
      <c r="G2530" s="124">
        <v>30736</v>
      </c>
      <c r="H2530" s="7" t="str">
        <f>VLOOKUP(G2530,'Sub-Acct VLookup'!$A$1:$B$44,2,0)</f>
        <v>Community Welfare</v>
      </c>
      <c r="I2530" s="124">
        <v>3331</v>
      </c>
      <c r="J2530" s="125" t="s">
        <v>1026</v>
      </c>
      <c r="K2530" s="125"/>
      <c r="L2530" t="str">
        <f>VLOOKUP(J2530,'State V-Lookup'!$A$1:$B$19,2,0)</f>
        <v>TENNESSEE</v>
      </c>
      <c r="M2530" t="str">
        <f>VLOOKUP(I2530,'Cost Center VLookup'!$A$1:$C$99,2,0)</f>
        <v>3331 Mid St Div Franklin Central Region Administration</v>
      </c>
      <c r="N2530" t="str">
        <f>VLOOKUP(I2530,'Cost Center VLookup'!$A$1:$C$89,3,0)</f>
        <v>Craig Rice</v>
      </c>
      <c r="O2530" t="str">
        <f>VLOOKUP(I2530,'Cost Center VLookup'!$A$1:$D$97,4,0)</f>
        <v>Administration</v>
      </c>
    </row>
    <row r="2531" spans="1:15" ht="15" hidden="1">
      <c r="A2531" s="122" t="s">
        <v>2439</v>
      </c>
      <c r="B2531" s="107">
        <v>201704</v>
      </c>
      <c r="C2531" s="98" t="s">
        <v>2268</v>
      </c>
      <c r="D2531" s="122" t="s">
        <v>2441</v>
      </c>
      <c r="E2531" s="122" t="s">
        <v>2049</v>
      </c>
      <c r="F2531" s="123">
        <v>18.899999999999999</v>
      </c>
      <c r="G2531" s="124">
        <v>30702</v>
      </c>
      <c r="H2531" s="7" t="str">
        <f>VLOOKUP(G2531,'Sub-Acct VLookup'!$A$1:$B$44,2,0)</f>
        <v>Education</v>
      </c>
      <c r="I2531" s="124">
        <v>3333</v>
      </c>
      <c r="J2531" s="125" t="s">
        <v>1026</v>
      </c>
      <c r="K2531" s="125"/>
      <c r="L2531" t="str">
        <f>VLOOKUP(J2531,'State V-Lookup'!$A$1:$B$19,2,0)</f>
        <v>TENNESSEE</v>
      </c>
      <c r="M2531" t="str">
        <f>VLOOKUP(I2531,'Cost Center VLookup'!$A$1:$C$99,2,0)</f>
        <v>3333 Mid St Div Public Affairs</v>
      </c>
      <c r="N2531" t="str">
        <f>VLOOKUP(I2531,'Cost Center VLookup'!$A$1:$C$89,3,0)</f>
        <v>Mark Martin</v>
      </c>
      <c r="O2531" t="str">
        <f>VLOOKUP(I2531,'Cost Center VLookup'!$A$1:$D$97,4,0)</f>
        <v>Administration</v>
      </c>
    </row>
    <row r="2532" spans="1:15" ht="15" hidden="1">
      <c r="A2532" s="122" t="s">
        <v>2442</v>
      </c>
      <c r="B2532" s="107">
        <v>201704</v>
      </c>
      <c r="C2532" s="98" t="s">
        <v>2268</v>
      </c>
      <c r="D2532" s="122" t="s">
        <v>2443</v>
      </c>
      <c r="E2532" s="122" t="s">
        <v>876</v>
      </c>
      <c r="F2532" s="123">
        <v>1500</v>
      </c>
      <c r="G2532" s="124">
        <v>30736</v>
      </c>
      <c r="H2532" s="7" t="str">
        <f>VLOOKUP(G2532,'Sub-Acct VLookup'!$A$1:$B$44,2,0)</f>
        <v>Community Welfare</v>
      </c>
      <c r="I2532" s="124">
        <v>2631</v>
      </c>
      <c r="J2532" s="54" t="s">
        <v>1011</v>
      </c>
      <c r="K2532" s="54"/>
      <c r="L2532" t="str">
        <f>VLOOKUP(J2532,'State V-Lookup'!$A$1:$B$19,2,0)</f>
        <v>KENTUCKY</v>
      </c>
      <c r="M2532" t="str">
        <f>VLOOKUP(I2532,'Cost Center VLookup'!$A$1:$C$99,2,0)</f>
        <v>2631 KY Div Madisonville West Region Administration</v>
      </c>
      <c r="N2532" t="str">
        <f>VLOOKUP(I2532,'Cost Center VLookup'!$A$1:$C$89,3,0)</f>
        <v>Tim Owen</v>
      </c>
      <c r="O2532" t="str">
        <f>VLOOKUP(I2532,'Cost Center VLookup'!$A$1:$D$97,4,0)</f>
        <v>Administration</v>
      </c>
    </row>
    <row r="2533" spans="1:15" ht="15" hidden="1">
      <c r="A2533" s="122" t="s">
        <v>2444</v>
      </c>
      <c r="B2533" s="107">
        <v>201704</v>
      </c>
      <c r="C2533" s="98" t="s">
        <v>2268</v>
      </c>
      <c r="D2533" s="122" t="s">
        <v>2446</v>
      </c>
      <c r="E2533" s="122" t="s">
        <v>2445</v>
      </c>
      <c r="F2533" s="123">
        <v>250</v>
      </c>
      <c r="G2533" s="124">
        <v>30736</v>
      </c>
      <c r="H2533" s="7" t="str">
        <f>VLOOKUP(G2533,'Sub-Acct VLookup'!$A$1:$B$44,2,0)</f>
        <v>Community Welfare</v>
      </c>
      <c r="I2533" s="124">
        <v>3333</v>
      </c>
      <c r="J2533" s="54" t="s">
        <v>1011</v>
      </c>
      <c r="K2533" s="54"/>
      <c r="L2533" t="str">
        <f>VLOOKUP(J2533,'State V-Lookup'!$A$1:$B$19,2,0)</f>
        <v>KENTUCKY</v>
      </c>
      <c r="M2533" t="str">
        <f>VLOOKUP(I2533,'Cost Center VLookup'!$A$1:$C$99,2,0)</f>
        <v>3333 Mid St Div Public Affairs</v>
      </c>
      <c r="N2533" t="str">
        <f>VLOOKUP(I2533,'Cost Center VLookup'!$A$1:$C$89,3,0)</f>
        <v>Mark Martin</v>
      </c>
      <c r="O2533" t="str">
        <f>VLOOKUP(I2533,'Cost Center VLookup'!$A$1:$D$97,4,0)</f>
        <v>Administration</v>
      </c>
    </row>
    <row r="2534" spans="1:15" ht="15" hidden="1">
      <c r="A2534" s="122" t="s">
        <v>2447</v>
      </c>
      <c r="B2534" s="107">
        <v>201704</v>
      </c>
      <c r="C2534" s="98" t="s">
        <v>2268</v>
      </c>
      <c r="D2534" s="122" t="s">
        <v>2448</v>
      </c>
      <c r="E2534" s="122" t="s">
        <v>715</v>
      </c>
      <c r="F2534" s="123">
        <v>500</v>
      </c>
      <c r="G2534" s="124">
        <v>30736</v>
      </c>
      <c r="H2534" s="7" t="str">
        <f>VLOOKUP(G2534,'Sub-Acct VLookup'!$A$1:$B$44,2,0)</f>
        <v>Community Welfare</v>
      </c>
      <c r="I2534" s="124">
        <v>3307</v>
      </c>
      <c r="J2534" s="125" t="s">
        <v>1026</v>
      </c>
      <c r="K2534" s="125"/>
      <c r="L2534" t="str">
        <f>VLOOKUP(J2534,'State V-Lookup'!$A$1:$B$19,2,0)</f>
        <v>TENNESSEE</v>
      </c>
      <c r="M2534" t="str">
        <f>VLOOKUP(I2534,'Cost Center VLookup'!$A$1:$C$99,2,0)</f>
        <v>3307 Mid St Div Franklin Finance</v>
      </c>
      <c r="N2534" t="str">
        <f>VLOOKUP(I2534,'Cost Center VLookup'!$A$1:$C$89,3,0)</f>
        <v>Marcie Wessinger</v>
      </c>
      <c r="O2534" t="str">
        <f>VLOOKUP(I2534,'Cost Center VLookup'!$A$1:$D$97,4,0)</f>
        <v>Administration</v>
      </c>
    </row>
    <row r="2535" spans="1:15" ht="15" hidden="1">
      <c r="A2535" s="122" t="s">
        <v>2449</v>
      </c>
      <c r="B2535" s="107">
        <v>201704</v>
      </c>
      <c r="C2535" s="98" t="s">
        <v>2268</v>
      </c>
      <c r="D2535" s="122" t="s">
        <v>2450</v>
      </c>
      <c r="E2535" s="122" t="s">
        <v>470</v>
      </c>
      <c r="F2535" s="123">
        <v>500</v>
      </c>
      <c r="G2535" s="124">
        <v>30736</v>
      </c>
      <c r="H2535" s="7" t="str">
        <f>VLOOKUP(G2535,'Sub-Acct VLookup'!$A$1:$B$44,2,0)</f>
        <v>Community Welfare</v>
      </c>
      <c r="I2535" s="124">
        <v>3333</v>
      </c>
      <c r="J2535" s="54" t="s">
        <v>1011</v>
      </c>
      <c r="K2535" s="54"/>
      <c r="L2535" t="str">
        <f>VLOOKUP(J2535,'State V-Lookup'!$A$1:$B$19,2,0)</f>
        <v>KENTUCKY</v>
      </c>
      <c r="M2535" t="str">
        <f>VLOOKUP(I2535,'Cost Center VLookup'!$A$1:$C$99,2,0)</f>
        <v>3333 Mid St Div Public Affairs</v>
      </c>
      <c r="N2535" t="str">
        <f>VLOOKUP(I2535,'Cost Center VLookup'!$A$1:$C$89,3,0)</f>
        <v>Mark Martin</v>
      </c>
      <c r="O2535" t="str">
        <f>VLOOKUP(I2535,'Cost Center VLookup'!$A$1:$D$97,4,0)</f>
        <v>Administration</v>
      </c>
    </row>
    <row r="2536" spans="1:15" ht="15" hidden="1">
      <c r="A2536" s="122" t="s">
        <v>2451</v>
      </c>
      <c r="B2536" s="107">
        <v>201704</v>
      </c>
      <c r="C2536" s="98" t="s">
        <v>2268</v>
      </c>
      <c r="D2536" s="122" t="s">
        <v>2453</v>
      </c>
      <c r="E2536" s="122" t="s">
        <v>2452</v>
      </c>
      <c r="F2536" s="123">
        <v>250</v>
      </c>
      <c r="G2536" s="124">
        <v>30736</v>
      </c>
      <c r="H2536" s="7" t="str">
        <f>VLOOKUP(G2536,'Sub-Acct VLookup'!$A$1:$B$44,2,0)</f>
        <v>Community Welfare</v>
      </c>
      <c r="I2536" s="124">
        <v>3331</v>
      </c>
      <c r="J2536" s="125" t="s">
        <v>1026</v>
      </c>
      <c r="K2536" s="125"/>
      <c r="L2536" t="str">
        <f>VLOOKUP(J2536,'State V-Lookup'!$A$1:$B$19,2,0)</f>
        <v>TENNESSEE</v>
      </c>
      <c r="M2536" t="str">
        <f>VLOOKUP(I2536,'Cost Center VLookup'!$A$1:$C$99,2,0)</f>
        <v>3331 Mid St Div Franklin Central Region Administration</v>
      </c>
      <c r="N2536" t="str">
        <f>VLOOKUP(I2536,'Cost Center VLookup'!$A$1:$C$89,3,0)</f>
        <v>Craig Rice</v>
      </c>
      <c r="O2536" t="str">
        <f>VLOOKUP(I2536,'Cost Center VLookup'!$A$1:$D$97,4,0)</f>
        <v>Administration</v>
      </c>
    </row>
    <row r="2537" spans="1:15" ht="15" hidden="1">
      <c r="A2537" s="122" t="s">
        <v>2451</v>
      </c>
      <c r="B2537" s="107">
        <v>201704</v>
      </c>
      <c r="C2537" s="98" t="s">
        <v>2268</v>
      </c>
      <c r="D2537" s="122" t="s">
        <v>2454</v>
      </c>
      <c r="E2537" s="122" t="s">
        <v>1741</v>
      </c>
      <c r="F2537" s="123">
        <v>10000</v>
      </c>
      <c r="G2537" s="124">
        <v>30702</v>
      </c>
      <c r="H2537" s="7" t="str">
        <f>VLOOKUP(G2537,'Sub-Acct VLookup'!$A$1:$B$44,2,0)</f>
        <v>Education</v>
      </c>
      <c r="I2537" s="124">
        <v>3333</v>
      </c>
      <c r="J2537" s="54" t="s">
        <v>1011</v>
      </c>
      <c r="K2537" s="54"/>
      <c r="L2537" t="str">
        <f>VLOOKUP(J2537,'State V-Lookup'!$A$1:$B$19,2,0)</f>
        <v>KENTUCKY</v>
      </c>
      <c r="M2537" t="str">
        <f>VLOOKUP(I2537,'Cost Center VLookup'!$A$1:$C$99,2,0)</f>
        <v>3333 Mid St Div Public Affairs</v>
      </c>
      <c r="N2537" t="str">
        <f>VLOOKUP(I2537,'Cost Center VLookup'!$A$1:$C$89,3,0)</f>
        <v>Mark Martin</v>
      </c>
      <c r="O2537" t="str">
        <f>VLOOKUP(I2537,'Cost Center VLookup'!$A$1:$D$97,4,0)</f>
        <v>Administration</v>
      </c>
    </row>
    <row r="2538" spans="1:15" ht="15" hidden="1">
      <c r="A2538" s="122" t="s">
        <v>2451</v>
      </c>
      <c r="B2538" s="107">
        <v>201704</v>
      </c>
      <c r="C2538" s="98" t="s">
        <v>2268</v>
      </c>
      <c r="D2538" s="122" t="s">
        <v>2456</v>
      </c>
      <c r="E2538" s="122" t="s">
        <v>2455</v>
      </c>
      <c r="F2538" s="123">
        <v>150</v>
      </c>
      <c r="G2538" s="124">
        <v>30736</v>
      </c>
      <c r="H2538" s="7" t="str">
        <f>VLOOKUP(G2538,'Sub-Acct VLookup'!$A$1:$B$44,2,0)</f>
        <v>Community Welfare</v>
      </c>
      <c r="I2538" s="124">
        <v>3331</v>
      </c>
      <c r="J2538" s="125" t="s">
        <v>1026</v>
      </c>
      <c r="K2538" s="125"/>
      <c r="L2538" t="str">
        <f>VLOOKUP(J2538,'State V-Lookup'!$A$1:$B$19,2,0)</f>
        <v>TENNESSEE</v>
      </c>
      <c r="M2538" t="str">
        <f>VLOOKUP(I2538,'Cost Center VLookup'!$A$1:$C$99,2,0)</f>
        <v>3331 Mid St Div Franklin Central Region Administration</v>
      </c>
      <c r="N2538" t="str">
        <f>VLOOKUP(I2538,'Cost Center VLookup'!$A$1:$C$89,3,0)</f>
        <v>Craig Rice</v>
      </c>
      <c r="O2538" t="str">
        <f>VLOOKUP(I2538,'Cost Center VLookup'!$A$1:$D$97,4,0)</f>
        <v>Administration</v>
      </c>
    </row>
    <row r="2539" spans="1:15" ht="15" hidden="1">
      <c r="A2539" s="126" t="s">
        <v>2428</v>
      </c>
      <c r="B2539" s="107">
        <v>201705</v>
      </c>
      <c r="C2539" s="98" t="s">
        <v>2268</v>
      </c>
      <c r="D2539" s="126" t="s">
        <v>2429</v>
      </c>
      <c r="E2539" s="126" t="s">
        <v>851</v>
      </c>
      <c r="F2539" s="127">
        <v>150</v>
      </c>
      <c r="G2539" s="128">
        <v>30736</v>
      </c>
      <c r="H2539" s="7" t="str">
        <f>VLOOKUP(G2539,'Sub-Acct VLookup'!$A$1:$B$44,2,0)</f>
        <v>Community Welfare</v>
      </c>
      <c r="I2539" s="128">
        <v>3333</v>
      </c>
      <c r="J2539" s="54" t="s">
        <v>1011</v>
      </c>
      <c r="K2539" s="54"/>
      <c r="L2539" t="str">
        <f>VLOOKUP(J2539,'State V-Lookup'!$A$1:$B$19,2,0)</f>
        <v>KENTUCKY</v>
      </c>
      <c r="M2539" t="str">
        <f>VLOOKUP(I2539,'Cost Center VLookup'!$A$1:$C$99,2,0)</f>
        <v>3333 Mid St Div Public Affairs</v>
      </c>
      <c r="N2539" t="str">
        <f>VLOOKUP(I2539,'Cost Center VLookup'!$A$1:$C$89,3,0)</f>
        <v>Mark Martin</v>
      </c>
      <c r="O2539" t="str">
        <f>VLOOKUP(I2539,'Cost Center VLookup'!$A$1:$D$97,4,0)</f>
        <v>Administration</v>
      </c>
    </row>
    <row r="2540" spans="1:15" ht="15" hidden="1">
      <c r="A2540" s="126" t="s">
        <v>2457</v>
      </c>
      <c r="B2540" s="107">
        <v>201705</v>
      </c>
      <c r="C2540" s="98" t="s">
        <v>2268</v>
      </c>
      <c r="D2540" s="126" t="s">
        <v>2458</v>
      </c>
      <c r="E2540" s="126" t="s">
        <v>761</v>
      </c>
      <c r="F2540" s="127">
        <v>75</v>
      </c>
      <c r="G2540" s="128">
        <v>30702</v>
      </c>
      <c r="H2540" s="7" t="str">
        <f>VLOOKUP(G2540,'Sub-Acct VLookup'!$A$1:$B$44,2,0)</f>
        <v>Education</v>
      </c>
      <c r="I2540" s="128">
        <v>3333</v>
      </c>
      <c r="J2540" s="54" t="s">
        <v>1011</v>
      </c>
      <c r="K2540" s="54"/>
      <c r="L2540" t="str">
        <f>VLOOKUP(J2540,'State V-Lookup'!$A$1:$B$19,2,0)</f>
        <v>KENTUCKY</v>
      </c>
      <c r="M2540" t="str">
        <f>VLOOKUP(I2540,'Cost Center VLookup'!$A$1:$C$99,2,0)</f>
        <v>3333 Mid St Div Public Affairs</v>
      </c>
      <c r="N2540" t="str">
        <f>VLOOKUP(I2540,'Cost Center VLookup'!$A$1:$C$89,3,0)</f>
        <v>Mark Martin</v>
      </c>
      <c r="O2540" t="str">
        <f>VLOOKUP(I2540,'Cost Center VLookup'!$A$1:$D$97,4,0)</f>
        <v>Administration</v>
      </c>
    </row>
    <row r="2541" spans="1:15" ht="15" hidden="1">
      <c r="A2541" s="126" t="s">
        <v>2459</v>
      </c>
      <c r="B2541" s="107">
        <v>201705</v>
      </c>
      <c r="C2541" s="98" t="s">
        <v>2268</v>
      </c>
      <c r="D2541" s="126" t="s">
        <v>2460</v>
      </c>
      <c r="E2541" s="126" t="s">
        <v>2172</v>
      </c>
      <c r="F2541" s="127">
        <v>1500</v>
      </c>
      <c r="G2541" s="128">
        <v>30736</v>
      </c>
      <c r="H2541" s="7" t="str">
        <f>VLOOKUP(G2541,'Sub-Acct VLookup'!$A$1:$B$44,2,0)</f>
        <v>Community Welfare</v>
      </c>
      <c r="I2541" s="128">
        <v>3331</v>
      </c>
      <c r="J2541" s="125" t="s">
        <v>1026</v>
      </c>
      <c r="K2541" s="125"/>
      <c r="L2541" t="str">
        <f>VLOOKUP(J2541,'State V-Lookup'!$A$1:$B$19,2,0)</f>
        <v>TENNESSEE</v>
      </c>
      <c r="M2541" t="str">
        <f>VLOOKUP(I2541,'Cost Center VLookup'!$A$1:$C$99,2,0)</f>
        <v>3331 Mid St Div Franklin Central Region Administration</v>
      </c>
      <c r="N2541" t="str">
        <f>VLOOKUP(I2541,'Cost Center VLookup'!$A$1:$C$89,3,0)</f>
        <v>Craig Rice</v>
      </c>
      <c r="O2541" t="str">
        <f>VLOOKUP(I2541,'Cost Center VLookup'!$A$1:$D$97,4,0)</f>
        <v>Administration</v>
      </c>
    </row>
    <row r="2542" spans="1:15" ht="15" hidden="1">
      <c r="A2542" s="126" t="s">
        <v>2461</v>
      </c>
      <c r="B2542" s="107">
        <v>201705</v>
      </c>
      <c r="C2542" s="98" t="s">
        <v>2268</v>
      </c>
      <c r="D2542" s="126" t="s">
        <v>2463</v>
      </c>
      <c r="E2542" s="126" t="s">
        <v>2462</v>
      </c>
      <c r="F2542" s="127">
        <v>500</v>
      </c>
      <c r="G2542" s="128">
        <v>30736</v>
      </c>
      <c r="H2542" s="7" t="str">
        <f>VLOOKUP(G2542,'Sub-Acct VLookup'!$A$1:$B$44,2,0)</f>
        <v>Community Welfare</v>
      </c>
      <c r="I2542" s="128">
        <v>3333</v>
      </c>
      <c r="J2542" s="54" t="s">
        <v>1011</v>
      </c>
      <c r="K2542" s="54"/>
      <c r="L2542" t="str">
        <f>VLOOKUP(J2542,'State V-Lookup'!$A$1:$B$19,2,0)</f>
        <v>KENTUCKY</v>
      </c>
      <c r="M2542" t="str">
        <f>VLOOKUP(I2542,'Cost Center VLookup'!$A$1:$C$99,2,0)</f>
        <v>3333 Mid St Div Public Affairs</v>
      </c>
      <c r="N2542" t="str">
        <f>VLOOKUP(I2542,'Cost Center VLookup'!$A$1:$C$89,3,0)</f>
        <v>Mark Martin</v>
      </c>
      <c r="O2542" t="str">
        <f>VLOOKUP(I2542,'Cost Center VLookup'!$A$1:$D$97,4,0)</f>
        <v>Administration</v>
      </c>
    </row>
    <row r="2543" spans="1:15" ht="15" hidden="1">
      <c r="A2543" s="126" t="s">
        <v>2461</v>
      </c>
      <c r="B2543" s="107">
        <v>201705</v>
      </c>
      <c r="C2543" s="98" t="s">
        <v>2268</v>
      </c>
      <c r="D2543" s="126" t="s">
        <v>2465</v>
      </c>
      <c r="E2543" s="126" t="s">
        <v>2464</v>
      </c>
      <c r="F2543" s="127">
        <v>0</v>
      </c>
      <c r="G2543" s="128">
        <v>30736</v>
      </c>
      <c r="H2543" s="7" t="str">
        <f>VLOOKUP(G2543,'Sub-Acct VLookup'!$A$1:$B$44,2,0)</f>
        <v>Community Welfare</v>
      </c>
      <c r="I2543" s="128">
        <v>3333</v>
      </c>
      <c r="J2543" s="54" t="s">
        <v>1011</v>
      </c>
      <c r="K2543" s="54"/>
      <c r="L2543" t="str">
        <f>VLOOKUP(J2543,'State V-Lookup'!$A$1:$B$19,2,0)</f>
        <v>KENTUCKY</v>
      </c>
      <c r="M2543" t="str">
        <f>VLOOKUP(I2543,'Cost Center VLookup'!$A$1:$C$99,2,0)</f>
        <v>3333 Mid St Div Public Affairs</v>
      </c>
      <c r="N2543" t="str">
        <f>VLOOKUP(I2543,'Cost Center VLookup'!$A$1:$C$89,3,0)</f>
        <v>Mark Martin</v>
      </c>
      <c r="O2543" t="str">
        <f>VLOOKUP(I2543,'Cost Center VLookup'!$A$1:$D$97,4,0)</f>
        <v>Administration</v>
      </c>
    </row>
    <row r="2544" spans="1:15" ht="15" hidden="1">
      <c r="A2544" s="126" t="s">
        <v>2461</v>
      </c>
      <c r="B2544" s="107">
        <v>201705</v>
      </c>
      <c r="C2544" s="98" t="s">
        <v>2268</v>
      </c>
      <c r="D2544" s="126" t="s">
        <v>2463</v>
      </c>
      <c r="E2544" s="126" t="s">
        <v>2466</v>
      </c>
      <c r="F2544" s="127">
        <v>250</v>
      </c>
      <c r="G2544" s="128">
        <v>30736</v>
      </c>
      <c r="H2544" s="7" t="str">
        <f>VLOOKUP(G2544,'Sub-Acct VLookup'!$A$1:$B$44,2,0)</f>
        <v>Community Welfare</v>
      </c>
      <c r="I2544" s="128">
        <v>3333</v>
      </c>
      <c r="J2544" s="54" t="s">
        <v>1011</v>
      </c>
      <c r="K2544" s="54"/>
      <c r="L2544" t="str">
        <f>VLOOKUP(J2544,'State V-Lookup'!$A$1:$B$19,2,0)</f>
        <v>KENTUCKY</v>
      </c>
      <c r="M2544" t="str">
        <f>VLOOKUP(I2544,'Cost Center VLookup'!$A$1:$C$99,2,0)</f>
        <v>3333 Mid St Div Public Affairs</v>
      </c>
      <c r="N2544" t="str">
        <f>VLOOKUP(I2544,'Cost Center VLookup'!$A$1:$C$89,3,0)</f>
        <v>Mark Martin</v>
      </c>
      <c r="O2544" t="str">
        <f>VLOOKUP(I2544,'Cost Center VLookup'!$A$1:$D$97,4,0)</f>
        <v>Administration</v>
      </c>
    </row>
    <row r="2545" spans="1:15" ht="15" hidden="1">
      <c r="A2545" s="126" t="s">
        <v>2467</v>
      </c>
      <c r="B2545" s="107">
        <v>201705</v>
      </c>
      <c r="C2545" s="98" t="s">
        <v>2268</v>
      </c>
      <c r="D2545" s="126" t="s">
        <v>2468</v>
      </c>
      <c r="E2545" s="126" t="s">
        <v>633</v>
      </c>
      <c r="F2545" s="127">
        <v>1000</v>
      </c>
      <c r="G2545" s="128">
        <v>30736</v>
      </c>
      <c r="H2545" s="7" t="str">
        <f>VLOOKUP(G2545,'Sub-Acct VLookup'!$A$1:$B$44,2,0)</f>
        <v>Community Welfare</v>
      </c>
      <c r="I2545" s="128">
        <v>3333</v>
      </c>
      <c r="J2545" s="129" t="s">
        <v>1027</v>
      </c>
      <c r="K2545" s="129"/>
      <c r="L2545" t="str">
        <f>VLOOKUP(J2545,'State V-Lookup'!$A$1:$B$19,2,0)</f>
        <v>GENERAL OFFICE</v>
      </c>
      <c r="M2545" t="str">
        <f>VLOOKUP(I2545,'Cost Center VLookup'!$A$1:$C$99,2,0)</f>
        <v>3333 Mid St Div Public Affairs</v>
      </c>
      <c r="N2545" t="str">
        <f>VLOOKUP(I2545,'Cost Center VLookup'!$A$1:$C$89,3,0)</f>
        <v>Mark Martin</v>
      </c>
      <c r="O2545" t="str">
        <f>VLOOKUP(I2545,'Cost Center VLookup'!$A$1:$D$97,4,0)</f>
        <v>Administration</v>
      </c>
    </row>
    <row r="2546" spans="1:15" ht="15" hidden="1">
      <c r="A2546" s="126" t="s">
        <v>2467</v>
      </c>
      <c r="B2546" s="107">
        <v>201705</v>
      </c>
      <c r="C2546" s="98" t="s">
        <v>2268</v>
      </c>
      <c r="D2546" s="126" t="s">
        <v>2469</v>
      </c>
      <c r="E2546" s="126" t="s">
        <v>714</v>
      </c>
      <c r="F2546" s="127">
        <v>500</v>
      </c>
      <c r="G2546" s="128">
        <v>30706</v>
      </c>
      <c r="H2546" s="7" t="str">
        <f>VLOOKUP(G2546,'Sub-Acct VLookup'!$A$1:$B$44,2,0)</f>
        <v>Museums &amp; Arts</v>
      </c>
      <c r="I2546" s="128">
        <v>3333</v>
      </c>
      <c r="J2546" s="54" t="s">
        <v>1011</v>
      </c>
      <c r="K2546" s="54"/>
      <c r="L2546" t="str">
        <f>VLOOKUP(J2546,'State V-Lookup'!$A$1:$B$19,2,0)</f>
        <v>KENTUCKY</v>
      </c>
      <c r="M2546" t="str">
        <f>VLOOKUP(I2546,'Cost Center VLookup'!$A$1:$C$99,2,0)</f>
        <v>3333 Mid St Div Public Affairs</v>
      </c>
      <c r="N2546" t="str">
        <f>VLOOKUP(I2546,'Cost Center VLookup'!$A$1:$C$89,3,0)</f>
        <v>Mark Martin</v>
      </c>
      <c r="O2546" t="str">
        <f>VLOOKUP(I2546,'Cost Center VLookup'!$A$1:$D$97,4,0)</f>
        <v>Administration</v>
      </c>
    </row>
    <row r="2547" spans="1:15" ht="15" hidden="1">
      <c r="A2547" s="126" t="s">
        <v>2470</v>
      </c>
      <c r="B2547" s="107">
        <v>201705</v>
      </c>
      <c r="C2547" s="98" t="s">
        <v>2268</v>
      </c>
      <c r="D2547" s="126" t="s">
        <v>2471</v>
      </c>
      <c r="E2547" s="126" t="s">
        <v>1744</v>
      </c>
      <c r="F2547" s="127">
        <v>500</v>
      </c>
      <c r="G2547" s="128">
        <v>30736</v>
      </c>
      <c r="H2547" s="7" t="str">
        <f>VLOOKUP(G2547,'Sub-Acct VLookup'!$A$1:$B$44,2,0)</f>
        <v>Community Welfare</v>
      </c>
      <c r="I2547" s="128">
        <v>3333</v>
      </c>
      <c r="J2547" s="54" t="s">
        <v>1011</v>
      </c>
      <c r="K2547" s="54"/>
      <c r="L2547" t="str">
        <f>VLOOKUP(J2547,'State V-Lookup'!$A$1:$B$19,2,0)</f>
        <v>KENTUCKY</v>
      </c>
      <c r="M2547" t="str">
        <f>VLOOKUP(I2547,'Cost Center VLookup'!$A$1:$C$99,2,0)</f>
        <v>3333 Mid St Div Public Affairs</v>
      </c>
      <c r="N2547" t="str">
        <f>VLOOKUP(I2547,'Cost Center VLookup'!$A$1:$C$89,3,0)</f>
        <v>Mark Martin</v>
      </c>
      <c r="O2547" t="str">
        <f>VLOOKUP(I2547,'Cost Center VLookup'!$A$1:$D$97,4,0)</f>
        <v>Administration</v>
      </c>
    </row>
    <row r="2548" spans="1:15" ht="15" hidden="1">
      <c r="A2548" s="126" t="s">
        <v>2472</v>
      </c>
      <c r="B2548" s="107">
        <v>201705</v>
      </c>
      <c r="C2548" s="98" t="s">
        <v>2268</v>
      </c>
      <c r="D2548" s="126" t="s">
        <v>2473</v>
      </c>
      <c r="E2548" s="126" t="s">
        <v>470</v>
      </c>
      <c r="F2548" s="127">
        <v>300</v>
      </c>
      <c r="G2548" s="128">
        <v>30736</v>
      </c>
      <c r="H2548" s="7" t="str">
        <f>VLOOKUP(G2548,'Sub-Acct VLookup'!$A$1:$B$44,2,0)</f>
        <v>Community Welfare</v>
      </c>
      <c r="I2548" s="128">
        <v>3333</v>
      </c>
      <c r="J2548" s="54" t="s">
        <v>1011</v>
      </c>
      <c r="K2548" s="54"/>
      <c r="L2548" t="str">
        <f>VLOOKUP(J2548,'State V-Lookup'!$A$1:$B$19,2,0)</f>
        <v>KENTUCKY</v>
      </c>
      <c r="M2548" t="str">
        <f>VLOOKUP(I2548,'Cost Center VLookup'!$A$1:$C$99,2,0)</f>
        <v>3333 Mid St Div Public Affairs</v>
      </c>
      <c r="N2548" t="str">
        <f>VLOOKUP(I2548,'Cost Center VLookup'!$A$1:$C$89,3,0)</f>
        <v>Mark Martin</v>
      </c>
      <c r="O2548" t="str">
        <f>VLOOKUP(I2548,'Cost Center VLookup'!$A$1:$D$97,4,0)</f>
        <v>Administration</v>
      </c>
    </row>
    <row r="2549" spans="1:15" ht="15" hidden="1">
      <c r="A2549" s="126" t="s">
        <v>2474</v>
      </c>
      <c r="B2549" s="107">
        <v>201705</v>
      </c>
      <c r="C2549" s="98" t="s">
        <v>2268</v>
      </c>
      <c r="D2549" s="126" t="s">
        <v>2475</v>
      </c>
      <c r="E2549" s="126" t="s">
        <v>712</v>
      </c>
      <c r="F2549" s="127">
        <v>1000</v>
      </c>
      <c r="G2549" s="128">
        <v>30710</v>
      </c>
      <c r="H2549" s="7" t="str">
        <f>VLOOKUP(G2549,'Sub-Acct VLookup'!$A$1:$B$44,2,0)</f>
        <v>Youth Clubs &amp; Centers</v>
      </c>
      <c r="I2549" s="128">
        <v>3333</v>
      </c>
      <c r="J2549" s="54" t="s">
        <v>1011</v>
      </c>
      <c r="K2549" s="54"/>
      <c r="L2549" t="str">
        <f>VLOOKUP(J2549,'State V-Lookup'!$A$1:$B$19,2,0)</f>
        <v>KENTUCKY</v>
      </c>
      <c r="M2549" t="str">
        <f>VLOOKUP(I2549,'Cost Center VLookup'!$A$1:$C$99,2,0)</f>
        <v>3333 Mid St Div Public Affairs</v>
      </c>
      <c r="N2549" t="str">
        <f>VLOOKUP(I2549,'Cost Center VLookup'!$A$1:$C$89,3,0)</f>
        <v>Mark Martin</v>
      </c>
      <c r="O2549" t="str">
        <f>VLOOKUP(I2549,'Cost Center VLookup'!$A$1:$D$97,4,0)</f>
        <v>Administration</v>
      </c>
    </row>
    <row r="2550" spans="1:15" ht="15" hidden="1">
      <c r="A2550" s="126" t="s">
        <v>2476</v>
      </c>
      <c r="B2550" s="107">
        <v>201705</v>
      </c>
      <c r="C2550" s="98" t="s">
        <v>2268</v>
      </c>
      <c r="D2550" s="126" t="s">
        <v>2477</v>
      </c>
      <c r="E2550" s="126" t="s">
        <v>1582</v>
      </c>
      <c r="F2550" s="127">
        <v>1500</v>
      </c>
      <c r="G2550" s="128">
        <v>30736</v>
      </c>
      <c r="H2550" s="7" t="str">
        <f>VLOOKUP(G2550,'Sub-Acct VLookup'!$A$1:$B$44,2,0)</f>
        <v>Community Welfare</v>
      </c>
      <c r="I2550" s="128">
        <v>3301</v>
      </c>
      <c r="J2550" s="125" t="s">
        <v>1026</v>
      </c>
      <c r="K2550" s="125"/>
      <c r="L2550" t="str">
        <f>VLOOKUP(J2550,'State V-Lookup'!$A$1:$B$19,2,0)</f>
        <v>TENNESSEE</v>
      </c>
      <c r="M2550" t="str">
        <f>VLOOKUP(I2550,'Cost Center VLookup'!$A$1:$C$99,2,0)</f>
        <v>3301 Mid St Div Franklin Administration</v>
      </c>
      <c r="N2550" t="str">
        <f>VLOOKUP(I2550,'Cost Center VLookup'!$A$1:$C$89,3,0)</f>
        <v>Kevin Dobbs</v>
      </c>
      <c r="O2550" t="str">
        <f>VLOOKUP(I2550,'Cost Center VLookup'!$A$1:$D$97,4,0)</f>
        <v>Administration</v>
      </c>
    </row>
    <row r="2551" spans="1:15" ht="15" hidden="1">
      <c r="A2551" s="126" t="s">
        <v>2476</v>
      </c>
      <c r="B2551" s="107">
        <v>201705</v>
      </c>
      <c r="C2551" s="98" t="s">
        <v>2268</v>
      </c>
      <c r="D2551" s="126" t="s">
        <v>2477</v>
      </c>
      <c r="E2551" s="126" t="s">
        <v>2478</v>
      </c>
      <c r="F2551" s="127">
        <v>100</v>
      </c>
      <c r="G2551" s="128">
        <v>30736</v>
      </c>
      <c r="H2551" s="7" t="str">
        <f>VLOOKUP(G2551,'Sub-Acct VLookup'!$A$1:$B$44,2,0)</f>
        <v>Community Welfare</v>
      </c>
      <c r="I2551" s="128">
        <v>3331</v>
      </c>
      <c r="J2551" s="125" t="s">
        <v>1026</v>
      </c>
      <c r="K2551" s="125"/>
      <c r="L2551" t="str">
        <f>VLOOKUP(J2551,'State V-Lookup'!$A$1:$B$19,2,0)</f>
        <v>TENNESSEE</v>
      </c>
      <c r="M2551" t="str">
        <f>VLOOKUP(I2551,'Cost Center VLookup'!$A$1:$C$99,2,0)</f>
        <v>3331 Mid St Div Franklin Central Region Administration</v>
      </c>
      <c r="N2551" t="str">
        <f>VLOOKUP(I2551,'Cost Center VLookup'!$A$1:$C$89,3,0)</f>
        <v>Craig Rice</v>
      </c>
      <c r="O2551" t="str">
        <f>VLOOKUP(I2551,'Cost Center VLookup'!$A$1:$D$97,4,0)</f>
        <v>Administration</v>
      </c>
    </row>
    <row r="2552" spans="1:15" ht="15" hidden="1">
      <c r="A2552" s="126" t="s">
        <v>2476</v>
      </c>
      <c r="B2552" s="107">
        <v>201705</v>
      </c>
      <c r="C2552" s="98" t="s">
        <v>2268</v>
      </c>
      <c r="D2552" s="126" t="s">
        <v>2477</v>
      </c>
      <c r="E2552" s="126" t="s">
        <v>475</v>
      </c>
      <c r="F2552" s="127">
        <v>100</v>
      </c>
      <c r="G2552" s="128">
        <v>30736</v>
      </c>
      <c r="H2552" s="7" t="str">
        <f>VLOOKUP(G2552,'Sub-Acct VLookup'!$A$1:$B$44,2,0)</f>
        <v>Community Welfare</v>
      </c>
      <c r="I2552" s="128">
        <v>3331</v>
      </c>
      <c r="J2552" s="125" t="s">
        <v>1026</v>
      </c>
      <c r="K2552" s="125"/>
      <c r="L2552" t="str">
        <f>VLOOKUP(J2552,'State V-Lookup'!$A$1:$B$19,2,0)</f>
        <v>TENNESSEE</v>
      </c>
      <c r="M2552" t="str">
        <f>VLOOKUP(I2552,'Cost Center VLookup'!$A$1:$C$99,2,0)</f>
        <v>3331 Mid St Div Franklin Central Region Administration</v>
      </c>
      <c r="N2552" t="str">
        <f>VLOOKUP(I2552,'Cost Center VLookup'!$A$1:$C$89,3,0)</f>
        <v>Craig Rice</v>
      </c>
      <c r="O2552" t="str">
        <f>VLOOKUP(I2552,'Cost Center VLookup'!$A$1:$D$97,4,0)</f>
        <v>Administration</v>
      </c>
    </row>
    <row r="2553" spans="1:15" ht="15" hidden="1">
      <c r="A2553" s="126" t="s">
        <v>2479</v>
      </c>
      <c r="B2553" s="107">
        <v>201705</v>
      </c>
      <c r="C2553" s="98" t="s">
        <v>2268</v>
      </c>
      <c r="D2553" s="126" t="s">
        <v>2480</v>
      </c>
      <c r="E2553" s="126" t="s">
        <v>2183</v>
      </c>
      <c r="F2553" s="127">
        <v>1000</v>
      </c>
      <c r="G2553" s="128">
        <v>30736</v>
      </c>
      <c r="H2553" s="7" t="str">
        <f>VLOOKUP(G2553,'Sub-Acct VLookup'!$A$1:$B$44,2,0)</f>
        <v>Community Welfare</v>
      </c>
      <c r="I2553" s="128">
        <v>3307</v>
      </c>
      <c r="J2553" s="54" t="s">
        <v>1011</v>
      </c>
      <c r="K2553" s="54"/>
      <c r="L2553" t="str">
        <f>VLOOKUP(J2553,'State V-Lookup'!$A$1:$B$19,2,0)</f>
        <v>KENTUCKY</v>
      </c>
      <c r="M2553" t="str">
        <f>VLOOKUP(I2553,'Cost Center VLookup'!$A$1:$C$99,2,0)</f>
        <v>3307 Mid St Div Franklin Finance</v>
      </c>
      <c r="N2553" t="str">
        <f>VLOOKUP(I2553,'Cost Center VLookup'!$A$1:$C$89,3,0)</f>
        <v>Marcie Wessinger</v>
      </c>
      <c r="O2553" t="str">
        <f>VLOOKUP(I2553,'Cost Center VLookup'!$A$1:$D$97,4,0)</f>
        <v>Administration</v>
      </c>
    </row>
    <row r="2554" spans="1:15" ht="15" hidden="1">
      <c r="A2554" s="126" t="s">
        <v>2481</v>
      </c>
      <c r="B2554" s="107">
        <v>201705</v>
      </c>
      <c r="C2554" s="98" t="s">
        <v>2268</v>
      </c>
      <c r="D2554" s="126" t="s">
        <v>2482</v>
      </c>
      <c r="E2554" s="126" t="s">
        <v>1442</v>
      </c>
      <c r="F2554" s="127">
        <v>75</v>
      </c>
      <c r="G2554" s="128">
        <v>30736</v>
      </c>
      <c r="H2554" s="7" t="str">
        <f>VLOOKUP(G2554,'Sub-Acct VLookup'!$A$1:$B$44,2,0)</f>
        <v>Community Welfare</v>
      </c>
      <c r="I2554" s="128">
        <v>3331</v>
      </c>
      <c r="J2554" s="129" t="s">
        <v>1027</v>
      </c>
      <c r="K2554" s="129"/>
      <c r="L2554" t="str">
        <f>VLOOKUP(J2554,'State V-Lookup'!$A$1:$B$19,2,0)</f>
        <v>GENERAL OFFICE</v>
      </c>
      <c r="M2554" t="str">
        <f>VLOOKUP(I2554,'Cost Center VLookup'!$A$1:$C$99,2,0)</f>
        <v>3331 Mid St Div Franklin Central Region Administration</v>
      </c>
      <c r="N2554" t="str">
        <f>VLOOKUP(I2554,'Cost Center VLookup'!$A$1:$C$89,3,0)</f>
        <v>Craig Rice</v>
      </c>
      <c r="O2554" t="str">
        <f>VLOOKUP(I2554,'Cost Center VLookup'!$A$1:$D$97,4,0)</f>
        <v>Administration</v>
      </c>
    </row>
    <row r="2555" spans="1:15" ht="15" hidden="1">
      <c r="A2555" s="126" t="s">
        <v>2481</v>
      </c>
      <c r="B2555" s="107">
        <v>201705</v>
      </c>
      <c r="C2555" s="98" t="s">
        <v>2268</v>
      </c>
      <c r="D2555" s="126" t="s">
        <v>2482</v>
      </c>
      <c r="E2555" s="126" t="s">
        <v>2483</v>
      </c>
      <c r="F2555" s="127">
        <v>1250</v>
      </c>
      <c r="G2555" s="128">
        <v>30736</v>
      </c>
      <c r="H2555" s="7" t="str">
        <f>VLOOKUP(G2555,'Sub-Acct VLookup'!$A$1:$B$44,2,0)</f>
        <v>Community Welfare</v>
      </c>
      <c r="I2555" s="128">
        <v>3331</v>
      </c>
      <c r="J2555" s="129" t="s">
        <v>1027</v>
      </c>
      <c r="K2555" s="129"/>
      <c r="L2555" t="str">
        <f>VLOOKUP(J2555,'State V-Lookup'!$A$1:$B$19,2,0)</f>
        <v>GENERAL OFFICE</v>
      </c>
      <c r="M2555" t="str">
        <f>VLOOKUP(I2555,'Cost Center VLookup'!$A$1:$C$99,2,0)</f>
        <v>3331 Mid St Div Franklin Central Region Administration</v>
      </c>
      <c r="N2555" t="str">
        <f>VLOOKUP(I2555,'Cost Center VLookup'!$A$1:$C$89,3,0)</f>
        <v>Craig Rice</v>
      </c>
      <c r="O2555" t="str">
        <f>VLOOKUP(I2555,'Cost Center VLookup'!$A$1:$D$97,4,0)</f>
        <v>Administration</v>
      </c>
    </row>
    <row r="2556" spans="1:15" ht="15" hidden="1">
      <c r="A2556" s="126" t="s">
        <v>2484</v>
      </c>
      <c r="B2556" s="107">
        <v>201705</v>
      </c>
      <c r="C2556" s="98" t="s">
        <v>2268</v>
      </c>
      <c r="D2556" s="126" t="s">
        <v>2485</v>
      </c>
      <c r="E2556" s="126" t="s">
        <v>1440</v>
      </c>
      <c r="F2556" s="127">
        <v>1000</v>
      </c>
      <c r="G2556" s="128">
        <v>30736</v>
      </c>
      <c r="H2556" s="7" t="str">
        <f>VLOOKUP(G2556,'Sub-Acct VLookup'!$A$1:$B$44,2,0)</f>
        <v>Community Welfare</v>
      </c>
      <c r="I2556" s="128">
        <v>3333</v>
      </c>
      <c r="J2556" s="129" t="s">
        <v>1035</v>
      </c>
      <c r="K2556" s="129"/>
      <c r="L2556" t="str">
        <f>VLOOKUP(J2556,'State V-Lookup'!$A$1:$B$19,2,0)</f>
        <v>VIRGINIA</v>
      </c>
      <c r="M2556" t="str">
        <f>VLOOKUP(I2556,'Cost Center VLookup'!$A$1:$C$99,2,0)</f>
        <v>3333 Mid St Div Public Affairs</v>
      </c>
      <c r="N2556" t="str">
        <f>VLOOKUP(I2556,'Cost Center VLookup'!$A$1:$C$89,3,0)</f>
        <v>Mark Martin</v>
      </c>
      <c r="O2556" t="str">
        <f>VLOOKUP(I2556,'Cost Center VLookup'!$A$1:$D$97,4,0)</f>
        <v>Administration</v>
      </c>
    </row>
    <row r="2557" spans="1:15" ht="15" hidden="1">
      <c r="A2557" s="126" t="s">
        <v>2484</v>
      </c>
      <c r="B2557" s="107">
        <v>201705</v>
      </c>
      <c r="C2557" s="98" t="s">
        <v>2268</v>
      </c>
      <c r="D2557" s="126" t="s">
        <v>2485</v>
      </c>
      <c r="E2557" s="126" t="s">
        <v>987</v>
      </c>
      <c r="F2557" s="127">
        <v>150</v>
      </c>
      <c r="G2557" s="128">
        <v>30736</v>
      </c>
      <c r="H2557" s="7" t="str">
        <f>VLOOKUP(G2557,'Sub-Acct VLookup'!$A$1:$B$44,2,0)</f>
        <v>Community Welfare</v>
      </c>
      <c r="I2557" s="128">
        <v>3333</v>
      </c>
      <c r="J2557" s="125" t="s">
        <v>1026</v>
      </c>
      <c r="K2557" s="125"/>
      <c r="L2557" t="str">
        <f>VLOOKUP(J2557,'State V-Lookup'!$A$1:$B$19,2,0)</f>
        <v>TENNESSEE</v>
      </c>
      <c r="M2557" t="str">
        <f>VLOOKUP(I2557,'Cost Center VLookup'!$A$1:$C$99,2,0)</f>
        <v>3333 Mid St Div Public Affairs</v>
      </c>
      <c r="N2557" t="str">
        <f>VLOOKUP(I2557,'Cost Center VLookup'!$A$1:$C$89,3,0)</f>
        <v>Mark Martin</v>
      </c>
      <c r="O2557" t="str">
        <f>VLOOKUP(I2557,'Cost Center VLookup'!$A$1:$D$97,4,0)</f>
        <v>Administration</v>
      </c>
    </row>
    <row r="2558" spans="1:15" ht="15" hidden="1">
      <c r="A2558" s="126" t="s">
        <v>2484</v>
      </c>
      <c r="B2558" s="107">
        <v>201705</v>
      </c>
      <c r="C2558" s="98" t="s">
        <v>2268</v>
      </c>
      <c r="D2558" s="126" t="s">
        <v>2485</v>
      </c>
      <c r="E2558" s="126" t="s">
        <v>2486</v>
      </c>
      <c r="F2558" s="127">
        <v>500</v>
      </c>
      <c r="G2558" s="128">
        <v>30736</v>
      </c>
      <c r="H2558" s="7" t="str">
        <f>VLOOKUP(G2558,'Sub-Acct VLookup'!$A$1:$B$44,2,0)</f>
        <v>Community Welfare</v>
      </c>
      <c r="I2558" s="128">
        <v>3333</v>
      </c>
      <c r="J2558" s="129" t="s">
        <v>1035</v>
      </c>
      <c r="K2558" s="129"/>
      <c r="L2558" t="str">
        <f>VLOOKUP(J2558,'State V-Lookup'!$A$1:$B$19,2,0)</f>
        <v>VIRGINIA</v>
      </c>
      <c r="M2558" t="str">
        <f>VLOOKUP(I2558,'Cost Center VLookup'!$A$1:$C$99,2,0)</f>
        <v>3333 Mid St Div Public Affairs</v>
      </c>
      <c r="N2558" t="str">
        <f>VLOOKUP(I2558,'Cost Center VLookup'!$A$1:$C$89,3,0)</f>
        <v>Mark Martin</v>
      </c>
      <c r="O2558" t="str">
        <f>VLOOKUP(I2558,'Cost Center VLookup'!$A$1:$D$97,4,0)</f>
        <v>Administration</v>
      </c>
    </row>
    <row r="2559" spans="1:15" ht="15" hidden="1">
      <c r="A2559" s="130" t="s">
        <v>2487</v>
      </c>
      <c r="B2559" s="107">
        <v>201706</v>
      </c>
      <c r="C2559" s="98" t="s">
        <v>2268</v>
      </c>
      <c r="D2559" s="130" t="s">
        <v>2489</v>
      </c>
      <c r="E2559" s="130" t="s">
        <v>2488</v>
      </c>
      <c r="F2559" s="131">
        <v>500</v>
      </c>
      <c r="G2559" s="132">
        <v>30736</v>
      </c>
      <c r="H2559" s="7" t="str">
        <f>VLOOKUP(G2559,'Sub-Acct VLookup'!$A$1:$B$44,2,0)</f>
        <v>Community Welfare</v>
      </c>
      <c r="I2559" s="132">
        <v>3333</v>
      </c>
      <c r="J2559" s="125" t="s">
        <v>1026</v>
      </c>
      <c r="K2559" s="125"/>
      <c r="L2559" t="str">
        <f>VLOOKUP(J2559,'State V-Lookup'!$A$1:$B$19,2,0)</f>
        <v>TENNESSEE</v>
      </c>
      <c r="M2559" t="str">
        <f>VLOOKUP(I2559,'Cost Center VLookup'!$A$1:$C$99,2,0)</f>
        <v>3333 Mid St Div Public Affairs</v>
      </c>
      <c r="N2559" t="str">
        <f>VLOOKUP(I2559,'Cost Center VLookup'!$A$1:$C$89,3,0)</f>
        <v>Mark Martin</v>
      </c>
      <c r="O2559" t="str">
        <f>VLOOKUP(I2559,'Cost Center VLookup'!$A$1:$D$97,4,0)</f>
        <v>Administration</v>
      </c>
    </row>
    <row r="2560" spans="1:15" ht="15" hidden="1">
      <c r="A2560" s="130" t="s">
        <v>2487</v>
      </c>
      <c r="B2560" s="107">
        <v>201706</v>
      </c>
      <c r="C2560" s="98" t="s">
        <v>2268</v>
      </c>
      <c r="D2560" s="130" t="s">
        <v>2490</v>
      </c>
      <c r="E2560" s="130" t="s">
        <v>778</v>
      </c>
      <c r="F2560" s="131">
        <v>235</v>
      </c>
      <c r="G2560" s="132">
        <v>30702</v>
      </c>
      <c r="H2560" s="7" t="str">
        <f>VLOOKUP(G2560,'Sub-Acct VLookup'!$A$1:$B$44,2,0)</f>
        <v>Education</v>
      </c>
      <c r="I2560" s="132">
        <v>3333</v>
      </c>
      <c r="J2560" s="133" t="s">
        <v>1011</v>
      </c>
      <c r="K2560" s="133"/>
      <c r="L2560" t="str">
        <f>VLOOKUP(J2560,'State V-Lookup'!$A$1:$B$19,2,0)</f>
        <v>KENTUCKY</v>
      </c>
      <c r="M2560" t="str">
        <f>VLOOKUP(I2560,'Cost Center VLookup'!$A$1:$C$99,2,0)</f>
        <v>3333 Mid St Div Public Affairs</v>
      </c>
      <c r="N2560" t="str">
        <f>VLOOKUP(I2560,'Cost Center VLookup'!$A$1:$C$89,3,0)</f>
        <v>Mark Martin</v>
      </c>
      <c r="O2560" t="str">
        <f>VLOOKUP(I2560,'Cost Center VLookup'!$A$1:$D$97,4,0)</f>
        <v>Administration</v>
      </c>
    </row>
    <row r="2561" spans="1:15" ht="15" hidden="1">
      <c r="A2561" s="130" t="s">
        <v>2491</v>
      </c>
      <c r="B2561" s="107">
        <v>201706</v>
      </c>
      <c r="C2561" s="98" t="s">
        <v>2268</v>
      </c>
      <c r="D2561" s="130" t="s">
        <v>2492</v>
      </c>
      <c r="E2561" s="130" t="s">
        <v>694</v>
      </c>
      <c r="F2561" s="131">
        <v>5000</v>
      </c>
      <c r="G2561" s="132">
        <v>30736</v>
      </c>
      <c r="H2561" s="7" t="str">
        <f>VLOOKUP(G2561,'Sub-Acct VLookup'!$A$1:$B$44,2,0)</f>
        <v>Community Welfare</v>
      </c>
      <c r="I2561" s="132">
        <v>3301</v>
      </c>
      <c r="J2561" s="125" t="s">
        <v>1026</v>
      </c>
      <c r="K2561" s="125"/>
      <c r="L2561" t="str">
        <f>VLOOKUP(J2561,'State V-Lookup'!$A$1:$B$19,2,0)</f>
        <v>TENNESSEE</v>
      </c>
      <c r="M2561" t="str">
        <f>VLOOKUP(I2561,'Cost Center VLookup'!$A$1:$C$99,2,0)</f>
        <v>3301 Mid St Div Franklin Administration</v>
      </c>
      <c r="N2561" t="str">
        <f>VLOOKUP(I2561,'Cost Center VLookup'!$A$1:$C$89,3,0)</f>
        <v>Kevin Dobbs</v>
      </c>
      <c r="O2561" t="str">
        <f>VLOOKUP(I2561,'Cost Center VLookup'!$A$1:$D$97,4,0)</f>
        <v>Administration</v>
      </c>
    </row>
    <row r="2562" spans="1:15" ht="15" hidden="1">
      <c r="A2562" s="130" t="s">
        <v>2491</v>
      </c>
      <c r="B2562" s="107">
        <v>201706</v>
      </c>
      <c r="C2562" s="98" t="s">
        <v>2268</v>
      </c>
      <c r="D2562" s="130" t="s">
        <v>2493</v>
      </c>
      <c r="E2562" s="130" t="s">
        <v>179</v>
      </c>
      <c r="F2562" s="131">
        <v>1000</v>
      </c>
      <c r="G2562" s="132">
        <v>30736</v>
      </c>
      <c r="H2562" s="7" t="str">
        <f>VLOOKUP(G2562,'Sub-Acct VLookup'!$A$1:$B$44,2,0)</f>
        <v>Community Welfare</v>
      </c>
      <c r="I2562" s="132">
        <v>3333</v>
      </c>
      <c r="J2562" s="133" t="s">
        <v>1011</v>
      </c>
      <c r="K2562" s="133"/>
      <c r="L2562" t="str">
        <f>VLOOKUP(J2562,'State V-Lookup'!$A$1:$B$19,2,0)</f>
        <v>KENTUCKY</v>
      </c>
      <c r="M2562" t="str">
        <f>VLOOKUP(I2562,'Cost Center VLookup'!$A$1:$C$99,2,0)</f>
        <v>3333 Mid St Div Public Affairs</v>
      </c>
      <c r="N2562" t="str">
        <f>VLOOKUP(I2562,'Cost Center VLookup'!$A$1:$C$89,3,0)</f>
        <v>Mark Martin</v>
      </c>
      <c r="O2562" t="str">
        <f>VLOOKUP(I2562,'Cost Center VLookup'!$A$1:$D$97,4,0)</f>
        <v>Administration</v>
      </c>
    </row>
    <row r="2563" spans="1:15" ht="15" hidden="1">
      <c r="A2563" s="130" t="s">
        <v>2491</v>
      </c>
      <c r="B2563" s="107">
        <v>201706</v>
      </c>
      <c r="C2563" s="98" t="s">
        <v>2268</v>
      </c>
      <c r="D2563" s="130" t="s">
        <v>2494</v>
      </c>
      <c r="E2563" s="130" t="s">
        <v>1088</v>
      </c>
      <c r="F2563" s="131">
        <v>100</v>
      </c>
      <c r="G2563" s="132">
        <v>30736</v>
      </c>
      <c r="H2563" s="7" t="str">
        <f>VLOOKUP(G2563,'Sub-Acct VLookup'!$A$1:$B$44,2,0)</f>
        <v>Community Welfare</v>
      </c>
      <c r="I2563" s="132">
        <v>3333</v>
      </c>
      <c r="J2563" s="133" t="s">
        <v>1011</v>
      </c>
      <c r="K2563" s="133"/>
      <c r="L2563" t="str">
        <f>VLOOKUP(J2563,'State V-Lookup'!$A$1:$B$19,2,0)</f>
        <v>KENTUCKY</v>
      </c>
      <c r="M2563" t="str">
        <f>VLOOKUP(I2563,'Cost Center VLookup'!$A$1:$C$99,2,0)</f>
        <v>3333 Mid St Div Public Affairs</v>
      </c>
      <c r="N2563" t="str">
        <f>VLOOKUP(I2563,'Cost Center VLookup'!$A$1:$C$89,3,0)</f>
        <v>Mark Martin</v>
      </c>
      <c r="O2563" t="str">
        <f>VLOOKUP(I2563,'Cost Center VLookup'!$A$1:$D$97,4,0)</f>
        <v>Administration</v>
      </c>
    </row>
    <row r="2564" spans="1:15" ht="15" hidden="1">
      <c r="A2564" s="130" t="s">
        <v>2491</v>
      </c>
      <c r="B2564" s="107">
        <v>201706</v>
      </c>
      <c r="C2564" s="98" t="s">
        <v>2268</v>
      </c>
      <c r="D2564" s="130" t="s">
        <v>2493</v>
      </c>
      <c r="E2564" s="130" t="s">
        <v>563</v>
      </c>
      <c r="F2564" s="131">
        <v>250</v>
      </c>
      <c r="G2564" s="132">
        <v>30736</v>
      </c>
      <c r="H2564" s="7" t="str">
        <f>VLOOKUP(G2564,'Sub-Acct VLookup'!$A$1:$B$44,2,0)</f>
        <v>Community Welfare</v>
      </c>
      <c r="I2564" s="132">
        <v>3333</v>
      </c>
      <c r="J2564" s="133" t="s">
        <v>1011</v>
      </c>
      <c r="K2564" s="133"/>
      <c r="L2564" t="str">
        <f>VLOOKUP(J2564,'State V-Lookup'!$A$1:$B$19,2,0)</f>
        <v>KENTUCKY</v>
      </c>
      <c r="M2564" t="str">
        <f>VLOOKUP(I2564,'Cost Center VLookup'!$A$1:$C$99,2,0)</f>
        <v>3333 Mid St Div Public Affairs</v>
      </c>
      <c r="N2564" t="str">
        <f>VLOOKUP(I2564,'Cost Center VLookup'!$A$1:$C$89,3,0)</f>
        <v>Mark Martin</v>
      </c>
      <c r="O2564" t="str">
        <f>VLOOKUP(I2564,'Cost Center VLookup'!$A$1:$D$97,4,0)</f>
        <v>Administration</v>
      </c>
    </row>
    <row r="2565" spans="1:15" ht="15" hidden="1">
      <c r="A2565" s="130" t="s">
        <v>2491</v>
      </c>
      <c r="B2565" s="107">
        <v>201706</v>
      </c>
      <c r="C2565" s="98" t="s">
        <v>2268</v>
      </c>
      <c r="D2565" s="130" t="s">
        <v>2493</v>
      </c>
      <c r="E2565" s="130" t="s">
        <v>2495</v>
      </c>
      <c r="F2565" s="131">
        <v>1000</v>
      </c>
      <c r="G2565" s="132">
        <v>30736</v>
      </c>
      <c r="H2565" s="7" t="str">
        <f>VLOOKUP(G2565,'Sub-Acct VLookup'!$A$1:$B$44,2,0)</f>
        <v>Community Welfare</v>
      </c>
      <c r="I2565" s="132">
        <v>3333</v>
      </c>
      <c r="J2565" s="133" t="s">
        <v>1011</v>
      </c>
      <c r="K2565" s="133"/>
      <c r="L2565" t="str">
        <f>VLOOKUP(J2565,'State V-Lookup'!$A$1:$B$19,2,0)</f>
        <v>KENTUCKY</v>
      </c>
      <c r="M2565" t="str">
        <f>VLOOKUP(I2565,'Cost Center VLookup'!$A$1:$C$99,2,0)</f>
        <v>3333 Mid St Div Public Affairs</v>
      </c>
      <c r="N2565" t="str">
        <f>VLOOKUP(I2565,'Cost Center VLookup'!$A$1:$C$89,3,0)</f>
        <v>Mark Martin</v>
      </c>
      <c r="O2565" t="str">
        <f>VLOOKUP(I2565,'Cost Center VLookup'!$A$1:$D$97,4,0)</f>
        <v>Administration</v>
      </c>
    </row>
    <row r="2566" spans="1:15" ht="15" hidden="1">
      <c r="A2566" s="130" t="s">
        <v>2491</v>
      </c>
      <c r="B2566" s="107">
        <v>201706</v>
      </c>
      <c r="C2566" s="98" t="s">
        <v>2268</v>
      </c>
      <c r="D2566" s="130" t="s">
        <v>2497</v>
      </c>
      <c r="E2566" s="130" t="s">
        <v>2496</v>
      </c>
      <c r="F2566" s="131">
        <v>200</v>
      </c>
      <c r="G2566" s="132">
        <v>30736</v>
      </c>
      <c r="H2566" s="7" t="str">
        <f>VLOOKUP(G2566,'Sub-Acct VLookup'!$A$1:$B$44,2,0)</f>
        <v>Community Welfare</v>
      </c>
      <c r="I2566" s="132">
        <v>3333</v>
      </c>
      <c r="J2566" s="133" t="s">
        <v>1011</v>
      </c>
      <c r="K2566" s="133"/>
      <c r="L2566" t="str">
        <f>VLOOKUP(J2566,'State V-Lookup'!$A$1:$B$19,2,0)</f>
        <v>KENTUCKY</v>
      </c>
      <c r="M2566" t="str">
        <f>VLOOKUP(I2566,'Cost Center VLookup'!$A$1:$C$99,2,0)</f>
        <v>3333 Mid St Div Public Affairs</v>
      </c>
      <c r="N2566" t="str">
        <f>VLOOKUP(I2566,'Cost Center VLookup'!$A$1:$C$89,3,0)</f>
        <v>Mark Martin</v>
      </c>
      <c r="O2566" t="str">
        <f>VLOOKUP(I2566,'Cost Center VLookup'!$A$1:$D$97,4,0)</f>
        <v>Administration</v>
      </c>
    </row>
    <row r="2567" spans="1:15" ht="15" hidden="1">
      <c r="A2567" s="130" t="s">
        <v>2491</v>
      </c>
      <c r="B2567" s="107">
        <v>201706</v>
      </c>
      <c r="C2567" s="98" t="s">
        <v>2268</v>
      </c>
      <c r="D2567" s="130" t="s">
        <v>2493</v>
      </c>
      <c r="E2567" s="130" t="s">
        <v>1763</v>
      </c>
      <c r="F2567" s="131">
        <v>100</v>
      </c>
      <c r="G2567" s="132">
        <v>30736</v>
      </c>
      <c r="H2567" s="7" t="str">
        <f>VLOOKUP(G2567,'Sub-Acct VLookup'!$A$1:$B$44,2,0)</f>
        <v>Community Welfare</v>
      </c>
      <c r="I2567" s="132">
        <v>3333</v>
      </c>
      <c r="J2567" s="133" t="s">
        <v>1011</v>
      </c>
      <c r="K2567" s="133"/>
      <c r="L2567" t="str">
        <f>VLOOKUP(J2567,'State V-Lookup'!$A$1:$B$19,2,0)</f>
        <v>KENTUCKY</v>
      </c>
      <c r="M2567" t="str">
        <f>VLOOKUP(I2567,'Cost Center VLookup'!$A$1:$C$99,2,0)</f>
        <v>3333 Mid St Div Public Affairs</v>
      </c>
      <c r="N2567" t="str">
        <f>VLOOKUP(I2567,'Cost Center VLookup'!$A$1:$C$89,3,0)</f>
        <v>Mark Martin</v>
      </c>
      <c r="O2567" t="str">
        <f>VLOOKUP(I2567,'Cost Center VLookup'!$A$1:$D$97,4,0)</f>
        <v>Administration</v>
      </c>
    </row>
    <row r="2568" spans="1:15" ht="15" hidden="1">
      <c r="A2568" s="130" t="s">
        <v>2491</v>
      </c>
      <c r="B2568" s="107">
        <v>201706</v>
      </c>
      <c r="C2568" s="98" t="s">
        <v>2268</v>
      </c>
      <c r="D2568" s="130" t="s">
        <v>2493</v>
      </c>
      <c r="E2568" s="130" t="s">
        <v>2108</v>
      </c>
      <c r="F2568" s="131">
        <v>300</v>
      </c>
      <c r="G2568" s="132">
        <v>30702</v>
      </c>
      <c r="H2568" s="7" t="str">
        <f>VLOOKUP(G2568,'Sub-Acct VLookup'!$A$1:$B$44,2,0)</f>
        <v>Education</v>
      </c>
      <c r="I2568" s="132">
        <v>2734</v>
      </c>
      <c r="J2568" s="133" t="s">
        <v>1011</v>
      </c>
      <c r="K2568" s="133"/>
      <c r="L2568" t="str">
        <f>VLOOKUP(J2568,'State V-Lookup'!$A$1:$B$19,2,0)</f>
        <v>KENTUCKY</v>
      </c>
      <c r="M2568" t="str">
        <f>VLOOKUP(I2568,'Cost Center VLookup'!$A$1:$C$99,2,0)</f>
        <v>2734 KY Div Bowling Green C&amp;M/Service</v>
      </c>
      <c r="N2568" t="str">
        <f>VLOOKUP(I2568,'Cost Center VLookup'!$A$1:$C$89,3,0)</f>
        <v>Don Bonner / Kolby Beals</v>
      </c>
      <c r="O2568" t="str">
        <f>VLOOKUP(I2568,'Cost Center VLookup'!$A$1:$D$97,4,0)</f>
        <v>Mike Close</v>
      </c>
    </row>
    <row r="2569" spans="1:15" ht="15" hidden="1">
      <c r="A2569" s="130" t="s">
        <v>2498</v>
      </c>
      <c r="B2569" s="107">
        <v>201706</v>
      </c>
      <c r="C2569" s="98" t="s">
        <v>2268</v>
      </c>
      <c r="D2569" s="130" t="s">
        <v>2500</v>
      </c>
      <c r="E2569" s="130" t="s">
        <v>2499</v>
      </c>
      <c r="F2569" s="131">
        <v>300</v>
      </c>
      <c r="G2569" s="132">
        <v>30706</v>
      </c>
      <c r="H2569" s="7" t="str">
        <f>VLOOKUP(G2569,'Sub-Acct VLookup'!$A$1:$B$44,2,0)</f>
        <v>Museums &amp; Arts</v>
      </c>
      <c r="I2569" s="132">
        <v>2734</v>
      </c>
      <c r="J2569" s="133" t="s">
        <v>1011</v>
      </c>
      <c r="K2569" s="133"/>
      <c r="L2569" t="str">
        <f>VLOOKUP(J2569,'State V-Lookup'!$A$1:$B$19,2,0)</f>
        <v>KENTUCKY</v>
      </c>
      <c r="M2569" t="str">
        <f>VLOOKUP(I2569,'Cost Center VLookup'!$A$1:$C$99,2,0)</f>
        <v>2734 KY Div Bowling Green C&amp;M/Service</v>
      </c>
      <c r="N2569" t="str">
        <f>VLOOKUP(I2569,'Cost Center VLookup'!$A$1:$C$89,3,0)</f>
        <v>Don Bonner / Kolby Beals</v>
      </c>
      <c r="O2569" t="str">
        <f>VLOOKUP(I2569,'Cost Center VLookup'!$A$1:$D$97,4,0)</f>
        <v>Mike Close</v>
      </c>
    </row>
    <row r="2570" spans="1:15" ht="15" hidden="1">
      <c r="A2570" s="130" t="s">
        <v>2498</v>
      </c>
      <c r="B2570" s="107">
        <v>201706</v>
      </c>
      <c r="C2570" s="98" t="s">
        <v>2268</v>
      </c>
      <c r="D2570" s="130" t="s">
        <v>2502</v>
      </c>
      <c r="E2570" s="130" t="s">
        <v>2501</v>
      </c>
      <c r="F2570" s="131">
        <v>1000</v>
      </c>
      <c r="G2570" s="132">
        <v>30736</v>
      </c>
      <c r="H2570" s="7" t="str">
        <f>VLOOKUP(G2570,'Sub-Acct VLookup'!$A$1:$B$44,2,0)</f>
        <v>Community Welfare</v>
      </c>
      <c r="I2570" s="132">
        <v>3333</v>
      </c>
      <c r="J2570" s="133" t="s">
        <v>1011</v>
      </c>
      <c r="K2570" s="133"/>
      <c r="L2570" t="str">
        <f>VLOOKUP(J2570,'State V-Lookup'!$A$1:$B$19,2,0)</f>
        <v>KENTUCKY</v>
      </c>
      <c r="M2570" t="str">
        <f>VLOOKUP(I2570,'Cost Center VLookup'!$A$1:$C$99,2,0)</f>
        <v>3333 Mid St Div Public Affairs</v>
      </c>
      <c r="N2570" t="str">
        <f>VLOOKUP(I2570,'Cost Center VLookup'!$A$1:$C$89,3,0)</f>
        <v>Mark Martin</v>
      </c>
      <c r="O2570" t="str">
        <f>VLOOKUP(I2570,'Cost Center VLookup'!$A$1:$D$97,4,0)</f>
        <v>Administration</v>
      </c>
    </row>
    <row r="2571" spans="1:15" ht="15" hidden="1">
      <c r="A2571" s="130" t="s">
        <v>2498</v>
      </c>
      <c r="B2571" s="107">
        <v>201706</v>
      </c>
      <c r="C2571" s="98" t="s">
        <v>2268</v>
      </c>
      <c r="D2571" s="130" t="s">
        <v>2503</v>
      </c>
      <c r="E2571" s="130" t="s">
        <v>567</v>
      </c>
      <c r="F2571" s="131">
        <v>2500</v>
      </c>
      <c r="G2571" s="132">
        <v>30706</v>
      </c>
      <c r="H2571" s="7" t="str">
        <f>VLOOKUP(G2571,'Sub-Acct VLookup'!$A$1:$B$44,2,0)</f>
        <v>Museums &amp; Arts</v>
      </c>
      <c r="I2571" s="132">
        <v>3333</v>
      </c>
      <c r="J2571" s="133" t="s">
        <v>1011</v>
      </c>
      <c r="K2571" s="133"/>
      <c r="L2571" t="str">
        <f>VLOOKUP(J2571,'State V-Lookup'!$A$1:$B$19,2,0)</f>
        <v>KENTUCKY</v>
      </c>
      <c r="M2571" t="str">
        <f>VLOOKUP(I2571,'Cost Center VLookup'!$A$1:$C$99,2,0)</f>
        <v>3333 Mid St Div Public Affairs</v>
      </c>
      <c r="N2571" t="str">
        <f>VLOOKUP(I2571,'Cost Center VLookup'!$A$1:$C$89,3,0)</f>
        <v>Mark Martin</v>
      </c>
      <c r="O2571" t="str">
        <f>VLOOKUP(I2571,'Cost Center VLookup'!$A$1:$D$97,4,0)</f>
        <v>Administration</v>
      </c>
    </row>
    <row r="2572" spans="1:15" ht="15" hidden="1">
      <c r="A2572" s="130" t="s">
        <v>2504</v>
      </c>
      <c r="B2572" s="107">
        <v>201706</v>
      </c>
      <c r="C2572" s="98" t="s">
        <v>2268</v>
      </c>
      <c r="D2572" s="130" t="s">
        <v>2505</v>
      </c>
      <c r="E2572" s="130" t="s">
        <v>691</v>
      </c>
      <c r="F2572" s="131">
        <v>100</v>
      </c>
      <c r="G2572" s="132">
        <v>30736</v>
      </c>
      <c r="H2572" s="7" t="str">
        <f>VLOOKUP(G2572,'Sub-Acct VLookup'!$A$1:$B$44,2,0)</f>
        <v>Community Welfare</v>
      </c>
      <c r="I2572" s="132">
        <v>3333</v>
      </c>
      <c r="J2572" s="133" t="s">
        <v>1011</v>
      </c>
      <c r="K2572" s="133"/>
      <c r="L2572" t="str">
        <f>VLOOKUP(J2572,'State V-Lookup'!$A$1:$B$19,2,0)</f>
        <v>KENTUCKY</v>
      </c>
      <c r="M2572" t="str">
        <f>VLOOKUP(I2572,'Cost Center VLookup'!$A$1:$C$99,2,0)</f>
        <v>3333 Mid St Div Public Affairs</v>
      </c>
      <c r="N2572" t="str">
        <f>VLOOKUP(I2572,'Cost Center VLookup'!$A$1:$C$89,3,0)</f>
        <v>Mark Martin</v>
      </c>
      <c r="O2572" t="str">
        <f>VLOOKUP(I2572,'Cost Center VLookup'!$A$1:$D$97,4,0)</f>
        <v>Administration</v>
      </c>
    </row>
    <row r="2573" spans="1:15" ht="15" hidden="1">
      <c r="A2573" s="130" t="s">
        <v>2506</v>
      </c>
      <c r="B2573" s="107">
        <v>201706</v>
      </c>
      <c r="C2573" s="98" t="s">
        <v>2268</v>
      </c>
      <c r="D2573" s="130" t="s">
        <v>2507</v>
      </c>
      <c r="E2573" s="130" t="s">
        <v>475</v>
      </c>
      <c r="F2573" s="131">
        <v>200</v>
      </c>
      <c r="G2573" s="132">
        <v>30736</v>
      </c>
      <c r="H2573" s="7" t="str">
        <f>VLOOKUP(G2573,'Sub-Acct VLookup'!$A$1:$B$44,2,0)</f>
        <v>Community Welfare</v>
      </c>
      <c r="I2573" s="132">
        <v>3331</v>
      </c>
      <c r="J2573" s="133" t="s">
        <v>1027</v>
      </c>
      <c r="K2573" s="133"/>
      <c r="L2573" t="str">
        <f>VLOOKUP(J2573,'State V-Lookup'!$A$1:$B$19,2,0)</f>
        <v>GENERAL OFFICE</v>
      </c>
      <c r="M2573" t="str">
        <f>VLOOKUP(I2573,'Cost Center VLookup'!$A$1:$C$99,2,0)</f>
        <v>3331 Mid St Div Franklin Central Region Administration</v>
      </c>
      <c r="N2573" t="str">
        <f>VLOOKUP(I2573,'Cost Center VLookup'!$A$1:$C$89,3,0)</f>
        <v>Craig Rice</v>
      </c>
      <c r="O2573" t="str">
        <f>VLOOKUP(I2573,'Cost Center VLookup'!$A$1:$D$97,4,0)</f>
        <v>Administration</v>
      </c>
    </row>
    <row r="2574" spans="1:15" ht="15" hidden="1">
      <c r="A2574" s="130" t="s">
        <v>2508</v>
      </c>
      <c r="B2574" s="107">
        <v>201706</v>
      </c>
      <c r="C2574" s="98" t="s">
        <v>2268</v>
      </c>
      <c r="D2574" s="130" t="s">
        <v>2509</v>
      </c>
      <c r="E2574" s="130" t="s">
        <v>653</v>
      </c>
      <c r="F2574" s="131">
        <v>1000</v>
      </c>
      <c r="G2574" s="132">
        <v>30702</v>
      </c>
      <c r="H2574" s="7" t="str">
        <f>VLOOKUP(G2574,'Sub-Acct VLookup'!$A$1:$B$44,2,0)</f>
        <v>Education</v>
      </c>
      <c r="I2574" s="132">
        <v>3307</v>
      </c>
      <c r="J2574" s="125" t="s">
        <v>1026</v>
      </c>
      <c r="K2574" s="125"/>
      <c r="L2574" t="str">
        <f>VLOOKUP(J2574,'State V-Lookup'!$A$1:$B$19,2,0)</f>
        <v>TENNESSEE</v>
      </c>
      <c r="M2574" t="str">
        <f>VLOOKUP(I2574,'Cost Center VLookup'!$A$1:$C$99,2,0)</f>
        <v>3307 Mid St Div Franklin Finance</v>
      </c>
      <c r="N2574" t="str">
        <f>VLOOKUP(I2574,'Cost Center VLookup'!$A$1:$C$89,3,0)</f>
        <v>Marcie Wessinger</v>
      </c>
      <c r="O2574" t="str">
        <f>VLOOKUP(I2574,'Cost Center VLookup'!$A$1:$D$97,4,0)</f>
        <v>Administration</v>
      </c>
    </row>
    <row r="2575" spans="1:15" ht="15" hidden="1">
      <c r="A2575" s="130" t="s">
        <v>2510</v>
      </c>
      <c r="B2575" s="107">
        <v>201706</v>
      </c>
      <c r="C2575" s="98" t="s">
        <v>2268</v>
      </c>
      <c r="D2575" s="130" t="s">
        <v>2511</v>
      </c>
      <c r="E2575" s="130" t="s">
        <v>611</v>
      </c>
      <c r="F2575" s="131">
        <v>1000</v>
      </c>
      <c r="G2575" s="132">
        <v>30736</v>
      </c>
      <c r="H2575" s="7" t="str">
        <f>VLOOKUP(G2575,'Sub-Acct VLookup'!$A$1:$B$44,2,0)</f>
        <v>Community Welfare</v>
      </c>
      <c r="I2575" s="132">
        <v>3331</v>
      </c>
      <c r="J2575" s="133" t="s">
        <v>1027</v>
      </c>
      <c r="K2575" s="133"/>
      <c r="L2575" t="str">
        <f>VLOOKUP(J2575,'State V-Lookup'!$A$1:$B$19,2,0)</f>
        <v>GENERAL OFFICE</v>
      </c>
      <c r="M2575" t="str">
        <f>VLOOKUP(I2575,'Cost Center VLookup'!$A$1:$C$99,2,0)</f>
        <v>3331 Mid St Div Franklin Central Region Administration</v>
      </c>
      <c r="N2575" t="str">
        <f>VLOOKUP(I2575,'Cost Center VLookup'!$A$1:$C$89,3,0)</f>
        <v>Craig Rice</v>
      </c>
      <c r="O2575" t="str">
        <f>VLOOKUP(I2575,'Cost Center VLookup'!$A$1:$D$97,4,0)</f>
        <v>Administration</v>
      </c>
    </row>
    <row r="2576" spans="1:15" ht="15" hidden="1">
      <c r="A2576" s="130" t="s">
        <v>2512</v>
      </c>
      <c r="B2576" s="107">
        <v>201706</v>
      </c>
      <c r="C2576" s="98" t="s">
        <v>2268</v>
      </c>
      <c r="D2576" s="130" t="s">
        <v>2514</v>
      </c>
      <c r="E2576" s="130" t="s">
        <v>2513</v>
      </c>
      <c r="F2576" s="131">
        <v>234.17</v>
      </c>
      <c r="G2576" s="132">
        <v>0</v>
      </c>
      <c r="H2576" s="7" t="e">
        <f>VLOOKUP(G2576,'Sub-Acct VLookup'!$A$1:$B$44,2,0)</f>
        <v>#N/A</v>
      </c>
      <c r="I2576" s="132">
        <v>3438</v>
      </c>
      <c r="J2576" s="133" t="s">
        <v>1035</v>
      </c>
      <c r="K2576" s="133"/>
      <c r="L2576" t="str">
        <f>VLOOKUP(J2576,'State V-Lookup'!$A$1:$B$19,2,0)</f>
        <v>VIRGINIA</v>
      </c>
      <c r="M2576" t="str">
        <f>VLOOKUP(I2576,'Cost Center VLookup'!$A$1:$C$99,2,0)</f>
        <v>3438 Mid St Div New River North Operations</v>
      </c>
      <c r="N2576" t="str">
        <f>VLOOKUP(I2576,'Cost Center VLookup'!$A$1:$C$89,3,0)</f>
        <v>Perry Patterson</v>
      </c>
      <c r="O2576" t="str">
        <f>VLOOKUP(I2576,'Cost Center VLookup'!$A$1:$D$97,4,0)</f>
        <v>Bernie Anderson</v>
      </c>
    </row>
    <row r="2577" spans="1:15" ht="15" hidden="1">
      <c r="A2577" s="130" t="s">
        <v>2512</v>
      </c>
      <c r="B2577" s="107">
        <v>201706</v>
      </c>
      <c r="C2577" s="98" t="s">
        <v>2268</v>
      </c>
      <c r="D2577" s="130" t="s">
        <v>2515</v>
      </c>
      <c r="E2577" s="130" t="s">
        <v>2081</v>
      </c>
      <c r="F2577" s="131">
        <v>1000</v>
      </c>
      <c r="G2577" s="132">
        <v>30710</v>
      </c>
      <c r="H2577" s="7" t="str">
        <f>VLOOKUP(G2577,'Sub-Acct VLookup'!$A$1:$B$44,2,0)</f>
        <v>Youth Clubs &amp; Centers</v>
      </c>
      <c r="I2577" s="132">
        <v>3333</v>
      </c>
      <c r="J2577" s="133" t="s">
        <v>1011</v>
      </c>
      <c r="K2577" s="133"/>
      <c r="L2577" t="str">
        <f>VLOOKUP(J2577,'State V-Lookup'!$A$1:$B$19,2,0)</f>
        <v>KENTUCKY</v>
      </c>
      <c r="M2577" t="str">
        <f>VLOOKUP(I2577,'Cost Center VLookup'!$A$1:$C$99,2,0)</f>
        <v>3333 Mid St Div Public Affairs</v>
      </c>
      <c r="N2577" t="str">
        <f>VLOOKUP(I2577,'Cost Center VLookup'!$A$1:$C$89,3,0)</f>
        <v>Mark Martin</v>
      </c>
      <c r="O2577" t="str">
        <f>VLOOKUP(I2577,'Cost Center VLookup'!$A$1:$D$97,4,0)</f>
        <v>Administration</v>
      </c>
    </row>
    <row r="2578" spans="1:15" ht="15" hidden="1">
      <c r="A2578" s="130" t="s">
        <v>2512</v>
      </c>
      <c r="B2578" s="107">
        <v>201706</v>
      </c>
      <c r="C2578" s="98" t="s">
        <v>2268</v>
      </c>
      <c r="D2578" s="130" t="s">
        <v>2517</v>
      </c>
      <c r="E2578" s="130" t="s">
        <v>2516</v>
      </c>
      <c r="F2578" s="131">
        <v>250</v>
      </c>
      <c r="G2578" s="132">
        <v>30736</v>
      </c>
      <c r="H2578" s="7" t="str">
        <f>VLOOKUP(G2578,'Sub-Acct VLookup'!$A$1:$B$44,2,0)</f>
        <v>Community Welfare</v>
      </c>
      <c r="I2578" s="132">
        <v>3333</v>
      </c>
      <c r="J2578" s="133" t="s">
        <v>1011</v>
      </c>
      <c r="K2578" s="133"/>
      <c r="L2578" t="str">
        <f>VLOOKUP(J2578,'State V-Lookup'!$A$1:$B$19,2,0)</f>
        <v>KENTUCKY</v>
      </c>
      <c r="M2578" t="str">
        <f>VLOOKUP(I2578,'Cost Center VLookup'!$A$1:$C$99,2,0)</f>
        <v>3333 Mid St Div Public Affairs</v>
      </c>
      <c r="N2578" t="str">
        <f>VLOOKUP(I2578,'Cost Center VLookup'!$A$1:$C$89,3,0)</f>
        <v>Mark Martin</v>
      </c>
      <c r="O2578" t="str">
        <f>VLOOKUP(I2578,'Cost Center VLookup'!$A$1:$D$97,4,0)</f>
        <v>Administration</v>
      </c>
    </row>
    <row r="2579" spans="1:15" ht="15" hidden="1">
      <c r="A2579" s="130" t="s">
        <v>2518</v>
      </c>
      <c r="B2579" s="107">
        <v>201706</v>
      </c>
      <c r="C2579" s="98" t="s">
        <v>2268</v>
      </c>
      <c r="D2579" s="130" t="s">
        <v>2520</v>
      </c>
      <c r="E2579" s="130" t="s">
        <v>2519</v>
      </c>
      <c r="F2579" s="131">
        <v>1000</v>
      </c>
      <c r="G2579" s="132">
        <v>30736</v>
      </c>
      <c r="H2579" s="7" t="str">
        <f>VLOOKUP(G2579,'Sub-Acct VLookup'!$A$1:$B$44,2,0)</f>
        <v>Community Welfare</v>
      </c>
      <c r="I2579" s="132">
        <v>3439</v>
      </c>
      <c r="J2579" s="133" t="s">
        <v>1035</v>
      </c>
      <c r="K2579" s="133"/>
      <c r="L2579" t="str">
        <f>VLOOKUP(J2579,'State V-Lookup'!$A$1:$B$19,2,0)</f>
        <v>VIRGINIA</v>
      </c>
      <c r="M2579" t="str">
        <f>VLOOKUP(I2579,'Cost Center VLookup'!$A$1:$C$99,2,0)</f>
        <v>3439 Mid St Div New River South Operations</v>
      </c>
      <c r="N2579" t="str">
        <f>VLOOKUP(I2579,'Cost Center VLookup'!$A$1:$C$89,3,0)</f>
        <v>Alex House</v>
      </c>
      <c r="O2579" t="str">
        <f>VLOOKUP(I2579,'Cost Center VLookup'!$A$1:$D$97,4,0)</f>
        <v>Bernie Anderson</v>
      </c>
    </row>
    <row r="2580" spans="1:15" ht="15" hidden="1">
      <c r="A2580" s="130" t="s">
        <v>2521</v>
      </c>
      <c r="B2580" s="107">
        <v>201706</v>
      </c>
      <c r="C2580" s="98" t="s">
        <v>2268</v>
      </c>
      <c r="D2580" s="130" t="s">
        <v>2522</v>
      </c>
      <c r="E2580" s="130" t="s">
        <v>866</v>
      </c>
      <c r="F2580" s="131">
        <v>500</v>
      </c>
      <c r="G2580" s="132">
        <v>30736</v>
      </c>
      <c r="H2580" s="7" t="str">
        <f>VLOOKUP(G2580,'Sub-Acct VLookup'!$A$1:$B$44,2,0)</f>
        <v>Community Welfare</v>
      </c>
      <c r="I2580" s="132">
        <v>3301</v>
      </c>
      <c r="J2580" s="125" t="s">
        <v>1026</v>
      </c>
      <c r="K2580" s="125"/>
      <c r="L2580" t="str">
        <f>VLOOKUP(J2580,'State V-Lookup'!$A$1:$B$19,2,0)</f>
        <v>TENNESSEE</v>
      </c>
      <c r="M2580" t="str">
        <f>VLOOKUP(I2580,'Cost Center VLookup'!$A$1:$C$99,2,0)</f>
        <v>3301 Mid St Div Franklin Administration</v>
      </c>
      <c r="N2580" t="str">
        <f>VLOOKUP(I2580,'Cost Center VLookup'!$A$1:$C$89,3,0)</f>
        <v>Kevin Dobbs</v>
      </c>
      <c r="O2580" t="str">
        <f>VLOOKUP(I2580,'Cost Center VLookup'!$A$1:$D$97,4,0)</f>
        <v>Administration</v>
      </c>
    </row>
    <row r="2581" spans="1:15" ht="15" hidden="1">
      <c r="A2581" s="134" t="s">
        <v>2523</v>
      </c>
      <c r="B2581" s="107">
        <v>201707</v>
      </c>
      <c r="C2581" s="98" t="s">
        <v>2268</v>
      </c>
      <c r="D2581" s="134" t="s">
        <v>2524</v>
      </c>
      <c r="E2581" s="134" t="s">
        <v>1756</v>
      </c>
      <c r="F2581" s="135">
        <v>275</v>
      </c>
      <c r="G2581" s="136">
        <v>30736</v>
      </c>
      <c r="H2581" s="7" t="str">
        <f>VLOOKUP(G2581,'Sub-Acct VLookup'!$A$1:$B$44,2,0)</f>
        <v>Community Welfare</v>
      </c>
      <c r="I2581" s="136">
        <v>3333</v>
      </c>
      <c r="J2581" s="133" t="s">
        <v>1011</v>
      </c>
      <c r="K2581" s="133"/>
      <c r="L2581" t="str">
        <f>VLOOKUP(J2581,'State V-Lookup'!$A$1:$B$19,2,0)</f>
        <v>KENTUCKY</v>
      </c>
      <c r="M2581" t="str">
        <f>VLOOKUP(I2581,'Cost Center VLookup'!$A$1:$C$99,2,0)</f>
        <v>3333 Mid St Div Public Affairs</v>
      </c>
      <c r="N2581" t="str">
        <f>VLOOKUP(I2581,'Cost Center VLookup'!$A$1:$C$89,3,0)</f>
        <v>Mark Martin</v>
      </c>
      <c r="O2581" t="str">
        <f>VLOOKUP(I2581,'Cost Center VLookup'!$A$1:$D$97,4,0)</f>
        <v>Administration</v>
      </c>
    </row>
    <row r="2582" spans="1:15" ht="15" hidden="1">
      <c r="A2582" s="134" t="s">
        <v>2525</v>
      </c>
      <c r="B2582" s="107">
        <v>201707</v>
      </c>
      <c r="C2582" s="98" t="s">
        <v>2268</v>
      </c>
      <c r="D2582" s="134" t="s">
        <v>2526</v>
      </c>
      <c r="E2582" s="134" t="s">
        <v>874</v>
      </c>
      <c r="F2582" s="135">
        <v>3500</v>
      </c>
      <c r="G2582" s="136">
        <v>30736</v>
      </c>
      <c r="H2582" s="7" t="str">
        <f>VLOOKUP(G2582,'Sub-Acct VLookup'!$A$1:$B$44,2,0)</f>
        <v>Community Welfare</v>
      </c>
      <c r="I2582" s="136">
        <v>3331</v>
      </c>
      <c r="J2582" s="137" t="s">
        <v>1027</v>
      </c>
      <c r="K2582" s="137"/>
      <c r="L2582" t="str">
        <f>VLOOKUP(J2582,'State V-Lookup'!$A$1:$B$19,2,0)</f>
        <v>GENERAL OFFICE</v>
      </c>
      <c r="M2582" t="str">
        <f>VLOOKUP(I2582,'Cost Center VLookup'!$A$1:$C$99,2,0)</f>
        <v>3331 Mid St Div Franklin Central Region Administration</v>
      </c>
      <c r="N2582" t="str">
        <f>VLOOKUP(I2582,'Cost Center VLookup'!$A$1:$C$89,3,0)</f>
        <v>Craig Rice</v>
      </c>
      <c r="O2582" t="str">
        <f>VLOOKUP(I2582,'Cost Center VLookup'!$A$1:$D$97,4,0)</f>
        <v>Administration</v>
      </c>
    </row>
    <row r="2583" spans="1:15" ht="15" hidden="1">
      <c r="A2583" s="134" t="s">
        <v>2527</v>
      </c>
      <c r="B2583" s="107">
        <v>201707</v>
      </c>
      <c r="C2583" s="98" t="s">
        <v>2268</v>
      </c>
      <c r="D2583" s="134" t="s">
        <v>2529</v>
      </c>
      <c r="E2583" s="134" t="s">
        <v>2528</v>
      </c>
      <c r="F2583" s="135">
        <v>100</v>
      </c>
      <c r="G2583" s="136">
        <v>30736</v>
      </c>
      <c r="H2583" s="7" t="str">
        <f>VLOOKUP(G2583,'Sub-Acct VLookup'!$A$1:$B$44,2,0)</f>
        <v>Community Welfare</v>
      </c>
      <c r="I2583" s="136">
        <v>2732</v>
      </c>
      <c r="J2583" s="133" t="s">
        <v>1011</v>
      </c>
      <c r="K2583" s="133"/>
      <c r="L2583" t="str">
        <f>VLOOKUP(J2583,'State V-Lookup'!$A$1:$B$19,2,0)</f>
        <v>KENTUCKY</v>
      </c>
      <c r="M2583" t="str">
        <f>VLOOKUP(I2583,'Cost Center VLookup'!$A$1:$C$99,2,0)</f>
        <v>2732 KY Div Bowling Green East Region Marketing</v>
      </c>
      <c r="N2583" t="str">
        <f>VLOOKUP(I2583,'Cost Center VLookup'!$A$1:$C$89,3,0)</f>
        <v>Bradley Benningfield</v>
      </c>
      <c r="O2583" t="str">
        <f>VLOOKUP(I2583,'Cost Center VLookup'!$A$1:$D$97,4,0)</f>
        <v>Marketing</v>
      </c>
    </row>
    <row r="2584" spans="1:15" ht="15" hidden="1">
      <c r="A2584" s="134" t="s">
        <v>2527</v>
      </c>
      <c r="B2584" s="107">
        <v>201707</v>
      </c>
      <c r="C2584" s="98" t="s">
        <v>2268</v>
      </c>
      <c r="D2584" s="134" t="s">
        <v>2529</v>
      </c>
      <c r="E2584" s="134" t="s">
        <v>2530</v>
      </c>
      <c r="F2584" s="135">
        <v>600</v>
      </c>
      <c r="G2584" s="136">
        <v>30736</v>
      </c>
      <c r="H2584" s="7" t="str">
        <f>VLOOKUP(G2584,'Sub-Acct VLookup'!$A$1:$B$44,2,0)</f>
        <v>Community Welfare</v>
      </c>
      <c r="I2584" s="136">
        <v>2734</v>
      </c>
      <c r="J2584" s="133" t="s">
        <v>1011</v>
      </c>
      <c r="K2584" s="133"/>
      <c r="L2584" t="str">
        <f>VLOOKUP(J2584,'State V-Lookup'!$A$1:$B$19,2,0)</f>
        <v>KENTUCKY</v>
      </c>
      <c r="M2584" t="str">
        <f>VLOOKUP(I2584,'Cost Center VLookup'!$A$1:$C$99,2,0)</f>
        <v>2734 KY Div Bowling Green C&amp;M/Service</v>
      </c>
      <c r="N2584" t="str">
        <f>VLOOKUP(I2584,'Cost Center VLookup'!$A$1:$C$89,3,0)</f>
        <v>Don Bonner / Kolby Beals</v>
      </c>
      <c r="O2584" t="str">
        <f>VLOOKUP(I2584,'Cost Center VLookup'!$A$1:$D$97,4,0)</f>
        <v>Mike Close</v>
      </c>
    </row>
    <row r="2585" spans="1:15" ht="15" hidden="1">
      <c r="A2585" s="134" t="s">
        <v>2531</v>
      </c>
      <c r="B2585" s="107">
        <v>201707</v>
      </c>
      <c r="C2585" s="98" t="s">
        <v>2268</v>
      </c>
      <c r="D2585" s="134" t="s">
        <v>2532</v>
      </c>
      <c r="E2585" s="134" t="s">
        <v>797</v>
      </c>
      <c r="F2585" s="135">
        <v>500</v>
      </c>
      <c r="G2585" s="136">
        <v>30736</v>
      </c>
      <c r="H2585" s="7" t="str">
        <f>VLOOKUP(G2585,'Sub-Acct VLookup'!$A$1:$B$44,2,0)</f>
        <v>Community Welfare</v>
      </c>
      <c r="I2585" s="136">
        <v>2631</v>
      </c>
      <c r="J2585" s="137" t="s">
        <v>1027</v>
      </c>
      <c r="K2585" s="137"/>
      <c r="L2585" t="str">
        <f>VLOOKUP(J2585,'State V-Lookup'!$A$1:$B$19,2,0)</f>
        <v>GENERAL OFFICE</v>
      </c>
      <c r="M2585" t="str">
        <f>VLOOKUP(I2585,'Cost Center VLookup'!$A$1:$C$99,2,0)</f>
        <v>2631 KY Div Madisonville West Region Administration</v>
      </c>
      <c r="N2585" t="str">
        <f>VLOOKUP(I2585,'Cost Center VLookup'!$A$1:$C$89,3,0)</f>
        <v>Tim Owen</v>
      </c>
      <c r="O2585" t="str">
        <f>VLOOKUP(I2585,'Cost Center VLookup'!$A$1:$D$97,4,0)</f>
        <v>Administration</v>
      </c>
    </row>
    <row r="2586" spans="1:15" ht="15" hidden="1">
      <c r="A2586" s="134" t="s">
        <v>2533</v>
      </c>
      <c r="B2586" s="107">
        <v>201707</v>
      </c>
      <c r="C2586" s="98" t="s">
        <v>2268</v>
      </c>
      <c r="D2586" s="134" t="s">
        <v>2534</v>
      </c>
      <c r="E2586" s="134" t="s">
        <v>470</v>
      </c>
      <c r="F2586" s="135">
        <v>200</v>
      </c>
      <c r="G2586" s="136">
        <v>30736</v>
      </c>
      <c r="H2586" s="7" t="str">
        <f>VLOOKUP(G2586,'Sub-Acct VLookup'!$A$1:$B$44,2,0)</f>
        <v>Community Welfare</v>
      </c>
      <c r="I2586" s="136">
        <v>3333</v>
      </c>
      <c r="J2586" s="133" t="s">
        <v>1011</v>
      </c>
      <c r="K2586" s="133"/>
      <c r="L2586" t="str">
        <f>VLOOKUP(J2586,'State V-Lookup'!$A$1:$B$19,2,0)</f>
        <v>KENTUCKY</v>
      </c>
      <c r="M2586" t="str">
        <f>VLOOKUP(I2586,'Cost Center VLookup'!$A$1:$C$99,2,0)</f>
        <v>3333 Mid St Div Public Affairs</v>
      </c>
      <c r="N2586" t="str">
        <f>VLOOKUP(I2586,'Cost Center VLookup'!$A$1:$C$89,3,0)</f>
        <v>Mark Martin</v>
      </c>
      <c r="O2586" t="str">
        <f>VLOOKUP(I2586,'Cost Center VLookup'!$A$1:$D$97,4,0)</f>
        <v>Administration</v>
      </c>
    </row>
    <row r="2587" spans="1:15" ht="15" hidden="1">
      <c r="A2587" s="134" t="s">
        <v>2533</v>
      </c>
      <c r="B2587" s="107">
        <v>201707</v>
      </c>
      <c r="C2587" s="98" t="s">
        <v>2268</v>
      </c>
      <c r="D2587" s="134" t="s">
        <v>2535</v>
      </c>
      <c r="E2587" s="134" t="s">
        <v>863</v>
      </c>
      <c r="F2587" s="135">
        <v>300</v>
      </c>
      <c r="G2587" s="136">
        <v>30736</v>
      </c>
      <c r="H2587" s="7" t="str">
        <f>VLOOKUP(G2587,'Sub-Acct VLookup'!$A$1:$B$44,2,0)</f>
        <v>Community Welfare</v>
      </c>
      <c r="I2587" s="136">
        <v>3333</v>
      </c>
      <c r="J2587" s="133" t="s">
        <v>1011</v>
      </c>
      <c r="K2587" s="133"/>
      <c r="L2587" t="str">
        <f>VLOOKUP(J2587,'State V-Lookup'!$A$1:$B$19,2,0)</f>
        <v>KENTUCKY</v>
      </c>
      <c r="M2587" t="str">
        <f>VLOOKUP(I2587,'Cost Center VLookup'!$A$1:$C$99,2,0)</f>
        <v>3333 Mid St Div Public Affairs</v>
      </c>
      <c r="N2587" t="str">
        <f>VLOOKUP(I2587,'Cost Center VLookup'!$A$1:$C$89,3,0)</f>
        <v>Mark Martin</v>
      </c>
      <c r="O2587" t="str">
        <f>VLOOKUP(I2587,'Cost Center VLookup'!$A$1:$D$97,4,0)</f>
        <v>Administration</v>
      </c>
    </row>
    <row r="2588" spans="1:15" ht="15" hidden="1">
      <c r="A2588" s="134" t="s">
        <v>2533</v>
      </c>
      <c r="B2588" s="107">
        <v>201707</v>
      </c>
      <c r="C2588" s="98" t="s">
        <v>2268</v>
      </c>
      <c r="D2588" s="134" t="s">
        <v>2537</v>
      </c>
      <c r="E2588" s="134" t="s">
        <v>2536</v>
      </c>
      <c r="F2588" s="135">
        <v>1000</v>
      </c>
      <c r="G2588" s="136">
        <v>30736</v>
      </c>
      <c r="H2588" s="7" t="str">
        <f>VLOOKUP(G2588,'Sub-Acct VLookup'!$A$1:$B$44,2,0)</f>
        <v>Community Welfare</v>
      </c>
      <c r="I2588" s="136">
        <v>2734</v>
      </c>
      <c r="J2588" s="133" t="s">
        <v>1011</v>
      </c>
      <c r="K2588" s="133"/>
      <c r="L2588" t="str">
        <f>VLOOKUP(J2588,'State V-Lookup'!$A$1:$B$19,2,0)</f>
        <v>KENTUCKY</v>
      </c>
      <c r="M2588" t="str">
        <f>VLOOKUP(I2588,'Cost Center VLookup'!$A$1:$C$99,2,0)</f>
        <v>2734 KY Div Bowling Green C&amp;M/Service</v>
      </c>
      <c r="N2588" t="str">
        <f>VLOOKUP(I2588,'Cost Center VLookup'!$A$1:$C$89,3,0)</f>
        <v>Don Bonner / Kolby Beals</v>
      </c>
      <c r="O2588" t="str">
        <f>VLOOKUP(I2588,'Cost Center VLookup'!$A$1:$D$97,4,0)</f>
        <v>Mike Close</v>
      </c>
    </row>
    <row r="2589" spans="1:15" ht="15" hidden="1">
      <c r="A2589" s="134" t="s">
        <v>2538</v>
      </c>
      <c r="B2589" s="107">
        <v>201707</v>
      </c>
      <c r="C2589" s="98" t="s">
        <v>2268</v>
      </c>
      <c r="D2589" s="134" t="s">
        <v>2539</v>
      </c>
      <c r="E2589" s="134" t="s">
        <v>709</v>
      </c>
      <c r="F2589" s="135">
        <v>500</v>
      </c>
      <c r="G2589" s="136">
        <v>30702</v>
      </c>
      <c r="H2589" s="7" t="str">
        <f>VLOOKUP(G2589,'Sub-Acct VLookup'!$A$1:$B$44,2,0)</f>
        <v>Education</v>
      </c>
      <c r="I2589" s="136">
        <v>3333</v>
      </c>
      <c r="J2589" s="133" t="s">
        <v>1011</v>
      </c>
      <c r="K2589" s="133"/>
      <c r="L2589" t="str">
        <f>VLOOKUP(J2589,'State V-Lookup'!$A$1:$B$19,2,0)</f>
        <v>KENTUCKY</v>
      </c>
      <c r="M2589" t="str">
        <f>VLOOKUP(I2589,'Cost Center VLookup'!$A$1:$C$99,2,0)</f>
        <v>3333 Mid St Div Public Affairs</v>
      </c>
      <c r="N2589" t="str">
        <f>VLOOKUP(I2589,'Cost Center VLookup'!$A$1:$C$89,3,0)</f>
        <v>Mark Martin</v>
      </c>
      <c r="O2589" t="str">
        <f>VLOOKUP(I2589,'Cost Center VLookup'!$A$1:$D$97,4,0)</f>
        <v>Administration</v>
      </c>
    </row>
    <row r="2590" spans="1:15" ht="15" hidden="1">
      <c r="A2590" s="134" t="s">
        <v>2540</v>
      </c>
      <c r="B2590" s="107">
        <v>201707</v>
      </c>
      <c r="C2590" s="98" t="s">
        <v>2268</v>
      </c>
      <c r="D2590" s="134" t="s">
        <v>2541</v>
      </c>
      <c r="E2590" s="134" t="s">
        <v>744</v>
      </c>
      <c r="F2590" s="135">
        <v>300</v>
      </c>
      <c r="G2590" s="136">
        <v>30736</v>
      </c>
      <c r="H2590" s="7" t="str">
        <f>VLOOKUP(G2590,'Sub-Acct VLookup'!$A$1:$B$44,2,0)</f>
        <v>Community Welfare</v>
      </c>
      <c r="I2590" s="136">
        <v>3333</v>
      </c>
      <c r="J2590" s="133" t="s">
        <v>1011</v>
      </c>
      <c r="K2590" s="133"/>
      <c r="L2590" t="str">
        <f>VLOOKUP(J2590,'State V-Lookup'!$A$1:$B$19,2,0)</f>
        <v>KENTUCKY</v>
      </c>
      <c r="M2590" t="str">
        <f>VLOOKUP(I2590,'Cost Center VLookup'!$A$1:$C$99,2,0)</f>
        <v>3333 Mid St Div Public Affairs</v>
      </c>
      <c r="N2590" t="str">
        <f>VLOOKUP(I2590,'Cost Center VLookup'!$A$1:$C$89,3,0)</f>
        <v>Mark Martin</v>
      </c>
      <c r="O2590" t="str">
        <f>VLOOKUP(I2590,'Cost Center VLookup'!$A$1:$D$97,4,0)</f>
        <v>Administration</v>
      </c>
    </row>
    <row r="2591" spans="1:15" ht="15" hidden="1">
      <c r="A2591" s="134" t="s">
        <v>2542</v>
      </c>
      <c r="B2591" s="107">
        <v>201707</v>
      </c>
      <c r="C2591" s="98" t="s">
        <v>2268</v>
      </c>
      <c r="D2591" s="134" t="s">
        <v>187</v>
      </c>
      <c r="E2591" s="134" t="s">
        <v>486</v>
      </c>
      <c r="F2591" s="135">
        <v>136.93</v>
      </c>
      <c r="G2591" s="136">
        <v>30703</v>
      </c>
      <c r="H2591" s="7" t="str">
        <f>VLOOKUP(G2591,'Sub-Acct VLookup'!$A$1:$B$44,2,0)</f>
        <v>United Way Agencies</v>
      </c>
      <c r="I2591" s="136">
        <v>3343</v>
      </c>
      <c r="J2591" s="125" t="s">
        <v>1026</v>
      </c>
      <c r="K2591" s="125"/>
      <c r="L2591" t="str">
        <f>VLOOKUP(J2591,'State V-Lookup'!$A$1:$B$19,2,0)</f>
        <v>TENNESSEE</v>
      </c>
      <c r="M2591" t="str">
        <f>VLOOKUP(I2591,'Cost Center VLookup'!$A$1:$C$99,2,0)</f>
        <v>3343 Mid St Div Murfreesboro Operations</v>
      </c>
      <c r="N2591" t="str">
        <f>VLOOKUP(I2591,'Cost Center VLookup'!$A$1:$C$89,3,0)</f>
        <v>James Robbins / Jason Griffin</v>
      </c>
      <c r="O2591" t="str">
        <f>VLOOKUP(I2591,'Cost Center VLookup'!$A$1:$D$97,4,0)</f>
        <v>Brett Lowe</v>
      </c>
    </row>
    <row r="2592" spans="1:15" ht="15" hidden="1">
      <c r="A2592" s="134" t="s">
        <v>2542</v>
      </c>
      <c r="B2592" s="107">
        <v>201707</v>
      </c>
      <c r="C2592" s="98" t="s">
        <v>2268</v>
      </c>
      <c r="D2592" s="134" t="s">
        <v>2543</v>
      </c>
      <c r="E2592" s="134" t="s">
        <v>486</v>
      </c>
      <c r="F2592" s="135">
        <v>195.53</v>
      </c>
      <c r="G2592" s="136">
        <v>30703</v>
      </c>
      <c r="H2592" s="7" t="str">
        <f>VLOOKUP(G2592,'Sub-Acct VLookup'!$A$1:$B$44,2,0)</f>
        <v>United Way Agencies</v>
      </c>
      <c r="I2592" s="136">
        <v>3343</v>
      </c>
      <c r="J2592" s="125" t="s">
        <v>1026</v>
      </c>
      <c r="K2592" s="125"/>
      <c r="L2592" t="str">
        <f>VLOOKUP(J2592,'State V-Lookup'!$A$1:$B$19,2,0)</f>
        <v>TENNESSEE</v>
      </c>
      <c r="M2592" t="str">
        <f>VLOOKUP(I2592,'Cost Center VLookup'!$A$1:$C$99,2,0)</f>
        <v>3343 Mid St Div Murfreesboro Operations</v>
      </c>
      <c r="N2592" t="str">
        <f>VLOOKUP(I2592,'Cost Center VLookup'!$A$1:$C$89,3,0)</f>
        <v>James Robbins / Jason Griffin</v>
      </c>
      <c r="O2592" t="str">
        <f>VLOOKUP(I2592,'Cost Center VLookup'!$A$1:$D$97,4,0)</f>
        <v>Brett Lowe</v>
      </c>
    </row>
    <row r="2593" spans="1:15" ht="15" hidden="1">
      <c r="A2593" s="134" t="s">
        <v>2544</v>
      </c>
      <c r="B2593" s="107">
        <v>201707</v>
      </c>
      <c r="C2593" s="98" t="s">
        <v>2268</v>
      </c>
      <c r="D2593" s="134" t="s">
        <v>2546</v>
      </c>
      <c r="E2593" s="134" t="s">
        <v>2545</v>
      </c>
      <c r="F2593" s="135">
        <v>750</v>
      </c>
      <c r="G2593" s="136">
        <v>30736</v>
      </c>
      <c r="H2593" s="7" t="str">
        <f>VLOOKUP(G2593,'Sub-Acct VLookup'!$A$1:$B$44,2,0)</f>
        <v>Community Welfare</v>
      </c>
      <c r="I2593" s="136">
        <v>2631</v>
      </c>
      <c r="J2593" s="133" t="s">
        <v>1011</v>
      </c>
      <c r="K2593" s="133"/>
      <c r="L2593" t="str">
        <f>VLOOKUP(J2593,'State V-Lookup'!$A$1:$B$19,2,0)</f>
        <v>KENTUCKY</v>
      </c>
      <c r="M2593" t="str">
        <f>VLOOKUP(I2593,'Cost Center VLookup'!$A$1:$C$99,2,0)</f>
        <v>2631 KY Div Madisonville West Region Administration</v>
      </c>
      <c r="N2593" t="str">
        <f>VLOOKUP(I2593,'Cost Center VLookup'!$A$1:$C$89,3,0)</f>
        <v>Tim Owen</v>
      </c>
      <c r="O2593" t="str">
        <f>VLOOKUP(I2593,'Cost Center VLookup'!$A$1:$D$97,4,0)</f>
        <v>Administration</v>
      </c>
    </row>
    <row r="2594" spans="1:15" ht="15" hidden="1">
      <c r="A2594" s="134" t="s">
        <v>2544</v>
      </c>
      <c r="B2594" s="107">
        <v>201707</v>
      </c>
      <c r="C2594" s="98" t="s">
        <v>2268</v>
      </c>
      <c r="D2594" s="134" t="s">
        <v>2546</v>
      </c>
      <c r="E2594" s="134" t="s">
        <v>2547</v>
      </c>
      <c r="F2594" s="135">
        <v>1000</v>
      </c>
      <c r="G2594" s="136">
        <v>30736</v>
      </c>
      <c r="H2594" s="7" t="str">
        <f>VLOOKUP(G2594,'Sub-Acct VLookup'!$A$1:$B$44,2,0)</f>
        <v>Community Welfare</v>
      </c>
      <c r="I2594" s="136">
        <v>3342</v>
      </c>
      <c r="J2594" s="125" t="s">
        <v>1026</v>
      </c>
      <c r="K2594" s="125"/>
      <c r="L2594" t="str">
        <f>VLOOKUP(J2594,'State V-Lookup'!$A$1:$B$19,2,0)</f>
        <v>TENNESSEE</v>
      </c>
      <c r="M2594" t="str">
        <f>VLOOKUP(I2594,'Cost Center VLookup'!$A$1:$C$99,2,0)</f>
        <v>3342 Mid St Div Franklin Operations</v>
      </c>
      <c r="N2594" t="str">
        <f>VLOOKUP(I2594,'Cost Center VLookup'!$A$1:$C$89,3,0)</f>
        <v>Kenny Hay / Steve Steiger</v>
      </c>
      <c r="O2594" t="str">
        <f>VLOOKUP(I2594,'Cost Center VLookup'!$A$1:$D$97,4,0)</f>
        <v>Brett Lowe</v>
      </c>
    </row>
    <row r="2595" spans="1:15" ht="15" hidden="1">
      <c r="A2595" s="134" t="s">
        <v>2544</v>
      </c>
      <c r="B2595" s="107">
        <v>201707</v>
      </c>
      <c r="C2595" s="98" t="s">
        <v>2268</v>
      </c>
      <c r="D2595" s="134" t="s">
        <v>2548</v>
      </c>
      <c r="E2595" s="134" t="s">
        <v>2165</v>
      </c>
      <c r="F2595" s="135">
        <v>50</v>
      </c>
      <c r="G2595" s="136">
        <v>30736</v>
      </c>
      <c r="H2595" s="7" t="str">
        <f>VLOOKUP(G2595,'Sub-Acct VLookup'!$A$1:$B$44,2,0)</f>
        <v>Community Welfare</v>
      </c>
      <c r="I2595" s="136">
        <v>3333</v>
      </c>
      <c r="J2595" s="133" t="s">
        <v>1011</v>
      </c>
      <c r="K2595" s="133"/>
      <c r="L2595" t="str">
        <f>VLOOKUP(J2595,'State V-Lookup'!$A$1:$B$19,2,0)</f>
        <v>KENTUCKY</v>
      </c>
      <c r="M2595" t="str">
        <f>VLOOKUP(I2595,'Cost Center VLookup'!$A$1:$C$99,2,0)</f>
        <v>3333 Mid St Div Public Affairs</v>
      </c>
      <c r="N2595" t="str">
        <f>VLOOKUP(I2595,'Cost Center VLookup'!$A$1:$C$89,3,0)</f>
        <v>Mark Martin</v>
      </c>
      <c r="O2595" t="str">
        <f>VLOOKUP(I2595,'Cost Center VLookup'!$A$1:$D$97,4,0)</f>
        <v>Administration</v>
      </c>
    </row>
    <row r="2596" spans="1:15" ht="15" hidden="1">
      <c r="A2596" s="134" t="s">
        <v>2544</v>
      </c>
      <c r="B2596" s="107">
        <v>201707</v>
      </c>
      <c r="C2596" s="98" t="s">
        <v>2268</v>
      </c>
      <c r="D2596" s="134" t="s">
        <v>2548</v>
      </c>
      <c r="E2596" s="134" t="s">
        <v>2549</v>
      </c>
      <c r="F2596" s="135">
        <v>250</v>
      </c>
      <c r="G2596" s="136">
        <v>30736</v>
      </c>
      <c r="H2596" s="7" t="str">
        <f>VLOOKUP(G2596,'Sub-Acct VLookup'!$A$1:$B$44,2,0)</f>
        <v>Community Welfare</v>
      </c>
      <c r="I2596" s="136">
        <v>3331</v>
      </c>
      <c r="J2596" s="125" t="s">
        <v>1026</v>
      </c>
      <c r="K2596" s="125"/>
      <c r="L2596" t="str">
        <f>VLOOKUP(J2596,'State V-Lookup'!$A$1:$B$19,2,0)</f>
        <v>TENNESSEE</v>
      </c>
      <c r="M2596" t="str">
        <f>VLOOKUP(I2596,'Cost Center VLookup'!$A$1:$C$99,2,0)</f>
        <v>3331 Mid St Div Franklin Central Region Administration</v>
      </c>
      <c r="N2596" t="str">
        <f>VLOOKUP(I2596,'Cost Center VLookup'!$A$1:$C$89,3,0)</f>
        <v>Craig Rice</v>
      </c>
      <c r="O2596" t="str">
        <f>VLOOKUP(I2596,'Cost Center VLookup'!$A$1:$D$97,4,0)</f>
        <v>Administration</v>
      </c>
    </row>
    <row r="2597" spans="1:15" ht="15" hidden="1">
      <c r="A2597" s="134" t="s">
        <v>2550</v>
      </c>
      <c r="B2597" s="107">
        <v>201707</v>
      </c>
      <c r="C2597" s="98" t="s">
        <v>2268</v>
      </c>
      <c r="D2597" s="134" t="s">
        <v>2552</v>
      </c>
      <c r="E2597" s="134" t="s">
        <v>2551</v>
      </c>
      <c r="F2597" s="135">
        <v>270</v>
      </c>
      <c r="G2597" s="136">
        <v>30736</v>
      </c>
      <c r="H2597" s="7" t="str">
        <f>VLOOKUP(G2597,'Sub-Acct VLookup'!$A$1:$B$44,2,0)</f>
        <v>Community Welfare</v>
      </c>
      <c r="I2597" s="136">
        <v>3333</v>
      </c>
      <c r="J2597" s="133" t="s">
        <v>1011</v>
      </c>
      <c r="K2597" s="133"/>
      <c r="L2597" t="str">
        <f>VLOOKUP(J2597,'State V-Lookup'!$A$1:$B$19,2,0)</f>
        <v>KENTUCKY</v>
      </c>
      <c r="M2597" t="str">
        <f>VLOOKUP(I2597,'Cost Center VLookup'!$A$1:$C$99,2,0)</f>
        <v>3333 Mid St Div Public Affairs</v>
      </c>
      <c r="N2597" t="str">
        <f>VLOOKUP(I2597,'Cost Center VLookup'!$A$1:$C$89,3,0)</f>
        <v>Mark Martin</v>
      </c>
      <c r="O2597" t="str">
        <f>VLOOKUP(I2597,'Cost Center VLookup'!$A$1:$D$97,4,0)</f>
        <v>Administration</v>
      </c>
    </row>
    <row r="2598" spans="1:15" ht="15" hidden="1">
      <c r="A2598" s="134" t="s">
        <v>2553</v>
      </c>
      <c r="B2598" s="107">
        <v>201707</v>
      </c>
      <c r="C2598" s="98" t="s">
        <v>2268</v>
      </c>
      <c r="D2598" s="134" t="s">
        <v>2555</v>
      </c>
      <c r="E2598" s="134" t="s">
        <v>2554</v>
      </c>
      <c r="F2598" s="135">
        <v>1000</v>
      </c>
      <c r="G2598" s="136">
        <v>30702</v>
      </c>
      <c r="H2598" s="7" t="str">
        <f>VLOOKUP(G2598,'Sub-Acct VLookup'!$A$1:$B$44,2,0)</f>
        <v>Education</v>
      </c>
      <c r="I2598" s="136">
        <v>3331</v>
      </c>
      <c r="J2598" s="125" t="s">
        <v>1026</v>
      </c>
      <c r="K2598" s="125"/>
      <c r="L2598" t="str">
        <f>VLOOKUP(J2598,'State V-Lookup'!$A$1:$B$19,2,0)</f>
        <v>TENNESSEE</v>
      </c>
      <c r="M2598" t="str">
        <f>VLOOKUP(I2598,'Cost Center VLookup'!$A$1:$C$99,2,0)</f>
        <v>3331 Mid St Div Franklin Central Region Administration</v>
      </c>
      <c r="N2598" t="str">
        <f>VLOOKUP(I2598,'Cost Center VLookup'!$A$1:$C$89,3,0)</f>
        <v>Craig Rice</v>
      </c>
      <c r="O2598" t="str">
        <f>VLOOKUP(I2598,'Cost Center VLookup'!$A$1:$D$97,4,0)</f>
        <v>Administration</v>
      </c>
    </row>
    <row r="2599" spans="1:15" ht="15" hidden="1">
      <c r="A2599" s="134" t="s">
        <v>2556</v>
      </c>
      <c r="B2599" s="107">
        <v>201707</v>
      </c>
      <c r="C2599" s="98" t="s">
        <v>2268</v>
      </c>
      <c r="D2599" s="134" t="s">
        <v>2557</v>
      </c>
      <c r="E2599" s="134" t="s">
        <v>1560</v>
      </c>
      <c r="F2599" s="135">
        <v>250</v>
      </c>
      <c r="G2599" s="136">
        <v>30736</v>
      </c>
      <c r="H2599" s="7" t="str">
        <f>VLOOKUP(G2599,'Sub-Acct VLookup'!$A$1:$B$44,2,0)</f>
        <v>Community Welfare</v>
      </c>
      <c r="I2599" s="136">
        <v>3333</v>
      </c>
      <c r="J2599" s="133" t="s">
        <v>1011</v>
      </c>
      <c r="K2599" s="133"/>
      <c r="L2599" t="str">
        <f>VLOOKUP(J2599,'State V-Lookup'!$A$1:$B$19,2,0)</f>
        <v>KENTUCKY</v>
      </c>
      <c r="M2599" t="str">
        <f>VLOOKUP(I2599,'Cost Center VLookup'!$A$1:$C$99,2,0)</f>
        <v>3333 Mid St Div Public Affairs</v>
      </c>
      <c r="N2599" t="str">
        <f>VLOOKUP(I2599,'Cost Center VLookup'!$A$1:$C$89,3,0)</f>
        <v>Mark Martin</v>
      </c>
      <c r="O2599" t="str">
        <f>VLOOKUP(I2599,'Cost Center VLookup'!$A$1:$D$97,4,0)</f>
        <v>Administration</v>
      </c>
    </row>
    <row r="2600" spans="1:15" ht="15" hidden="1">
      <c r="A2600" s="138" t="s">
        <v>2498</v>
      </c>
      <c r="B2600" s="107">
        <v>201708</v>
      </c>
      <c r="C2600" s="98" t="s">
        <v>2268</v>
      </c>
      <c r="D2600" s="138" t="s">
        <v>2500</v>
      </c>
      <c r="E2600" s="138" t="s">
        <v>2499</v>
      </c>
      <c r="F2600" s="139">
        <v>-300</v>
      </c>
      <c r="G2600" s="140">
        <v>30706</v>
      </c>
      <c r="H2600" s="7" t="str">
        <f>VLOOKUP(G2600,'Sub-Acct VLookup'!$A$1:$B$44,2,0)</f>
        <v>Museums &amp; Arts</v>
      </c>
      <c r="I2600" s="140">
        <v>2734</v>
      </c>
      <c r="J2600" s="133" t="s">
        <v>1011</v>
      </c>
      <c r="K2600" s="133"/>
      <c r="L2600" t="str">
        <f>VLOOKUP(J2600,'State V-Lookup'!$A$1:$B$19,2,0)</f>
        <v>KENTUCKY</v>
      </c>
      <c r="M2600" t="str">
        <f>VLOOKUP(I2600,'Cost Center VLookup'!$A$1:$C$99,2,0)</f>
        <v>2734 KY Div Bowling Green C&amp;M/Service</v>
      </c>
      <c r="N2600" t="str">
        <f>VLOOKUP(I2600,'Cost Center VLookup'!$A$1:$C$89,3,0)</f>
        <v>Don Bonner / Kolby Beals</v>
      </c>
      <c r="O2600" t="str">
        <f>VLOOKUP(I2600,'Cost Center VLookup'!$A$1:$D$97,4,0)</f>
        <v>Mike Close</v>
      </c>
    </row>
    <row r="2601" spans="1:15" ht="15" hidden="1">
      <c r="A2601" s="138" t="s">
        <v>2498</v>
      </c>
      <c r="B2601" s="107">
        <v>201708</v>
      </c>
      <c r="C2601" s="98" t="s">
        <v>2268</v>
      </c>
      <c r="D2601" s="138" t="s">
        <v>2500</v>
      </c>
      <c r="E2601" s="138" t="s">
        <v>2562</v>
      </c>
      <c r="F2601" s="139">
        <v>300</v>
      </c>
      <c r="G2601" s="140">
        <v>30706</v>
      </c>
      <c r="H2601" s="7" t="str">
        <f>VLOOKUP(G2601,'Sub-Acct VLookup'!$A$1:$B$44,2,0)</f>
        <v>Museums &amp; Arts</v>
      </c>
      <c r="I2601" s="140">
        <v>2734</v>
      </c>
      <c r="J2601" s="133" t="s">
        <v>1011</v>
      </c>
      <c r="K2601" s="133"/>
      <c r="L2601" t="str">
        <f>VLOOKUP(J2601,'State V-Lookup'!$A$1:$B$19,2,0)</f>
        <v>KENTUCKY</v>
      </c>
      <c r="M2601" t="str">
        <f>VLOOKUP(I2601,'Cost Center VLookup'!$A$1:$C$99,2,0)</f>
        <v>2734 KY Div Bowling Green C&amp;M/Service</v>
      </c>
      <c r="N2601" t="str">
        <f>VLOOKUP(I2601,'Cost Center VLookup'!$A$1:$C$89,3,0)</f>
        <v>Don Bonner / Kolby Beals</v>
      </c>
      <c r="O2601" t="str">
        <f>VLOOKUP(I2601,'Cost Center VLookup'!$A$1:$D$97,4,0)</f>
        <v>Mike Close</v>
      </c>
    </row>
    <row r="2602" spans="1:15" ht="15" hidden="1">
      <c r="A2602" s="138" t="s">
        <v>2550</v>
      </c>
      <c r="B2602" s="107">
        <v>201708</v>
      </c>
      <c r="C2602" s="98" t="s">
        <v>2268</v>
      </c>
      <c r="D2602" s="138" t="s">
        <v>2563</v>
      </c>
      <c r="E2602" s="138" t="s">
        <v>744</v>
      </c>
      <c r="F2602" s="139">
        <v>1000</v>
      </c>
      <c r="G2602" s="140">
        <v>30736</v>
      </c>
      <c r="H2602" s="7" t="str">
        <f>VLOOKUP(G2602,'Sub-Acct VLookup'!$A$1:$B$44,2,0)</f>
        <v>Community Welfare</v>
      </c>
      <c r="I2602" s="140">
        <v>3333</v>
      </c>
      <c r="J2602" s="133" t="s">
        <v>1011</v>
      </c>
      <c r="K2602" s="133"/>
      <c r="L2602" t="str">
        <f>VLOOKUP(J2602,'State V-Lookup'!$A$1:$B$19,2,0)</f>
        <v>KENTUCKY</v>
      </c>
      <c r="M2602" t="str">
        <f>VLOOKUP(I2602,'Cost Center VLookup'!$A$1:$C$99,2,0)</f>
        <v>3333 Mid St Div Public Affairs</v>
      </c>
      <c r="N2602" t="str">
        <f>VLOOKUP(I2602,'Cost Center VLookup'!$A$1:$C$89,3,0)</f>
        <v>Mark Martin</v>
      </c>
      <c r="O2602" t="str">
        <f>VLOOKUP(I2602,'Cost Center VLookup'!$A$1:$D$97,4,0)</f>
        <v>Administration</v>
      </c>
    </row>
    <row r="2603" spans="1:15" ht="15" hidden="1">
      <c r="A2603" s="138" t="s">
        <v>2553</v>
      </c>
      <c r="B2603" s="107">
        <v>201708</v>
      </c>
      <c r="C2603" s="98" t="s">
        <v>2268</v>
      </c>
      <c r="D2603" s="138" t="s">
        <v>2555</v>
      </c>
      <c r="E2603" s="138" t="s">
        <v>2564</v>
      </c>
      <c r="F2603" s="139">
        <v>900</v>
      </c>
      <c r="G2603" s="140">
        <v>30736</v>
      </c>
      <c r="H2603" s="7" t="str">
        <f>VLOOKUP(G2603,'Sub-Acct VLookup'!$A$1:$B$44,2,0)</f>
        <v>Community Welfare</v>
      </c>
      <c r="I2603" s="140">
        <v>3307</v>
      </c>
      <c r="J2603" s="141" t="s">
        <v>1026</v>
      </c>
      <c r="K2603" s="141"/>
      <c r="L2603" t="str">
        <f>VLOOKUP(J2603,'State V-Lookup'!$A$1:$B$19,2,0)</f>
        <v>TENNESSEE</v>
      </c>
      <c r="M2603" t="str">
        <f>VLOOKUP(I2603,'Cost Center VLookup'!$A$1:$C$99,2,0)</f>
        <v>3307 Mid St Div Franklin Finance</v>
      </c>
      <c r="N2603" t="str">
        <f>VLOOKUP(I2603,'Cost Center VLookup'!$A$1:$C$89,3,0)</f>
        <v>Marcie Wessinger</v>
      </c>
      <c r="O2603" t="str">
        <f>VLOOKUP(I2603,'Cost Center VLookup'!$A$1:$D$97,4,0)</f>
        <v>Administration</v>
      </c>
    </row>
    <row r="2604" spans="1:15" ht="15" hidden="1">
      <c r="A2604" s="138" t="s">
        <v>2565</v>
      </c>
      <c r="B2604" s="107">
        <v>201708</v>
      </c>
      <c r="C2604" s="98" t="s">
        <v>2268</v>
      </c>
      <c r="D2604" s="138" t="s">
        <v>2566</v>
      </c>
      <c r="E2604" s="138" t="s">
        <v>694</v>
      </c>
      <c r="F2604" s="139">
        <v>500</v>
      </c>
      <c r="G2604" s="140">
        <v>30736</v>
      </c>
      <c r="H2604" s="7" t="str">
        <f>VLOOKUP(G2604,'Sub-Acct VLookup'!$A$1:$B$44,2,0)</f>
        <v>Community Welfare</v>
      </c>
      <c r="I2604" s="140">
        <v>3333</v>
      </c>
      <c r="J2604" s="133" t="s">
        <v>1011</v>
      </c>
      <c r="K2604" s="133"/>
      <c r="L2604" t="str">
        <f>VLOOKUP(J2604,'State V-Lookup'!$A$1:$B$19,2,0)</f>
        <v>KENTUCKY</v>
      </c>
      <c r="M2604" t="str">
        <f>VLOOKUP(I2604,'Cost Center VLookup'!$A$1:$C$99,2,0)</f>
        <v>3333 Mid St Div Public Affairs</v>
      </c>
      <c r="N2604" t="str">
        <f>VLOOKUP(I2604,'Cost Center VLookup'!$A$1:$C$89,3,0)</f>
        <v>Mark Martin</v>
      </c>
      <c r="O2604" t="str">
        <f>VLOOKUP(I2604,'Cost Center VLookup'!$A$1:$D$97,4,0)</f>
        <v>Administration</v>
      </c>
    </row>
    <row r="2605" spans="1:15" ht="15" hidden="1">
      <c r="A2605" s="138" t="s">
        <v>2565</v>
      </c>
      <c r="B2605" s="107">
        <v>201708</v>
      </c>
      <c r="C2605" s="98" t="s">
        <v>2268</v>
      </c>
      <c r="D2605" s="138" t="s">
        <v>2566</v>
      </c>
      <c r="E2605" s="138" t="s">
        <v>980</v>
      </c>
      <c r="F2605" s="139">
        <v>500</v>
      </c>
      <c r="G2605" s="140">
        <v>30736</v>
      </c>
      <c r="H2605" s="7" t="str">
        <f>VLOOKUP(G2605,'Sub-Acct VLookup'!$A$1:$B$44,2,0)</f>
        <v>Community Welfare</v>
      </c>
      <c r="I2605" s="140">
        <v>3333</v>
      </c>
      <c r="J2605" s="133" t="s">
        <v>1011</v>
      </c>
      <c r="K2605" s="133"/>
      <c r="L2605" t="str">
        <f>VLOOKUP(J2605,'State V-Lookup'!$A$1:$B$19,2,0)</f>
        <v>KENTUCKY</v>
      </c>
      <c r="M2605" t="str">
        <f>VLOOKUP(I2605,'Cost Center VLookup'!$A$1:$C$99,2,0)</f>
        <v>3333 Mid St Div Public Affairs</v>
      </c>
      <c r="N2605" t="str">
        <f>VLOOKUP(I2605,'Cost Center VLookup'!$A$1:$C$89,3,0)</f>
        <v>Mark Martin</v>
      </c>
      <c r="O2605" t="str">
        <f>VLOOKUP(I2605,'Cost Center VLookup'!$A$1:$D$97,4,0)</f>
        <v>Administration</v>
      </c>
    </row>
    <row r="2606" spans="1:15" ht="15" hidden="1">
      <c r="A2606" s="138" t="s">
        <v>2565</v>
      </c>
      <c r="B2606" s="107">
        <v>201708</v>
      </c>
      <c r="C2606" s="98" t="s">
        <v>2268</v>
      </c>
      <c r="D2606" s="138" t="s">
        <v>2566</v>
      </c>
      <c r="E2606" s="138" t="s">
        <v>1823</v>
      </c>
      <c r="F2606" s="139">
        <v>500</v>
      </c>
      <c r="G2606" s="140">
        <v>30736</v>
      </c>
      <c r="H2606" s="7" t="str">
        <f>VLOOKUP(G2606,'Sub-Acct VLookup'!$A$1:$B$44,2,0)</f>
        <v>Community Welfare</v>
      </c>
      <c r="I2606" s="140">
        <v>3333</v>
      </c>
      <c r="J2606" s="133" t="s">
        <v>1011</v>
      </c>
      <c r="K2606" s="133"/>
      <c r="L2606" t="str">
        <f>VLOOKUP(J2606,'State V-Lookup'!$A$1:$B$19,2,0)</f>
        <v>KENTUCKY</v>
      </c>
      <c r="M2606" t="str">
        <f>VLOOKUP(I2606,'Cost Center VLookup'!$A$1:$C$99,2,0)</f>
        <v>3333 Mid St Div Public Affairs</v>
      </c>
      <c r="N2606" t="str">
        <f>VLOOKUP(I2606,'Cost Center VLookup'!$A$1:$C$89,3,0)</f>
        <v>Mark Martin</v>
      </c>
      <c r="O2606" t="str">
        <f>VLOOKUP(I2606,'Cost Center VLookup'!$A$1:$D$97,4,0)</f>
        <v>Administration</v>
      </c>
    </row>
    <row r="2607" spans="1:15" ht="15" hidden="1">
      <c r="A2607" s="138" t="s">
        <v>2565</v>
      </c>
      <c r="B2607" s="107">
        <v>201708</v>
      </c>
      <c r="C2607" s="98" t="s">
        <v>2268</v>
      </c>
      <c r="D2607" s="138" t="s">
        <v>2566</v>
      </c>
      <c r="E2607" s="138" t="s">
        <v>2567</v>
      </c>
      <c r="F2607" s="139">
        <v>2500</v>
      </c>
      <c r="G2607" s="140">
        <v>30736</v>
      </c>
      <c r="H2607" s="7" t="str">
        <f>VLOOKUP(G2607,'Sub-Acct VLookup'!$A$1:$B$44,2,0)</f>
        <v>Community Welfare</v>
      </c>
      <c r="I2607" s="140">
        <v>3343</v>
      </c>
      <c r="J2607" s="141" t="s">
        <v>1026</v>
      </c>
      <c r="K2607" s="141"/>
      <c r="L2607" t="str">
        <f>VLOOKUP(J2607,'State V-Lookup'!$A$1:$B$19,2,0)</f>
        <v>TENNESSEE</v>
      </c>
      <c r="M2607" t="str">
        <f>VLOOKUP(I2607,'Cost Center VLookup'!$A$1:$C$99,2,0)</f>
        <v>3343 Mid St Div Murfreesboro Operations</v>
      </c>
      <c r="N2607" t="str">
        <f>VLOOKUP(I2607,'Cost Center VLookup'!$A$1:$C$89,3,0)</f>
        <v>James Robbins / Jason Griffin</v>
      </c>
      <c r="O2607" t="str">
        <f>VLOOKUP(I2607,'Cost Center VLookup'!$A$1:$D$97,4,0)</f>
        <v>Brett Lowe</v>
      </c>
    </row>
    <row r="2608" spans="1:15" ht="15" hidden="1">
      <c r="A2608" s="138" t="s">
        <v>2565</v>
      </c>
      <c r="B2608" s="107">
        <v>201708</v>
      </c>
      <c r="C2608" s="98" t="s">
        <v>2268</v>
      </c>
      <c r="D2608" s="138" t="s">
        <v>2568</v>
      </c>
      <c r="E2608" s="138" t="s">
        <v>1434</v>
      </c>
      <c r="F2608" s="139">
        <v>1500</v>
      </c>
      <c r="G2608" s="140">
        <v>30706</v>
      </c>
      <c r="H2608" s="7" t="str">
        <f>VLOOKUP(G2608,'Sub-Acct VLookup'!$A$1:$B$44,2,0)</f>
        <v>Museums &amp; Arts</v>
      </c>
      <c r="I2608" s="140">
        <v>3333</v>
      </c>
      <c r="J2608" s="133" t="s">
        <v>1011</v>
      </c>
      <c r="K2608" s="133"/>
      <c r="L2608" t="str">
        <f>VLOOKUP(J2608,'State V-Lookup'!$A$1:$B$19,2,0)</f>
        <v>KENTUCKY</v>
      </c>
      <c r="M2608" t="str">
        <f>VLOOKUP(I2608,'Cost Center VLookup'!$A$1:$C$99,2,0)</f>
        <v>3333 Mid St Div Public Affairs</v>
      </c>
      <c r="N2608" t="str">
        <f>VLOOKUP(I2608,'Cost Center VLookup'!$A$1:$C$89,3,0)</f>
        <v>Mark Martin</v>
      </c>
      <c r="O2608" t="str">
        <f>VLOOKUP(I2608,'Cost Center VLookup'!$A$1:$D$97,4,0)</f>
        <v>Administration</v>
      </c>
    </row>
    <row r="2609" spans="1:15" ht="15" hidden="1">
      <c r="A2609" s="138" t="s">
        <v>2565</v>
      </c>
      <c r="B2609" s="107">
        <v>201708</v>
      </c>
      <c r="C2609" s="98" t="s">
        <v>2268</v>
      </c>
      <c r="D2609" s="138" t="s">
        <v>2566</v>
      </c>
      <c r="E2609" s="138" t="s">
        <v>752</v>
      </c>
      <c r="F2609" s="139">
        <v>540</v>
      </c>
      <c r="G2609" s="140">
        <v>30736</v>
      </c>
      <c r="H2609" s="7" t="str">
        <f>VLOOKUP(G2609,'Sub-Acct VLookup'!$A$1:$B$44,2,0)</f>
        <v>Community Welfare</v>
      </c>
      <c r="I2609" s="140">
        <v>2732</v>
      </c>
      <c r="J2609" s="133" t="s">
        <v>1011</v>
      </c>
      <c r="K2609" s="133"/>
      <c r="L2609" t="str">
        <f>VLOOKUP(J2609,'State V-Lookup'!$A$1:$B$19,2,0)</f>
        <v>KENTUCKY</v>
      </c>
      <c r="M2609" t="str">
        <f>VLOOKUP(I2609,'Cost Center VLookup'!$A$1:$C$99,2,0)</f>
        <v>2732 KY Div Bowling Green East Region Marketing</v>
      </c>
      <c r="N2609" t="str">
        <f>VLOOKUP(I2609,'Cost Center VLookup'!$A$1:$C$89,3,0)</f>
        <v>Bradley Benningfield</v>
      </c>
      <c r="O2609" t="str">
        <f>VLOOKUP(I2609,'Cost Center VLookup'!$A$1:$D$97,4,0)</f>
        <v>Marketing</v>
      </c>
    </row>
    <row r="2610" spans="1:15" ht="15" hidden="1">
      <c r="A2610" s="138" t="s">
        <v>2569</v>
      </c>
      <c r="B2610" s="107">
        <v>201708</v>
      </c>
      <c r="C2610" s="98" t="s">
        <v>2268</v>
      </c>
      <c r="D2610" s="138" t="s">
        <v>2570</v>
      </c>
      <c r="E2610" s="138" t="s">
        <v>1762</v>
      </c>
      <c r="F2610" s="139">
        <v>2015.12</v>
      </c>
      <c r="G2610" s="140">
        <v>30706</v>
      </c>
      <c r="H2610" s="7" t="str">
        <f>VLOOKUP(G2610,'Sub-Acct VLookup'!$A$1:$B$44,2,0)</f>
        <v>Museums &amp; Arts</v>
      </c>
      <c r="I2610" s="140">
        <v>2750</v>
      </c>
      <c r="J2610" s="133" t="s">
        <v>1011</v>
      </c>
      <c r="K2610" s="133"/>
      <c r="L2610" t="str">
        <f>VLOOKUP(J2610,'State V-Lookup'!$A$1:$B$19,2,0)</f>
        <v>KENTUCKY</v>
      </c>
      <c r="M2610" t="str">
        <f>VLOOKUP(I2610,'Cost Center VLookup'!$A$1:$C$99,2,0)</f>
        <v>2750 KY Div Bowling Green Operations</v>
      </c>
      <c r="N2610" t="str">
        <f>VLOOKUP(I2610,'Cost Center VLookup'!$A$1:$C$89,3,0)</f>
        <v>Mike Close</v>
      </c>
      <c r="O2610" t="str">
        <f>VLOOKUP(I2610,'Cost Center VLookup'!$A$1:$D$97,4,0)</f>
        <v>Mike Close</v>
      </c>
    </row>
    <row r="2611" spans="1:15" ht="15" hidden="1">
      <c r="A2611" s="138" t="s">
        <v>2571</v>
      </c>
      <c r="B2611" s="107">
        <v>201708</v>
      </c>
      <c r="C2611" s="98" t="s">
        <v>2268</v>
      </c>
      <c r="D2611" s="138" t="s">
        <v>2572</v>
      </c>
      <c r="E2611" s="138" t="s">
        <v>2554</v>
      </c>
      <c r="F2611" s="139">
        <v>371.2</v>
      </c>
      <c r="G2611" s="140">
        <v>30702</v>
      </c>
      <c r="H2611" s="7" t="str">
        <f>VLOOKUP(G2611,'Sub-Acct VLookup'!$A$1:$B$44,2,0)</f>
        <v>Education</v>
      </c>
      <c r="I2611" s="140">
        <v>3301</v>
      </c>
      <c r="J2611" s="141" t="s">
        <v>1026</v>
      </c>
      <c r="K2611" s="141"/>
      <c r="L2611" t="str">
        <f>VLOOKUP(J2611,'State V-Lookup'!$A$1:$B$19,2,0)</f>
        <v>TENNESSEE</v>
      </c>
      <c r="M2611" t="str">
        <f>VLOOKUP(I2611,'Cost Center VLookup'!$A$1:$C$99,2,0)</f>
        <v>3301 Mid St Div Franklin Administration</v>
      </c>
      <c r="N2611" t="str">
        <f>VLOOKUP(I2611,'Cost Center VLookup'!$A$1:$C$89,3,0)</f>
        <v>Kevin Dobbs</v>
      </c>
      <c r="O2611" t="str">
        <f>VLOOKUP(I2611,'Cost Center VLookup'!$A$1:$D$97,4,0)</f>
        <v>Administration</v>
      </c>
    </row>
    <row r="2612" spans="1:15" ht="15" hidden="1">
      <c r="A2612" s="138" t="s">
        <v>2573</v>
      </c>
      <c r="B2612" s="107">
        <v>201708</v>
      </c>
      <c r="C2612" s="98" t="s">
        <v>2268</v>
      </c>
      <c r="D2612" s="138" t="s">
        <v>2574</v>
      </c>
      <c r="E2612" s="138" t="s">
        <v>365</v>
      </c>
      <c r="F2612" s="139">
        <v>500</v>
      </c>
      <c r="G2612" s="140">
        <v>30736</v>
      </c>
      <c r="H2612" s="7" t="str">
        <f>VLOOKUP(G2612,'Sub-Acct VLookup'!$A$1:$B$44,2,0)</f>
        <v>Community Welfare</v>
      </c>
      <c r="I2612" s="140">
        <v>3333</v>
      </c>
      <c r="J2612" s="133" t="s">
        <v>1011</v>
      </c>
      <c r="K2612" s="133"/>
      <c r="L2612" t="str">
        <f>VLOOKUP(J2612,'State V-Lookup'!$A$1:$B$19,2,0)</f>
        <v>KENTUCKY</v>
      </c>
      <c r="M2612" t="str">
        <f>VLOOKUP(I2612,'Cost Center VLookup'!$A$1:$C$99,2,0)</f>
        <v>3333 Mid St Div Public Affairs</v>
      </c>
      <c r="N2612" t="str">
        <f>VLOOKUP(I2612,'Cost Center VLookup'!$A$1:$C$89,3,0)</f>
        <v>Mark Martin</v>
      </c>
      <c r="O2612" t="str">
        <f>VLOOKUP(I2612,'Cost Center VLookup'!$A$1:$D$97,4,0)</f>
        <v>Administration</v>
      </c>
    </row>
    <row r="2613" spans="1:15" ht="15" hidden="1">
      <c r="A2613" s="138" t="s">
        <v>2573</v>
      </c>
      <c r="B2613" s="107">
        <v>201708</v>
      </c>
      <c r="C2613" s="98" t="s">
        <v>2268</v>
      </c>
      <c r="D2613" s="138" t="s">
        <v>2575</v>
      </c>
      <c r="E2613" s="138" t="s">
        <v>976</v>
      </c>
      <c r="F2613" s="139">
        <v>1250</v>
      </c>
      <c r="G2613" s="140">
        <v>30736</v>
      </c>
      <c r="H2613" s="7" t="str">
        <f>VLOOKUP(G2613,'Sub-Acct VLookup'!$A$1:$B$44,2,0)</f>
        <v>Community Welfare</v>
      </c>
      <c r="I2613" s="140">
        <v>2631</v>
      </c>
      <c r="J2613" s="141" t="s">
        <v>1026</v>
      </c>
      <c r="K2613" s="141"/>
      <c r="L2613" t="str">
        <f>VLOOKUP(J2613,'State V-Lookup'!$A$1:$B$19,2,0)</f>
        <v>TENNESSEE</v>
      </c>
      <c r="M2613" t="str">
        <f>VLOOKUP(I2613,'Cost Center VLookup'!$A$1:$C$99,2,0)</f>
        <v>2631 KY Div Madisonville West Region Administration</v>
      </c>
      <c r="N2613" t="str">
        <f>VLOOKUP(I2613,'Cost Center VLookup'!$A$1:$C$89,3,0)</f>
        <v>Tim Owen</v>
      </c>
      <c r="O2613" t="str">
        <f>VLOOKUP(I2613,'Cost Center VLookup'!$A$1:$D$97,4,0)</f>
        <v>Administration</v>
      </c>
    </row>
    <row r="2614" spans="1:15" ht="15" hidden="1">
      <c r="A2614" s="138" t="s">
        <v>2573</v>
      </c>
      <c r="B2614" s="107">
        <v>201708</v>
      </c>
      <c r="C2614" s="98" t="s">
        <v>2268</v>
      </c>
      <c r="D2614" s="138" t="s">
        <v>2576</v>
      </c>
      <c r="E2614" s="138" t="s">
        <v>1435</v>
      </c>
      <c r="F2614" s="139">
        <v>3000</v>
      </c>
      <c r="G2614" s="140">
        <v>30736</v>
      </c>
      <c r="H2614" s="7" t="str">
        <f>VLOOKUP(G2614,'Sub-Acct VLookup'!$A$1:$B$44,2,0)</f>
        <v>Community Welfare</v>
      </c>
      <c r="I2614" s="140">
        <v>3333</v>
      </c>
      <c r="J2614" s="133" t="s">
        <v>1011</v>
      </c>
      <c r="K2614" s="133"/>
      <c r="L2614" t="str">
        <f>VLOOKUP(J2614,'State V-Lookup'!$A$1:$B$19,2,0)</f>
        <v>KENTUCKY</v>
      </c>
      <c r="M2614" t="str">
        <f>VLOOKUP(I2614,'Cost Center VLookup'!$A$1:$C$99,2,0)</f>
        <v>3333 Mid St Div Public Affairs</v>
      </c>
      <c r="N2614" t="str">
        <f>VLOOKUP(I2614,'Cost Center VLookup'!$A$1:$C$89,3,0)</f>
        <v>Mark Martin</v>
      </c>
      <c r="O2614" t="str">
        <f>VLOOKUP(I2614,'Cost Center VLookup'!$A$1:$D$97,4,0)</f>
        <v>Administration</v>
      </c>
    </row>
    <row r="2615" spans="1:15" ht="15" hidden="1">
      <c r="A2615" s="138" t="s">
        <v>2577</v>
      </c>
      <c r="B2615" s="107">
        <v>201708</v>
      </c>
      <c r="C2615" s="98" t="s">
        <v>2268</v>
      </c>
      <c r="D2615" s="138" t="s">
        <v>2578</v>
      </c>
      <c r="E2615" s="138" t="s">
        <v>858</v>
      </c>
      <c r="F2615" s="139">
        <v>500</v>
      </c>
      <c r="G2615" s="140">
        <v>30702</v>
      </c>
      <c r="H2615" s="7" t="str">
        <f>VLOOKUP(G2615,'Sub-Acct VLookup'!$A$1:$B$44,2,0)</f>
        <v>Education</v>
      </c>
      <c r="I2615" s="140">
        <v>3333</v>
      </c>
      <c r="J2615" s="133" t="s">
        <v>1011</v>
      </c>
      <c r="K2615" s="133"/>
      <c r="L2615" t="str">
        <f>VLOOKUP(J2615,'State V-Lookup'!$A$1:$B$19,2,0)</f>
        <v>KENTUCKY</v>
      </c>
      <c r="M2615" t="str">
        <f>VLOOKUP(I2615,'Cost Center VLookup'!$A$1:$C$99,2,0)</f>
        <v>3333 Mid St Div Public Affairs</v>
      </c>
      <c r="N2615" t="str">
        <f>VLOOKUP(I2615,'Cost Center VLookup'!$A$1:$C$89,3,0)</f>
        <v>Mark Martin</v>
      </c>
      <c r="O2615" t="str">
        <f>VLOOKUP(I2615,'Cost Center VLookup'!$A$1:$D$97,4,0)</f>
        <v>Administration</v>
      </c>
    </row>
    <row r="2616" spans="1:15" ht="15" hidden="1">
      <c r="A2616" s="138" t="s">
        <v>2579</v>
      </c>
      <c r="B2616" s="107">
        <v>201708</v>
      </c>
      <c r="C2616" s="98" t="s">
        <v>2268</v>
      </c>
      <c r="D2616" s="138" t="s">
        <v>2580</v>
      </c>
      <c r="E2616" s="138" t="s">
        <v>909</v>
      </c>
      <c r="F2616" s="139">
        <v>1000</v>
      </c>
      <c r="G2616" s="140">
        <v>30736</v>
      </c>
      <c r="H2616" s="7" t="str">
        <f>VLOOKUP(G2616,'Sub-Acct VLookup'!$A$1:$B$44,2,0)</f>
        <v>Community Welfare</v>
      </c>
      <c r="I2616" s="140">
        <v>3333</v>
      </c>
      <c r="J2616" s="133" t="s">
        <v>1011</v>
      </c>
      <c r="K2616" s="133"/>
      <c r="L2616" t="str">
        <f>VLOOKUP(J2616,'State V-Lookup'!$A$1:$B$19,2,0)</f>
        <v>KENTUCKY</v>
      </c>
      <c r="M2616" t="str">
        <f>VLOOKUP(I2616,'Cost Center VLookup'!$A$1:$C$99,2,0)</f>
        <v>3333 Mid St Div Public Affairs</v>
      </c>
      <c r="N2616" t="str">
        <f>VLOOKUP(I2616,'Cost Center VLookup'!$A$1:$C$89,3,0)</f>
        <v>Mark Martin</v>
      </c>
      <c r="O2616" t="str">
        <f>VLOOKUP(I2616,'Cost Center VLookup'!$A$1:$D$97,4,0)</f>
        <v>Administration</v>
      </c>
    </row>
    <row r="2617" spans="1:15" ht="15" hidden="1">
      <c r="A2617" s="138" t="s">
        <v>2581</v>
      </c>
      <c r="B2617" s="107">
        <v>201708</v>
      </c>
      <c r="C2617" s="98" t="s">
        <v>2268</v>
      </c>
      <c r="D2617" s="138" t="s">
        <v>2582</v>
      </c>
      <c r="E2617" s="138" t="s">
        <v>909</v>
      </c>
      <c r="F2617" s="139">
        <v>1000</v>
      </c>
      <c r="G2617" s="140">
        <v>30736</v>
      </c>
      <c r="H2617" s="7" t="str">
        <f>VLOOKUP(G2617,'Sub-Acct VLookup'!$A$1:$B$44,2,0)</f>
        <v>Community Welfare</v>
      </c>
      <c r="I2617" s="140">
        <v>3343</v>
      </c>
      <c r="J2617" s="141" t="s">
        <v>1026</v>
      </c>
      <c r="K2617" s="141"/>
      <c r="L2617" t="str">
        <f>VLOOKUP(J2617,'State V-Lookup'!$A$1:$B$19,2,0)</f>
        <v>TENNESSEE</v>
      </c>
      <c r="M2617" t="str">
        <f>VLOOKUP(I2617,'Cost Center VLookup'!$A$1:$C$99,2,0)</f>
        <v>3343 Mid St Div Murfreesboro Operations</v>
      </c>
      <c r="N2617" t="str">
        <f>VLOOKUP(I2617,'Cost Center VLookup'!$A$1:$C$89,3,0)</f>
        <v>James Robbins / Jason Griffin</v>
      </c>
      <c r="O2617" t="str">
        <f>VLOOKUP(I2617,'Cost Center VLookup'!$A$1:$D$97,4,0)</f>
        <v>Brett Lowe</v>
      </c>
    </row>
    <row r="2618" spans="1:15" ht="15" hidden="1">
      <c r="A2618" s="138" t="s">
        <v>2581</v>
      </c>
      <c r="B2618" s="107">
        <v>201708</v>
      </c>
      <c r="C2618" s="98" t="s">
        <v>2268</v>
      </c>
      <c r="D2618" s="138" t="s">
        <v>2583</v>
      </c>
      <c r="E2618" s="138" t="s">
        <v>470</v>
      </c>
      <c r="F2618" s="139">
        <v>600</v>
      </c>
      <c r="G2618" s="140">
        <v>30736</v>
      </c>
      <c r="H2618" s="7" t="str">
        <f>VLOOKUP(G2618,'Sub-Acct VLookup'!$A$1:$B$44,2,0)</f>
        <v>Community Welfare</v>
      </c>
      <c r="I2618" s="140">
        <v>3333</v>
      </c>
      <c r="J2618" s="133" t="s">
        <v>1011</v>
      </c>
      <c r="K2618" s="133"/>
      <c r="L2618" t="str">
        <f>VLOOKUP(J2618,'State V-Lookup'!$A$1:$B$19,2,0)</f>
        <v>KENTUCKY</v>
      </c>
      <c r="M2618" t="str">
        <f>VLOOKUP(I2618,'Cost Center VLookup'!$A$1:$C$99,2,0)</f>
        <v>3333 Mid St Div Public Affairs</v>
      </c>
      <c r="N2618" t="str">
        <f>VLOOKUP(I2618,'Cost Center VLookup'!$A$1:$C$89,3,0)</f>
        <v>Mark Martin</v>
      </c>
      <c r="O2618" t="str">
        <f>VLOOKUP(I2618,'Cost Center VLookup'!$A$1:$D$97,4,0)</f>
        <v>Administration</v>
      </c>
    </row>
    <row r="2619" spans="1:15" ht="15" hidden="1">
      <c r="A2619" s="138" t="s">
        <v>2584</v>
      </c>
      <c r="B2619" s="107">
        <v>201708</v>
      </c>
      <c r="C2619" s="98" t="s">
        <v>2268</v>
      </c>
      <c r="D2619" s="138" t="s">
        <v>2586</v>
      </c>
      <c r="E2619" s="138" t="s">
        <v>2585</v>
      </c>
      <c r="F2619" s="139">
        <v>350</v>
      </c>
      <c r="G2619" s="140">
        <v>30702</v>
      </c>
      <c r="H2619" s="7" t="str">
        <f>VLOOKUP(G2619,'Sub-Acct VLookup'!$A$1:$B$44,2,0)</f>
        <v>Education</v>
      </c>
      <c r="I2619" s="140">
        <v>3331</v>
      </c>
      <c r="J2619" s="141" t="s">
        <v>1026</v>
      </c>
      <c r="K2619" s="141"/>
      <c r="L2619" t="str">
        <f>VLOOKUP(J2619,'State V-Lookup'!$A$1:$B$19,2,0)</f>
        <v>TENNESSEE</v>
      </c>
      <c r="M2619" t="str">
        <f>VLOOKUP(I2619,'Cost Center VLookup'!$A$1:$C$99,2,0)</f>
        <v>3331 Mid St Div Franklin Central Region Administration</v>
      </c>
      <c r="N2619" t="str">
        <f>VLOOKUP(I2619,'Cost Center VLookup'!$A$1:$C$89,3,0)</f>
        <v>Craig Rice</v>
      </c>
      <c r="O2619" t="str">
        <f>VLOOKUP(I2619,'Cost Center VLookup'!$A$1:$D$97,4,0)</f>
        <v>Administration</v>
      </c>
    </row>
    <row r="2620" spans="1:15" ht="15" hidden="1">
      <c r="A2620" s="138" t="s">
        <v>2587</v>
      </c>
      <c r="B2620" s="107">
        <v>201708</v>
      </c>
      <c r="C2620" s="98" t="s">
        <v>2268</v>
      </c>
      <c r="D2620" s="138" t="s">
        <v>2589</v>
      </c>
      <c r="E2620" s="138" t="s">
        <v>2588</v>
      </c>
      <c r="F2620" s="139">
        <v>480</v>
      </c>
      <c r="G2620" s="140">
        <v>30736</v>
      </c>
      <c r="H2620" s="7" t="str">
        <f>VLOOKUP(G2620,'Sub-Acct VLookup'!$A$1:$B$44,2,0)</f>
        <v>Community Welfare</v>
      </c>
      <c r="I2620" s="140">
        <v>2734</v>
      </c>
      <c r="J2620" s="133" t="s">
        <v>1011</v>
      </c>
      <c r="K2620" s="133"/>
      <c r="L2620" t="str">
        <f>VLOOKUP(J2620,'State V-Lookup'!$A$1:$B$19,2,0)</f>
        <v>KENTUCKY</v>
      </c>
      <c r="M2620" t="str">
        <f>VLOOKUP(I2620,'Cost Center VLookup'!$A$1:$C$99,2,0)</f>
        <v>2734 KY Div Bowling Green C&amp;M/Service</v>
      </c>
      <c r="N2620" t="str">
        <f>VLOOKUP(I2620,'Cost Center VLookup'!$A$1:$C$89,3,0)</f>
        <v>Don Bonner / Kolby Beals</v>
      </c>
      <c r="O2620" t="str">
        <f>VLOOKUP(I2620,'Cost Center VLookup'!$A$1:$D$97,4,0)</f>
        <v>Mike Close</v>
      </c>
    </row>
    <row r="2621" spans="1:15" ht="15" hidden="1">
      <c r="A2621" s="138" t="s">
        <v>2587</v>
      </c>
      <c r="B2621" s="107">
        <v>201708</v>
      </c>
      <c r="C2621" s="98" t="s">
        <v>2268</v>
      </c>
      <c r="D2621" s="138" t="s">
        <v>2591</v>
      </c>
      <c r="E2621" s="138" t="s">
        <v>2590</v>
      </c>
      <c r="F2621" s="139">
        <v>250</v>
      </c>
      <c r="G2621" s="140">
        <v>30736</v>
      </c>
      <c r="H2621" s="7" t="str">
        <f>VLOOKUP(G2621,'Sub-Acct VLookup'!$A$1:$B$44,2,0)</f>
        <v>Community Welfare</v>
      </c>
      <c r="I2621" s="140">
        <v>3333</v>
      </c>
      <c r="J2621" s="133" t="s">
        <v>1011</v>
      </c>
      <c r="K2621" s="133"/>
      <c r="L2621" t="str">
        <f>VLOOKUP(J2621,'State V-Lookup'!$A$1:$B$19,2,0)</f>
        <v>KENTUCKY</v>
      </c>
      <c r="M2621" t="str">
        <f>VLOOKUP(I2621,'Cost Center VLookup'!$A$1:$C$99,2,0)</f>
        <v>3333 Mid St Div Public Affairs</v>
      </c>
      <c r="N2621" t="str">
        <f>VLOOKUP(I2621,'Cost Center VLookup'!$A$1:$C$89,3,0)</f>
        <v>Mark Martin</v>
      </c>
      <c r="O2621" t="str">
        <f>VLOOKUP(I2621,'Cost Center VLookup'!$A$1:$D$97,4,0)</f>
        <v>Administration</v>
      </c>
    </row>
    <row r="2622" spans="1:15" ht="15" hidden="1">
      <c r="A2622" s="138" t="s">
        <v>2587</v>
      </c>
      <c r="B2622" s="107">
        <v>201708</v>
      </c>
      <c r="C2622" s="98" t="s">
        <v>2268</v>
      </c>
      <c r="D2622" s="138" t="s">
        <v>2593</v>
      </c>
      <c r="E2622" s="138" t="s">
        <v>2592</v>
      </c>
      <c r="F2622" s="139">
        <v>250</v>
      </c>
      <c r="G2622" s="140">
        <v>30736</v>
      </c>
      <c r="H2622" s="7" t="str">
        <f>VLOOKUP(G2622,'Sub-Acct VLookup'!$A$1:$B$44,2,0)</f>
        <v>Community Welfare</v>
      </c>
      <c r="I2622" s="140">
        <v>3307</v>
      </c>
      <c r="J2622" s="141" t="s">
        <v>1026</v>
      </c>
      <c r="K2622" s="141"/>
      <c r="L2622" t="str">
        <f>VLOOKUP(J2622,'State V-Lookup'!$A$1:$B$19,2,0)</f>
        <v>TENNESSEE</v>
      </c>
      <c r="M2622" t="str">
        <f>VLOOKUP(I2622,'Cost Center VLookup'!$A$1:$C$99,2,0)</f>
        <v>3307 Mid St Div Franklin Finance</v>
      </c>
      <c r="N2622" t="str">
        <f>VLOOKUP(I2622,'Cost Center VLookup'!$A$1:$C$89,3,0)</f>
        <v>Marcie Wessinger</v>
      </c>
      <c r="O2622" t="str">
        <f>VLOOKUP(I2622,'Cost Center VLookup'!$A$1:$D$97,4,0)</f>
        <v>Administration</v>
      </c>
    </row>
    <row r="2623" spans="1:15" ht="15" hidden="1">
      <c r="A2623" s="138" t="s">
        <v>2594</v>
      </c>
      <c r="B2623" s="107">
        <v>201708</v>
      </c>
      <c r="C2623" s="98" t="s">
        <v>2268</v>
      </c>
      <c r="D2623" s="138" t="s">
        <v>2596</v>
      </c>
      <c r="E2623" s="138" t="s">
        <v>2595</v>
      </c>
      <c r="F2623" s="139">
        <v>100</v>
      </c>
      <c r="G2623" s="140">
        <v>30736</v>
      </c>
      <c r="H2623" s="7" t="str">
        <f>VLOOKUP(G2623,'Sub-Acct VLookup'!$A$1:$B$44,2,0)</f>
        <v>Community Welfare</v>
      </c>
      <c r="I2623" s="140">
        <v>3333</v>
      </c>
      <c r="J2623" s="133" t="s">
        <v>1011</v>
      </c>
      <c r="K2623" s="133"/>
      <c r="L2623" t="str">
        <f>VLOOKUP(J2623,'State V-Lookup'!$A$1:$B$19,2,0)</f>
        <v>KENTUCKY</v>
      </c>
      <c r="M2623" t="str">
        <f>VLOOKUP(I2623,'Cost Center VLookup'!$A$1:$C$99,2,0)</f>
        <v>3333 Mid St Div Public Affairs</v>
      </c>
      <c r="N2623" t="str">
        <f>VLOOKUP(I2623,'Cost Center VLookup'!$A$1:$C$89,3,0)</f>
        <v>Mark Martin</v>
      </c>
      <c r="O2623" t="str">
        <f>VLOOKUP(I2623,'Cost Center VLookup'!$A$1:$D$97,4,0)</f>
        <v>Administration</v>
      </c>
    </row>
    <row r="2624" spans="1:15" ht="15" hidden="1">
      <c r="A2624" s="138" t="s">
        <v>2594</v>
      </c>
      <c r="B2624" s="107">
        <v>201708</v>
      </c>
      <c r="C2624" s="98" t="s">
        <v>2268</v>
      </c>
      <c r="D2624" s="138" t="s">
        <v>2596</v>
      </c>
      <c r="E2624" s="138" t="s">
        <v>2597</v>
      </c>
      <c r="F2624" s="139">
        <v>200</v>
      </c>
      <c r="G2624" s="140">
        <v>30702</v>
      </c>
      <c r="H2624" s="7" t="str">
        <f>VLOOKUP(G2624,'Sub-Acct VLookup'!$A$1:$B$44,2,0)</f>
        <v>Education</v>
      </c>
      <c r="I2624" s="140">
        <v>3333</v>
      </c>
      <c r="J2624" s="133" t="s">
        <v>1011</v>
      </c>
      <c r="K2624" s="133"/>
      <c r="L2624" t="str">
        <f>VLOOKUP(J2624,'State V-Lookup'!$A$1:$B$19,2,0)</f>
        <v>KENTUCKY</v>
      </c>
      <c r="M2624" t="str">
        <f>VLOOKUP(I2624,'Cost Center VLookup'!$A$1:$C$99,2,0)</f>
        <v>3333 Mid St Div Public Affairs</v>
      </c>
      <c r="N2624" t="str">
        <f>VLOOKUP(I2624,'Cost Center VLookup'!$A$1:$C$89,3,0)</f>
        <v>Mark Martin</v>
      </c>
      <c r="O2624" t="str">
        <f>VLOOKUP(I2624,'Cost Center VLookup'!$A$1:$D$97,4,0)</f>
        <v>Administration</v>
      </c>
    </row>
    <row r="2625" spans="1:15" ht="15" hidden="1">
      <c r="A2625" s="138" t="s">
        <v>2594</v>
      </c>
      <c r="B2625" s="107">
        <v>201708</v>
      </c>
      <c r="C2625" s="98" t="s">
        <v>2268</v>
      </c>
      <c r="D2625" s="138" t="s">
        <v>2596</v>
      </c>
      <c r="E2625" s="138" t="s">
        <v>2295</v>
      </c>
      <c r="F2625" s="139">
        <v>500</v>
      </c>
      <c r="G2625" s="140">
        <v>30736</v>
      </c>
      <c r="H2625" s="7" t="str">
        <f>VLOOKUP(G2625,'Sub-Acct VLookup'!$A$1:$B$44,2,0)</f>
        <v>Community Welfare</v>
      </c>
      <c r="I2625" s="140">
        <v>3434</v>
      </c>
      <c r="J2625" s="141" t="s">
        <v>1026</v>
      </c>
      <c r="K2625" s="141"/>
      <c r="L2625" t="str">
        <f>VLOOKUP(J2625,'State V-Lookup'!$A$1:$B$19,2,0)</f>
        <v>TENNESSEE</v>
      </c>
      <c r="M2625" t="str">
        <f>VLOOKUP(I2625,'Cost Center VLookup'!$A$1:$C$99,2,0)</f>
        <v>3434 Mid St Div Maryville Operations</v>
      </c>
      <c r="N2625" t="str">
        <f>VLOOKUP(I2625,'Cost Center VLookup'!$A$1:$C$89,3,0)</f>
        <v>Bobby Burrell</v>
      </c>
      <c r="O2625" t="str">
        <f>VLOOKUP(I2625,'Cost Center VLookup'!$A$1:$D$97,4,0)</f>
        <v>Bernie Anderson</v>
      </c>
    </row>
    <row r="2626" spans="1:15" ht="15" hidden="1">
      <c r="A2626" s="138" t="s">
        <v>2598</v>
      </c>
      <c r="B2626" s="107">
        <v>201708</v>
      </c>
      <c r="C2626" s="98" t="s">
        <v>2268</v>
      </c>
      <c r="D2626" s="138" t="s">
        <v>2599</v>
      </c>
      <c r="E2626" s="138" t="s">
        <v>713</v>
      </c>
      <c r="F2626" s="139">
        <v>500</v>
      </c>
      <c r="G2626" s="140">
        <v>30702</v>
      </c>
      <c r="H2626" s="7" t="str">
        <f>VLOOKUP(G2626,'Sub-Acct VLookup'!$A$1:$B$44,2,0)</f>
        <v>Education</v>
      </c>
      <c r="I2626" s="140">
        <v>3333</v>
      </c>
      <c r="J2626" s="133" t="s">
        <v>1011</v>
      </c>
      <c r="K2626" s="133"/>
      <c r="L2626" t="str">
        <f>VLOOKUP(J2626,'State V-Lookup'!$A$1:$B$19,2,0)</f>
        <v>KENTUCKY</v>
      </c>
      <c r="M2626" t="str">
        <f>VLOOKUP(I2626,'Cost Center VLookup'!$A$1:$C$99,2,0)</f>
        <v>3333 Mid St Div Public Affairs</v>
      </c>
      <c r="N2626" t="str">
        <f>VLOOKUP(I2626,'Cost Center VLookup'!$A$1:$C$89,3,0)</f>
        <v>Mark Martin</v>
      </c>
      <c r="O2626" t="str">
        <f>VLOOKUP(I2626,'Cost Center VLookup'!$A$1:$D$97,4,0)</f>
        <v>Administration</v>
      </c>
    </row>
    <row r="2627" spans="1:15" ht="15" hidden="1">
      <c r="A2627" s="138" t="s">
        <v>2600</v>
      </c>
      <c r="B2627" s="107">
        <v>201708</v>
      </c>
      <c r="C2627" s="98" t="s">
        <v>2268</v>
      </c>
      <c r="D2627" s="138" t="s">
        <v>2601</v>
      </c>
      <c r="E2627" s="138" t="s">
        <v>713</v>
      </c>
      <c r="F2627" s="139">
        <v>250</v>
      </c>
      <c r="G2627" s="140">
        <v>30702</v>
      </c>
      <c r="H2627" s="7" t="str">
        <f>VLOOKUP(G2627,'Sub-Acct VLookup'!$A$1:$B$44,2,0)</f>
        <v>Education</v>
      </c>
      <c r="I2627" s="140">
        <v>3333</v>
      </c>
      <c r="J2627" s="133" t="s">
        <v>1011</v>
      </c>
      <c r="K2627" s="133"/>
      <c r="L2627" t="str">
        <f>VLOOKUP(J2627,'State V-Lookup'!$A$1:$B$19,2,0)</f>
        <v>KENTUCKY</v>
      </c>
      <c r="M2627" t="str">
        <f>VLOOKUP(I2627,'Cost Center VLookup'!$A$1:$C$99,2,0)</f>
        <v>3333 Mid St Div Public Affairs</v>
      </c>
      <c r="N2627" t="str">
        <f>VLOOKUP(I2627,'Cost Center VLookup'!$A$1:$C$89,3,0)</f>
        <v>Mark Martin</v>
      </c>
      <c r="O2627" t="str">
        <f>VLOOKUP(I2627,'Cost Center VLookup'!$A$1:$D$97,4,0)</f>
        <v>Administration</v>
      </c>
    </row>
    <row r="2628" spans="1:15" ht="15" hidden="1">
      <c r="A2628" s="138" t="s">
        <v>2602</v>
      </c>
      <c r="B2628" s="107">
        <v>201708</v>
      </c>
      <c r="C2628" s="98" t="s">
        <v>2268</v>
      </c>
      <c r="D2628" s="138" t="s">
        <v>2603</v>
      </c>
      <c r="E2628" s="138" t="s">
        <v>470</v>
      </c>
      <c r="F2628" s="139">
        <v>125</v>
      </c>
      <c r="G2628" s="140">
        <v>30736</v>
      </c>
      <c r="H2628" s="7" t="str">
        <f>VLOOKUP(G2628,'Sub-Acct VLookup'!$A$1:$B$44,2,0)</f>
        <v>Community Welfare</v>
      </c>
      <c r="I2628" s="140">
        <v>3333</v>
      </c>
      <c r="J2628" s="133" t="s">
        <v>1011</v>
      </c>
      <c r="K2628" s="133"/>
      <c r="L2628" t="str">
        <f>VLOOKUP(J2628,'State V-Lookup'!$A$1:$B$19,2,0)</f>
        <v>KENTUCKY</v>
      </c>
      <c r="M2628" t="str">
        <f>VLOOKUP(I2628,'Cost Center VLookup'!$A$1:$C$99,2,0)</f>
        <v>3333 Mid St Div Public Affairs</v>
      </c>
      <c r="N2628" t="str">
        <f>VLOOKUP(I2628,'Cost Center VLookup'!$A$1:$C$89,3,0)</f>
        <v>Mark Martin</v>
      </c>
      <c r="O2628" t="str">
        <f>VLOOKUP(I2628,'Cost Center VLookup'!$A$1:$D$97,4,0)</f>
        <v>Administration</v>
      </c>
    </row>
    <row r="2629" spans="1:15" ht="15" hidden="1">
      <c r="A2629" s="138" t="s">
        <v>2604</v>
      </c>
      <c r="B2629" s="107">
        <v>201708</v>
      </c>
      <c r="C2629" s="98" t="s">
        <v>2268</v>
      </c>
      <c r="D2629" s="138" t="s">
        <v>2605</v>
      </c>
      <c r="E2629" s="138" t="s">
        <v>1487</v>
      </c>
      <c r="F2629" s="139">
        <v>10000</v>
      </c>
      <c r="G2629" s="140">
        <v>30702</v>
      </c>
      <c r="H2629" s="7" t="str">
        <f>VLOOKUP(G2629,'Sub-Acct VLookup'!$A$1:$B$44,2,0)</f>
        <v>Education</v>
      </c>
      <c r="I2629" s="140">
        <v>3333</v>
      </c>
      <c r="J2629" s="133" t="s">
        <v>1011</v>
      </c>
      <c r="K2629" s="133"/>
      <c r="L2629" t="str">
        <f>VLOOKUP(J2629,'State V-Lookup'!$A$1:$B$19,2,0)</f>
        <v>KENTUCKY</v>
      </c>
      <c r="M2629" t="str">
        <f>VLOOKUP(I2629,'Cost Center VLookup'!$A$1:$C$99,2,0)</f>
        <v>3333 Mid St Div Public Affairs</v>
      </c>
      <c r="N2629" t="str">
        <f>VLOOKUP(I2629,'Cost Center VLookup'!$A$1:$C$89,3,0)</f>
        <v>Mark Martin</v>
      </c>
      <c r="O2629" t="str">
        <f>VLOOKUP(I2629,'Cost Center VLookup'!$A$1:$D$97,4,0)</f>
        <v>Administration</v>
      </c>
    </row>
    <row r="2630" spans="1:15" ht="15" hidden="1">
      <c r="A2630" s="142" t="s">
        <v>2606</v>
      </c>
      <c r="B2630" s="143">
        <v>201709</v>
      </c>
      <c r="C2630" s="98" t="s">
        <v>2268</v>
      </c>
      <c r="D2630" s="142" t="s">
        <v>2607</v>
      </c>
      <c r="E2630" s="142" t="s">
        <v>470</v>
      </c>
      <c r="F2630" s="144">
        <v>3000</v>
      </c>
      <c r="G2630" s="143">
        <v>30736</v>
      </c>
      <c r="H2630" s="7" t="str">
        <f>VLOOKUP(G2630,'Sub-Acct VLookup'!$A$1:$B$44,2,0)</f>
        <v>Community Welfare</v>
      </c>
      <c r="I2630" s="143">
        <v>3333</v>
      </c>
      <c r="J2630" s="133" t="s">
        <v>1011</v>
      </c>
      <c r="K2630" s="133"/>
      <c r="L2630" t="str">
        <f>VLOOKUP(J2630,'State V-Lookup'!$A$1:$B$19,2,0)</f>
        <v>KENTUCKY</v>
      </c>
      <c r="M2630" t="str">
        <f>VLOOKUP(I2630,'Cost Center VLookup'!$A$1:$C$99,2,0)</f>
        <v>3333 Mid St Div Public Affairs</v>
      </c>
      <c r="N2630" t="str">
        <f>VLOOKUP(I2630,'Cost Center VLookup'!$A$1:$C$89,3,0)</f>
        <v>Mark Martin</v>
      </c>
      <c r="O2630" t="str">
        <f>VLOOKUP(I2630,'Cost Center VLookup'!$A$1:$D$97,4,0)</f>
        <v>Administration</v>
      </c>
    </row>
    <row r="2631" spans="1:15" ht="15" hidden="1">
      <c r="A2631" s="142" t="s">
        <v>2573</v>
      </c>
      <c r="B2631" s="143">
        <v>201709</v>
      </c>
      <c r="C2631" s="98" t="s">
        <v>2268</v>
      </c>
      <c r="D2631" s="142" t="s">
        <v>2575</v>
      </c>
      <c r="E2631" s="142" t="s">
        <v>976</v>
      </c>
      <c r="F2631" s="144">
        <v>-1250</v>
      </c>
      <c r="G2631" s="143">
        <v>30736</v>
      </c>
      <c r="H2631" s="7" t="str">
        <f>VLOOKUP(G2631,'Sub-Acct VLookup'!$A$1:$B$44,2,0)</f>
        <v>Community Welfare</v>
      </c>
      <c r="I2631" s="143">
        <v>2631</v>
      </c>
      <c r="J2631" s="145" t="s">
        <v>1026</v>
      </c>
      <c r="K2631" s="145"/>
      <c r="L2631" t="str">
        <f>VLOOKUP(J2631,'State V-Lookup'!$A$1:$B$19,2,0)</f>
        <v>TENNESSEE</v>
      </c>
      <c r="M2631" t="str">
        <f>VLOOKUP(I2631,'Cost Center VLookup'!$A$1:$C$99,2,0)</f>
        <v>2631 KY Div Madisonville West Region Administration</v>
      </c>
      <c r="N2631" t="str">
        <f>VLOOKUP(I2631,'Cost Center VLookup'!$A$1:$C$89,3,0)</f>
        <v>Tim Owen</v>
      </c>
      <c r="O2631" t="str">
        <f>VLOOKUP(I2631,'Cost Center VLookup'!$A$1:$D$97,4,0)</f>
        <v>Administration</v>
      </c>
    </row>
    <row r="2632" spans="1:15" ht="15" hidden="1">
      <c r="A2632" s="142" t="s">
        <v>2598</v>
      </c>
      <c r="B2632" s="143">
        <v>201709</v>
      </c>
      <c r="C2632" s="98" t="s">
        <v>2268</v>
      </c>
      <c r="D2632" s="142" t="s">
        <v>2608</v>
      </c>
      <c r="E2632" s="142" t="s">
        <v>908</v>
      </c>
      <c r="F2632" s="144">
        <v>500</v>
      </c>
      <c r="G2632" s="143">
        <v>30706</v>
      </c>
      <c r="H2632" s="7" t="str">
        <f>VLOOKUP(G2632,'Sub-Acct VLookup'!$A$1:$B$44,2,0)</f>
        <v>Museums &amp; Arts</v>
      </c>
      <c r="I2632" s="143">
        <v>3333</v>
      </c>
      <c r="J2632" s="133" t="s">
        <v>1011</v>
      </c>
      <c r="K2632" s="133"/>
      <c r="L2632" t="str">
        <f>VLOOKUP(J2632,'State V-Lookup'!$A$1:$B$19,2,0)</f>
        <v>KENTUCKY</v>
      </c>
      <c r="M2632" t="str">
        <f>VLOOKUP(I2632,'Cost Center VLookup'!$A$1:$C$99,2,0)</f>
        <v>3333 Mid St Div Public Affairs</v>
      </c>
      <c r="N2632" t="str">
        <f>VLOOKUP(I2632,'Cost Center VLookup'!$A$1:$C$89,3,0)</f>
        <v>Mark Martin</v>
      </c>
      <c r="O2632" t="str">
        <f>VLOOKUP(I2632,'Cost Center VLookup'!$A$1:$D$97,4,0)</f>
        <v>Administration</v>
      </c>
    </row>
    <row r="2633" spans="1:15" ht="15" hidden="1">
      <c r="A2633" s="142" t="s">
        <v>2600</v>
      </c>
      <c r="B2633" s="143">
        <v>201709</v>
      </c>
      <c r="C2633" s="98" t="s">
        <v>2268</v>
      </c>
      <c r="D2633" s="142" t="s">
        <v>2601</v>
      </c>
      <c r="E2633" s="142" t="s">
        <v>2609</v>
      </c>
      <c r="F2633" s="144">
        <v>1000</v>
      </c>
      <c r="G2633" s="143">
        <v>30702</v>
      </c>
      <c r="H2633" s="7" t="str">
        <f>VLOOKUP(G2633,'Sub-Acct VLookup'!$A$1:$B$44,2,0)</f>
        <v>Education</v>
      </c>
      <c r="I2633" s="143">
        <v>3333</v>
      </c>
      <c r="J2633" s="133" t="s">
        <v>1011</v>
      </c>
      <c r="K2633" s="133"/>
      <c r="L2633" t="str">
        <f>VLOOKUP(J2633,'State V-Lookup'!$A$1:$B$19,2,0)</f>
        <v>KENTUCKY</v>
      </c>
      <c r="M2633" t="str">
        <f>VLOOKUP(I2633,'Cost Center VLookup'!$A$1:$C$99,2,0)</f>
        <v>3333 Mid St Div Public Affairs</v>
      </c>
      <c r="N2633" t="str">
        <f>VLOOKUP(I2633,'Cost Center VLookup'!$A$1:$C$89,3,0)</f>
        <v>Mark Martin</v>
      </c>
      <c r="O2633" t="str">
        <f>VLOOKUP(I2633,'Cost Center VLookup'!$A$1:$D$97,4,0)</f>
        <v>Administration</v>
      </c>
    </row>
    <row r="2634" spans="1:15" ht="15" hidden="1">
      <c r="A2634" s="142" t="s">
        <v>2602</v>
      </c>
      <c r="B2634" s="143">
        <v>201709</v>
      </c>
      <c r="C2634" s="98" t="s">
        <v>2268</v>
      </c>
      <c r="D2634" s="142" t="s">
        <v>2611</v>
      </c>
      <c r="E2634" s="142" t="s">
        <v>2610</v>
      </c>
      <c r="F2634" s="144">
        <v>500</v>
      </c>
      <c r="G2634" s="143">
        <v>30706</v>
      </c>
      <c r="H2634" s="7" t="str">
        <f>VLOOKUP(G2634,'Sub-Acct VLookup'!$A$1:$B$44,2,0)</f>
        <v>Museums &amp; Arts</v>
      </c>
      <c r="I2634" s="143">
        <v>3333</v>
      </c>
      <c r="J2634" s="133" t="s">
        <v>1011</v>
      </c>
      <c r="K2634" s="133"/>
      <c r="L2634" t="str">
        <f>VLOOKUP(J2634,'State V-Lookup'!$A$1:$B$19,2,0)</f>
        <v>KENTUCKY</v>
      </c>
      <c r="M2634" t="str">
        <f>VLOOKUP(I2634,'Cost Center VLookup'!$A$1:$C$99,2,0)</f>
        <v>3333 Mid St Div Public Affairs</v>
      </c>
      <c r="N2634" t="str">
        <f>VLOOKUP(I2634,'Cost Center VLookup'!$A$1:$C$89,3,0)</f>
        <v>Mark Martin</v>
      </c>
      <c r="O2634" t="str">
        <f>VLOOKUP(I2634,'Cost Center VLookup'!$A$1:$D$97,4,0)</f>
        <v>Administration</v>
      </c>
    </row>
    <row r="2635" spans="1:15" ht="15" hidden="1">
      <c r="A2635" s="142" t="s">
        <v>2604</v>
      </c>
      <c r="B2635" s="143">
        <v>201709</v>
      </c>
      <c r="C2635" s="98" t="s">
        <v>2268</v>
      </c>
      <c r="D2635" s="142" t="s">
        <v>2613</v>
      </c>
      <c r="E2635" s="142" t="s">
        <v>2612</v>
      </c>
      <c r="F2635" s="144">
        <v>427.44</v>
      </c>
      <c r="G2635" s="143">
        <v>30736</v>
      </c>
      <c r="H2635" s="7" t="str">
        <f>VLOOKUP(G2635,'Sub-Acct VLookup'!$A$1:$B$44,2,0)</f>
        <v>Community Welfare</v>
      </c>
      <c r="I2635" s="143">
        <v>2631</v>
      </c>
      <c r="J2635" s="145" t="s">
        <v>1026</v>
      </c>
      <c r="K2635" s="145"/>
      <c r="L2635" t="str">
        <f>VLOOKUP(J2635,'State V-Lookup'!$A$1:$B$19,2,0)</f>
        <v>TENNESSEE</v>
      </c>
      <c r="M2635" t="str">
        <f>VLOOKUP(I2635,'Cost Center VLookup'!$A$1:$C$99,2,0)</f>
        <v>2631 KY Div Madisonville West Region Administration</v>
      </c>
      <c r="N2635" t="str">
        <f>VLOOKUP(I2635,'Cost Center VLookup'!$A$1:$C$89,3,0)</f>
        <v>Tim Owen</v>
      </c>
      <c r="O2635" t="str">
        <f>VLOOKUP(I2635,'Cost Center VLookup'!$A$1:$D$97,4,0)</f>
        <v>Administration</v>
      </c>
    </row>
    <row r="2636" spans="1:15" ht="15" hidden="1">
      <c r="A2636" s="142" t="s">
        <v>2614</v>
      </c>
      <c r="B2636" s="143">
        <v>201709</v>
      </c>
      <c r="C2636" s="98" t="s">
        <v>2268</v>
      </c>
      <c r="D2636" s="142" t="s">
        <v>2615</v>
      </c>
      <c r="E2636" s="142" t="s">
        <v>207</v>
      </c>
      <c r="F2636" s="144">
        <v>350</v>
      </c>
      <c r="G2636" s="143">
        <v>30736</v>
      </c>
      <c r="H2636" s="7" t="str">
        <f>VLOOKUP(G2636,'Sub-Acct VLookup'!$A$1:$B$44,2,0)</f>
        <v>Community Welfare</v>
      </c>
      <c r="I2636" s="143">
        <v>3333</v>
      </c>
      <c r="J2636" s="133" t="s">
        <v>1011</v>
      </c>
      <c r="K2636" s="133"/>
      <c r="L2636" t="str">
        <f>VLOOKUP(J2636,'State V-Lookup'!$A$1:$B$19,2,0)</f>
        <v>KENTUCKY</v>
      </c>
      <c r="M2636" t="str">
        <f>VLOOKUP(I2636,'Cost Center VLookup'!$A$1:$C$99,2,0)</f>
        <v>3333 Mid St Div Public Affairs</v>
      </c>
      <c r="N2636" t="str">
        <f>VLOOKUP(I2636,'Cost Center VLookup'!$A$1:$C$89,3,0)</f>
        <v>Mark Martin</v>
      </c>
      <c r="O2636" t="str">
        <f>VLOOKUP(I2636,'Cost Center VLookup'!$A$1:$D$97,4,0)</f>
        <v>Administration</v>
      </c>
    </row>
    <row r="2637" spans="1:15" ht="15" hidden="1">
      <c r="A2637" s="142" t="s">
        <v>2614</v>
      </c>
      <c r="B2637" s="143">
        <v>201709</v>
      </c>
      <c r="C2637" s="98" t="s">
        <v>2268</v>
      </c>
      <c r="D2637" s="142" t="s">
        <v>2615</v>
      </c>
      <c r="E2637" s="142" t="s">
        <v>2616</v>
      </c>
      <c r="F2637" s="144">
        <v>200</v>
      </c>
      <c r="G2637" s="143">
        <v>30736</v>
      </c>
      <c r="H2637" s="7" t="str">
        <f>VLOOKUP(G2637,'Sub-Acct VLookup'!$A$1:$B$44,2,0)</f>
        <v>Community Welfare</v>
      </c>
      <c r="I2637" s="143">
        <v>3333</v>
      </c>
      <c r="J2637" s="133" t="s">
        <v>1011</v>
      </c>
      <c r="K2637" s="133"/>
      <c r="L2637" t="str">
        <f>VLOOKUP(J2637,'State V-Lookup'!$A$1:$B$19,2,0)</f>
        <v>KENTUCKY</v>
      </c>
      <c r="M2637" t="str">
        <f>VLOOKUP(I2637,'Cost Center VLookup'!$A$1:$C$99,2,0)</f>
        <v>3333 Mid St Div Public Affairs</v>
      </c>
      <c r="N2637" t="str">
        <f>VLOOKUP(I2637,'Cost Center VLookup'!$A$1:$C$89,3,0)</f>
        <v>Mark Martin</v>
      </c>
      <c r="O2637" t="str">
        <f>VLOOKUP(I2637,'Cost Center VLookup'!$A$1:$D$97,4,0)</f>
        <v>Administration</v>
      </c>
    </row>
    <row r="2638" spans="1:15" ht="15" hidden="1">
      <c r="A2638" s="142" t="s">
        <v>2617</v>
      </c>
      <c r="B2638" s="143">
        <v>201709</v>
      </c>
      <c r="C2638" s="98" t="s">
        <v>2268</v>
      </c>
      <c r="D2638" s="142" t="s">
        <v>2619</v>
      </c>
      <c r="E2638" s="142" t="s">
        <v>2618</v>
      </c>
      <c r="F2638" s="144">
        <v>500</v>
      </c>
      <c r="G2638" s="143">
        <v>30736</v>
      </c>
      <c r="H2638" s="7" t="str">
        <f>VLOOKUP(G2638,'Sub-Acct VLookup'!$A$1:$B$44,2,0)</f>
        <v>Community Welfare</v>
      </c>
      <c r="I2638" s="143">
        <v>3333</v>
      </c>
      <c r="J2638" s="133" t="s">
        <v>1011</v>
      </c>
      <c r="K2638" s="133"/>
      <c r="L2638" t="str">
        <f>VLOOKUP(J2638,'State V-Lookup'!$A$1:$B$19,2,0)</f>
        <v>KENTUCKY</v>
      </c>
      <c r="M2638" t="str">
        <f>VLOOKUP(I2638,'Cost Center VLookup'!$A$1:$C$99,2,0)</f>
        <v>3333 Mid St Div Public Affairs</v>
      </c>
      <c r="N2638" t="str">
        <f>VLOOKUP(I2638,'Cost Center VLookup'!$A$1:$C$89,3,0)</f>
        <v>Mark Martin</v>
      </c>
      <c r="O2638" t="str">
        <f>VLOOKUP(I2638,'Cost Center VLookup'!$A$1:$D$97,4,0)</f>
        <v>Administration</v>
      </c>
    </row>
    <row r="2639" spans="1:15" ht="15" hidden="1">
      <c r="A2639" s="142" t="s">
        <v>2617</v>
      </c>
      <c r="B2639" s="143">
        <v>201709</v>
      </c>
      <c r="C2639" s="98" t="s">
        <v>2268</v>
      </c>
      <c r="D2639" s="142" t="s">
        <v>2620</v>
      </c>
      <c r="E2639" s="142" t="s">
        <v>746</v>
      </c>
      <c r="F2639" s="144">
        <v>1000</v>
      </c>
      <c r="G2639" s="143">
        <v>30736</v>
      </c>
      <c r="H2639" s="7" t="str">
        <f>VLOOKUP(G2639,'Sub-Acct VLookup'!$A$1:$B$44,2,0)</f>
        <v>Community Welfare</v>
      </c>
      <c r="I2639" s="143">
        <v>3333</v>
      </c>
      <c r="J2639" s="133" t="s">
        <v>1011</v>
      </c>
      <c r="K2639" s="133"/>
      <c r="L2639" t="str">
        <f>VLOOKUP(J2639,'State V-Lookup'!$A$1:$B$19,2,0)</f>
        <v>KENTUCKY</v>
      </c>
      <c r="M2639" t="str">
        <f>VLOOKUP(I2639,'Cost Center VLookup'!$A$1:$C$99,2,0)</f>
        <v>3333 Mid St Div Public Affairs</v>
      </c>
      <c r="N2639" t="str">
        <f>VLOOKUP(I2639,'Cost Center VLookup'!$A$1:$C$89,3,0)</f>
        <v>Mark Martin</v>
      </c>
      <c r="O2639" t="str">
        <f>VLOOKUP(I2639,'Cost Center VLookup'!$A$1:$D$97,4,0)</f>
        <v>Administration</v>
      </c>
    </row>
    <row r="2640" spans="1:15" ht="15" hidden="1">
      <c r="A2640" s="142" t="s">
        <v>2621</v>
      </c>
      <c r="B2640" s="143">
        <v>201709</v>
      </c>
      <c r="C2640" s="98" t="s">
        <v>2268</v>
      </c>
      <c r="D2640" s="142" t="s">
        <v>2622</v>
      </c>
      <c r="E2640" s="142" t="s">
        <v>1146</v>
      </c>
      <c r="F2640" s="144">
        <v>200</v>
      </c>
      <c r="G2640" s="143">
        <v>30736</v>
      </c>
      <c r="H2640" s="7" t="str">
        <f>VLOOKUP(G2640,'Sub-Acct VLookup'!$A$1:$B$44,2,0)</f>
        <v>Community Welfare</v>
      </c>
      <c r="I2640" s="143">
        <v>3333</v>
      </c>
      <c r="J2640" s="133" t="s">
        <v>1011</v>
      </c>
      <c r="K2640" s="133"/>
      <c r="L2640" t="str">
        <f>VLOOKUP(J2640,'State V-Lookup'!$A$1:$B$19,2,0)</f>
        <v>KENTUCKY</v>
      </c>
      <c r="M2640" t="str">
        <f>VLOOKUP(I2640,'Cost Center VLookup'!$A$1:$C$99,2,0)</f>
        <v>3333 Mid St Div Public Affairs</v>
      </c>
      <c r="N2640" t="str">
        <f>VLOOKUP(I2640,'Cost Center VLookup'!$A$1:$C$89,3,0)</f>
        <v>Mark Martin</v>
      </c>
      <c r="O2640" t="str">
        <f>VLOOKUP(I2640,'Cost Center VLookup'!$A$1:$D$97,4,0)</f>
        <v>Administration</v>
      </c>
    </row>
    <row r="2641" spans="1:15" ht="15" hidden="1">
      <c r="A2641" s="142" t="s">
        <v>2621</v>
      </c>
      <c r="B2641" s="143">
        <v>201709</v>
      </c>
      <c r="C2641" s="98" t="s">
        <v>2268</v>
      </c>
      <c r="D2641" s="142" t="s">
        <v>2622</v>
      </c>
      <c r="E2641" s="142" t="s">
        <v>2623</v>
      </c>
      <c r="F2641" s="144">
        <v>100</v>
      </c>
      <c r="G2641" s="143">
        <v>30702</v>
      </c>
      <c r="H2641" s="7" t="str">
        <f>VLOOKUP(G2641,'Sub-Acct VLookup'!$A$1:$B$44,2,0)</f>
        <v>Education</v>
      </c>
      <c r="I2641" s="143">
        <v>3333</v>
      </c>
      <c r="J2641" s="133" t="s">
        <v>1011</v>
      </c>
      <c r="K2641" s="133"/>
      <c r="L2641" t="str">
        <f>VLOOKUP(J2641,'State V-Lookup'!$A$1:$B$19,2,0)</f>
        <v>KENTUCKY</v>
      </c>
      <c r="M2641" t="str">
        <f>VLOOKUP(I2641,'Cost Center VLookup'!$A$1:$C$99,2,0)</f>
        <v>3333 Mid St Div Public Affairs</v>
      </c>
      <c r="N2641" t="str">
        <f>VLOOKUP(I2641,'Cost Center VLookup'!$A$1:$C$89,3,0)</f>
        <v>Mark Martin</v>
      </c>
      <c r="O2641" t="str">
        <f>VLOOKUP(I2641,'Cost Center VLookup'!$A$1:$D$97,4,0)</f>
        <v>Administration</v>
      </c>
    </row>
    <row r="2642" spans="1:15" ht="15" hidden="1">
      <c r="A2642" s="142" t="s">
        <v>2621</v>
      </c>
      <c r="B2642" s="143">
        <v>201709</v>
      </c>
      <c r="C2642" s="98" t="s">
        <v>2268</v>
      </c>
      <c r="D2642" s="142" t="s">
        <v>2624</v>
      </c>
      <c r="E2642" s="142" t="s">
        <v>1615</v>
      </c>
      <c r="F2642" s="144">
        <v>500</v>
      </c>
      <c r="G2642" s="143">
        <v>30736</v>
      </c>
      <c r="H2642" s="7" t="str">
        <f>VLOOKUP(G2642,'Sub-Acct VLookup'!$A$1:$B$44,2,0)</f>
        <v>Community Welfare</v>
      </c>
      <c r="I2642" s="143">
        <v>3333</v>
      </c>
      <c r="J2642" s="133" t="s">
        <v>1011</v>
      </c>
      <c r="K2642" s="133"/>
      <c r="L2642" t="str">
        <f>VLOOKUP(J2642,'State V-Lookup'!$A$1:$B$19,2,0)</f>
        <v>KENTUCKY</v>
      </c>
      <c r="M2642" t="str">
        <f>VLOOKUP(I2642,'Cost Center VLookup'!$A$1:$C$99,2,0)</f>
        <v>3333 Mid St Div Public Affairs</v>
      </c>
      <c r="N2642" t="str">
        <f>VLOOKUP(I2642,'Cost Center VLookup'!$A$1:$C$89,3,0)</f>
        <v>Mark Martin</v>
      </c>
      <c r="O2642" t="str">
        <f>VLOOKUP(I2642,'Cost Center VLookup'!$A$1:$D$97,4,0)</f>
        <v>Administration</v>
      </c>
    </row>
    <row r="2643" spans="1:15" ht="15" hidden="1">
      <c r="A2643" s="142" t="s">
        <v>2621</v>
      </c>
      <c r="B2643" s="143">
        <v>201709</v>
      </c>
      <c r="C2643" s="98" t="s">
        <v>2268</v>
      </c>
      <c r="D2643" s="142" t="s">
        <v>2624</v>
      </c>
      <c r="E2643" s="142" t="s">
        <v>417</v>
      </c>
      <c r="F2643" s="144">
        <v>500</v>
      </c>
      <c r="G2643" s="143">
        <v>30736</v>
      </c>
      <c r="H2643" s="7" t="str">
        <f>VLOOKUP(G2643,'Sub-Acct VLookup'!$A$1:$B$44,2,0)</f>
        <v>Community Welfare</v>
      </c>
      <c r="I2643" s="143">
        <v>3333</v>
      </c>
      <c r="J2643" s="133" t="s">
        <v>1011</v>
      </c>
      <c r="K2643" s="133"/>
      <c r="L2643" t="str">
        <f>VLOOKUP(J2643,'State V-Lookup'!$A$1:$B$19,2,0)</f>
        <v>KENTUCKY</v>
      </c>
      <c r="M2643" t="str">
        <f>VLOOKUP(I2643,'Cost Center VLookup'!$A$1:$C$99,2,0)</f>
        <v>3333 Mid St Div Public Affairs</v>
      </c>
      <c r="N2643" t="str">
        <f>VLOOKUP(I2643,'Cost Center VLookup'!$A$1:$C$89,3,0)</f>
        <v>Mark Martin</v>
      </c>
      <c r="O2643" t="str">
        <f>VLOOKUP(I2643,'Cost Center VLookup'!$A$1:$D$97,4,0)</f>
        <v>Administration</v>
      </c>
    </row>
    <row r="2644" spans="1:15" ht="15" hidden="1">
      <c r="A2644" s="142" t="s">
        <v>2625</v>
      </c>
      <c r="B2644" s="143">
        <v>201709</v>
      </c>
      <c r="C2644" s="98" t="s">
        <v>2268</v>
      </c>
      <c r="D2644" s="142" t="s">
        <v>2438</v>
      </c>
      <c r="E2644" s="142" t="s">
        <v>2626</v>
      </c>
      <c r="F2644" s="144">
        <v>1000</v>
      </c>
      <c r="G2644" s="143">
        <v>30702</v>
      </c>
      <c r="H2644" s="7" t="str">
        <f>VLOOKUP(G2644,'Sub-Acct VLookup'!$A$1:$B$44,2,0)</f>
        <v>Education</v>
      </c>
      <c r="I2644" s="143">
        <v>3333</v>
      </c>
      <c r="J2644" s="133" t="s">
        <v>1011</v>
      </c>
      <c r="K2644" s="133"/>
      <c r="L2644" t="str">
        <f>VLOOKUP(J2644,'State V-Lookup'!$A$1:$B$19,2,0)</f>
        <v>KENTUCKY</v>
      </c>
      <c r="M2644" t="str">
        <f>VLOOKUP(I2644,'Cost Center VLookup'!$A$1:$C$99,2,0)</f>
        <v>3333 Mid St Div Public Affairs</v>
      </c>
      <c r="N2644" t="str">
        <f>VLOOKUP(I2644,'Cost Center VLookup'!$A$1:$C$89,3,0)</f>
        <v>Mark Martin</v>
      </c>
      <c r="O2644" t="str">
        <f>VLOOKUP(I2644,'Cost Center VLookup'!$A$1:$D$97,4,0)</f>
        <v>Administration</v>
      </c>
    </row>
    <row r="2645" spans="1:15" ht="15" hidden="1">
      <c r="A2645" s="142" t="s">
        <v>2625</v>
      </c>
      <c r="B2645" s="143">
        <v>201709</v>
      </c>
      <c r="C2645" s="98" t="s">
        <v>2268</v>
      </c>
      <c r="D2645" s="142" t="s">
        <v>2627</v>
      </c>
      <c r="E2645" s="142" t="s">
        <v>1811</v>
      </c>
      <c r="F2645" s="144">
        <v>500</v>
      </c>
      <c r="G2645" s="143">
        <v>30736</v>
      </c>
      <c r="H2645" s="7" t="str">
        <f>VLOOKUP(G2645,'Sub-Acct VLookup'!$A$1:$B$44,2,0)</f>
        <v>Community Welfare</v>
      </c>
      <c r="I2645" s="143">
        <v>3333</v>
      </c>
      <c r="J2645" s="133" t="s">
        <v>1011</v>
      </c>
      <c r="K2645" s="133"/>
      <c r="L2645" t="str">
        <f>VLOOKUP(J2645,'State V-Lookup'!$A$1:$B$19,2,0)</f>
        <v>KENTUCKY</v>
      </c>
      <c r="M2645" t="str">
        <f>VLOOKUP(I2645,'Cost Center VLookup'!$A$1:$C$99,2,0)</f>
        <v>3333 Mid St Div Public Affairs</v>
      </c>
      <c r="N2645" t="str">
        <f>VLOOKUP(I2645,'Cost Center VLookup'!$A$1:$C$89,3,0)</f>
        <v>Mark Martin</v>
      </c>
      <c r="O2645" t="str">
        <f>VLOOKUP(I2645,'Cost Center VLookup'!$A$1:$D$97,4,0)</f>
        <v>Administration</v>
      </c>
    </row>
    <row r="2646" spans="1:15" ht="15" hidden="1">
      <c r="A2646" s="142" t="s">
        <v>2625</v>
      </c>
      <c r="B2646" s="143">
        <v>201709</v>
      </c>
      <c r="C2646" s="98" t="s">
        <v>2268</v>
      </c>
      <c r="D2646" s="142" t="s">
        <v>2628</v>
      </c>
      <c r="E2646" s="142" t="s">
        <v>857</v>
      </c>
      <c r="F2646" s="144">
        <v>5000</v>
      </c>
      <c r="G2646" s="143">
        <v>30736</v>
      </c>
      <c r="H2646" s="7" t="str">
        <f>VLOOKUP(G2646,'Sub-Acct VLookup'!$A$1:$B$44,2,0)</f>
        <v>Community Welfare</v>
      </c>
      <c r="I2646" s="143">
        <v>3301</v>
      </c>
      <c r="J2646" s="145" t="s">
        <v>1026</v>
      </c>
      <c r="K2646" s="145"/>
      <c r="L2646" t="str">
        <f>VLOOKUP(J2646,'State V-Lookup'!$A$1:$B$19,2,0)</f>
        <v>TENNESSEE</v>
      </c>
      <c r="M2646" t="str">
        <f>VLOOKUP(I2646,'Cost Center VLookup'!$A$1:$C$99,2,0)</f>
        <v>3301 Mid St Div Franklin Administration</v>
      </c>
      <c r="N2646" t="str">
        <f>VLOOKUP(I2646,'Cost Center VLookup'!$A$1:$C$89,3,0)</f>
        <v>Kevin Dobbs</v>
      </c>
      <c r="O2646" t="str">
        <f>VLOOKUP(I2646,'Cost Center VLookup'!$A$1:$D$97,4,0)</f>
        <v>Administration</v>
      </c>
    </row>
    <row r="2647" spans="1:15" ht="15" hidden="1">
      <c r="A2647" s="142" t="s">
        <v>2625</v>
      </c>
      <c r="B2647" s="143">
        <v>201709</v>
      </c>
      <c r="C2647" s="98" t="s">
        <v>2268</v>
      </c>
      <c r="D2647" s="142" t="s">
        <v>2630</v>
      </c>
      <c r="E2647" s="142" t="s">
        <v>2629</v>
      </c>
      <c r="F2647" s="144">
        <v>500</v>
      </c>
      <c r="G2647" s="143">
        <v>30736</v>
      </c>
      <c r="H2647" s="7" t="str">
        <f>VLOOKUP(G2647,'Sub-Acct VLookup'!$A$1:$B$44,2,0)</f>
        <v>Community Welfare</v>
      </c>
      <c r="I2647" s="143">
        <v>3333</v>
      </c>
      <c r="J2647" s="133" t="s">
        <v>1011</v>
      </c>
      <c r="K2647" s="133"/>
      <c r="L2647" t="str">
        <f>VLOOKUP(J2647,'State V-Lookup'!$A$1:$B$19,2,0)</f>
        <v>KENTUCKY</v>
      </c>
      <c r="M2647" t="str">
        <f>VLOOKUP(I2647,'Cost Center VLookup'!$A$1:$C$99,2,0)</f>
        <v>3333 Mid St Div Public Affairs</v>
      </c>
      <c r="N2647" t="str">
        <f>VLOOKUP(I2647,'Cost Center VLookup'!$A$1:$C$89,3,0)</f>
        <v>Mark Martin</v>
      </c>
      <c r="O2647" t="str">
        <f>VLOOKUP(I2647,'Cost Center VLookup'!$A$1:$D$97,4,0)</f>
        <v>Administration</v>
      </c>
    </row>
    <row r="2648" spans="1:15" ht="15" hidden="1">
      <c r="A2648" s="142" t="s">
        <v>2625</v>
      </c>
      <c r="B2648" s="143">
        <v>201709</v>
      </c>
      <c r="C2648" s="98" t="s">
        <v>2268</v>
      </c>
      <c r="D2648" s="142" t="s">
        <v>2632</v>
      </c>
      <c r="E2648" s="142" t="s">
        <v>2631</v>
      </c>
      <c r="F2648" s="144">
        <v>500</v>
      </c>
      <c r="G2648" s="143">
        <v>30736</v>
      </c>
      <c r="H2648" s="7" t="str">
        <f>VLOOKUP(G2648,'Sub-Acct VLookup'!$A$1:$B$44,2,0)</f>
        <v>Community Welfare</v>
      </c>
      <c r="I2648" s="143">
        <v>3333</v>
      </c>
      <c r="J2648" s="133" t="s">
        <v>1011</v>
      </c>
      <c r="K2648" s="133"/>
      <c r="L2648" t="str">
        <f>VLOOKUP(J2648,'State V-Lookup'!$A$1:$B$19,2,0)</f>
        <v>KENTUCKY</v>
      </c>
      <c r="M2648" t="str">
        <f>VLOOKUP(I2648,'Cost Center VLookup'!$A$1:$C$99,2,0)</f>
        <v>3333 Mid St Div Public Affairs</v>
      </c>
      <c r="N2648" t="str">
        <f>VLOOKUP(I2648,'Cost Center VLookup'!$A$1:$C$89,3,0)</f>
        <v>Mark Martin</v>
      </c>
      <c r="O2648" t="str">
        <f>VLOOKUP(I2648,'Cost Center VLookup'!$A$1:$D$97,4,0)</f>
        <v>Administration</v>
      </c>
    </row>
    <row r="2649" spans="1:15" ht="15" hidden="1">
      <c r="A2649" s="142" t="s">
        <v>2625</v>
      </c>
      <c r="B2649" s="143">
        <v>201709</v>
      </c>
      <c r="C2649" s="98" t="s">
        <v>2268</v>
      </c>
      <c r="D2649" s="142" t="s">
        <v>2634</v>
      </c>
      <c r="E2649" s="142" t="s">
        <v>2633</v>
      </c>
      <c r="F2649" s="144">
        <v>500</v>
      </c>
      <c r="G2649" s="143">
        <v>30706</v>
      </c>
      <c r="H2649" s="7" t="str">
        <f>VLOOKUP(G2649,'Sub-Acct VLookup'!$A$1:$B$44,2,0)</f>
        <v>Museums &amp; Arts</v>
      </c>
      <c r="I2649" s="143">
        <v>3333</v>
      </c>
      <c r="J2649" s="133" t="s">
        <v>1011</v>
      </c>
      <c r="K2649" s="133"/>
      <c r="L2649" t="str">
        <f>VLOOKUP(J2649,'State V-Lookup'!$A$1:$B$19,2,0)</f>
        <v>KENTUCKY</v>
      </c>
      <c r="M2649" t="str">
        <f>VLOOKUP(I2649,'Cost Center VLookup'!$A$1:$C$99,2,0)</f>
        <v>3333 Mid St Div Public Affairs</v>
      </c>
      <c r="N2649" t="str">
        <f>VLOOKUP(I2649,'Cost Center VLookup'!$A$1:$C$89,3,0)</f>
        <v>Mark Martin</v>
      </c>
      <c r="O2649" t="str">
        <f>VLOOKUP(I2649,'Cost Center VLookup'!$A$1:$D$97,4,0)</f>
        <v>Administration</v>
      </c>
    </row>
    <row r="2650" spans="1:15" ht="15" hidden="1">
      <c r="A2650" s="142" t="s">
        <v>2635</v>
      </c>
      <c r="B2650" s="143">
        <v>201709</v>
      </c>
      <c r="C2650" s="98" t="s">
        <v>2268</v>
      </c>
      <c r="D2650" s="142" t="s">
        <v>2438</v>
      </c>
      <c r="E2650" s="142" t="s">
        <v>2636</v>
      </c>
      <c r="F2650" s="144">
        <v>500</v>
      </c>
      <c r="G2650" s="143">
        <v>30736</v>
      </c>
      <c r="H2650" s="7" t="str">
        <f>VLOOKUP(G2650,'Sub-Acct VLookup'!$A$1:$B$44,2,0)</f>
        <v>Community Welfare</v>
      </c>
      <c r="I2650" s="143">
        <v>3333</v>
      </c>
      <c r="J2650" s="133" t="s">
        <v>1011</v>
      </c>
      <c r="K2650" s="133"/>
      <c r="L2650" t="str">
        <f>VLOOKUP(J2650,'State V-Lookup'!$A$1:$B$19,2,0)</f>
        <v>KENTUCKY</v>
      </c>
      <c r="M2650" t="str">
        <f>VLOOKUP(I2650,'Cost Center VLookup'!$A$1:$C$99,2,0)</f>
        <v>3333 Mid St Div Public Affairs</v>
      </c>
      <c r="N2650" t="str">
        <f>VLOOKUP(I2650,'Cost Center VLookup'!$A$1:$C$89,3,0)</f>
        <v>Mark Martin</v>
      </c>
      <c r="O2650" t="str">
        <f>VLOOKUP(I2650,'Cost Center VLookup'!$A$1:$D$97,4,0)</f>
        <v>Administration</v>
      </c>
    </row>
    <row r="2651" spans="1:15" ht="15" hidden="1">
      <c r="A2651" s="142" t="s">
        <v>2637</v>
      </c>
      <c r="B2651" s="143">
        <v>201709</v>
      </c>
      <c r="C2651" s="98" t="s">
        <v>2268</v>
      </c>
      <c r="D2651" s="142" t="s">
        <v>1898</v>
      </c>
      <c r="E2651" s="142" t="s">
        <v>2638</v>
      </c>
      <c r="F2651" s="144">
        <v>500</v>
      </c>
      <c r="G2651" s="143">
        <v>30736</v>
      </c>
      <c r="H2651" s="7" t="str">
        <f>VLOOKUP(G2651,'Sub-Acct VLookup'!$A$1:$B$44,2,0)</f>
        <v>Community Welfare</v>
      </c>
      <c r="I2651" s="143">
        <v>3333</v>
      </c>
      <c r="J2651" s="133" t="s">
        <v>1011</v>
      </c>
      <c r="K2651" s="133"/>
      <c r="L2651" t="str">
        <f>VLOOKUP(J2651,'State V-Lookup'!$A$1:$B$19,2,0)</f>
        <v>KENTUCKY</v>
      </c>
      <c r="M2651" t="str">
        <f>VLOOKUP(I2651,'Cost Center VLookup'!$A$1:$C$99,2,0)</f>
        <v>3333 Mid St Div Public Affairs</v>
      </c>
      <c r="N2651" t="str">
        <f>VLOOKUP(I2651,'Cost Center VLookup'!$A$1:$C$89,3,0)</f>
        <v>Mark Martin</v>
      </c>
      <c r="O2651" t="str">
        <f>VLOOKUP(I2651,'Cost Center VLookup'!$A$1:$D$97,4,0)</f>
        <v>Administration</v>
      </c>
    </row>
    <row r="2652" spans="1:15" ht="15" hidden="1">
      <c r="A2652" s="142" t="s">
        <v>2639</v>
      </c>
      <c r="B2652" s="143">
        <v>201709</v>
      </c>
      <c r="C2652" s="98" t="s">
        <v>2268</v>
      </c>
      <c r="D2652" s="142" t="s">
        <v>2641</v>
      </c>
      <c r="E2652" s="142" t="s">
        <v>2640</v>
      </c>
      <c r="F2652" s="144">
        <v>250</v>
      </c>
      <c r="G2652" s="143">
        <v>30736</v>
      </c>
      <c r="H2652" s="7" t="str">
        <f>VLOOKUP(G2652,'Sub-Acct VLookup'!$A$1:$B$44,2,0)</f>
        <v>Community Welfare</v>
      </c>
      <c r="I2652" s="143">
        <v>3333</v>
      </c>
      <c r="J2652" s="133" t="s">
        <v>1011</v>
      </c>
      <c r="K2652" s="133"/>
      <c r="L2652" t="str">
        <f>VLOOKUP(J2652,'State V-Lookup'!$A$1:$B$19,2,0)</f>
        <v>KENTUCKY</v>
      </c>
      <c r="M2652" t="str">
        <f>VLOOKUP(I2652,'Cost Center VLookup'!$A$1:$C$99,2,0)</f>
        <v>3333 Mid St Div Public Affairs</v>
      </c>
      <c r="N2652" t="str">
        <f>VLOOKUP(I2652,'Cost Center VLookup'!$A$1:$C$89,3,0)</f>
        <v>Mark Martin</v>
      </c>
      <c r="O2652" t="str">
        <f>VLOOKUP(I2652,'Cost Center VLookup'!$A$1:$D$97,4,0)</f>
        <v>Administration</v>
      </c>
    </row>
    <row r="2653" spans="1:15" ht="15" hidden="1">
      <c r="A2653" s="142" t="s">
        <v>2639</v>
      </c>
      <c r="B2653" s="143">
        <v>201709</v>
      </c>
      <c r="C2653" s="98" t="s">
        <v>2268</v>
      </c>
      <c r="D2653" s="142" t="s">
        <v>2643</v>
      </c>
      <c r="E2653" s="142" t="s">
        <v>2642</v>
      </c>
      <c r="F2653" s="144">
        <v>1000</v>
      </c>
      <c r="G2653" s="143">
        <v>30736</v>
      </c>
      <c r="H2653" s="7" t="str">
        <f>VLOOKUP(G2653,'Sub-Acct VLookup'!$A$1:$B$44,2,0)</f>
        <v>Community Welfare</v>
      </c>
      <c r="I2653" s="143">
        <v>3333</v>
      </c>
      <c r="J2653" s="133" t="s">
        <v>1011</v>
      </c>
      <c r="K2653" s="133"/>
      <c r="L2653" t="str">
        <f>VLOOKUP(J2653,'State V-Lookup'!$A$1:$B$19,2,0)</f>
        <v>KENTUCKY</v>
      </c>
      <c r="M2653" t="str">
        <f>VLOOKUP(I2653,'Cost Center VLookup'!$A$1:$C$99,2,0)</f>
        <v>3333 Mid St Div Public Affairs</v>
      </c>
      <c r="N2653" t="str">
        <f>VLOOKUP(I2653,'Cost Center VLookup'!$A$1:$C$89,3,0)</f>
        <v>Mark Martin</v>
      </c>
      <c r="O2653" t="str">
        <f>VLOOKUP(I2653,'Cost Center VLookup'!$A$1:$D$97,4,0)</f>
        <v>Administration</v>
      </c>
    </row>
    <row r="2654" spans="1:15" ht="15" hidden="1">
      <c r="A2654" s="142" t="s">
        <v>2644</v>
      </c>
      <c r="B2654" s="143">
        <v>201709</v>
      </c>
      <c r="C2654" s="98" t="s">
        <v>2268</v>
      </c>
      <c r="D2654" s="142" t="s">
        <v>2646</v>
      </c>
      <c r="E2654" s="142" t="s">
        <v>2645</v>
      </c>
      <c r="F2654" s="144">
        <v>5000</v>
      </c>
      <c r="G2654" s="143">
        <v>30736</v>
      </c>
      <c r="H2654" s="7" t="str">
        <f>VLOOKUP(G2654,'Sub-Acct VLookup'!$A$1:$B$44,2,0)</f>
        <v>Community Welfare</v>
      </c>
      <c r="I2654" s="143">
        <v>3307</v>
      </c>
      <c r="J2654" s="133" t="s">
        <v>1011</v>
      </c>
      <c r="K2654" s="133"/>
      <c r="L2654" t="str">
        <f>VLOOKUP(J2654,'State V-Lookup'!$A$1:$B$19,2,0)</f>
        <v>KENTUCKY</v>
      </c>
      <c r="M2654" t="str">
        <f>VLOOKUP(I2654,'Cost Center VLookup'!$A$1:$C$99,2,0)</f>
        <v>3307 Mid St Div Franklin Finance</v>
      </c>
      <c r="N2654" t="str">
        <f>VLOOKUP(I2654,'Cost Center VLookup'!$A$1:$C$89,3,0)</f>
        <v>Marcie Wessinger</v>
      </c>
      <c r="O2654" t="str">
        <f>VLOOKUP(I2654,'Cost Center VLookup'!$A$1:$D$97,4,0)</f>
        <v>Administration</v>
      </c>
    </row>
    <row r="2655" spans="1:15" ht="15" hidden="1">
      <c r="A2655" s="142" t="s">
        <v>2647</v>
      </c>
      <c r="B2655" s="143">
        <v>201709</v>
      </c>
      <c r="C2655" s="98" t="s">
        <v>2268</v>
      </c>
      <c r="D2655" s="142" t="s">
        <v>2648</v>
      </c>
      <c r="E2655" s="142" t="s">
        <v>2219</v>
      </c>
      <c r="F2655" s="144">
        <v>10000</v>
      </c>
      <c r="G2655" s="143">
        <v>30736</v>
      </c>
      <c r="H2655" s="7" t="str">
        <f>VLOOKUP(G2655,'Sub-Acct VLookup'!$A$1:$B$44,2,0)</f>
        <v>Community Welfare</v>
      </c>
      <c r="I2655" s="143">
        <v>3438</v>
      </c>
      <c r="J2655" s="145" t="s">
        <v>1035</v>
      </c>
      <c r="K2655" s="145"/>
      <c r="L2655" t="str">
        <f>VLOOKUP(J2655,'State V-Lookup'!$A$1:$B$19,2,0)</f>
        <v>VIRGINIA</v>
      </c>
      <c r="M2655" t="str">
        <f>VLOOKUP(I2655,'Cost Center VLookup'!$A$1:$C$99,2,0)</f>
        <v>3438 Mid St Div New River North Operations</v>
      </c>
      <c r="N2655" t="str">
        <f>VLOOKUP(I2655,'Cost Center VLookup'!$A$1:$C$89,3,0)</f>
        <v>Perry Patterson</v>
      </c>
      <c r="O2655" t="str">
        <f>VLOOKUP(I2655,'Cost Center VLookup'!$A$1:$D$97,4,0)</f>
        <v>Bernie Anderson</v>
      </c>
    </row>
    <row r="2656" spans="1:15" ht="15" hidden="1">
      <c r="A2656" s="142" t="s">
        <v>2647</v>
      </c>
      <c r="B2656" s="143">
        <v>201709</v>
      </c>
      <c r="C2656" s="98" t="s">
        <v>2268</v>
      </c>
      <c r="D2656" s="142" t="s">
        <v>2649</v>
      </c>
      <c r="E2656" s="142" t="s">
        <v>2133</v>
      </c>
      <c r="F2656" s="144">
        <v>500</v>
      </c>
      <c r="G2656" s="143">
        <v>30710</v>
      </c>
      <c r="H2656" s="7" t="str">
        <f>VLOOKUP(G2656,'Sub-Acct VLookup'!$A$1:$B$44,2,0)</f>
        <v>Youth Clubs &amp; Centers</v>
      </c>
      <c r="I2656" s="143">
        <v>3333</v>
      </c>
      <c r="J2656" s="133" t="s">
        <v>1011</v>
      </c>
      <c r="K2656" s="133"/>
      <c r="L2656" t="str">
        <f>VLOOKUP(J2656,'State V-Lookup'!$A$1:$B$19,2,0)</f>
        <v>KENTUCKY</v>
      </c>
      <c r="M2656" t="str">
        <f>VLOOKUP(I2656,'Cost Center VLookup'!$A$1:$C$99,2,0)</f>
        <v>3333 Mid St Div Public Affairs</v>
      </c>
      <c r="N2656" t="str">
        <f>VLOOKUP(I2656,'Cost Center VLookup'!$A$1:$C$89,3,0)</f>
        <v>Mark Martin</v>
      </c>
      <c r="O2656" t="str">
        <f>VLOOKUP(I2656,'Cost Center VLookup'!$A$1:$D$97,4,0)</f>
        <v>Administration</v>
      </c>
    </row>
    <row r="2657" spans="1:15" ht="15" hidden="1">
      <c r="A2657" s="142" t="s">
        <v>2650</v>
      </c>
      <c r="B2657" s="143">
        <v>201709</v>
      </c>
      <c r="C2657" s="98" t="s">
        <v>2268</v>
      </c>
      <c r="D2657" s="142" t="s">
        <v>2651</v>
      </c>
      <c r="E2657" s="142" t="s">
        <v>470</v>
      </c>
      <c r="F2657" s="144">
        <v>500</v>
      </c>
      <c r="G2657" s="143">
        <v>30736</v>
      </c>
      <c r="H2657" s="7" t="str">
        <f>VLOOKUP(G2657,'Sub-Acct VLookup'!$A$1:$B$44,2,0)</f>
        <v>Community Welfare</v>
      </c>
      <c r="I2657" s="143">
        <v>3333</v>
      </c>
      <c r="J2657" s="133" t="s">
        <v>1011</v>
      </c>
      <c r="K2657" s="133"/>
      <c r="L2657" t="str">
        <f>VLOOKUP(J2657,'State V-Lookup'!$A$1:$B$19,2,0)</f>
        <v>KENTUCKY</v>
      </c>
      <c r="M2657" t="str">
        <f>VLOOKUP(I2657,'Cost Center VLookup'!$A$1:$C$99,2,0)</f>
        <v>3333 Mid St Div Public Affairs</v>
      </c>
      <c r="N2657" t="str">
        <f>VLOOKUP(I2657,'Cost Center VLookup'!$A$1:$C$89,3,0)</f>
        <v>Mark Martin</v>
      </c>
      <c r="O2657" t="str">
        <f>VLOOKUP(I2657,'Cost Center VLookup'!$A$1:$D$97,4,0)</f>
        <v>Administration</v>
      </c>
    </row>
    <row r="2658" spans="1:15" ht="15" hidden="1">
      <c r="A2658" s="142" t="s">
        <v>2650</v>
      </c>
      <c r="B2658" s="143">
        <v>201709</v>
      </c>
      <c r="C2658" s="98" t="s">
        <v>2268</v>
      </c>
      <c r="D2658" s="142" t="s">
        <v>2652</v>
      </c>
      <c r="E2658" s="142" t="s">
        <v>470</v>
      </c>
      <c r="F2658" s="144">
        <v>1000</v>
      </c>
      <c r="G2658" s="143">
        <v>30736</v>
      </c>
      <c r="H2658" s="7" t="str">
        <f>VLOOKUP(G2658,'Sub-Acct VLookup'!$A$1:$B$44,2,0)</f>
        <v>Community Welfare</v>
      </c>
      <c r="I2658" s="143">
        <v>3333</v>
      </c>
      <c r="J2658" s="133" t="s">
        <v>1011</v>
      </c>
      <c r="K2658" s="133"/>
      <c r="L2658" t="str">
        <f>VLOOKUP(J2658,'State V-Lookup'!$A$1:$B$19,2,0)</f>
        <v>KENTUCKY</v>
      </c>
      <c r="M2658" t="str">
        <f>VLOOKUP(I2658,'Cost Center VLookup'!$A$1:$C$99,2,0)</f>
        <v>3333 Mid St Div Public Affairs</v>
      </c>
      <c r="N2658" t="str">
        <f>VLOOKUP(I2658,'Cost Center VLookup'!$A$1:$C$89,3,0)</f>
        <v>Mark Martin</v>
      </c>
      <c r="O2658" t="str">
        <f>VLOOKUP(I2658,'Cost Center VLookup'!$A$1:$D$97,4,0)</f>
        <v>Administration</v>
      </c>
    </row>
    <row r="2659" spans="1:15" ht="15" hidden="1">
      <c r="A2659" s="142" t="s">
        <v>2650</v>
      </c>
      <c r="B2659" s="143">
        <v>201709</v>
      </c>
      <c r="C2659" s="98" t="s">
        <v>2268</v>
      </c>
      <c r="D2659" s="142" t="s">
        <v>2651</v>
      </c>
      <c r="E2659" s="142" t="s">
        <v>691</v>
      </c>
      <c r="F2659" s="144">
        <v>1200</v>
      </c>
      <c r="G2659" s="143">
        <v>30736</v>
      </c>
      <c r="H2659" s="7" t="str">
        <f>VLOOKUP(G2659,'Sub-Acct VLookup'!$A$1:$B$44,2,0)</f>
        <v>Community Welfare</v>
      </c>
      <c r="I2659" s="143">
        <v>3333</v>
      </c>
      <c r="J2659" s="133" t="s">
        <v>1011</v>
      </c>
      <c r="K2659" s="133"/>
      <c r="L2659" t="str">
        <f>VLOOKUP(J2659,'State V-Lookup'!$A$1:$B$19,2,0)</f>
        <v>KENTUCKY</v>
      </c>
      <c r="M2659" t="str">
        <f>VLOOKUP(I2659,'Cost Center VLookup'!$A$1:$C$99,2,0)</f>
        <v>3333 Mid St Div Public Affairs</v>
      </c>
      <c r="N2659" t="str">
        <f>VLOOKUP(I2659,'Cost Center VLookup'!$A$1:$C$89,3,0)</f>
        <v>Mark Martin</v>
      </c>
      <c r="O2659" t="str">
        <f>VLOOKUP(I2659,'Cost Center VLookup'!$A$1:$D$97,4,0)</f>
        <v>Administration</v>
      </c>
    </row>
    <row r="2660" spans="1:15" ht="15" hidden="1">
      <c r="A2660" s="142" t="s">
        <v>2650</v>
      </c>
      <c r="B2660" s="143">
        <v>201709</v>
      </c>
      <c r="C2660" s="98" t="s">
        <v>2268</v>
      </c>
      <c r="D2660" s="142" t="s">
        <v>2651</v>
      </c>
      <c r="E2660" s="142" t="s">
        <v>496</v>
      </c>
      <c r="F2660" s="144">
        <v>350</v>
      </c>
      <c r="G2660" s="143">
        <v>30736</v>
      </c>
      <c r="H2660" s="7" t="str">
        <f>VLOOKUP(G2660,'Sub-Acct VLookup'!$A$1:$B$44,2,0)</f>
        <v>Community Welfare</v>
      </c>
      <c r="I2660" s="143">
        <v>3333</v>
      </c>
      <c r="J2660" s="133" t="s">
        <v>1011</v>
      </c>
      <c r="K2660" s="133"/>
      <c r="L2660" t="str">
        <f>VLOOKUP(J2660,'State V-Lookup'!$A$1:$B$19,2,0)</f>
        <v>KENTUCKY</v>
      </c>
      <c r="M2660" t="str">
        <f>VLOOKUP(I2660,'Cost Center VLookup'!$A$1:$C$99,2,0)</f>
        <v>3333 Mid St Div Public Affairs</v>
      </c>
      <c r="N2660" t="str">
        <f>VLOOKUP(I2660,'Cost Center VLookup'!$A$1:$C$89,3,0)</f>
        <v>Mark Martin</v>
      </c>
      <c r="O2660" t="str">
        <f>VLOOKUP(I2660,'Cost Center VLookup'!$A$1:$D$97,4,0)</f>
        <v>Administration</v>
      </c>
    </row>
    <row r="2661" spans="1:15" ht="15" hidden="1">
      <c r="A2661" s="142" t="s">
        <v>2653</v>
      </c>
      <c r="B2661" s="143">
        <v>201709</v>
      </c>
      <c r="C2661" s="98" t="s">
        <v>2268</v>
      </c>
      <c r="D2661" s="142" t="s">
        <v>2654</v>
      </c>
      <c r="E2661" s="142" t="s">
        <v>2183</v>
      </c>
      <c r="F2661" s="144">
        <v>500</v>
      </c>
      <c r="G2661" s="143">
        <v>30736</v>
      </c>
      <c r="H2661" s="7" t="str">
        <f>VLOOKUP(G2661,'Sub-Acct VLookup'!$A$1:$B$44,2,0)</f>
        <v>Community Welfare</v>
      </c>
      <c r="I2661" s="143">
        <v>3307</v>
      </c>
      <c r="J2661" s="133" t="s">
        <v>1011</v>
      </c>
      <c r="K2661" s="133"/>
      <c r="L2661" t="str">
        <f>VLOOKUP(J2661,'State V-Lookup'!$A$1:$B$19,2,0)</f>
        <v>KENTUCKY</v>
      </c>
      <c r="M2661" t="str">
        <f>VLOOKUP(I2661,'Cost Center VLookup'!$A$1:$C$99,2,0)</f>
        <v>3307 Mid St Div Franklin Finance</v>
      </c>
      <c r="N2661" t="str">
        <f>VLOOKUP(I2661,'Cost Center VLookup'!$A$1:$C$89,3,0)</f>
        <v>Marcie Wessinger</v>
      </c>
      <c r="O2661" t="str">
        <f>VLOOKUP(I2661,'Cost Center VLookup'!$A$1:$D$97,4,0)</f>
        <v>Administration</v>
      </c>
    </row>
    <row r="2662" spans="1:15" ht="15" hidden="1">
      <c r="A2662" s="142" t="s">
        <v>2653</v>
      </c>
      <c r="B2662" s="143">
        <v>201709</v>
      </c>
      <c r="C2662" s="98" t="s">
        <v>2268</v>
      </c>
      <c r="D2662" s="142" t="s">
        <v>2654</v>
      </c>
      <c r="E2662" s="142" t="s">
        <v>2655</v>
      </c>
      <c r="F2662" s="144">
        <v>1000</v>
      </c>
      <c r="G2662" s="143">
        <v>30736</v>
      </c>
      <c r="H2662" s="7" t="str">
        <f>VLOOKUP(G2662,'Sub-Acct VLookup'!$A$1:$B$44,2,0)</f>
        <v>Community Welfare</v>
      </c>
      <c r="I2662" s="143">
        <v>3301</v>
      </c>
      <c r="J2662" s="145" t="s">
        <v>1026</v>
      </c>
      <c r="K2662" s="145"/>
      <c r="L2662" t="str">
        <f>VLOOKUP(J2662,'State V-Lookup'!$A$1:$B$19,2,0)</f>
        <v>TENNESSEE</v>
      </c>
      <c r="M2662" t="str">
        <f>VLOOKUP(I2662,'Cost Center VLookup'!$A$1:$C$99,2,0)</f>
        <v>3301 Mid St Div Franklin Administration</v>
      </c>
      <c r="N2662" t="str">
        <f>VLOOKUP(I2662,'Cost Center VLookup'!$A$1:$C$89,3,0)</f>
        <v>Kevin Dobbs</v>
      </c>
      <c r="O2662" t="str">
        <f>VLOOKUP(I2662,'Cost Center VLookup'!$A$1:$D$97,4,0)</f>
        <v>Administration</v>
      </c>
    </row>
    <row r="2663" spans="1:15" ht="15" hidden="1">
      <c r="A2663" s="142" t="s">
        <v>2653</v>
      </c>
      <c r="B2663" s="143">
        <v>201709</v>
      </c>
      <c r="C2663" s="98" t="s">
        <v>2268</v>
      </c>
      <c r="D2663" s="142" t="s">
        <v>2654</v>
      </c>
      <c r="E2663" s="142" t="s">
        <v>2656</v>
      </c>
      <c r="F2663" s="144">
        <v>400</v>
      </c>
      <c r="G2663" s="143">
        <v>30736</v>
      </c>
      <c r="H2663" s="7" t="str">
        <f>VLOOKUP(G2663,'Sub-Acct VLookup'!$A$1:$B$44,2,0)</f>
        <v>Community Welfare</v>
      </c>
      <c r="I2663" s="143">
        <v>2631</v>
      </c>
      <c r="J2663" s="145" t="s">
        <v>1027</v>
      </c>
      <c r="K2663" s="145"/>
      <c r="L2663" t="str">
        <f>VLOOKUP(J2663,'State V-Lookup'!$A$1:$B$19,2,0)</f>
        <v>GENERAL OFFICE</v>
      </c>
      <c r="M2663" t="str">
        <f>VLOOKUP(I2663,'Cost Center VLookup'!$A$1:$C$99,2,0)</f>
        <v>2631 KY Div Madisonville West Region Administration</v>
      </c>
      <c r="N2663" t="str">
        <f>VLOOKUP(I2663,'Cost Center VLookup'!$A$1:$C$89,3,0)</f>
        <v>Tim Owen</v>
      </c>
      <c r="O2663" t="str">
        <f>VLOOKUP(I2663,'Cost Center VLookup'!$A$1:$D$97,4,0)</f>
        <v>Administration</v>
      </c>
    </row>
    <row r="2664" spans="1:15" ht="15" hidden="1">
      <c r="A2664" s="142" t="s">
        <v>2657</v>
      </c>
      <c r="B2664" s="143">
        <v>201709</v>
      </c>
      <c r="C2664" s="98" t="s">
        <v>2268</v>
      </c>
      <c r="D2664" s="142" t="s">
        <v>2658</v>
      </c>
      <c r="E2664" s="142" t="s">
        <v>1497</v>
      </c>
      <c r="F2664" s="144">
        <v>500</v>
      </c>
      <c r="G2664" s="143">
        <v>30736</v>
      </c>
      <c r="H2664" s="7" t="str">
        <f>VLOOKUP(G2664,'Sub-Acct VLookup'!$A$1:$B$44,2,0)</f>
        <v>Community Welfare</v>
      </c>
      <c r="I2664" s="143">
        <v>3333</v>
      </c>
      <c r="J2664" s="133" t="s">
        <v>1011</v>
      </c>
      <c r="K2664" s="133"/>
      <c r="L2664" t="str">
        <f>VLOOKUP(J2664,'State V-Lookup'!$A$1:$B$19,2,0)</f>
        <v>KENTUCKY</v>
      </c>
      <c r="M2664" t="str">
        <f>VLOOKUP(I2664,'Cost Center VLookup'!$A$1:$C$99,2,0)</f>
        <v>3333 Mid St Div Public Affairs</v>
      </c>
      <c r="N2664" t="str">
        <f>VLOOKUP(I2664,'Cost Center VLookup'!$A$1:$C$89,3,0)</f>
        <v>Mark Martin</v>
      </c>
      <c r="O2664" t="str">
        <f>VLOOKUP(I2664,'Cost Center VLookup'!$A$1:$D$97,4,0)</f>
        <v>Administration</v>
      </c>
    </row>
    <row r="2665" spans="1:15" ht="15" hidden="1">
      <c r="A2665" s="142" t="s">
        <v>2659</v>
      </c>
      <c r="B2665" s="143">
        <v>201709</v>
      </c>
      <c r="C2665" s="98" t="s">
        <v>2268</v>
      </c>
      <c r="D2665" s="142" t="s">
        <v>2660</v>
      </c>
      <c r="E2665" s="142" t="s">
        <v>1833</v>
      </c>
      <c r="F2665" s="144">
        <v>500</v>
      </c>
      <c r="G2665" s="143">
        <v>30736</v>
      </c>
      <c r="H2665" s="7" t="str">
        <f>VLOOKUP(G2665,'Sub-Acct VLookup'!$A$1:$B$44,2,0)</f>
        <v>Community Welfare</v>
      </c>
      <c r="I2665" s="143">
        <v>3344</v>
      </c>
      <c r="J2665" s="145" t="s">
        <v>1026</v>
      </c>
      <c r="K2665" s="145"/>
      <c r="L2665" t="str">
        <f>VLOOKUP(J2665,'State V-Lookup'!$A$1:$B$19,2,0)</f>
        <v>TENNESSEE</v>
      </c>
      <c r="M2665" t="str">
        <f>VLOOKUP(I2665,'Cost Center VLookup'!$A$1:$C$99,2,0)</f>
        <v>3344 Mid St Div Shelbyville Operations</v>
      </c>
      <c r="N2665" t="str">
        <f>VLOOKUP(I2665,'Cost Center VLookup'!$A$1:$C$89,3,0)</f>
        <v>James Robbins / Jason Griffin</v>
      </c>
      <c r="O2665" t="str">
        <f>VLOOKUP(I2665,'Cost Center VLookup'!$A$1:$D$97,4,0)</f>
        <v>Brett Lowe</v>
      </c>
    </row>
    <row r="2666" spans="1:15" ht="15" hidden="1">
      <c r="B2666" s="143">
        <v>201709</v>
      </c>
      <c r="C2666" s="98" t="s">
        <v>2268</v>
      </c>
      <c r="D2666" s="142" t="s">
        <v>934</v>
      </c>
      <c r="E2666" s="142" t="s">
        <v>934</v>
      </c>
      <c r="F2666" s="24">
        <v>-6275</v>
      </c>
      <c r="G2666" s="143">
        <v>30736</v>
      </c>
      <c r="H2666" s="7" t="str">
        <f>VLOOKUP(G2666,'Sub-Acct VLookup'!$A$1:$B$44,2,0)</f>
        <v>Community Welfare</v>
      </c>
      <c r="I2666" s="143">
        <v>3438</v>
      </c>
      <c r="J2666" s="145" t="s">
        <v>1035</v>
      </c>
      <c r="K2666" s="145"/>
      <c r="L2666" t="str">
        <f>VLOOKUP(J2666,'State V-Lookup'!$A$1:$B$19,2,0)</f>
        <v>VIRGINIA</v>
      </c>
      <c r="M2666" t="str">
        <f>VLOOKUP(I2666,'Cost Center VLookup'!$A$1:$C$99,2,0)</f>
        <v>3438 Mid St Div New River North Operations</v>
      </c>
      <c r="N2666" t="str">
        <f>VLOOKUP(I2666,'Cost Center VLookup'!$A$1:$C$89,3,0)</f>
        <v>Perry Patterson</v>
      </c>
      <c r="O2666" t="str">
        <f>VLOOKUP(I2666,'Cost Center VLookup'!$A$1:$D$97,4,0)</f>
        <v>Bernie Anderson</v>
      </c>
    </row>
    <row r="2667" spans="1:15" ht="15" hidden="1">
      <c r="B2667" s="143">
        <v>201710</v>
      </c>
      <c r="C2667" s="98" t="s">
        <v>2701</v>
      </c>
      <c r="D2667" s="142" t="s">
        <v>934</v>
      </c>
      <c r="E2667" s="142" t="s">
        <v>934</v>
      </c>
      <c r="F2667" s="144">
        <v>-2500</v>
      </c>
      <c r="G2667" s="143">
        <v>30736</v>
      </c>
      <c r="H2667" s="7" t="str">
        <f>VLOOKUP(G2667,'Sub-Acct VLookup'!$A$1:$B$44,2,0)</f>
        <v>Community Welfare</v>
      </c>
      <c r="I2667" s="143">
        <v>3438</v>
      </c>
      <c r="J2667" s="145" t="s">
        <v>1035</v>
      </c>
      <c r="K2667" s="145"/>
      <c r="L2667" t="str">
        <f>VLOOKUP(J2667,'State V-Lookup'!$A$1:$B$19,2,0)</f>
        <v>VIRGINIA</v>
      </c>
      <c r="M2667" t="str">
        <f>VLOOKUP(I2667,'Cost Center VLookup'!$A$1:$C$99,2,0)</f>
        <v>3438 Mid St Div New River North Operations</v>
      </c>
      <c r="N2667" t="str">
        <f>VLOOKUP(I2667,'Cost Center VLookup'!$A$1:$C$89,3,0)</f>
        <v>Perry Patterson</v>
      </c>
      <c r="O2667" t="str">
        <f>VLOOKUP(I2667,'Cost Center VLookup'!$A$1:$D$97,4,0)</f>
        <v>Bernie Anderson</v>
      </c>
    </row>
    <row r="2668" spans="1:15" ht="15" hidden="1">
      <c r="A2668" s="142" t="s">
        <v>2657</v>
      </c>
      <c r="B2668" s="143">
        <v>201710</v>
      </c>
      <c r="C2668" s="98" t="s">
        <v>2701</v>
      </c>
      <c r="D2668" s="142" t="s">
        <v>2662</v>
      </c>
      <c r="E2668" s="142" t="s">
        <v>470</v>
      </c>
      <c r="F2668" s="144">
        <v>1000</v>
      </c>
      <c r="G2668" s="143">
        <v>30736</v>
      </c>
      <c r="H2668" s="7" t="str">
        <f>VLOOKUP(G2668,'Sub-Acct VLookup'!$A$1:$B$44,2,0)</f>
        <v>Community Welfare</v>
      </c>
      <c r="I2668" s="143">
        <v>3333</v>
      </c>
      <c r="J2668" s="145" t="s">
        <v>1026</v>
      </c>
      <c r="K2668" s="145"/>
      <c r="L2668" t="str">
        <f>VLOOKUP(J2668,'State V-Lookup'!$A$1:$B$19,2,0)</f>
        <v>TENNESSEE</v>
      </c>
      <c r="M2668" t="str">
        <f>VLOOKUP(I2668,'Cost Center VLookup'!$A$1:$C$99,2,0)</f>
        <v>3333 Mid St Div Public Affairs</v>
      </c>
      <c r="N2668" t="str">
        <f>VLOOKUP(I2668,'Cost Center VLookup'!$A$1:$C$89,3,0)</f>
        <v>Mark Martin</v>
      </c>
      <c r="O2668" t="str">
        <f>VLOOKUP(I2668,'Cost Center VLookup'!$A$1:$D$97,4,0)</f>
        <v>Administration</v>
      </c>
    </row>
    <row r="2669" spans="1:15" ht="15" hidden="1">
      <c r="A2669" s="142" t="s">
        <v>2659</v>
      </c>
      <c r="B2669" s="143">
        <v>201710</v>
      </c>
      <c r="C2669" s="98" t="s">
        <v>2701</v>
      </c>
      <c r="D2669" s="142" t="s">
        <v>2663</v>
      </c>
      <c r="E2669" s="142" t="s">
        <v>519</v>
      </c>
      <c r="F2669" s="144">
        <v>1000</v>
      </c>
      <c r="G2669" s="143">
        <v>30706</v>
      </c>
      <c r="H2669" s="7" t="str">
        <f>VLOOKUP(G2669,'Sub-Acct VLookup'!$A$1:$B$44,2,0)</f>
        <v>Museums &amp; Arts</v>
      </c>
      <c r="I2669" s="143">
        <v>3308</v>
      </c>
      <c r="J2669" s="145" t="s">
        <v>1011</v>
      </c>
      <c r="K2669" s="145"/>
      <c r="L2669" t="str">
        <f>VLOOKUP(J2669,'State V-Lookup'!$A$1:$B$19,2,0)</f>
        <v>KENTUCKY</v>
      </c>
      <c r="M2669" t="str">
        <f>VLOOKUP(I2669,'Cost Center VLookup'!$A$1:$C$99,2,0)</f>
        <v>3308 Mid St Div Franklin Marketing</v>
      </c>
      <c r="N2669" t="str">
        <f>VLOOKUP(I2669,'Cost Center VLookup'!$A$1:$C$89,3,0)</f>
        <v>Danny Bertotti</v>
      </c>
      <c r="O2669" t="str">
        <f>VLOOKUP(I2669,'Cost Center VLookup'!$A$1:$D$97,4,0)</f>
        <v>Marketing</v>
      </c>
    </row>
    <row r="2670" spans="1:15" ht="15" hidden="1">
      <c r="A2670" s="142" t="s">
        <v>2664</v>
      </c>
      <c r="B2670" s="143">
        <v>201710</v>
      </c>
      <c r="C2670" s="98" t="s">
        <v>2701</v>
      </c>
      <c r="D2670" s="142" t="s">
        <v>2665</v>
      </c>
      <c r="E2670" s="142" t="s">
        <v>1751</v>
      </c>
      <c r="F2670" s="144">
        <v>500</v>
      </c>
      <c r="G2670" s="143">
        <v>30706</v>
      </c>
      <c r="H2670" s="7" t="str">
        <f>VLOOKUP(G2670,'Sub-Acct VLookup'!$A$1:$B$44,2,0)</f>
        <v>Museums &amp; Arts</v>
      </c>
      <c r="I2670" s="143">
        <v>3436</v>
      </c>
      <c r="J2670" s="145" t="s">
        <v>1026</v>
      </c>
      <c r="K2670" s="145"/>
      <c r="L2670" t="str">
        <f>VLOOKUP(J2670,'State V-Lookup'!$A$1:$B$19,2,0)</f>
        <v>TENNESSEE</v>
      </c>
      <c r="M2670" t="str">
        <f>VLOOKUP(I2670,'Cost Center VLookup'!$A$1:$C$99,2,0)</f>
        <v>3436 Mid St Div Johnson City Tri-Cities Operations</v>
      </c>
      <c r="N2670" t="str">
        <f>VLOOKUP(I2670,'Cost Center VLookup'!$A$1:$C$89,3,0)</f>
        <v>John Bradley</v>
      </c>
      <c r="O2670" t="str">
        <f>VLOOKUP(I2670,'Cost Center VLookup'!$A$1:$D$97,4,0)</f>
        <v>Bernie Anderson</v>
      </c>
    </row>
    <row r="2671" spans="1:15" ht="15" hidden="1">
      <c r="A2671" s="142" t="s">
        <v>2664</v>
      </c>
      <c r="B2671" s="143">
        <v>201710</v>
      </c>
      <c r="C2671" s="98" t="s">
        <v>2701</v>
      </c>
      <c r="D2671" s="142" t="s">
        <v>2666</v>
      </c>
      <c r="E2671" s="142" t="s">
        <v>713</v>
      </c>
      <c r="F2671" s="144">
        <v>5000</v>
      </c>
      <c r="G2671" s="143">
        <v>30702</v>
      </c>
      <c r="H2671" s="7" t="str">
        <f>VLOOKUP(G2671,'Sub-Acct VLookup'!$A$1:$B$44,2,0)</f>
        <v>Education</v>
      </c>
      <c r="I2671" s="143">
        <v>3333</v>
      </c>
      <c r="J2671" s="145" t="s">
        <v>1011</v>
      </c>
      <c r="K2671" s="145"/>
      <c r="L2671" t="str">
        <f>VLOOKUP(J2671,'State V-Lookup'!$A$1:$B$19,2,0)</f>
        <v>KENTUCKY</v>
      </c>
      <c r="M2671" t="str">
        <f>VLOOKUP(I2671,'Cost Center VLookup'!$A$1:$C$99,2,0)</f>
        <v>3333 Mid St Div Public Affairs</v>
      </c>
      <c r="N2671" t="str">
        <f>VLOOKUP(I2671,'Cost Center VLookup'!$A$1:$C$89,3,0)</f>
        <v>Mark Martin</v>
      </c>
      <c r="O2671" t="str">
        <f>VLOOKUP(I2671,'Cost Center VLookup'!$A$1:$D$97,4,0)</f>
        <v>Administration</v>
      </c>
    </row>
    <row r="2672" spans="1:15" ht="15" hidden="1">
      <c r="A2672" s="142" t="s">
        <v>2664</v>
      </c>
      <c r="B2672" s="143">
        <v>201710</v>
      </c>
      <c r="C2672" s="98" t="s">
        <v>2701</v>
      </c>
      <c r="D2672" s="142" t="s">
        <v>2667</v>
      </c>
      <c r="E2672" s="142" t="s">
        <v>90</v>
      </c>
      <c r="F2672" s="144">
        <v>944</v>
      </c>
      <c r="G2672" s="143">
        <v>30736</v>
      </c>
      <c r="H2672" s="7" t="str">
        <f>VLOOKUP(G2672,'Sub-Acct VLookup'!$A$1:$B$44,2,0)</f>
        <v>Community Welfare</v>
      </c>
      <c r="I2672" s="143">
        <v>3333</v>
      </c>
      <c r="J2672" s="145" t="s">
        <v>1011</v>
      </c>
      <c r="K2672" s="145"/>
      <c r="L2672" t="str">
        <f>VLOOKUP(J2672,'State V-Lookup'!$A$1:$B$19,2,0)</f>
        <v>KENTUCKY</v>
      </c>
      <c r="M2672" t="str">
        <f>VLOOKUP(I2672,'Cost Center VLookup'!$A$1:$C$99,2,0)</f>
        <v>3333 Mid St Div Public Affairs</v>
      </c>
      <c r="N2672" t="str">
        <f>VLOOKUP(I2672,'Cost Center VLookup'!$A$1:$C$89,3,0)</f>
        <v>Mark Martin</v>
      </c>
      <c r="O2672" t="str">
        <f>VLOOKUP(I2672,'Cost Center VLookup'!$A$1:$D$97,4,0)</f>
        <v>Administration</v>
      </c>
    </row>
    <row r="2673" spans="1:15" ht="15" hidden="1">
      <c r="A2673" s="142" t="s">
        <v>2664</v>
      </c>
      <c r="B2673" s="143">
        <v>201710</v>
      </c>
      <c r="C2673" s="98" t="s">
        <v>2701</v>
      </c>
      <c r="D2673" s="142" t="s">
        <v>2666</v>
      </c>
      <c r="E2673" s="142" t="s">
        <v>585</v>
      </c>
      <c r="F2673" s="144">
        <v>2500</v>
      </c>
      <c r="G2673" s="143">
        <v>30736</v>
      </c>
      <c r="H2673" s="7" t="str">
        <f>VLOOKUP(G2673,'Sub-Acct VLookup'!$A$1:$B$44,2,0)</f>
        <v>Community Welfare</v>
      </c>
      <c r="I2673" s="143">
        <v>3333</v>
      </c>
      <c r="J2673" s="145" t="s">
        <v>1011</v>
      </c>
      <c r="K2673" s="145"/>
      <c r="L2673" t="str">
        <f>VLOOKUP(J2673,'State V-Lookup'!$A$1:$B$19,2,0)</f>
        <v>KENTUCKY</v>
      </c>
      <c r="M2673" t="str">
        <f>VLOOKUP(I2673,'Cost Center VLookup'!$A$1:$C$99,2,0)</f>
        <v>3333 Mid St Div Public Affairs</v>
      </c>
      <c r="N2673" t="str">
        <f>VLOOKUP(I2673,'Cost Center VLookup'!$A$1:$C$89,3,0)</f>
        <v>Mark Martin</v>
      </c>
      <c r="O2673" t="str">
        <f>VLOOKUP(I2673,'Cost Center VLookup'!$A$1:$D$97,4,0)</f>
        <v>Administration</v>
      </c>
    </row>
    <row r="2674" spans="1:15" ht="15" hidden="1">
      <c r="A2674" s="142" t="s">
        <v>2664</v>
      </c>
      <c r="B2674" s="143">
        <v>201710</v>
      </c>
      <c r="C2674" s="98" t="s">
        <v>2701</v>
      </c>
      <c r="D2674" s="142" t="s">
        <v>2666</v>
      </c>
      <c r="E2674" s="142" t="s">
        <v>263</v>
      </c>
      <c r="F2674" s="144">
        <v>2500</v>
      </c>
      <c r="G2674" s="143">
        <v>30736</v>
      </c>
      <c r="H2674" s="7" t="str">
        <f>VLOOKUP(G2674,'Sub-Acct VLookup'!$A$1:$B$44,2,0)</f>
        <v>Community Welfare</v>
      </c>
      <c r="I2674" s="143">
        <v>3333</v>
      </c>
      <c r="J2674" s="145" t="s">
        <v>1011</v>
      </c>
      <c r="K2674" s="145"/>
      <c r="L2674" t="str">
        <f>VLOOKUP(J2674,'State V-Lookup'!$A$1:$B$19,2,0)</f>
        <v>KENTUCKY</v>
      </c>
      <c r="M2674" t="str">
        <f>VLOOKUP(I2674,'Cost Center VLookup'!$A$1:$C$99,2,0)</f>
        <v>3333 Mid St Div Public Affairs</v>
      </c>
      <c r="N2674" t="str">
        <f>VLOOKUP(I2674,'Cost Center VLookup'!$A$1:$C$89,3,0)</f>
        <v>Mark Martin</v>
      </c>
      <c r="O2674" t="str">
        <f>VLOOKUP(I2674,'Cost Center VLookup'!$A$1:$D$97,4,0)</f>
        <v>Administration</v>
      </c>
    </row>
    <row r="2675" spans="1:15" ht="15" hidden="1">
      <c r="A2675" s="142" t="s">
        <v>2664</v>
      </c>
      <c r="B2675" s="143">
        <v>201710</v>
      </c>
      <c r="C2675" s="98" t="s">
        <v>2701</v>
      </c>
      <c r="D2675" s="142" t="s">
        <v>2665</v>
      </c>
      <c r="E2675" s="142" t="s">
        <v>615</v>
      </c>
      <c r="F2675" s="144">
        <v>3500</v>
      </c>
      <c r="G2675" s="143">
        <v>30706</v>
      </c>
      <c r="H2675" s="7" t="str">
        <f>VLOOKUP(G2675,'Sub-Acct VLookup'!$A$1:$B$44,2,0)</f>
        <v>Museums &amp; Arts</v>
      </c>
      <c r="I2675" s="143">
        <v>3333</v>
      </c>
      <c r="J2675" s="145" t="s">
        <v>1011</v>
      </c>
      <c r="K2675" s="145"/>
      <c r="L2675" t="str">
        <f>VLOOKUP(J2675,'State V-Lookup'!$A$1:$B$19,2,0)</f>
        <v>KENTUCKY</v>
      </c>
      <c r="M2675" t="str">
        <f>VLOOKUP(I2675,'Cost Center VLookup'!$A$1:$C$99,2,0)</f>
        <v>3333 Mid St Div Public Affairs</v>
      </c>
      <c r="N2675" t="str">
        <f>VLOOKUP(I2675,'Cost Center VLookup'!$A$1:$C$89,3,0)</f>
        <v>Mark Martin</v>
      </c>
      <c r="O2675" t="str">
        <f>VLOOKUP(I2675,'Cost Center VLookup'!$A$1:$D$97,4,0)</f>
        <v>Administration</v>
      </c>
    </row>
    <row r="2676" spans="1:15" ht="15" hidden="1">
      <c r="A2676" s="142" t="s">
        <v>2664</v>
      </c>
      <c r="B2676" s="143">
        <v>201710</v>
      </c>
      <c r="C2676" s="98" t="s">
        <v>2701</v>
      </c>
      <c r="D2676" s="142" t="s">
        <v>2665</v>
      </c>
      <c r="E2676" s="142" t="s">
        <v>2668</v>
      </c>
      <c r="F2676" s="144">
        <v>100</v>
      </c>
      <c r="G2676" s="143">
        <v>30736</v>
      </c>
      <c r="H2676" s="7" t="str">
        <f>VLOOKUP(G2676,'Sub-Acct VLookup'!$A$1:$B$44,2,0)</f>
        <v>Community Welfare</v>
      </c>
      <c r="I2676" s="143">
        <v>3333</v>
      </c>
      <c r="J2676" s="145" t="s">
        <v>1011</v>
      </c>
      <c r="K2676" s="145"/>
      <c r="L2676" t="str">
        <f>VLOOKUP(J2676,'State V-Lookup'!$A$1:$B$19,2,0)</f>
        <v>KENTUCKY</v>
      </c>
      <c r="M2676" t="str">
        <f>VLOOKUP(I2676,'Cost Center VLookup'!$A$1:$C$99,2,0)</f>
        <v>3333 Mid St Div Public Affairs</v>
      </c>
      <c r="N2676" t="str">
        <f>VLOOKUP(I2676,'Cost Center VLookup'!$A$1:$C$89,3,0)</f>
        <v>Mark Martin</v>
      </c>
      <c r="O2676" t="str">
        <f>VLOOKUP(I2676,'Cost Center VLookup'!$A$1:$D$97,4,0)</f>
        <v>Administration</v>
      </c>
    </row>
    <row r="2677" spans="1:15" ht="15" hidden="1">
      <c r="A2677" s="142" t="s">
        <v>2669</v>
      </c>
      <c r="B2677" s="143">
        <v>201710</v>
      </c>
      <c r="C2677" s="98" t="s">
        <v>2701</v>
      </c>
      <c r="D2677" s="142" t="s">
        <v>2670</v>
      </c>
      <c r="E2677" s="142" t="s">
        <v>470</v>
      </c>
      <c r="F2677" s="144">
        <v>3500</v>
      </c>
      <c r="G2677" s="143">
        <v>30736</v>
      </c>
      <c r="H2677" s="7" t="str">
        <f>VLOOKUP(G2677,'Sub-Acct VLookup'!$A$1:$B$44,2,0)</f>
        <v>Community Welfare</v>
      </c>
      <c r="I2677" s="143">
        <v>3333</v>
      </c>
      <c r="J2677" s="145" t="s">
        <v>1011</v>
      </c>
      <c r="K2677" s="145"/>
      <c r="L2677" t="str">
        <f>VLOOKUP(J2677,'State V-Lookup'!$A$1:$B$19,2,0)</f>
        <v>KENTUCKY</v>
      </c>
      <c r="M2677" t="str">
        <f>VLOOKUP(I2677,'Cost Center VLookup'!$A$1:$C$99,2,0)</f>
        <v>3333 Mid St Div Public Affairs</v>
      </c>
      <c r="N2677" t="str">
        <f>VLOOKUP(I2677,'Cost Center VLookup'!$A$1:$C$89,3,0)</f>
        <v>Mark Martin</v>
      </c>
      <c r="O2677" t="str">
        <f>VLOOKUP(I2677,'Cost Center VLookup'!$A$1:$D$97,4,0)</f>
        <v>Administration</v>
      </c>
    </row>
    <row r="2678" spans="1:15" ht="15" hidden="1">
      <c r="A2678" s="142" t="s">
        <v>2669</v>
      </c>
      <c r="B2678" s="143">
        <v>201710</v>
      </c>
      <c r="C2678" s="98" t="s">
        <v>2701</v>
      </c>
      <c r="D2678" s="142" t="s">
        <v>2671</v>
      </c>
      <c r="E2678" s="142" t="s">
        <v>88</v>
      </c>
      <c r="F2678" s="144">
        <v>200</v>
      </c>
      <c r="G2678" s="143">
        <v>30736</v>
      </c>
      <c r="H2678" s="7" t="str">
        <f>VLOOKUP(G2678,'Sub-Acct VLookup'!$A$1:$B$44,2,0)</f>
        <v>Community Welfare</v>
      </c>
      <c r="I2678" s="143">
        <v>3333</v>
      </c>
      <c r="J2678" s="145" t="s">
        <v>1011</v>
      </c>
      <c r="K2678" s="145"/>
      <c r="L2678" t="str">
        <f>VLOOKUP(J2678,'State V-Lookup'!$A$1:$B$19,2,0)</f>
        <v>KENTUCKY</v>
      </c>
      <c r="M2678" t="str">
        <f>VLOOKUP(I2678,'Cost Center VLookup'!$A$1:$C$99,2,0)</f>
        <v>3333 Mid St Div Public Affairs</v>
      </c>
      <c r="N2678" t="str">
        <f>VLOOKUP(I2678,'Cost Center VLookup'!$A$1:$C$89,3,0)</f>
        <v>Mark Martin</v>
      </c>
      <c r="O2678" t="str">
        <f>VLOOKUP(I2678,'Cost Center VLookup'!$A$1:$D$97,4,0)</f>
        <v>Administration</v>
      </c>
    </row>
    <row r="2679" spans="1:15" ht="15" hidden="1">
      <c r="A2679" s="142" t="s">
        <v>2669</v>
      </c>
      <c r="B2679" s="143">
        <v>201710</v>
      </c>
      <c r="C2679" s="98" t="s">
        <v>2701</v>
      </c>
      <c r="D2679" s="142" t="s">
        <v>2672</v>
      </c>
      <c r="E2679" s="142" t="s">
        <v>876</v>
      </c>
      <c r="F2679" s="144">
        <v>500</v>
      </c>
      <c r="G2679" s="143">
        <v>30736</v>
      </c>
      <c r="H2679" s="7" t="str">
        <f>VLOOKUP(G2679,'Sub-Acct VLookup'!$A$1:$B$44,2,0)</f>
        <v>Community Welfare</v>
      </c>
      <c r="I2679" s="143">
        <v>3333</v>
      </c>
      <c r="J2679" s="145" t="s">
        <v>1011</v>
      </c>
      <c r="K2679" s="145"/>
      <c r="L2679" t="str">
        <f>VLOOKUP(J2679,'State V-Lookup'!$A$1:$B$19,2,0)</f>
        <v>KENTUCKY</v>
      </c>
      <c r="M2679" t="str">
        <f>VLOOKUP(I2679,'Cost Center VLookup'!$A$1:$C$99,2,0)</f>
        <v>3333 Mid St Div Public Affairs</v>
      </c>
      <c r="N2679" t="str">
        <f>VLOOKUP(I2679,'Cost Center VLookup'!$A$1:$C$89,3,0)</f>
        <v>Mark Martin</v>
      </c>
      <c r="O2679" t="str">
        <f>VLOOKUP(I2679,'Cost Center VLookup'!$A$1:$D$97,4,0)</f>
        <v>Administration</v>
      </c>
    </row>
    <row r="2680" spans="1:15" ht="15" hidden="1">
      <c r="A2680" s="142" t="s">
        <v>2669</v>
      </c>
      <c r="B2680" s="143">
        <v>201710</v>
      </c>
      <c r="C2680" s="98" t="s">
        <v>2701</v>
      </c>
      <c r="D2680" s="142" t="s">
        <v>2673</v>
      </c>
      <c r="E2680" s="142" t="s">
        <v>800</v>
      </c>
      <c r="F2680" s="144">
        <v>1500</v>
      </c>
      <c r="G2680" s="143">
        <v>30702</v>
      </c>
      <c r="H2680" s="7" t="str">
        <f>VLOOKUP(G2680,'Sub-Acct VLookup'!$A$1:$B$44,2,0)</f>
        <v>Education</v>
      </c>
      <c r="I2680" s="143">
        <v>3333</v>
      </c>
      <c r="J2680" s="145" t="s">
        <v>1011</v>
      </c>
      <c r="K2680" s="145"/>
      <c r="L2680" t="str">
        <f>VLOOKUP(J2680,'State V-Lookup'!$A$1:$B$19,2,0)</f>
        <v>KENTUCKY</v>
      </c>
      <c r="M2680" t="str">
        <f>VLOOKUP(I2680,'Cost Center VLookup'!$A$1:$C$99,2,0)</f>
        <v>3333 Mid St Div Public Affairs</v>
      </c>
      <c r="N2680" t="str">
        <f>VLOOKUP(I2680,'Cost Center VLookup'!$A$1:$C$89,3,0)</f>
        <v>Mark Martin</v>
      </c>
      <c r="O2680" t="str">
        <f>VLOOKUP(I2680,'Cost Center VLookup'!$A$1:$D$97,4,0)</f>
        <v>Administration</v>
      </c>
    </row>
    <row r="2681" spans="1:15" ht="15" hidden="1">
      <c r="A2681" s="142" t="s">
        <v>2669</v>
      </c>
      <c r="B2681" s="143">
        <v>201710</v>
      </c>
      <c r="C2681" s="98" t="s">
        <v>2701</v>
      </c>
      <c r="D2681" s="142" t="s">
        <v>2674</v>
      </c>
      <c r="E2681" s="142" t="s">
        <v>857</v>
      </c>
      <c r="F2681" s="144">
        <v>5000</v>
      </c>
      <c r="G2681" s="143">
        <v>30702</v>
      </c>
      <c r="H2681" s="7" t="str">
        <f>VLOOKUP(G2681,'Sub-Acct VLookup'!$A$1:$B$44,2,0)</f>
        <v>Education</v>
      </c>
      <c r="I2681" s="143">
        <v>3301</v>
      </c>
      <c r="J2681" s="145" t="s">
        <v>1027</v>
      </c>
      <c r="K2681" s="145"/>
      <c r="L2681" t="str">
        <f>VLOOKUP(J2681,'State V-Lookup'!$A$1:$B$19,2,0)</f>
        <v>GENERAL OFFICE</v>
      </c>
      <c r="M2681" t="str">
        <f>VLOOKUP(I2681,'Cost Center VLookup'!$A$1:$C$99,2,0)</f>
        <v>3301 Mid St Div Franklin Administration</v>
      </c>
      <c r="N2681" t="str">
        <f>VLOOKUP(I2681,'Cost Center VLookup'!$A$1:$C$89,3,0)</f>
        <v>Kevin Dobbs</v>
      </c>
      <c r="O2681" t="str">
        <f>VLOOKUP(I2681,'Cost Center VLookup'!$A$1:$D$97,4,0)</f>
        <v>Administration</v>
      </c>
    </row>
    <row r="2682" spans="1:15" ht="15" hidden="1">
      <c r="A2682" s="142" t="s">
        <v>2675</v>
      </c>
      <c r="B2682" s="143">
        <v>201710</v>
      </c>
      <c r="C2682" s="98" t="s">
        <v>2701</v>
      </c>
      <c r="D2682" s="142" t="s">
        <v>2676</v>
      </c>
      <c r="E2682" s="142" t="s">
        <v>2300</v>
      </c>
      <c r="F2682" s="144">
        <v>1000</v>
      </c>
      <c r="G2682" s="143">
        <v>30706</v>
      </c>
      <c r="H2682" s="7" t="str">
        <f>VLOOKUP(G2682,'Sub-Acct VLookup'!$A$1:$B$44,2,0)</f>
        <v>Museums &amp; Arts</v>
      </c>
      <c r="I2682" s="143">
        <v>3343</v>
      </c>
      <c r="J2682" s="145" t="s">
        <v>1026</v>
      </c>
      <c r="K2682" s="145"/>
      <c r="L2682" t="str">
        <f>VLOOKUP(J2682,'State V-Lookup'!$A$1:$B$19,2,0)</f>
        <v>TENNESSEE</v>
      </c>
      <c r="M2682" t="str">
        <f>VLOOKUP(I2682,'Cost Center VLookup'!$A$1:$C$99,2,0)</f>
        <v>3343 Mid St Div Murfreesboro Operations</v>
      </c>
      <c r="N2682" t="str">
        <f>VLOOKUP(I2682,'Cost Center VLookup'!$A$1:$C$89,3,0)</f>
        <v>James Robbins / Jason Griffin</v>
      </c>
      <c r="O2682" t="str">
        <f>VLOOKUP(I2682,'Cost Center VLookup'!$A$1:$D$97,4,0)</f>
        <v>Brett Lowe</v>
      </c>
    </row>
    <row r="2683" spans="1:15" ht="15" hidden="1">
      <c r="A2683" s="142" t="s">
        <v>2677</v>
      </c>
      <c r="B2683" s="143">
        <v>201710</v>
      </c>
      <c r="C2683" s="98" t="s">
        <v>2701</v>
      </c>
      <c r="D2683" s="142" t="s">
        <v>2678</v>
      </c>
      <c r="E2683" s="142" t="s">
        <v>1848</v>
      </c>
      <c r="F2683" s="144">
        <v>200</v>
      </c>
      <c r="G2683" s="143">
        <v>30702</v>
      </c>
      <c r="H2683" s="7" t="str">
        <f>VLOOKUP(G2683,'Sub-Acct VLookup'!$A$1:$B$44,2,0)</f>
        <v>Education</v>
      </c>
      <c r="I2683" s="143">
        <v>3307</v>
      </c>
      <c r="J2683" s="145" t="s">
        <v>1026</v>
      </c>
      <c r="K2683" s="145"/>
      <c r="L2683" t="str">
        <f>VLOOKUP(J2683,'State V-Lookup'!$A$1:$B$19,2,0)</f>
        <v>TENNESSEE</v>
      </c>
      <c r="M2683" t="str">
        <f>VLOOKUP(I2683,'Cost Center VLookup'!$A$1:$C$99,2,0)</f>
        <v>3307 Mid St Div Franklin Finance</v>
      </c>
      <c r="N2683" t="str">
        <f>VLOOKUP(I2683,'Cost Center VLookup'!$A$1:$C$89,3,0)</f>
        <v>Marcie Wessinger</v>
      </c>
      <c r="O2683" t="str">
        <f>VLOOKUP(I2683,'Cost Center VLookup'!$A$1:$D$97,4,0)</f>
        <v>Administration</v>
      </c>
    </row>
    <row r="2684" spans="1:15" ht="15" hidden="1">
      <c r="A2684" s="142" t="s">
        <v>2679</v>
      </c>
      <c r="B2684" s="143">
        <v>201710</v>
      </c>
      <c r="C2684" s="98" t="s">
        <v>2701</v>
      </c>
      <c r="D2684" s="142" t="s">
        <v>2680</v>
      </c>
      <c r="E2684" s="142" t="s">
        <v>316</v>
      </c>
      <c r="F2684" s="144">
        <v>500</v>
      </c>
      <c r="G2684" s="143">
        <v>30736</v>
      </c>
      <c r="H2684" s="7" t="str">
        <f>VLOOKUP(G2684,'Sub-Acct VLookup'!$A$1:$B$44,2,0)</f>
        <v>Community Welfare</v>
      </c>
      <c r="I2684" s="143">
        <v>3333</v>
      </c>
      <c r="J2684" s="145" t="s">
        <v>1011</v>
      </c>
      <c r="K2684" s="145"/>
      <c r="L2684" t="str">
        <f>VLOOKUP(J2684,'State V-Lookup'!$A$1:$B$19,2,0)</f>
        <v>KENTUCKY</v>
      </c>
      <c r="M2684" t="str">
        <f>VLOOKUP(I2684,'Cost Center VLookup'!$A$1:$C$99,2,0)</f>
        <v>3333 Mid St Div Public Affairs</v>
      </c>
      <c r="N2684" t="str">
        <f>VLOOKUP(I2684,'Cost Center VLookup'!$A$1:$C$89,3,0)</f>
        <v>Mark Martin</v>
      </c>
      <c r="O2684" t="str">
        <f>VLOOKUP(I2684,'Cost Center VLookup'!$A$1:$D$97,4,0)</f>
        <v>Administration</v>
      </c>
    </row>
    <row r="2685" spans="1:15" ht="15" hidden="1">
      <c r="A2685" s="142" t="s">
        <v>2679</v>
      </c>
      <c r="B2685" s="143">
        <v>201710</v>
      </c>
      <c r="C2685" s="98" t="s">
        <v>2701</v>
      </c>
      <c r="D2685" s="142" t="s">
        <v>2680</v>
      </c>
      <c r="E2685" s="142" t="s">
        <v>853</v>
      </c>
      <c r="F2685" s="144">
        <v>500</v>
      </c>
      <c r="G2685" s="143">
        <v>30736</v>
      </c>
      <c r="H2685" s="7" t="str">
        <f>VLOOKUP(G2685,'Sub-Acct VLookup'!$A$1:$B$44,2,0)</f>
        <v>Community Welfare</v>
      </c>
      <c r="I2685" s="143">
        <v>3333</v>
      </c>
      <c r="J2685" s="145" t="s">
        <v>1011</v>
      </c>
      <c r="K2685" s="145"/>
      <c r="L2685" t="str">
        <f>VLOOKUP(J2685,'State V-Lookup'!$A$1:$B$19,2,0)</f>
        <v>KENTUCKY</v>
      </c>
      <c r="M2685" t="str">
        <f>VLOOKUP(I2685,'Cost Center VLookup'!$A$1:$C$99,2,0)</f>
        <v>3333 Mid St Div Public Affairs</v>
      </c>
      <c r="N2685" t="str">
        <f>VLOOKUP(I2685,'Cost Center VLookup'!$A$1:$C$89,3,0)</f>
        <v>Mark Martin</v>
      </c>
      <c r="O2685" t="str">
        <f>VLOOKUP(I2685,'Cost Center VLookup'!$A$1:$D$97,4,0)</f>
        <v>Administration</v>
      </c>
    </row>
    <row r="2686" spans="1:15" ht="15" hidden="1">
      <c r="A2686" s="142" t="s">
        <v>2679</v>
      </c>
      <c r="B2686" s="143">
        <v>201710</v>
      </c>
      <c r="C2686" s="98" t="s">
        <v>2701</v>
      </c>
      <c r="D2686" s="142" t="s">
        <v>2680</v>
      </c>
      <c r="E2686" s="142" t="s">
        <v>2681</v>
      </c>
      <c r="F2686" s="144">
        <v>500</v>
      </c>
      <c r="G2686" s="143">
        <v>30736</v>
      </c>
      <c r="H2686" s="7" t="str">
        <f>VLOOKUP(G2686,'Sub-Acct VLookup'!$A$1:$B$44,2,0)</f>
        <v>Community Welfare</v>
      </c>
      <c r="I2686" s="143">
        <v>3333</v>
      </c>
      <c r="J2686" s="145" t="s">
        <v>1011</v>
      </c>
      <c r="K2686" s="145"/>
      <c r="L2686" t="str">
        <f>VLOOKUP(J2686,'State V-Lookup'!$A$1:$B$19,2,0)</f>
        <v>KENTUCKY</v>
      </c>
      <c r="M2686" t="str">
        <f>VLOOKUP(I2686,'Cost Center VLookup'!$A$1:$C$99,2,0)</f>
        <v>3333 Mid St Div Public Affairs</v>
      </c>
      <c r="N2686" t="str">
        <f>VLOOKUP(I2686,'Cost Center VLookup'!$A$1:$C$89,3,0)</f>
        <v>Mark Martin</v>
      </c>
      <c r="O2686" t="str">
        <f>VLOOKUP(I2686,'Cost Center VLookup'!$A$1:$D$97,4,0)</f>
        <v>Administration</v>
      </c>
    </row>
    <row r="2687" spans="1:15" ht="15" hidden="1">
      <c r="A2687" s="142" t="s">
        <v>2679</v>
      </c>
      <c r="B2687" s="143">
        <v>201710</v>
      </c>
      <c r="C2687" s="98" t="s">
        <v>2701</v>
      </c>
      <c r="D2687" s="142" t="s">
        <v>2680</v>
      </c>
      <c r="E2687" s="142" t="s">
        <v>581</v>
      </c>
      <c r="F2687" s="144">
        <v>500</v>
      </c>
      <c r="G2687" s="143">
        <v>30736</v>
      </c>
      <c r="H2687" s="7" t="str">
        <f>VLOOKUP(G2687,'Sub-Acct VLookup'!$A$1:$B$44,2,0)</f>
        <v>Community Welfare</v>
      </c>
      <c r="I2687" s="143">
        <v>3333</v>
      </c>
      <c r="J2687" s="145" t="s">
        <v>1011</v>
      </c>
      <c r="K2687" s="145"/>
      <c r="L2687" t="str">
        <f>VLOOKUP(J2687,'State V-Lookup'!$A$1:$B$19,2,0)</f>
        <v>KENTUCKY</v>
      </c>
      <c r="M2687" t="str">
        <f>VLOOKUP(I2687,'Cost Center VLookup'!$A$1:$C$99,2,0)</f>
        <v>3333 Mid St Div Public Affairs</v>
      </c>
      <c r="N2687" t="str">
        <f>VLOOKUP(I2687,'Cost Center VLookup'!$A$1:$C$89,3,0)</f>
        <v>Mark Martin</v>
      </c>
      <c r="O2687" t="str">
        <f>VLOOKUP(I2687,'Cost Center VLookup'!$A$1:$D$97,4,0)</f>
        <v>Administration</v>
      </c>
    </row>
    <row r="2688" spans="1:15" ht="15" hidden="1">
      <c r="A2688" s="142" t="s">
        <v>2679</v>
      </c>
      <c r="B2688" s="143">
        <v>201710</v>
      </c>
      <c r="C2688" s="98" t="s">
        <v>2701</v>
      </c>
      <c r="D2688" s="142" t="s">
        <v>2680</v>
      </c>
      <c r="E2688" s="142" t="s">
        <v>848</v>
      </c>
      <c r="F2688" s="144">
        <v>1000</v>
      </c>
      <c r="G2688" s="143">
        <v>30736</v>
      </c>
      <c r="H2688" s="7" t="str">
        <f>VLOOKUP(G2688,'Sub-Acct VLookup'!$A$1:$B$44,2,0)</f>
        <v>Community Welfare</v>
      </c>
      <c r="I2688" s="143">
        <v>3333</v>
      </c>
      <c r="J2688" s="145" t="s">
        <v>1011</v>
      </c>
      <c r="K2688" s="145"/>
      <c r="L2688" t="str">
        <f>VLOOKUP(J2688,'State V-Lookup'!$A$1:$B$19,2,0)</f>
        <v>KENTUCKY</v>
      </c>
      <c r="M2688" t="str">
        <f>VLOOKUP(I2688,'Cost Center VLookup'!$A$1:$C$99,2,0)</f>
        <v>3333 Mid St Div Public Affairs</v>
      </c>
      <c r="N2688" t="str">
        <f>VLOOKUP(I2688,'Cost Center VLookup'!$A$1:$C$89,3,0)</f>
        <v>Mark Martin</v>
      </c>
      <c r="O2688" t="str">
        <f>VLOOKUP(I2688,'Cost Center VLookup'!$A$1:$D$97,4,0)</f>
        <v>Administration</v>
      </c>
    </row>
    <row r="2689" spans="1:15" ht="15" hidden="1">
      <c r="A2689" s="142" t="s">
        <v>2682</v>
      </c>
      <c r="B2689" s="143">
        <v>201710</v>
      </c>
      <c r="C2689" s="98" t="s">
        <v>2701</v>
      </c>
      <c r="D2689" s="142" t="s">
        <v>2683</v>
      </c>
      <c r="E2689" s="142" t="s">
        <v>2610</v>
      </c>
      <c r="F2689" s="144">
        <v>3000</v>
      </c>
      <c r="G2689" s="143">
        <v>30706</v>
      </c>
      <c r="H2689" s="7" t="str">
        <f>VLOOKUP(G2689,'Sub-Acct VLookup'!$A$1:$B$44,2,0)</f>
        <v>Museums &amp; Arts</v>
      </c>
      <c r="I2689" s="143">
        <v>3333</v>
      </c>
      <c r="J2689" s="145" t="s">
        <v>1011</v>
      </c>
      <c r="K2689" s="145"/>
      <c r="L2689" t="str">
        <f>VLOOKUP(J2689,'State V-Lookup'!$A$1:$B$19,2,0)</f>
        <v>KENTUCKY</v>
      </c>
      <c r="M2689" t="str">
        <f>VLOOKUP(I2689,'Cost Center VLookup'!$A$1:$C$99,2,0)</f>
        <v>3333 Mid St Div Public Affairs</v>
      </c>
      <c r="N2689" t="str">
        <f>VLOOKUP(I2689,'Cost Center VLookup'!$A$1:$C$89,3,0)</f>
        <v>Mark Martin</v>
      </c>
      <c r="O2689" t="str">
        <f>VLOOKUP(I2689,'Cost Center VLookup'!$A$1:$D$97,4,0)</f>
        <v>Administration</v>
      </c>
    </row>
    <row r="2690" spans="1:15" ht="15" hidden="1">
      <c r="A2690" s="142" t="s">
        <v>2684</v>
      </c>
      <c r="B2690" s="143">
        <v>201710</v>
      </c>
      <c r="C2690" s="98" t="s">
        <v>2701</v>
      </c>
      <c r="D2690" s="142" t="s">
        <v>2685</v>
      </c>
      <c r="E2690" s="142" t="s">
        <v>1876</v>
      </c>
      <c r="F2690" s="144">
        <v>2500</v>
      </c>
      <c r="G2690" s="143">
        <v>30702</v>
      </c>
      <c r="H2690" s="7" t="str">
        <f>VLOOKUP(G2690,'Sub-Acct VLookup'!$A$1:$B$44,2,0)</f>
        <v>Education</v>
      </c>
      <c r="I2690" s="143">
        <v>3333</v>
      </c>
      <c r="J2690" s="145" t="s">
        <v>1011</v>
      </c>
      <c r="K2690" s="145"/>
      <c r="L2690" t="str">
        <f>VLOOKUP(J2690,'State V-Lookup'!$A$1:$B$19,2,0)</f>
        <v>KENTUCKY</v>
      </c>
      <c r="M2690" t="str">
        <f>VLOOKUP(I2690,'Cost Center VLookup'!$A$1:$C$99,2,0)</f>
        <v>3333 Mid St Div Public Affairs</v>
      </c>
      <c r="N2690" t="str">
        <f>VLOOKUP(I2690,'Cost Center VLookup'!$A$1:$C$89,3,0)</f>
        <v>Mark Martin</v>
      </c>
      <c r="O2690" t="str">
        <f>VLOOKUP(I2690,'Cost Center VLookup'!$A$1:$D$97,4,0)</f>
        <v>Administration</v>
      </c>
    </row>
    <row r="2691" spans="1:15" ht="15" hidden="1">
      <c r="A2691" s="142" t="s">
        <v>2686</v>
      </c>
      <c r="B2691" s="143">
        <v>201710</v>
      </c>
      <c r="C2691" s="98" t="s">
        <v>2701</v>
      </c>
      <c r="D2691" s="142" t="s">
        <v>2688</v>
      </c>
      <c r="E2691" s="142" t="s">
        <v>2687</v>
      </c>
      <c r="F2691" s="144">
        <v>100</v>
      </c>
      <c r="G2691" s="143">
        <v>30736</v>
      </c>
      <c r="H2691" s="7" t="str">
        <f>VLOOKUP(G2691,'Sub-Acct VLookup'!$A$1:$B$44,2,0)</f>
        <v>Community Welfare</v>
      </c>
      <c r="I2691" s="143">
        <v>3307</v>
      </c>
      <c r="J2691" s="145" t="s">
        <v>1026</v>
      </c>
      <c r="K2691" s="145"/>
      <c r="L2691" t="str">
        <f>VLOOKUP(J2691,'State V-Lookup'!$A$1:$B$19,2,0)</f>
        <v>TENNESSEE</v>
      </c>
      <c r="M2691" t="str">
        <f>VLOOKUP(I2691,'Cost Center VLookup'!$A$1:$C$99,2,0)</f>
        <v>3307 Mid St Div Franklin Finance</v>
      </c>
      <c r="N2691" t="str">
        <f>VLOOKUP(I2691,'Cost Center VLookup'!$A$1:$C$89,3,0)</f>
        <v>Marcie Wessinger</v>
      </c>
      <c r="O2691" t="str">
        <f>VLOOKUP(I2691,'Cost Center VLookup'!$A$1:$D$97,4,0)</f>
        <v>Administration</v>
      </c>
    </row>
    <row r="2692" spans="1:15" ht="15" hidden="1">
      <c r="A2692" s="142" t="s">
        <v>2686</v>
      </c>
      <c r="B2692" s="143">
        <v>201710</v>
      </c>
      <c r="C2692" s="98" t="s">
        <v>2701</v>
      </c>
      <c r="D2692" s="142" t="s">
        <v>2689</v>
      </c>
      <c r="E2692" s="142" t="s">
        <v>470</v>
      </c>
      <c r="F2692" s="144">
        <v>350</v>
      </c>
      <c r="G2692" s="143">
        <v>30736</v>
      </c>
      <c r="H2692" s="7" t="str">
        <f>VLOOKUP(G2692,'Sub-Acct VLookup'!$A$1:$B$44,2,0)</f>
        <v>Community Welfare</v>
      </c>
      <c r="I2692" s="143">
        <v>3333</v>
      </c>
      <c r="J2692" s="145" t="s">
        <v>1011</v>
      </c>
      <c r="K2692" s="145"/>
      <c r="L2692" t="str">
        <f>VLOOKUP(J2692,'State V-Lookup'!$A$1:$B$19,2,0)</f>
        <v>KENTUCKY</v>
      </c>
      <c r="M2692" t="str">
        <f>VLOOKUP(I2692,'Cost Center VLookup'!$A$1:$C$99,2,0)</f>
        <v>3333 Mid St Div Public Affairs</v>
      </c>
      <c r="N2692" t="str">
        <f>VLOOKUP(I2692,'Cost Center VLookup'!$A$1:$C$89,3,0)</f>
        <v>Mark Martin</v>
      </c>
      <c r="O2692" t="str">
        <f>VLOOKUP(I2692,'Cost Center VLookup'!$A$1:$D$97,4,0)</f>
        <v>Administration</v>
      </c>
    </row>
    <row r="2693" spans="1:15" ht="15" hidden="1">
      <c r="A2693" s="142" t="s">
        <v>2690</v>
      </c>
      <c r="B2693" s="143">
        <v>201710</v>
      </c>
      <c r="C2693" s="98" t="s">
        <v>2701</v>
      </c>
      <c r="D2693" s="142" t="s">
        <v>2691</v>
      </c>
      <c r="E2693" s="142" t="s">
        <v>1866</v>
      </c>
      <c r="F2693" s="144">
        <v>150</v>
      </c>
      <c r="G2693" s="143">
        <v>30736</v>
      </c>
      <c r="H2693" s="7" t="str">
        <f>VLOOKUP(G2693,'Sub-Acct VLookup'!$A$1:$B$44,2,0)</f>
        <v>Community Welfare</v>
      </c>
      <c r="I2693" s="143">
        <v>3439</v>
      </c>
      <c r="J2693" s="145" t="s">
        <v>1011</v>
      </c>
      <c r="K2693" s="145"/>
      <c r="L2693" t="str">
        <f>VLOOKUP(J2693,'State V-Lookup'!$A$1:$B$19,2,0)</f>
        <v>KENTUCKY</v>
      </c>
      <c r="M2693" t="str">
        <f>VLOOKUP(I2693,'Cost Center VLookup'!$A$1:$C$99,2,0)</f>
        <v>3439 Mid St Div New River South Operations</v>
      </c>
      <c r="N2693" t="str">
        <f>VLOOKUP(I2693,'Cost Center VLookup'!$A$1:$C$89,3,0)</f>
        <v>Alex House</v>
      </c>
      <c r="O2693" t="str">
        <f>VLOOKUP(I2693,'Cost Center VLookup'!$A$1:$D$97,4,0)</f>
        <v>Bernie Anderson</v>
      </c>
    </row>
    <row r="2694" spans="1:15" ht="15" hidden="1">
      <c r="A2694" s="142" t="s">
        <v>2690</v>
      </c>
      <c r="B2694" s="143">
        <v>201710</v>
      </c>
      <c r="C2694" s="98" t="s">
        <v>2701</v>
      </c>
      <c r="D2694" s="142" t="s">
        <v>2692</v>
      </c>
      <c r="E2694" s="142" t="s">
        <v>491</v>
      </c>
      <c r="F2694" s="144">
        <v>500</v>
      </c>
      <c r="G2694" s="143">
        <v>30736</v>
      </c>
      <c r="H2694" s="7" t="str">
        <f>VLOOKUP(G2694,'Sub-Acct VLookup'!$A$1:$B$44,2,0)</f>
        <v>Community Welfare</v>
      </c>
      <c r="I2694" s="143">
        <v>3333</v>
      </c>
      <c r="J2694" s="145" t="s">
        <v>1011</v>
      </c>
      <c r="K2694" s="145"/>
      <c r="L2694" t="str">
        <f>VLOOKUP(J2694,'State V-Lookup'!$A$1:$B$19,2,0)</f>
        <v>KENTUCKY</v>
      </c>
      <c r="M2694" t="str">
        <f>VLOOKUP(I2694,'Cost Center VLookup'!$A$1:$C$99,2,0)</f>
        <v>3333 Mid St Div Public Affairs</v>
      </c>
      <c r="N2694" t="str">
        <f>VLOOKUP(I2694,'Cost Center VLookup'!$A$1:$C$89,3,0)</f>
        <v>Mark Martin</v>
      </c>
      <c r="O2694" t="str">
        <f>VLOOKUP(I2694,'Cost Center VLookup'!$A$1:$D$97,4,0)</f>
        <v>Administration</v>
      </c>
    </row>
    <row r="2695" spans="1:15" ht="15" hidden="1">
      <c r="A2695" s="142" t="s">
        <v>2690</v>
      </c>
      <c r="B2695" s="143">
        <v>201710</v>
      </c>
      <c r="C2695" s="98" t="s">
        <v>2701</v>
      </c>
      <c r="D2695" s="142" t="s">
        <v>2691</v>
      </c>
      <c r="E2695" s="142" t="s">
        <v>475</v>
      </c>
      <c r="F2695" s="144">
        <v>150</v>
      </c>
      <c r="G2695" s="143">
        <v>30736</v>
      </c>
      <c r="H2695" s="7" t="str">
        <f>VLOOKUP(G2695,'Sub-Acct VLookup'!$A$1:$B$44,2,0)</f>
        <v>Community Welfare</v>
      </c>
      <c r="I2695" s="143">
        <v>3439</v>
      </c>
      <c r="J2695" s="145" t="s">
        <v>1035</v>
      </c>
      <c r="K2695" s="145"/>
      <c r="L2695" t="str">
        <f>VLOOKUP(J2695,'State V-Lookup'!$A$1:$B$19,2,0)</f>
        <v>VIRGINIA</v>
      </c>
      <c r="M2695" t="str">
        <f>VLOOKUP(I2695,'Cost Center VLookup'!$A$1:$C$99,2,0)</f>
        <v>3439 Mid St Div New River South Operations</v>
      </c>
      <c r="N2695" t="str">
        <f>VLOOKUP(I2695,'Cost Center VLookup'!$A$1:$C$89,3,0)</f>
        <v>Alex House</v>
      </c>
      <c r="O2695" t="str">
        <f>VLOOKUP(I2695,'Cost Center VLookup'!$A$1:$D$97,4,0)</f>
        <v>Bernie Anderson</v>
      </c>
    </row>
    <row r="2696" spans="1:15" ht="15" hidden="1">
      <c r="A2696" s="142" t="s">
        <v>2693</v>
      </c>
      <c r="B2696" s="143">
        <v>201710</v>
      </c>
      <c r="C2696" s="98" t="s">
        <v>2701</v>
      </c>
      <c r="D2696" s="142" t="s">
        <v>2694</v>
      </c>
      <c r="E2696" s="142" t="s">
        <v>491</v>
      </c>
      <c r="F2696" s="144">
        <v>1000</v>
      </c>
      <c r="G2696" s="143">
        <v>30736</v>
      </c>
      <c r="H2696" s="7" t="str">
        <f>VLOOKUP(G2696,'Sub-Acct VLookup'!$A$1:$B$44,2,0)</f>
        <v>Community Welfare</v>
      </c>
      <c r="I2696" s="143">
        <v>3343</v>
      </c>
      <c r="J2696" s="145" t="s">
        <v>1026</v>
      </c>
      <c r="K2696" s="145"/>
      <c r="L2696" t="str">
        <f>VLOOKUP(J2696,'State V-Lookup'!$A$1:$B$19,2,0)</f>
        <v>TENNESSEE</v>
      </c>
      <c r="M2696" t="str">
        <f>VLOOKUP(I2696,'Cost Center VLookup'!$A$1:$C$99,2,0)</f>
        <v>3343 Mid St Div Murfreesboro Operations</v>
      </c>
      <c r="N2696" t="str">
        <f>VLOOKUP(I2696,'Cost Center VLookup'!$A$1:$C$89,3,0)</f>
        <v>James Robbins / Jason Griffin</v>
      </c>
      <c r="O2696" t="str">
        <f>VLOOKUP(I2696,'Cost Center VLookup'!$A$1:$D$97,4,0)</f>
        <v>Brett Lowe</v>
      </c>
    </row>
    <row r="2697" spans="1:15" ht="15" hidden="1">
      <c r="A2697" s="142" t="s">
        <v>2695</v>
      </c>
      <c r="B2697" s="143">
        <v>201710</v>
      </c>
      <c r="C2697" s="98" t="s">
        <v>2701</v>
      </c>
      <c r="D2697" s="142" t="s">
        <v>2696</v>
      </c>
      <c r="E2697" s="142" t="s">
        <v>1093</v>
      </c>
      <c r="F2697" s="144">
        <v>1000</v>
      </c>
      <c r="G2697" s="143">
        <v>30736</v>
      </c>
      <c r="H2697" s="7" t="str">
        <f>VLOOKUP(G2697,'Sub-Acct VLookup'!$A$1:$B$44,2,0)</f>
        <v>Community Welfare</v>
      </c>
      <c r="I2697" s="143">
        <v>3342</v>
      </c>
      <c r="J2697" s="145" t="s">
        <v>1026</v>
      </c>
      <c r="K2697" s="145"/>
      <c r="L2697" t="str">
        <f>VLOOKUP(J2697,'State V-Lookup'!$A$1:$B$19,2,0)</f>
        <v>TENNESSEE</v>
      </c>
      <c r="M2697" t="str">
        <f>VLOOKUP(I2697,'Cost Center VLookup'!$A$1:$C$99,2,0)</f>
        <v>3342 Mid St Div Franklin Operations</v>
      </c>
      <c r="N2697" t="str">
        <f>VLOOKUP(I2697,'Cost Center VLookup'!$A$1:$C$89,3,0)</f>
        <v>Kenny Hay / Steve Steiger</v>
      </c>
      <c r="O2697" t="str">
        <f>VLOOKUP(I2697,'Cost Center VLookup'!$A$1:$D$97,4,0)</f>
        <v>Brett Lowe</v>
      </c>
    </row>
    <row r="2698" spans="1:15" ht="15" hidden="1">
      <c r="A2698" s="142" t="s">
        <v>2697</v>
      </c>
      <c r="B2698" s="143">
        <v>201710</v>
      </c>
      <c r="C2698" s="98" t="s">
        <v>2701</v>
      </c>
      <c r="D2698" s="142" t="s">
        <v>2698</v>
      </c>
      <c r="E2698" s="142" t="s">
        <v>2252</v>
      </c>
      <c r="F2698" s="144">
        <v>1000</v>
      </c>
      <c r="G2698" s="143">
        <v>30736</v>
      </c>
      <c r="H2698" s="7" t="str">
        <f>VLOOKUP(G2698,'Sub-Acct VLookup'!$A$1:$B$44,2,0)</f>
        <v>Community Welfare</v>
      </c>
      <c r="I2698" s="143">
        <v>3303</v>
      </c>
      <c r="J2698" s="145" t="s">
        <v>1011</v>
      </c>
      <c r="K2698" s="145"/>
      <c r="L2698" t="str">
        <f>VLOOKUP(J2698,'State V-Lookup'!$A$1:$B$19,2,0)</f>
        <v>KENTUCKY</v>
      </c>
      <c r="M2698" t="str">
        <f>VLOOKUP(I2698,'Cost Center VLookup'!$A$1:$C$99,2,0)</f>
        <v>3303 Mid St Div Franklin Human Resources</v>
      </c>
      <c r="N2698" t="str">
        <f>VLOOKUP(I2698,'Cost Center VLookup'!$A$1:$C$89,3,0)</f>
        <v>Julie Duff</v>
      </c>
      <c r="O2698" t="str">
        <f>VLOOKUP(I2698,'Cost Center VLookup'!$A$1:$D$97,4,0)</f>
        <v>Administration</v>
      </c>
    </row>
    <row r="2699" spans="1:15" ht="15" hidden="1">
      <c r="A2699" s="142" t="s">
        <v>2699</v>
      </c>
      <c r="B2699" s="143">
        <v>201710</v>
      </c>
      <c r="C2699" s="98" t="s">
        <v>2701</v>
      </c>
      <c r="D2699" s="142" t="s">
        <v>2700</v>
      </c>
      <c r="E2699" s="142" t="s">
        <v>1591</v>
      </c>
      <c r="F2699" s="144">
        <v>1002</v>
      </c>
      <c r="G2699" s="143">
        <v>30736</v>
      </c>
      <c r="H2699" s="7" t="str">
        <f>VLOOKUP(G2699,'Sub-Acct VLookup'!$A$1:$B$44,2,0)</f>
        <v>Community Welfare</v>
      </c>
      <c r="I2699" s="143">
        <v>3333</v>
      </c>
      <c r="J2699" s="145" t="s">
        <v>1011</v>
      </c>
      <c r="K2699" s="145"/>
      <c r="L2699" t="str">
        <f>VLOOKUP(J2699,'State V-Lookup'!$A$1:$B$19,2,0)</f>
        <v>KENTUCKY</v>
      </c>
      <c r="M2699" t="str">
        <f>VLOOKUP(I2699,'Cost Center VLookup'!$A$1:$C$99,2,0)</f>
        <v>3333 Mid St Div Public Affairs</v>
      </c>
      <c r="N2699" t="str">
        <f>VLOOKUP(I2699,'Cost Center VLookup'!$A$1:$C$89,3,0)</f>
        <v>Mark Martin</v>
      </c>
      <c r="O2699" t="str">
        <f>VLOOKUP(I2699,'Cost Center VLookup'!$A$1:$D$97,4,0)</f>
        <v>Administration</v>
      </c>
    </row>
    <row r="2700" spans="1:15" ht="15" hidden="1">
      <c r="A2700" s="146" t="s">
        <v>2702</v>
      </c>
      <c r="B2700" s="147">
        <v>201711</v>
      </c>
      <c r="C2700" s="98" t="s">
        <v>2701</v>
      </c>
      <c r="D2700" s="146" t="s">
        <v>2703</v>
      </c>
      <c r="E2700" s="146" t="s">
        <v>470</v>
      </c>
      <c r="F2700" s="148">
        <v>500</v>
      </c>
      <c r="G2700" s="147">
        <v>30736</v>
      </c>
      <c r="H2700" s="7" t="str">
        <f>VLOOKUP(G2700,'Sub-Acct VLookup'!$A$1:$B$44,2,0)</f>
        <v>Community Welfare</v>
      </c>
      <c r="I2700" s="147">
        <v>3333</v>
      </c>
      <c r="J2700" s="145" t="s">
        <v>1011</v>
      </c>
      <c r="K2700" s="145"/>
      <c r="L2700" t="str">
        <f>VLOOKUP(J2700,'State V-Lookup'!$A$1:$B$19,2,0)</f>
        <v>KENTUCKY</v>
      </c>
      <c r="M2700" t="str">
        <f>VLOOKUP(I2700,'Cost Center VLookup'!$A$1:$C$99,2,0)</f>
        <v>3333 Mid St Div Public Affairs</v>
      </c>
      <c r="N2700" t="str">
        <f>VLOOKUP(I2700,'Cost Center VLookup'!$A$1:$C$89,3,0)</f>
        <v>Mark Martin</v>
      </c>
      <c r="O2700" t="str">
        <f>VLOOKUP(I2700,'Cost Center VLookup'!$A$1:$D$97,4,0)</f>
        <v>Administration</v>
      </c>
    </row>
    <row r="2701" spans="1:15" ht="15" hidden="1">
      <c r="A2701" s="146" t="s">
        <v>2704</v>
      </c>
      <c r="B2701" s="147">
        <v>201711</v>
      </c>
      <c r="C2701" s="98" t="s">
        <v>2701</v>
      </c>
      <c r="D2701" s="146" t="s">
        <v>2705</v>
      </c>
      <c r="E2701" s="146" t="s">
        <v>470</v>
      </c>
      <c r="F2701" s="148">
        <v>375</v>
      </c>
      <c r="G2701" s="147">
        <v>30736</v>
      </c>
      <c r="H2701" s="7" t="str">
        <f>VLOOKUP(G2701,'Sub-Acct VLookup'!$A$1:$B$44,2,0)</f>
        <v>Community Welfare</v>
      </c>
      <c r="I2701" s="147">
        <v>3333</v>
      </c>
      <c r="J2701" s="145" t="s">
        <v>1011</v>
      </c>
      <c r="K2701" s="145"/>
      <c r="L2701" t="str">
        <f>VLOOKUP(J2701,'State V-Lookup'!$A$1:$B$19,2,0)</f>
        <v>KENTUCKY</v>
      </c>
      <c r="M2701" t="str">
        <f>VLOOKUP(I2701,'Cost Center VLookup'!$A$1:$C$99,2,0)</f>
        <v>3333 Mid St Div Public Affairs</v>
      </c>
      <c r="N2701" t="str">
        <f>VLOOKUP(I2701,'Cost Center VLookup'!$A$1:$C$89,3,0)</f>
        <v>Mark Martin</v>
      </c>
      <c r="O2701" t="str">
        <f>VLOOKUP(I2701,'Cost Center VLookup'!$A$1:$D$97,4,0)</f>
        <v>Administration</v>
      </c>
    </row>
    <row r="2702" spans="1:15" ht="15" hidden="1">
      <c r="A2702" s="146" t="s">
        <v>2706</v>
      </c>
      <c r="B2702" s="147">
        <v>201711</v>
      </c>
      <c r="C2702" s="98" t="s">
        <v>2701</v>
      </c>
      <c r="D2702" s="146" t="s">
        <v>2707</v>
      </c>
      <c r="E2702" s="146" t="s">
        <v>1486</v>
      </c>
      <c r="F2702" s="148">
        <v>115000</v>
      </c>
      <c r="G2702" s="147">
        <v>30711</v>
      </c>
      <c r="H2702" s="7" t="str">
        <f>VLOOKUP(G2702,'Sub-Acct VLookup'!$A$1:$B$44,2,0)</f>
        <v>Heat Help Assistance Program</v>
      </c>
      <c r="I2702" s="147">
        <v>3333</v>
      </c>
      <c r="J2702" s="145" t="s">
        <v>1011</v>
      </c>
      <c r="K2702" s="145"/>
      <c r="L2702" t="str">
        <f>VLOOKUP(J2702,'State V-Lookup'!$A$1:$B$19,2,0)</f>
        <v>KENTUCKY</v>
      </c>
      <c r="M2702" t="str">
        <f>VLOOKUP(I2702,'Cost Center VLookup'!$A$1:$C$99,2,0)</f>
        <v>3333 Mid St Div Public Affairs</v>
      </c>
      <c r="N2702" t="str">
        <f>VLOOKUP(I2702,'Cost Center VLookup'!$A$1:$C$89,3,0)</f>
        <v>Mark Martin</v>
      </c>
      <c r="O2702" t="str">
        <f>VLOOKUP(I2702,'Cost Center VLookup'!$A$1:$D$97,4,0)</f>
        <v>Administration</v>
      </c>
    </row>
    <row r="2703" spans="1:15" ht="15" hidden="1">
      <c r="A2703" s="146" t="s">
        <v>2706</v>
      </c>
      <c r="B2703" s="147">
        <v>201711</v>
      </c>
      <c r="C2703" s="98" t="s">
        <v>2701</v>
      </c>
      <c r="D2703" s="146" t="s">
        <v>2707</v>
      </c>
      <c r="E2703" s="146" t="s">
        <v>1486</v>
      </c>
      <c r="F2703" s="148">
        <v>117098.07</v>
      </c>
      <c r="G2703" s="147">
        <v>30711</v>
      </c>
      <c r="H2703" s="7" t="str">
        <f>VLOOKUP(G2703,'Sub-Acct VLookup'!$A$1:$B$44,2,0)</f>
        <v>Heat Help Assistance Program</v>
      </c>
      <c r="I2703" s="147">
        <v>3333</v>
      </c>
      <c r="J2703" s="149" t="s">
        <v>1027</v>
      </c>
      <c r="K2703" s="149"/>
      <c r="L2703" t="str">
        <f>VLOOKUP(J2703,'State V-Lookup'!$A$1:$B$19,2,0)</f>
        <v>GENERAL OFFICE</v>
      </c>
      <c r="M2703" t="str">
        <f>VLOOKUP(I2703,'Cost Center VLookup'!$A$1:$C$99,2,0)</f>
        <v>3333 Mid St Div Public Affairs</v>
      </c>
      <c r="N2703" t="str">
        <f>VLOOKUP(I2703,'Cost Center VLookup'!$A$1:$C$89,3,0)</f>
        <v>Mark Martin</v>
      </c>
      <c r="O2703" t="str">
        <f>VLOOKUP(I2703,'Cost Center VLookup'!$A$1:$D$97,4,0)</f>
        <v>Administration</v>
      </c>
    </row>
    <row r="2704" spans="1:15" ht="15" hidden="1">
      <c r="A2704" s="146" t="s">
        <v>2708</v>
      </c>
      <c r="B2704" s="147">
        <v>201711</v>
      </c>
      <c r="C2704" s="98" t="s">
        <v>2701</v>
      </c>
      <c r="D2704" s="146" t="s">
        <v>2709</v>
      </c>
      <c r="E2704" s="146" t="s">
        <v>2496</v>
      </c>
      <c r="F2704" s="148">
        <v>250</v>
      </c>
      <c r="G2704" s="147">
        <v>30736</v>
      </c>
      <c r="H2704" s="7" t="str">
        <f>VLOOKUP(G2704,'Sub-Acct VLookup'!$A$1:$B$44,2,0)</f>
        <v>Community Welfare</v>
      </c>
      <c r="I2704" s="147">
        <v>3333</v>
      </c>
      <c r="J2704" s="149" t="s">
        <v>1011</v>
      </c>
      <c r="K2704" s="149"/>
      <c r="L2704" t="str">
        <f>VLOOKUP(J2704,'State V-Lookup'!$A$1:$B$19,2,0)</f>
        <v>KENTUCKY</v>
      </c>
      <c r="M2704" t="str">
        <f>VLOOKUP(I2704,'Cost Center VLookup'!$A$1:$C$99,2,0)</f>
        <v>3333 Mid St Div Public Affairs</v>
      </c>
      <c r="N2704" t="str">
        <f>VLOOKUP(I2704,'Cost Center VLookup'!$A$1:$C$89,3,0)</f>
        <v>Mark Martin</v>
      </c>
      <c r="O2704" t="str">
        <f>VLOOKUP(I2704,'Cost Center VLookup'!$A$1:$D$97,4,0)</f>
        <v>Administration</v>
      </c>
    </row>
    <row r="2705" spans="1:15" ht="15" hidden="1">
      <c r="A2705" s="146" t="s">
        <v>2708</v>
      </c>
      <c r="B2705" s="147">
        <v>201711</v>
      </c>
      <c r="C2705" s="98" t="s">
        <v>2701</v>
      </c>
      <c r="D2705" s="146" t="s">
        <v>2710</v>
      </c>
      <c r="E2705" s="146" t="s">
        <v>581</v>
      </c>
      <c r="F2705" s="148">
        <v>500</v>
      </c>
      <c r="G2705" s="147">
        <v>30709</v>
      </c>
      <c r="H2705" s="7" t="str">
        <f>VLOOKUP(G2705,'Sub-Acct VLookup'!$A$1:$B$44,2,0)</f>
        <v>Salvation Army</v>
      </c>
      <c r="I2705" s="147">
        <v>3333</v>
      </c>
      <c r="J2705" s="149" t="s">
        <v>1026</v>
      </c>
      <c r="K2705" s="149"/>
      <c r="L2705" t="str">
        <f>VLOOKUP(J2705,'State V-Lookup'!$A$1:$B$19,2,0)</f>
        <v>TENNESSEE</v>
      </c>
      <c r="M2705" t="str">
        <f>VLOOKUP(I2705,'Cost Center VLookup'!$A$1:$C$99,2,0)</f>
        <v>3333 Mid St Div Public Affairs</v>
      </c>
      <c r="N2705" t="str">
        <f>VLOOKUP(I2705,'Cost Center VLookup'!$A$1:$C$89,3,0)</f>
        <v>Mark Martin</v>
      </c>
      <c r="O2705" t="str">
        <f>VLOOKUP(I2705,'Cost Center VLookup'!$A$1:$D$97,4,0)</f>
        <v>Administration</v>
      </c>
    </row>
    <row r="2706" spans="1:15" ht="15" hidden="1">
      <c r="A2706" s="146" t="s">
        <v>2711</v>
      </c>
      <c r="B2706" s="147">
        <v>201711</v>
      </c>
      <c r="C2706" s="98" t="s">
        <v>2701</v>
      </c>
      <c r="D2706" s="146" t="s">
        <v>2712</v>
      </c>
      <c r="E2706" s="146" t="s">
        <v>2455</v>
      </c>
      <c r="F2706" s="148">
        <v>100</v>
      </c>
      <c r="G2706" s="147">
        <v>30736</v>
      </c>
      <c r="H2706" s="7" t="str">
        <f>VLOOKUP(G2706,'Sub-Acct VLookup'!$A$1:$B$44,2,0)</f>
        <v>Community Welfare</v>
      </c>
      <c r="I2706" s="147">
        <v>2631</v>
      </c>
      <c r="J2706" s="149" t="s">
        <v>1026</v>
      </c>
      <c r="K2706" s="149"/>
      <c r="L2706" t="str">
        <f>VLOOKUP(J2706,'State V-Lookup'!$A$1:$B$19,2,0)</f>
        <v>TENNESSEE</v>
      </c>
      <c r="M2706" t="str">
        <f>VLOOKUP(I2706,'Cost Center VLookup'!$A$1:$C$99,2,0)</f>
        <v>2631 KY Div Madisonville West Region Administration</v>
      </c>
      <c r="N2706" t="str">
        <f>VLOOKUP(I2706,'Cost Center VLookup'!$A$1:$C$89,3,0)</f>
        <v>Tim Owen</v>
      </c>
      <c r="O2706" t="str">
        <f>VLOOKUP(I2706,'Cost Center VLookup'!$A$1:$D$97,4,0)</f>
        <v>Administration</v>
      </c>
    </row>
    <row r="2707" spans="1:15" ht="15" hidden="1">
      <c r="A2707" s="146" t="s">
        <v>2713</v>
      </c>
      <c r="B2707" s="147">
        <v>201711</v>
      </c>
      <c r="C2707" s="98" t="s">
        <v>2701</v>
      </c>
      <c r="D2707" s="146" t="s">
        <v>2714</v>
      </c>
      <c r="E2707" s="146" t="s">
        <v>694</v>
      </c>
      <c r="F2707" s="148">
        <v>1000</v>
      </c>
      <c r="G2707" s="147">
        <v>30736</v>
      </c>
      <c r="H2707" s="7" t="str">
        <f>VLOOKUP(G2707,'Sub-Acct VLookup'!$A$1:$B$44,2,0)</f>
        <v>Community Welfare</v>
      </c>
      <c r="I2707" s="147">
        <v>3333</v>
      </c>
      <c r="J2707" s="149" t="s">
        <v>1011</v>
      </c>
      <c r="K2707" s="149"/>
      <c r="L2707" t="str">
        <f>VLOOKUP(J2707,'State V-Lookup'!$A$1:$B$19,2,0)</f>
        <v>KENTUCKY</v>
      </c>
      <c r="M2707" t="str">
        <f>VLOOKUP(I2707,'Cost Center VLookup'!$A$1:$C$99,2,0)</f>
        <v>3333 Mid St Div Public Affairs</v>
      </c>
      <c r="N2707" t="str">
        <f>VLOOKUP(I2707,'Cost Center VLookup'!$A$1:$C$89,3,0)</f>
        <v>Mark Martin</v>
      </c>
      <c r="O2707" t="str">
        <f>VLOOKUP(I2707,'Cost Center VLookup'!$A$1:$D$97,4,0)</f>
        <v>Administration</v>
      </c>
    </row>
    <row r="2708" spans="1:15" ht="15" hidden="1">
      <c r="A2708" s="146" t="s">
        <v>2713</v>
      </c>
      <c r="B2708" s="147">
        <v>201711</v>
      </c>
      <c r="C2708" s="98" t="s">
        <v>2701</v>
      </c>
      <c r="D2708" s="146" t="s">
        <v>2716</v>
      </c>
      <c r="E2708" s="146" t="s">
        <v>2715</v>
      </c>
      <c r="F2708" s="148">
        <v>100</v>
      </c>
      <c r="G2708" s="147">
        <v>30736</v>
      </c>
      <c r="H2708" s="7" t="str">
        <f>VLOOKUP(G2708,'Sub-Acct VLookup'!$A$1:$B$44,2,0)</f>
        <v>Community Welfare</v>
      </c>
      <c r="I2708" s="147">
        <v>2732</v>
      </c>
      <c r="J2708" s="149" t="s">
        <v>1011</v>
      </c>
      <c r="K2708" s="149"/>
      <c r="L2708" t="str">
        <f>VLOOKUP(J2708,'State V-Lookup'!$A$1:$B$19,2,0)</f>
        <v>KENTUCKY</v>
      </c>
      <c r="M2708" t="str">
        <f>VLOOKUP(I2708,'Cost Center VLookup'!$A$1:$C$99,2,0)</f>
        <v>2732 KY Div Bowling Green East Region Marketing</v>
      </c>
      <c r="N2708" t="str">
        <f>VLOOKUP(I2708,'Cost Center VLookup'!$A$1:$C$89,3,0)</f>
        <v>Bradley Benningfield</v>
      </c>
      <c r="O2708" t="str">
        <f>VLOOKUP(I2708,'Cost Center VLookup'!$A$1:$D$97,4,0)</f>
        <v>Marketing</v>
      </c>
    </row>
    <row r="2709" spans="1:15" ht="15" hidden="1">
      <c r="A2709" s="146" t="s">
        <v>2713</v>
      </c>
      <c r="B2709" s="147">
        <v>201711</v>
      </c>
      <c r="C2709" s="98" t="s">
        <v>2701</v>
      </c>
      <c r="D2709" s="146" t="s">
        <v>2716</v>
      </c>
      <c r="E2709" s="146" t="s">
        <v>2717</v>
      </c>
      <c r="F2709" s="148">
        <v>1500</v>
      </c>
      <c r="G2709" s="147">
        <v>30736</v>
      </c>
      <c r="H2709" s="7" t="str">
        <f>VLOOKUP(G2709,'Sub-Acct VLookup'!$A$1:$B$44,2,0)</f>
        <v>Community Welfare</v>
      </c>
      <c r="I2709" s="147">
        <v>3333</v>
      </c>
      <c r="J2709" s="149" t="s">
        <v>1011</v>
      </c>
      <c r="K2709" s="149"/>
      <c r="L2709" t="str">
        <f>VLOOKUP(J2709,'State V-Lookup'!$A$1:$B$19,2,0)</f>
        <v>KENTUCKY</v>
      </c>
      <c r="M2709" t="str">
        <f>VLOOKUP(I2709,'Cost Center VLookup'!$A$1:$C$99,2,0)</f>
        <v>3333 Mid St Div Public Affairs</v>
      </c>
      <c r="N2709" t="str">
        <f>VLOOKUP(I2709,'Cost Center VLookup'!$A$1:$C$89,3,0)</f>
        <v>Mark Martin</v>
      </c>
      <c r="O2709" t="str">
        <f>VLOOKUP(I2709,'Cost Center VLookup'!$A$1:$D$97,4,0)</f>
        <v>Administration</v>
      </c>
    </row>
    <row r="2710" spans="1:15" ht="15" hidden="1">
      <c r="A2710" s="146" t="s">
        <v>2718</v>
      </c>
      <c r="B2710" s="147">
        <v>201711</v>
      </c>
      <c r="C2710" s="98" t="s">
        <v>2701</v>
      </c>
      <c r="D2710" s="146" t="s">
        <v>2720</v>
      </c>
      <c r="E2710" s="146" t="s">
        <v>2719</v>
      </c>
      <c r="F2710" s="148">
        <v>200</v>
      </c>
      <c r="G2710" s="147">
        <v>30702</v>
      </c>
      <c r="H2710" s="7" t="str">
        <f>VLOOKUP(G2710,'Sub-Acct VLookup'!$A$1:$B$44,2,0)</f>
        <v>Education</v>
      </c>
      <c r="I2710" s="147">
        <v>3333</v>
      </c>
      <c r="J2710" s="149" t="s">
        <v>1011</v>
      </c>
      <c r="K2710" s="149"/>
      <c r="L2710" t="str">
        <f>VLOOKUP(J2710,'State V-Lookup'!$A$1:$B$19,2,0)</f>
        <v>KENTUCKY</v>
      </c>
      <c r="M2710" t="str">
        <f>VLOOKUP(I2710,'Cost Center VLookup'!$A$1:$C$99,2,0)</f>
        <v>3333 Mid St Div Public Affairs</v>
      </c>
      <c r="N2710" t="str">
        <f>VLOOKUP(I2710,'Cost Center VLookup'!$A$1:$C$89,3,0)</f>
        <v>Mark Martin</v>
      </c>
      <c r="O2710" t="str">
        <f>VLOOKUP(I2710,'Cost Center VLookup'!$A$1:$D$97,4,0)</f>
        <v>Administration</v>
      </c>
    </row>
    <row r="2711" spans="1:15" ht="15" hidden="1">
      <c r="A2711" s="146" t="s">
        <v>2721</v>
      </c>
      <c r="B2711" s="147">
        <v>201711</v>
      </c>
      <c r="C2711" s="98" t="s">
        <v>2701</v>
      </c>
      <c r="D2711" s="146" t="s">
        <v>2722</v>
      </c>
      <c r="E2711" s="146" t="s">
        <v>486</v>
      </c>
      <c r="F2711" s="148">
        <v>500</v>
      </c>
      <c r="G2711" s="147">
        <v>30736</v>
      </c>
      <c r="H2711" s="7" t="str">
        <f>VLOOKUP(G2711,'Sub-Acct VLookup'!$A$1:$B$44,2,0)</f>
        <v>Community Welfare</v>
      </c>
      <c r="I2711" s="147">
        <v>3333</v>
      </c>
      <c r="J2711" s="149" t="s">
        <v>1011</v>
      </c>
      <c r="K2711" s="149"/>
      <c r="L2711" t="str">
        <f>VLOOKUP(J2711,'State V-Lookup'!$A$1:$B$19,2,0)</f>
        <v>KENTUCKY</v>
      </c>
      <c r="M2711" t="str">
        <f>VLOOKUP(I2711,'Cost Center VLookup'!$A$1:$C$99,2,0)</f>
        <v>3333 Mid St Div Public Affairs</v>
      </c>
      <c r="N2711" t="str">
        <f>VLOOKUP(I2711,'Cost Center VLookup'!$A$1:$C$89,3,0)</f>
        <v>Mark Martin</v>
      </c>
      <c r="O2711" t="str">
        <f>VLOOKUP(I2711,'Cost Center VLookup'!$A$1:$D$97,4,0)</f>
        <v>Administration</v>
      </c>
    </row>
    <row r="2712" spans="1:15" ht="15" hidden="1">
      <c r="A2712" s="146" t="s">
        <v>2721</v>
      </c>
      <c r="B2712" s="147">
        <v>201711</v>
      </c>
      <c r="C2712" s="98" t="s">
        <v>2701</v>
      </c>
      <c r="D2712" s="146" t="s">
        <v>2438</v>
      </c>
      <c r="E2712" s="146" t="s">
        <v>709</v>
      </c>
      <c r="F2712" s="148">
        <v>500</v>
      </c>
      <c r="G2712" s="147">
        <v>30702</v>
      </c>
      <c r="H2712" s="7" t="str">
        <f>VLOOKUP(G2712,'Sub-Acct VLookup'!$A$1:$B$44,2,0)</f>
        <v>Education</v>
      </c>
      <c r="I2712" s="147">
        <v>3333</v>
      </c>
      <c r="J2712" s="149" t="s">
        <v>1011</v>
      </c>
      <c r="K2712" s="149"/>
      <c r="L2712" t="str">
        <f>VLOOKUP(J2712,'State V-Lookup'!$A$1:$B$19,2,0)</f>
        <v>KENTUCKY</v>
      </c>
      <c r="M2712" t="str">
        <f>VLOOKUP(I2712,'Cost Center VLookup'!$A$1:$C$99,2,0)</f>
        <v>3333 Mid St Div Public Affairs</v>
      </c>
      <c r="N2712" t="str">
        <f>VLOOKUP(I2712,'Cost Center VLookup'!$A$1:$C$89,3,0)</f>
        <v>Mark Martin</v>
      </c>
      <c r="O2712" t="str">
        <f>VLOOKUP(I2712,'Cost Center VLookup'!$A$1:$D$97,4,0)</f>
        <v>Administration</v>
      </c>
    </row>
    <row r="2713" spans="1:15" ht="15" hidden="1">
      <c r="A2713" s="146" t="s">
        <v>2721</v>
      </c>
      <c r="B2713" s="147">
        <v>201711</v>
      </c>
      <c r="C2713" s="98" t="s">
        <v>2701</v>
      </c>
      <c r="D2713" s="146" t="s">
        <v>2723</v>
      </c>
      <c r="E2713" s="146" t="s">
        <v>2114</v>
      </c>
      <c r="F2713" s="148">
        <v>600</v>
      </c>
      <c r="G2713" s="147">
        <v>30736</v>
      </c>
      <c r="H2713" s="7" t="str">
        <f>VLOOKUP(G2713,'Sub-Acct VLookup'!$A$1:$B$44,2,0)</f>
        <v>Community Welfare</v>
      </c>
      <c r="I2713" s="147">
        <v>2732</v>
      </c>
      <c r="J2713" s="149" t="s">
        <v>1026</v>
      </c>
      <c r="K2713" s="149"/>
      <c r="L2713" t="str">
        <f>VLOOKUP(J2713,'State V-Lookup'!$A$1:$B$19,2,0)</f>
        <v>TENNESSEE</v>
      </c>
      <c r="M2713" t="str">
        <f>VLOOKUP(I2713,'Cost Center VLookup'!$A$1:$C$99,2,0)</f>
        <v>2732 KY Div Bowling Green East Region Marketing</v>
      </c>
      <c r="N2713" t="str">
        <f>VLOOKUP(I2713,'Cost Center VLookup'!$A$1:$C$89,3,0)</f>
        <v>Bradley Benningfield</v>
      </c>
      <c r="O2713" t="str">
        <f>VLOOKUP(I2713,'Cost Center VLookup'!$A$1:$D$97,4,0)</f>
        <v>Marketing</v>
      </c>
    </row>
    <row r="2714" spans="1:15" ht="15" hidden="1">
      <c r="A2714" s="146" t="s">
        <v>2724</v>
      </c>
      <c r="B2714" s="147">
        <v>201711</v>
      </c>
      <c r="C2714" s="98" t="s">
        <v>2701</v>
      </c>
      <c r="D2714" s="146" t="s">
        <v>2725</v>
      </c>
      <c r="E2714" s="146" t="s">
        <v>584</v>
      </c>
      <c r="F2714" s="148">
        <v>500</v>
      </c>
      <c r="G2714" s="147">
        <v>30710</v>
      </c>
      <c r="H2714" s="7" t="str">
        <f>VLOOKUP(G2714,'Sub-Acct VLookup'!$A$1:$B$44,2,0)</f>
        <v>Youth Clubs &amp; Centers</v>
      </c>
      <c r="I2714" s="147">
        <v>3333</v>
      </c>
      <c r="J2714" s="149" t="s">
        <v>1011</v>
      </c>
      <c r="K2714" s="149"/>
      <c r="L2714" t="str">
        <f>VLOOKUP(J2714,'State V-Lookup'!$A$1:$B$19,2,0)</f>
        <v>KENTUCKY</v>
      </c>
      <c r="M2714" t="str">
        <f>VLOOKUP(I2714,'Cost Center VLookup'!$A$1:$C$99,2,0)</f>
        <v>3333 Mid St Div Public Affairs</v>
      </c>
      <c r="N2714" t="str">
        <f>VLOOKUP(I2714,'Cost Center VLookup'!$A$1:$C$89,3,0)</f>
        <v>Mark Martin</v>
      </c>
      <c r="O2714" t="str">
        <f>VLOOKUP(I2714,'Cost Center VLookup'!$A$1:$D$97,4,0)</f>
        <v>Administration</v>
      </c>
    </row>
    <row r="2715" spans="1:15" ht="15" hidden="1">
      <c r="A2715" s="146" t="s">
        <v>2724</v>
      </c>
      <c r="B2715" s="147">
        <v>201711</v>
      </c>
      <c r="C2715" s="98" t="s">
        <v>2701</v>
      </c>
      <c r="D2715" s="146" t="s">
        <v>2725</v>
      </c>
      <c r="E2715" s="146" t="s">
        <v>1903</v>
      </c>
      <c r="F2715" s="148">
        <v>250</v>
      </c>
      <c r="G2715" s="147">
        <v>30736</v>
      </c>
      <c r="H2715" s="7" t="str">
        <f>VLOOKUP(G2715,'Sub-Acct VLookup'!$A$1:$B$44,2,0)</f>
        <v>Community Welfare</v>
      </c>
      <c r="I2715" s="147">
        <v>3333</v>
      </c>
      <c r="J2715" s="149" t="s">
        <v>1011</v>
      </c>
      <c r="K2715" s="149"/>
      <c r="L2715" t="str">
        <f>VLOOKUP(J2715,'State V-Lookup'!$A$1:$B$19,2,0)</f>
        <v>KENTUCKY</v>
      </c>
      <c r="M2715" t="str">
        <f>VLOOKUP(I2715,'Cost Center VLookup'!$A$1:$C$99,2,0)</f>
        <v>3333 Mid St Div Public Affairs</v>
      </c>
      <c r="N2715" t="str">
        <f>VLOOKUP(I2715,'Cost Center VLookup'!$A$1:$C$89,3,0)</f>
        <v>Mark Martin</v>
      </c>
      <c r="O2715" t="str">
        <f>VLOOKUP(I2715,'Cost Center VLookup'!$A$1:$D$97,4,0)</f>
        <v>Administration</v>
      </c>
    </row>
    <row r="2716" spans="1:15" ht="15" hidden="1">
      <c r="A2716" s="146" t="s">
        <v>2724</v>
      </c>
      <c r="B2716" s="147">
        <v>201711</v>
      </c>
      <c r="C2716" s="98" t="s">
        <v>2701</v>
      </c>
      <c r="D2716" s="146" t="s">
        <v>2725</v>
      </c>
      <c r="E2716" s="146" t="s">
        <v>2308</v>
      </c>
      <c r="F2716" s="148">
        <v>250</v>
      </c>
      <c r="G2716" s="147">
        <v>30736</v>
      </c>
      <c r="H2716" s="7" t="str">
        <f>VLOOKUP(G2716,'Sub-Acct VLookup'!$A$1:$B$44,2,0)</f>
        <v>Community Welfare</v>
      </c>
      <c r="I2716" s="147">
        <v>3333</v>
      </c>
      <c r="J2716" s="149" t="s">
        <v>1011</v>
      </c>
      <c r="K2716" s="149"/>
      <c r="L2716" t="str">
        <f>VLOOKUP(J2716,'State V-Lookup'!$A$1:$B$19,2,0)</f>
        <v>KENTUCKY</v>
      </c>
      <c r="M2716" t="str">
        <f>VLOOKUP(I2716,'Cost Center VLookup'!$A$1:$C$99,2,0)</f>
        <v>3333 Mid St Div Public Affairs</v>
      </c>
      <c r="N2716" t="str">
        <f>VLOOKUP(I2716,'Cost Center VLookup'!$A$1:$C$89,3,0)</f>
        <v>Mark Martin</v>
      </c>
      <c r="O2716" t="str">
        <f>VLOOKUP(I2716,'Cost Center VLookup'!$A$1:$D$97,4,0)</f>
        <v>Administration</v>
      </c>
    </row>
    <row r="2717" spans="1:15" ht="15" hidden="1">
      <c r="A2717" s="146" t="s">
        <v>2726</v>
      </c>
      <c r="B2717" s="147">
        <v>201711</v>
      </c>
      <c r="C2717" s="98" t="s">
        <v>2701</v>
      </c>
      <c r="D2717" s="146" t="s">
        <v>2728</v>
      </c>
      <c r="E2717" s="146" t="s">
        <v>2727</v>
      </c>
      <c r="F2717" s="148">
        <v>100</v>
      </c>
      <c r="G2717" s="147">
        <v>30736</v>
      </c>
      <c r="H2717" s="7" t="str">
        <f>VLOOKUP(G2717,'Sub-Acct VLookup'!$A$1:$B$44,2,0)</f>
        <v>Community Welfare</v>
      </c>
      <c r="I2717" s="147">
        <v>3343</v>
      </c>
      <c r="J2717" s="149" t="s">
        <v>1026</v>
      </c>
      <c r="K2717" s="149"/>
      <c r="L2717" t="str">
        <f>VLOOKUP(J2717,'State V-Lookup'!$A$1:$B$19,2,0)</f>
        <v>TENNESSEE</v>
      </c>
      <c r="M2717" t="str">
        <f>VLOOKUP(I2717,'Cost Center VLookup'!$A$1:$C$99,2,0)</f>
        <v>3343 Mid St Div Murfreesboro Operations</v>
      </c>
      <c r="N2717" t="str">
        <f>VLOOKUP(I2717,'Cost Center VLookup'!$A$1:$C$89,3,0)</f>
        <v>James Robbins / Jason Griffin</v>
      </c>
      <c r="O2717" t="str">
        <f>VLOOKUP(I2717,'Cost Center VLookup'!$A$1:$D$97,4,0)</f>
        <v>Brett Lowe</v>
      </c>
    </row>
    <row r="2718" spans="1:15" ht="15" hidden="1">
      <c r="A2718" s="146" t="s">
        <v>2729</v>
      </c>
      <c r="B2718" s="147">
        <v>201711</v>
      </c>
      <c r="C2718" s="98" t="s">
        <v>2701</v>
      </c>
      <c r="D2718" s="146" t="s">
        <v>2730</v>
      </c>
      <c r="E2718" s="146" t="s">
        <v>1540</v>
      </c>
      <c r="F2718" s="148">
        <v>1500</v>
      </c>
      <c r="G2718" s="147">
        <v>30736</v>
      </c>
      <c r="H2718" s="7" t="str">
        <f>VLOOKUP(G2718,'Sub-Acct VLookup'!$A$1:$B$44,2,0)</f>
        <v>Community Welfare</v>
      </c>
      <c r="I2718" s="147">
        <v>3342</v>
      </c>
      <c r="J2718" s="149" t="s">
        <v>1026</v>
      </c>
      <c r="K2718" s="149"/>
      <c r="L2718" t="str">
        <f>VLOOKUP(J2718,'State V-Lookup'!$A$1:$B$19,2,0)</f>
        <v>TENNESSEE</v>
      </c>
      <c r="M2718" t="str">
        <f>VLOOKUP(I2718,'Cost Center VLookup'!$A$1:$C$99,2,0)</f>
        <v>3342 Mid St Div Franklin Operations</v>
      </c>
      <c r="N2718" t="str">
        <f>VLOOKUP(I2718,'Cost Center VLookup'!$A$1:$C$89,3,0)</f>
        <v>Kenny Hay / Steve Steiger</v>
      </c>
      <c r="O2718" t="str">
        <f>VLOOKUP(I2718,'Cost Center VLookup'!$A$1:$D$97,4,0)</f>
        <v>Brett Lowe</v>
      </c>
    </row>
    <row r="2719" spans="1:15" ht="15" hidden="1">
      <c r="A2719" s="150" t="s">
        <v>2718</v>
      </c>
      <c r="B2719" s="147">
        <v>201712</v>
      </c>
      <c r="C2719" s="98" t="s">
        <v>2701</v>
      </c>
      <c r="D2719" s="150" t="s">
        <v>2731</v>
      </c>
      <c r="E2719" s="150" t="s">
        <v>470</v>
      </c>
      <c r="F2719" s="151">
        <v>150</v>
      </c>
      <c r="G2719" s="152">
        <v>30736</v>
      </c>
      <c r="H2719" s="7" t="str">
        <f>VLOOKUP(G2719,'Sub-Acct VLookup'!$A$1:$B$44,2,0)</f>
        <v>Community Welfare</v>
      </c>
      <c r="I2719" s="152">
        <v>3333</v>
      </c>
      <c r="J2719" s="149" t="s">
        <v>1011</v>
      </c>
      <c r="K2719" s="149"/>
      <c r="L2719" t="str">
        <f>VLOOKUP(J2719,'State V-Lookup'!$A$1:$B$19,2,0)</f>
        <v>KENTUCKY</v>
      </c>
      <c r="M2719" t="str">
        <f>VLOOKUP(I2719,'Cost Center VLookup'!$A$1:$C$99,2,0)</f>
        <v>3333 Mid St Div Public Affairs</v>
      </c>
      <c r="N2719" t="str">
        <f>VLOOKUP(I2719,'Cost Center VLookup'!$A$1:$C$89,3,0)</f>
        <v>Mark Martin</v>
      </c>
      <c r="O2719" t="str">
        <f>VLOOKUP(I2719,'Cost Center VLookup'!$A$1:$D$97,4,0)</f>
        <v>Administration</v>
      </c>
    </row>
    <row r="2720" spans="1:15" ht="15" hidden="1">
      <c r="A2720" s="150" t="s">
        <v>2732</v>
      </c>
      <c r="B2720" s="147">
        <v>201712</v>
      </c>
      <c r="C2720" s="98" t="s">
        <v>2701</v>
      </c>
      <c r="D2720" s="150" t="s">
        <v>2734</v>
      </c>
      <c r="E2720" s="150" t="s">
        <v>2733</v>
      </c>
      <c r="F2720" s="151">
        <v>127.5</v>
      </c>
      <c r="G2720" s="152">
        <v>30702</v>
      </c>
      <c r="H2720" s="7" t="str">
        <f>VLOOKUP(G2720,'Sub-Acct VLookup'!$A$1:$B$44,2,0)</f>
        <v>Education</v>
      </c>
      <c r="I2720" s="152">
        <v>2737</v>
      </c>
      <c r="J2720" s="149" t="s">
        <v>1011</v>
      </c>
      <c r="K2720" s="149"/>
      <c r="L2720" t="str">
        <f>VLOOKUP(J2720,'State V-Lookup'!$A$1:$B$19,2,0)</f>
        <v>KENTUCKY</v>
      </c>
      <c r="M2720" t="str">
        <f>VLOOKUP(I2720,'Cost Center VLookup'!$A$1:$C$99,2,0)</f>
        <v>2737 KY Div Danville C&amp;M/Service</v>
      </c>
      <c r="N2720" t="str">
        <f>VLOOKUP(I2720,'Cost Center VLookup'!$A$1:$C$89,3,0)</f>
        <v>Jimmy Dale Smith</v>
      </c>
      <c r="O2720" t="str">
        <f>VLOOKUP(I2720,'Cost Center VLookup'!$A$1:$D$97,4,0)</f>
        <v>Mike Close</v>
      </c>
    </row>
    <row r="2721" spans="1:15" ht="15" hidden="1">
      <c r="A2721" s="150" t="s">
        <v>2735</v>
      </c>
      <c r="B2721" s="147">
        <v>201712</v>
      </c>
      <c r="C2721" s="98" t="s">
        <v>2701</v>
      </c>
      <c r="D2721" s="150" t="s">
        <v>2737</v>
      </c>
      <c r="E2721" s="150" t="s">
        <v>2736</v>
      </c>
      <c r="F2721" s="151">
        <v>2000</v>
      </c>
      <c r="G2721" s="152">
        <v>30706</v>
      </c>
      <c r="H2721" s="7" t="str">
        <f>VLOOKUP(G2721,'Sub-Acct VLookup'!$A$1:$B$44,2,0)</f>
        <v>Museums &amp; Arts</v>
      </c>
      <c r="I2721" s="152">
        <v>3333</v>
      </c>
      <c r="J2721" s="149" t="s">
        <v>1011</v>
      </c>
      <c r="K2721" s="149"/>
      <c r="L2721" t="str">
        <f>VLOOKUP(J2721,'State V-Lookup'!$A$1:$B$19,2,0)</f>
        <v>KENTUCKY</v>
      </c>
      <c r="M2721" t="str">
        <f>VLOOKUP(I2721,'Cost Center VLookup'!$A$1:$C$99,2,0)</f>
        <v>3333 Mid St Div Public Affairs</v>
      </c>
      <c r="N2721" t="str">
        <f>VLOOKUP(I2721,'Cost Center VLookup'!$A$1:$C$89,3,0)</f>
        <v>Mark Martin</v>
      </c>
      <c r="O2721" t="str">
        <f>VLOOKUP(I2721,'Cost Center VLookup'!$A$1:$D$97,4,0)</f>
        <v>Administration</v>
      </c>
    </row>
    <row r="2722" spans="1:15" ht="15" hidden="1">
      <c r="A2722" s="150" t="s">
        <v>2738</v>
      </c>
      <c r="B2722" s="147">
        <v>201712</v>
      </c>
      <c r="C2722" s="98" t="s">
        <v>2701</v>
      </c>
      <c r="D2722" s="150" t="s">
        <v>2740</v>
      </c>
      <c r="E2722" s="150" t="s">
        <v>2739</v>
      </c>
      <c r="F2722" s="151">
        <v>635</v>
      </c>
      <c r="G2722" s="152">
        <v>30736</v>
      </c>
      <c r="H2722" s="7" t="str">
        <f>VLOOKUP(G2722,'Sub-Acct VLookup'!$A$1:$B$44,2,0)</f>
        <v>Community Welfare</v>
      </c>
      <c r="I2722" s="152">
        <v>3301</v>
      </c>
      <c r="J2722" s="153" t="s">
        <v>1026</v>
      </c>
      <c r="K2722" s="153"/>
      <c r="L2722" t="str">
        <f>VLOOKUP(J2722,'State V-Lookup'!$A$1:$B$19,2,0)</f>
        <v>TENNESSEE</v>
      </c>
      <c r="M2722" t="str">
        <f>VLOOKUP(I2722,'Cost Center VLookup'!$A$1:$C$99,2,0)</f>
        <v>3301 Mid St Div Franklin Administration</v>
      </c>
      <c r="N2722" t="str">
        <f>VLOOKUP(I2722,'Cost Center VLookup'!$A$1:$C$89,3,0)</f>
        <v>Kevin Dobbs</v>
      </c>
      <c r="O2722" t="str">
        <f>VLOOKUP(I2722,'Cost Center VLookup'!$A$1:$D$97,4,0)</f>
        <v>Administration</v>
      </c>
    </row>
    <row r="2723" spans="1:15" ht="15" hidden="1">
      <c r="A2723" s="150" t="s">
        <v>2741</v>
      </c>
      <c r="B2723" s="147">
        <v>201712</v>
      </c>
      <c r="C2723" s="98" t="s">
        <v>2701</v>
      </c>
      <c r="D2723" s="150" t="s">
        <v>2742</v>
      </c>
      <c r="E2723" s="150" t="s">
        <v>979</v>
      </c>
      <c r="F2723" s="151">
        <v>100</v>
      </c>
      <c r="G2723" s="152">
        <v>30702</v>
      </c>
      <c r="H2723" s="7" t="str">
        <f>VLOOKUP(G2723,'Sub-Acct VLookup'!$A$1:$B$44,2,0)</f>
        <v>Education</v>
      </c>
      <c r="I2723" s="152">
        <v>3333</v>
      </c>
      <c r="J2723" s="149" t="s">
        <v>1011</v>
      </c>
      <c r="K2723" s="149"/>
      <c r="L2723" t="str">
        <f>VLOOKUP(J2723,'State V-Lookup'!$A$1:$B$19,2,0)</f>
        <v>KENTUCKY</v>
      </c>
      <c r="M2723" t="str">
        <f>VLOOKUP(I2723,'Cost Center VLookup'!$A$1:$C$99,2,0)</f>
        <v>3333 Mid St Div Public Affairs</v>
      </c>
      <c r="N2723" t="str">
        <f>VLOOKUP(I2723,'Cost Center VLookup'!$A$1:$C$89,3,0)</f>
        <v>Mark Martin</v>
      </c>
      <c r="O2723" t="str">
        <f>VLOOKUP(I2723,'Cost Center VLookup'!$A$1:$D$97,4,0)</f>
        <v>Administration</v>
      </c>
    </row>
    <row r="2724" spans="1:15" ht="15" hidden="1">
      <c r="A2724" s="150" t="s">
        <v>2741</v>
      </c>
      <c r="B2724" s="147">
        <v>201712</v>
      </c>
      <c r="C2724" s="98" t="s">
        <v>2701</v>
      </c>
      <c r="D2724" s="150" t="s">
        <v>2743</v>
      </c>
      <c r="E2724" s="150" t="s">
        <v>606</v>
      </c>
      <c r="F2724" s="151">
        <v>3000</v>
      </c>
      <c r="G2724" s="152">
        <v>30736</v>
      </c>
      <c r="H2724" s="7" t="str">
        <f>VLOOKUP(G2724,'Sub-Acct VLookup'!$A$1:$B$44,2,0)</f>
        <v>Community Welfare</v>
      </c>
      <c r="I2724" s="152">
        <v>3303</v>
      </c>
      <c r="J2724" s="153" t="s">
        <v>1027</v>
      </c>
      <c r="K2724" s="153"/>
      <c r="L2724" t="str">
        <f>VLOOKUP(J2724,'State V-Lookup'!$A$1:$B$19,2,0)</f>
        <v>GENERAL OFFICE</v>
      </c>
      <c r="M2724" t="str">
        <f>VLOOKUP(I2724,'Cost Center VLookup'!$A$1:$C$99,2,0)</f>
        <v>3303 Mid St Div Franklin Human Resources</v>
      </c>
      <c r="N2724" t="str">
        <f>VLOOKUP(I2724,'Cost Center VLookup'!$A$1:$C$89,3,0)</f>
        <v>Julie Duff</v>
      </c>
      <c r="O2724" t="str">
        <f>VLOOKUP(I2724,'Cost Center VLookup'!$A$1:$D$97,4,0)</f>
        <v>Administration</v>
      </c>
    </row>
    <row r="2725" spans="1:15" ht="15" hidden="1">
      <c r="A2725" s="150" t="s">
        <v>2744</v>
      </c>
      <c r="B2725" s="147">
        <v>201712</v>
      </c>
      <c r="C2725" s="98" t="s">
        <v>2701</v>
      </c>
      <c r="D2725" s="150" t="s">
        <v>2745</v>
      </c>
      <c r="E2725" s="150" t="s">
        <v>848</v>
      </c>
      <c r="F2725" s="151">
        <v>800</v>
      </c>
      <c r="G2725" s="152">
        <v>30736</v>
      </c>
      <c r="H2725" s="7" t="str">
        <f>VLOOKUP(G2725,'Sub-Acct VLookup'!$A$1:$B$44,2,0)</f>
        <v>Community Welfare</v>
      </c>
      <c r="I2725" s="152">
        <v>3333</v>
      </c>
      <c r="J2725" s="149" t="s">
        <v>1011</v>
      </c>
      <c r="K2725" s="149"/>
      <c r="L2725" t="str">
        <f>VLOOKUP(J2725,'State V-Lookup'!$A$1:$B$19,2,0)</f>
        <v>KENTUCKY</v>
      </c>
      <c r="M2725" t="str">
        <f>VLOOKUP(I2725,'Cost Center VLookup'!$A$1:$C$99,2,0)</f>
        <v>3333 Mid St Div Public Affairs</v>
      </c>
      <c r="N2725" t="str">
        <f>VLOOKUP(I2725,'Cost Center VLookup'!$A$1:$C$89,3,0)</f>
        <v>Mark Martin</v>
      </c>
      <c r="O2725" t="str">
        <f>VLOOKUP(I2725,'Cost Center VLookup'!$A$1:$D$97,4,0)</f>
        <v>Administration</v>
      </c>
    </row>
    <row r="2726" spans="1:15" ht="15" hidden="1">
      <c r="A2726" s="150" t="s">
        <v>2746</v>
      </c>
      <c r="B2726" s="147">
        <v>201712</v>
      </c>
      <c r="C2726" s="98" t="s">
        <v>2701</v>
      </c>
      <c r="D2726" s="150" t="s">
        <v>2747</v>
      </c>
      <c r="E2726" s="150" t="s">
        <v>470</v>
      </c>
      <c r="F2726" s="151">
        <v>500</v>
      </c>
      <c r="G2726" s="152">
        <v>30702</v>
      </c>
      <c r="H2726" s="7" t="str">
        <f>VLOOKUP(G2726,'Sub-Acct VLookup'!$A$1:$B$44,2,0)</f>
        <v>Education</v>
      </c>
      <c r="I2726" s="152">
        <v>2737</v>
      </c>
      <c r="J2726" s="149" t="s">
        <v>1011</v>
      </c>
      <c r="K2726" s="149"/>
      <c r="L2726" t="str">
        <f>VLOOKUP(J2726,'State V-Lookup'!$A$1:$B$19,2,0)</f>
        <v>KENTUCKY</v>
      </c>
      <c r="M2726" t="str">
        <f>VLOOKUP(I2726,'Cost Center VLookup'!$A$1:$C$99,2,0)</f>
        <v>2737 KY Div Danville C&amp;M/Service</v>
      </c>
      <c r="N2726" t="str">
        <f>VLOOKUP(I2726,'Cost Center VLookup'!$A$1:$C$89,3,0)</f>
        <v>Jimmy Dale Smith</v>
      </c>
      <c r="O2726" t="str">
        <f>VLOOKUP(I2726,'Cost Center VLookup'!$A$1:$D$97,4,0)</f>
        <v>Mike Close</v>
      </c>
    </row>
    <row r="2727" spans="1:15" ht="15" hidden="1">
      <c r="A2727" s="150" t="s">
        <v>2746</v>
      </c>
      <c r="B2727" s="147">
        <v>201712</v>
      </c>
      <c r="C2727" s="98" t="s">
        <v>2701</v>
      </c>
      <c r="D2727" s="150" t="s">
        <v>2748</v>
      </c>
      <c r="E2727" s="150" t="s">
        <v>470</v>
      </c>
      <c r="F2727" s="151">
        <v>500</v>
      </c>
      <c r="G2727" s="152">
        <v>30702</v>
      </c>
      <c r="H2727" s="7" t="str">
        <f>VLOOKUP(G2727,'Sub-Acct VLookup'!$A$1:$B$44,2,0)</f>
        <v>Education</v>
      </c>
      <c r="I2727" s="152">
        <v>2737</v>
      </c>
      <c r="J2727" s="149" t="s">
        <v>1011</v>
      </c>
      <c r="K2727" s="149"/>
      <c r="L2727" t="str">
        <f>VLOOKUP(J2727,'State V-Lookup'!$A$1:$B$19,2,0)</f>
        <v>KENTUCKY</v>
      </c>
      <c r="M2727" t="str">
        <f>VLOOKUP(I2727,'Cost Center VLookup'!$A$1:$C$99,2,0)</f>
        <v>2737 KY Div Danville C&amp;M/Service</v>
      </c>
      <c r="N2727" t="str">
        <f>VLOOKUP(I2727,'Cost Center VLookup'!$A$1:$C$89,3,0)</f>
        <v>Jimmy Dale Smith</v>
      </c>
      <c r="O2727" t="str">
        <f>VLOOKUP(I2727,'Cost Center VLookup'!$A$1:$D$97,4,0)</f>
        <v>Mike Close</v>
      </c>
    </row>
    <row r="2728" spans="1:15" ht="15" hidden="1">
      <c r="A2728" s="150" t="s">
        <v>2749</v>
      </c>
      <c r="B2728" s="147">
        <v>201712</v>
      </c>
      <c r="C2728" s="98" t="s">
        <v>2701</v>
      </c>
      <c r="D2728" s="150" t="s">
        <v>2750</v>
      </c>
      <c r="E2728" s="150" t="s">
        <v>1273</v>
      </c>
      <c r="F2728" s="151">
        <v>1500</v>
      </c>
      <c r="G2728" s="152">
        <v>30710</v>
      </c>
      <c r="H2728" s="7" t="str">
        <f>VLOOKUP(G2728,'Sub-Acct VLookup'!$A$1:$B$44,2,0)</f>
        <v>Youth Clubs &amp; Centers</v>
      </c>
      <c r="I2728" s="152">
        <v>3333</v>
      </c>
      <c r="J2728" s="149" t="s">
        <v>1011</v>
      </c>
      <c r="K2728" s="149"/>
      <c r="L2728" t="str">
        <f>VLOOKUP(J2728,'State V-Lookup'!$A$1:$B$19,2,0)</f>
        <v>KENTUCKY</v>
      </c>
      <c r="M2728" t="str">
        <f>VLOOKUP(I2728,'Cost Center VLookup'!$A$1:$C$99,2,0)</f>
        <v>3333 Mid St Div Public Affairs</v>
      </c>
      <c r="N2728" t="str">
        <f>VLOOKUP(I2728,'Cost Center VLookup'!$A$1:$C$89,3,0)</f>
        <v>Mark Martin</v>
      </c>
      <c r="O2728" t="str">
        <f>VLOOKUP(I2728,'Cost Center VLookup'!$A$1:$D$97,4,0)</f>
        <v>Administration</v>
      </c>
    </row>
    <row r="2729" spans="1:15" ht="15" hidden="1">
      <c r="A2729" s="150" t="s">
        <v>2751</v>
      </c>
      <c r="B2729" s="147">
        <v>201712</v>
      </c>
      <c r="C2729" s="98" t="s">
        <v>2701</v>
      </c>
      <c r="D2729" s="150" t="s">
        <v>2752</v>
      </c>
      <c r="E2729" s="150" t="s">
        <v>2519</v>
      </c>
      <c r="F2729" s="151">
        <v>1000</v>
      </c>
      <c r="G2729" s="152">
        <v>30736</v>
      </c>
      <c r="H2729" s="7" t="str">
        <f>VLOOKUP(G2729,'Sub-Acct VLookup'!$A$1:$B$44,2,0)</f>
        <v>Community Welfare</v>
      </c>
      <c r="I2729" s="152">
        <v>3439</v>
      </c>
      <c r="J2729" s="153" t="s">
        <v>1035</v>
      </c>
      <c r="K2729" s="153"/>
      <c r="L2729" t="str">
        <f>VLOOKUP(J2729,'State V-Lookup'!$A$1:$B$19,2,0)</f>
        <v>VIRGINIA</v>
      </c>
      <c r="M2729" t="str">
        <f>VLOOKUP(I2729,'Cost Center VLookup'!$A$1:$C$99,2,0)</f>
        <v>3439 Mid St Div New River South Operations</v>
      </c>
      <c r="N2729" t="str">
        <f>VLOOKUP(I2729,'Cost Center VLookup'!$A$1:$C$89,3,0)</f>
        <v>Alex House</v>
      </c>
      <c r="O2729" t="str">
        <f>VLOOKUP(I2729,'Cost Center VLookup'!$A$1:$D$97,4,0)</f>
        <v>Bernie Anderson</v>
      </c>
    </row>
    <row r="2730" spans="1:15" ht="15" hidden="1">
      <c r="A2730" s="154" t="s">
        <v>2753</v>
      </c>
      <c r="B2730" s="155">
        <v>201801</v>
      </c>
      <c r="C2730" s="98" t="s">
        <v>2701</v>
      </c>
      <c r="D2730" s="154" t="s">
        <v>2754</v>
      </c>
      <c r="E2730" s="154" t="s">
        <v>470</v>
      </c>
      <c r="F2730" s="156">
        <v>1000</v>
      </c>
      <c r="G2730" s="155">
        <v>30736</v>
      </c>
      <c r="H2730" s="7" t="str">
        <f>VLOOKUP(G2730,'Sub-Acct VLookup'!$A$1:$B$44,2,0)</f>
        <v>Community Welfare</v>
      </c>
      <c r="I2730" s="155">
        <v>3343</v>
      </c>
      <c r="J2730" s="153" t="s">
        <v>1026</v>
      </c>
      <c r="K2730" s="153"/>
      <c r="L2730" t="str">
        <f>VLOOKUP(J2730,'State V-Lookup'!$A$1:$B$19,2,0)</f>
        <v>TENNESSEE</v>
      </c>
      <c r="M2730" t="str">
        <f>VLOOKUP(I2730,'Cost Center VLookup'!$A$1:$C$99,2,0)</f>
        <v>3343 Mid St Div Murfreesboro Operations</v>
      </c>
      <c r="N2730" t="str">
        <f>VLOOKUP(I2730,'Cost Center VLookup'!$A$1:$C$89,3,0)</f>
        <v>James Robbins / Jason Griffin</v>
      </c>
      <c r="O2730" t="str">
        <f>VLOOKUP(I2730,'Cost Center VLookup'!$A$1:$D$97,4,0)</f>
        <v>Brett Lowe</v>
      </c>
    </row>
    <row r="2731" spans="1:15" ht="15" hidden="1">
      <c r="A2731" s="154" t="s">
        <v>2753</v>
      </c>
      <c r="B2731" s="155">
        <v>201801</v>
      </c>
      <c r="C2731" s="98" t="s">
        <v>2701</v>
      </c>
      <c r="D2731" s="154" t="s">
        <v>2755</v>
      </c>
      <c r="E2731" s="154" t="s">
        <v>1058</v>
      </c>
      <c r="F2731" s="156">
        <v>100</v>
      </c>
      <c r="G2731" s="155">
        <v>30736</v>
      </c>
      <c r="H2731" s="7" t="str">
        <f>VLOOKUP(G2731,'Sub-Acct VLookup'!$A$1:$B$44,2,0)</f>
        <v>Community Welfare</v>
      </c>
      <c r="I2731" s="155">
        <v>3333</v>
      </c>
      <c r="J2731" s="149" t="s">
        <v>1011</v>
      </c>
      <c r="K2731" s="149"/>
      <c r="L2731" t="str">
        <f>VLOOKUP(J2731,'State V-Lookup'!$A$1:$B$19,2,0)</f>
        <v>KENTUCKY</v>
      </c>
      <c r="M2731" t="str">
        <f>VLOOKUP(I2731,'Cost Center VLookup'!$A$1:$C$99,2,0)</f>
        <v>3333 Mid St Div Public Affairs</v>
      </c>
      <c r="N2731" t="str">
        <f>VLOOKUP(I2731,'Cost Center VLookup'!$A$1:$C$89,3,0)</f>
        <v>Mark Martin</v>
      </c>
      <c r="O2731" t="str">
        <f>VLOOKUP(I2731,'Cost Center VLookup'!$A$1:$D$97,4,0)</f>
        <v>Administration</v>
      </c>
    </row>
    <row r="2732" spans="1:15" ht="15" hidden="1">
      <c r="A2732" s="154" t="s">
        <v>2753</v>
      </c>
      <c r="B2732" s="155">
        <v>201801</v>
      </c>
      <c r="C2732" s="98" t="s">
        <v>2701</v>
      </c>
      <c r="D2732" s="154" t="s">
        <v>2757</v>
      </c>
      <c r="E2732" s="154" t="s">
        <v>2756</v>
      </c>
      <c r="F2732" s="156">
        <v>1200</v>
      </c>
      <c r="G2732" s="155">
        <v>30736</v>
      </c>
      <c r="H2732" s="7" t="str">
        <f>VLOOKUP(G2732,'Sub-Acct VLookup'!$A$1:$B$44,2,0)</f>
        <v>Community Welfare</v>
      </c>
      <c r="I2732" s="155">
        <v>2734</v>
      </c>
      <c r="J2732" s="149" t="s">
        <v>1011</v>
      </c>
      <c r="K2732" s="149"/>
      <c r="L2732" t="str">
        <f>VLOOKUP(J2732,'State V-Lookup'!$A$1:$B$19,2,0)</f>
        <v>KENTUCKY</v>
      </c>
      <c r="M2732" t="str">
        <f>VLOOKUP(I2732,'Cost Center VLookup'!$A$1:$C$99,2,0)</f>
        <v>2734 KY Div Bowling Green C&amp;M/Service</v>
      </c>
      <c r="N2732" t="str">
        <f>VLOOKUP(I2732,'Cost Center VLookup'!$A$1:$C$89,3,0)</f>
        <v>Don Bonner / Kolby Beals</v>
      </c>
      <c r="O2732" t="str">
        <f>VLOOKUP(I2732,'Cost Center VLookup'!$A$1:$D$97,4,0)</f>
        <v>Mike Close</v>
      </c>
    </row>
    <row r="2733" spans="1:15" ht="15" hidden="1">
      <c r="A2733" s="154" t="s">
        <v>2753</v>
      </c>
      <c r="B2733" s="155">
        <v>201801</v>
      </c>
      <c r="C2733" s="98" t="s">
        <v>2701</v>
      </c>
      <c r="D2733" s="154" t="s">
        <v>2757</v>
      </c>
      <c r="E2733" s="154" t="s">
        <v>1595</v>
      </c>
      <c r="F2733" s="156">
        <v>1000</v>
      </c>
      <c r="G2733" s="155">
        <v>30736</v>
      </c>
      <c r="H2733" s="7" t="str">
        <f>VLOOKUP(G2733,'Sub-Acct VLookup'!$A$1:$B$44,2,0)</f>
        <v>Community Welfare</v>
      </c>
      <c r="I2733" s="155">
        <v>3333</v>
      </c>
      <c r="J2733" s="149" t="s">
        <v>1011</v>
      </c>
      <c r="K2733" s="149"/>
      <c r="L2733" t="str">
        <f>VLOOKUP(J2733,'State V-Lookup'!$A$1:$B$19,2,0)</f>
        <v>KENTUCKY</v>
      </c>
      <c r="M2733" t="str">
        <f>VLOOKUP(I2733,'Cost Center VLookup'!$A$1:$C$99,2,0)</f>
        <v>3333 Mid St Div Public Affairs</v>
      </c>
      <c r="N2733" t="str">
        <f>VLOOKUP(I2733,'Cost Center VLookup'!$A$1:$C$89,3,0)</f>
        <v>Mark Martin</v>
      </c>
      <c r="O2733" t="str">
        <f>VLOOKUP(I2733,'Cost Center VLookup'!$A$1:$D$97,4,0)</f>
        <v>Administration</v>
      </c>
    </row>
    <row r="2734" spans="1:15" ht="15" hidden="1">
      <c r="A2734" s="154" t="s">
        <v>2753</v>
      </c>
      <c r="B2734" s="155">
        <v>201801</v>
      </c>
      <c r="C2734" s="98" t="s">
        <v>2701</v>
      </c>
      <c r="D2734" s="154" t="s">
        <v>2757</v>
      </c>
      <c r="E2734" s="154" t="s">
        <v>864</v>
      </c>
      <c r="F2734" s="156">
        <v>1250</v>
      </c>
      <c r="G2734" s="155">
        <v>30736</v>
      </c>
      <c r="H2734" s="7" t="str">
        <f>VLOOKUP(G2734,'Sub-Acct VLookup'!$A$1:$B$44,2,0)</f>
        <v>Community Welfare</v>
      </c>
      <c r="I2734" s="155">
        <v>3333</v>
      </c>
      <c r="J2734" s="149" t="s">
        <v>1011</v>
      </c>
      <c r="K2734" s="149"/>
      <c r="L2734" t="str">
        <f>VLOOKUP(J2734,'State V-Lookup'!$A$1:$B$19,2,0)</f>
        <v>KENTUCKY</v>
      </c>
      <c r="M2734" t="str">
        <f>VLOOKUP(I2734,'Cost Center VLookup'!$A$1:$C$99,2,0)</f>
        <v>3333 Mid St Div Public Affairs</v>
      </c>
      <c r="N2734" t="str">
        <f>VLOOKUP(I2734,'Cost Center VLookup'!$A$1:$C$89,3,0)</f>
        <v>Mark Martin</v>
      </c>
      <c r="O2734" t="str">
        <f>VLOOKUP(I2734,'Cost Center VLookup'!$A$1:$D$97,4,0)</f>
        <v>Administration</v>
      </c>
    </row>
    <row r="2735" spans="1:15" ht="15" hidden="1">
      <c r="A2735" s="154" t="s">
        <v>2753</v>
      </c>
      <c r="B2735" s="155">
        <v>201801</v>
      </c>
      <c r="C2735" s="98" t="s">
        <v>2701</v>
      </c>
      <c r="D2735" s="154" t="s">
        <v>2758</v>
      </c>
      <c r="E2735" s="154" t="s">
        <v>699</v>
      </c>
      <c r="F2735" s="156">
        <v>100</v>
      </c>
      <c r="G2735" s="155">
        <v>30736</v>
      </c>
      <c r="H2735" s="7" t="str">
        <f>VLOOKUP(G2735,'Sub-Acct VLookup'!$A$1:$B$44,2,0)</f>
        <v>Community Welfare</v>
      </c>
      <c r="I2735" s="155">
        <v>3333</v>
      </c>
      <c r="J2735" s="149" t="s">
        <v>1011</v>
      </c>
      <c r="K2735" s="149"/>
      <c r="L2735" t="str">
        <f>VLOOKUP(J2735,'State V-Lookup'!$A$1:$B$19,2,0)</f>
        <v>KENTUCKY</v>
      </c>
      <c r="M2735" t="str">
        <f>VLOOKUP(I2735,'Cost Center VLookup'!$A$1:$C$99,2,0)</f>
        <v>3333 Mid St Div Public Affairs</v>
      </c>
      <c r="N2735" t="str">
        <f>VLOOKUP(I2735,'Cost Center VLookup'!$A$1:$C$89,3,0)</f>
        <v>Mark Martin</v>
      </c>
      <c r="O2735" t="str">
        <f>VLOOKUP(I2735,'Cost Center VLookup'!$A$1:$D$97,4,0)</f>
        <v>Administration</v>
      </c>
    </row>
    <row r="2736" spans="1:15" ht="15" hidden="1">
      <c r="A2736" s="154" t="s">
        <v>2759</v>
      </c>
      <c r="B2736" s="155">
        <v>201801</v>
      </c>
      <c r="C2736" s="98" t="s">
        <v>2701</v>
      </c>
      <c r="D2736" s="154" t="s">
        <v>2760</v>
      </c>
      <c r="E2736" s="154" t="s">
        <v>470</v>
      </c>
      <c r="F2736" s="156">
        <v>400</v>
      </c>
      <c r="G2736" s="155">
        <v>30736</v>
      </c>
      <c r="H2736" s="7" t="str">
        <f>VLOOKUP(G2736,'Sub-Acct VLookup'!$A$1:$B$44,2,0)</f>
        <v>Community Welfare</v>
      </c>
      <c r="I2736" s="155">
        <v>3333</v>
      </c>
      <c r="J2736" s="149" t="s">
        <v>1011</v>
      </c>
      <c r="K2736" s="149"/>
      <c r="L2736" t="str">
        <f>VLOOKUP(J2736,'State V-Lookup'!$A$1:$B$19,2,0)</f>
        <v>KENTUCKY</v>
      </c>
      <c r="M2736" t="str">
        <f>VLOOKUP(I2736,'Cost Center VLookup'!$A$1:$C$99,2,0)</f>
        <v>3333 Mid St Div Public Affairs</v>
      </c>
      <c r="N2736" t="str">
        <f>VLOOKUP(I2736,'Cost Center VLookup'!$A$1:$C$89,3,0)</f>
        <v>Mark Martin</v>
      </c>
      <c r="O2736" t="str">
        <f>VLOOKUP(I2736,'Cost Center VLookup'!$A$1:$D$97,4,0)</f>
        <v>Administration</v>
      </c>
    </row>
    <row r="2737" spans="1:15" ht="15" hidden="1">
      <c r="A2737" s="154" t="s">
        <v>2759</v>
      </c>
      <c r="B2737" s="155">
        <v>201801</v>
      </c>
      <c r="C2737" s="98" t="s">
        <v>2701</v>
      </c>
      <c r="D2737" s="154" t="s">
        <v>2761</v>
      </c>
      <c r="E2737" s="154" t="s">
        <v>470</v>
      </c>
      <c r="F2737" s="156">
        <v>500</v>
      </c>
      <c r="G2737" s="155">
        <v>30736</v>
      </c>
      <c r="H2737" s="7" t="str">
        <f>VLOOKUP(G2737,'Sub-Acct VLookup'!$A$1:$B$44,2,0)</f>
        <v>Community Welfare</v>
      </c>
      <c r="I2737" s="155">
        <v>3344</v>
      </c>
      <c r="J2737" s="153" t="s">
        <v>1026</v>
      </c>
      <c r="K2737" s="153"/>
      <c r="L2737" t="str">
        <f>VLOOKUP(J2737,'State V-Lookup'!$A$1:$B$19,2,0)</f>
        <v>TENNESSEE</v>
      </c>
      <c r="M2737" t="str">
        <f>VLOOKUP(I2737,'Cost Center VLookup'!$A$1:$C$99,2,0)</f>
        <v>3344 Mid St Div Shelbyville Operations</v>
      </c>
      <c r="N2737" t="str">
        <f>VLOOKUP(I2737,'Cost Center VLookup'!$A$1:$C$89,3,0)</f>
        <v>James Robbins / Jason Griffin</v>
      </c>
      <c r="O2737" t="str">
        <f>VLOOKUP(I2737,'Cost Center VLookup'!$A$1:$D$97,4,0)</f>
        <v>Brett Lowe</v>
      </c>
    </row>
    <row r="2738" spans="1:15" ht="15" hidden="1">
      <c r="A2738" s="154" t="s">
        <v>2759</v>
      </c>
      <c r="B2738" s="155">
        <v>201801</v>
      </c>
      <c r="C2738" s="98" t="s">
        <v>2701</v>
      </c>
      <c r="D2738" s="154" t="s">
        <v>2762</v>
      </c>
      <c r="E2738" s="154" t="s">
        <v>1410</v>
      </c>
      <c r="F2738" s="156">
        <v>250</v>
      </c>
      <c r="G2738" s="155">
        <v>30702</v>
      </c>
      <c r="H2738" s="7" t="str">
        <f>VLOOKUP(G2738,'Sub-Acct VLookup'!$A$1:$B$44,2,0)</f>
        <v>Education</v>
      </c>
      <c r="I2738" s="155">
        <v>3333</v>
      </c>
      <c r="J2738" s="149" t="s">
        <v>1011</v>
      </c>
      <c r="K2738" s="149"/>
      <c r="L2738" t="str">
        <f>VLOOKUP(J2738,'State V-Lookup'!$A$1:$B$19,2,0)</f>
        <v>KENTUCKY</v>
      </c>
      <c r="M2738" t="str">
        <f>VLOOKUP(I2738,'Cost Center VLookup'!$A$1:$C$99,2,0)</f>
        <v>3333 Mid St Div Public Affairs</v>
      </c>
      <c r="N2738" t="str">
        <f>VLOOKUP(I2738,'Cost Center VLookup'!$A$1:$C$89,3,0)</f>
        <v>Mark Martin</v>
      </c>
      <c r="O2738" t="str">
        <f>VLOOKUP(I2738,'Cost Center VLookup'!$A$1:$D$97,4,0)</f>
        <v>Administration</v>
      </c>
    </row>
    <row r="2739" spans="1:15" ht="15" hidden="1">
      <c r="A2739" s="154" t="s">
        <v>2759</v>
      </c>
      <c r="B2739" s="155">
        <v>201801</v>
      </c>
      <c r="C2739" s="98" t="s">
        <v>2701</v>
      </c>
      <c r="D2739" s="154" t="s">
        <v>2761</v>
      </c>
      <c r="E2739" s="154" t="s">
        <v>2763</v>
      </c>
      <c r="F2739" s="156">
        <v>2000</v>
      </c>
      <c r="G2739" s="155">
        <v>30702</v>
      </c>
      <c r="H2739" s="7" t="str">
        <f>VLOOKUP(G2739,'Sub-Acct VLookup'!$A$1:$B$44,2,0)</f>
        <v>Education</v>
      </c>
      <c r="I2739" s="155">
        <v>3333</v>
      </c>
      <c r="J2739" s="149" t="s">
        <v>1011</v>
      </c>
      <c r="K2739" s="149"/>
      <c r="L2739" t="str">
        <f>VLOOKUP(J2739,'State V-Lookup'!$A$1:$B$19,2,0)</f>
        <v>KENTUCKY</v>
      </c>
      <c r="M2739" t="str">
        <f>VLOOKUP(I2739,'Cost Center VLookup'!$A$1:$C$99,2,0)</f>
        <v>3333 Mid St Div Public Affairs</v>
      </c>
      <c r="N2739" t="str">
        <f>VLOOKUP(I2739,'Cost Center VLookup'!$A$1:$C$89,3,0)</f>
        <v>Mark Martin</v>
      </c>
      <c r="O2739" t="str">
        <f>VLOOKUP(I2739,'Cost Center VLookup'!$A$1:$D$97,4,0)</f>
        <v>Administration</v>
      </c>
    </row>
    <row r="2740" spans="1:15" ht="15" hidden="1">
      <c r="A2740" s="154" t="s">
        <v>2759</v>
      </c>
      <c r="B2740" s="155">
        <v>201801</v>
      </c>
      <c r="C2740" s="98" t="s">
        <v>2701</v>
      </c>
      <c r="D2740" s="154" t="s">
        <v>2761</v>
      </c>
      <c r="E2740" s="154" t="s">
        <v>1741</v>
      </c>
      <c r="F2740" s="156">
        <v>2000</v>
      </c>
      <c r="G2740" s="155">
        <v>30702</v>
      </c>
      <c r="H2740" s="7" t="str">
        <f>VLOOKUP(G2740,'Sub-Acct VLookup'!$A$1:$B$44,2,0)</f>
        <v>Education</v>
      </c>
      <c r="I2740" s="155">
        <v>3333</v>
      </c>
      <c r="J2740" s="149" t="s">
        <v>1011</v>
      </c>
      <c r="K2740" s="149"/>
      <c r="L2740" t="str">
        <f>VLOOKUP(J2740,'State V-Lookup'!$A$1:$B$19,2,0)</f>
        <v>KENTUCKY</v>
      </c>
      <c r="M2740" t="str">
        <f>VLOOKUP(I2740,'Cost Center VLookup'!$A$1:$C$99,2,0)</f>
        <v>3333 Mid St Div Public Affairs</v>
      </c>
      <c r="N2740" t="str">
        <f>VLOOKUP(I2740,'Cost Center VLookup'!$A$1:$C$89,3,0)</f>
        <v>Mark Martin</v>
      </c>
      <c r="O2740" t="str">
        <f>VLOOKUP(I2740,'Cost Center VLookup'!$A$1:$D$97,4,0)</f>
        <v>Administration</v>
      </c>
    </row>
    <row r="2741" spans="1:15" ht="15" hidden="1">
      <c r="A2741" s="154" t="s">
        <v>2764</v>
      </c>
      <c r="B2741" s="155">
        <v>201801</v>
      </c>
      <c r="C2741" s="98" t="s">
        <v>2701</v>
      </c>
      <c r="D2741" s="154" t="s">
        <v>2765</v>
      </c>
      <c r="E2741" s="154" t="s">
        <v>2242</v>
      </c>
      <c r="F2741" s="156">
        <v>175</v>
      </c>
      <c r="G2741" s="155">
        <v>30736</v>
      </c>
      <c r="H2741" s="7" t="str">
        <f>VLOOKUP(G2741,'Sub-Acct VLookup'!$A$1:$B$44,2,0)</f>
        <v>Community Welfare</v>
      </c>
      <c r="I2741" s="155">
        <v>3333</v>
      </c>
      <c r="J2741" s="149" t="s">
        <v>1011</v>
      </c>
      <c r="K2741" s="149"/>
      <c r="L2741" t="str">
        <f>VLOOKUP(J2741,'State V-Lookup'!$A$1:$B$19,2,0)</f>
        <v>KENTUCKY</v>
      </c>
      <c r="M2741" t="str">
        <f>VLOOKUP(I2741,'Cost Center VLookup'!$A$1:$C$99,2,0)</f>
        <v>3333 Mid St Div Public Affairs</v>
      </c>
      <c r="N2741" t="str">
        <f>VLOOKUP(I2741,'Cost Center VLookup'!$A$1:$C$89,3,0)</f>
        <v>Mark Martin</v>
      </c>
      <c r="O2741" t="str">
        <f>VLOOKUP(I2741,'Cost Center VLookup'!$A$1:$D$97,4,0)</f>
        <v>Administration</v>
      </c>
    </row>
    <row r="2742" spans="1:15" ht="15" hidden="1">
      <c r="A2742" s="154" t="s">
        <v>2766</v>
      </c>
      <c r="B2742" s="155">
        <v>201801</v>
      </c>
      <c r="C2742" s="98" t="s">
        <v>2701</v>
      </c>
      <c r="D2742" s="154" t="s">
        <v>2767</v>
      </c>
      <c r="E2742" s="154" t="s">
        <v>781</v>
      </c>
      <c r="F2742" s="156">
        <v>350</v>
      </c>
      <c r="G2742" s="155">
        <v>30710</v>
      </c>
      <c r="H2742" s="7" t="str">
        <f>VLOOKUP(G2742,'Sub-Acct VLookup'!$A$1:$B$44,2,0)</f>
        <v>Youth Clubs &amp; Centers</v>
      </c>
      <c r="I2742" s="155">
        <v>3333</v>
      </c>
      <c r="J2742" s="149" t="s">
        <v>1011</v>
      </c>
      <c r="K2742" s="149"/>
      <c r="L2742" t="str">
        <f>VLOOKUP(J2742,'State V-Lookup'!$A$1:$B$19,2,0)</f>
        <v>KENTUCKY</v>
      </c>
      <c r="M2742" t="str">
        <f>VLOOKUP(I2742,'Cost Center VLookup'!$A$1:$C$99,2,0)</f>
        <v>3333 Mid St Div Public Affairs</v>
      </c>
      <c r="N2742" t="str">
        <f>VLOOKUP(I2742,'Cost Center VLookup'!$A$1:$C$89,3,0)</f>
        <v>Mark Martin</v>
      </c>
      <c r="O2742" t="str">
        <f>VLOOKUP(I2742,'Cost Center VLookup'!$A$1:$D$97,4,0)</f>
        <v>Administration</v>
      </c>
    </row>
    <row r="2743" spans="1:15" ht="15" hidden="1">
      <c r="A2743" s="154" t="s">
        <v>2766</v>
      </c>
      <c r="B2743" s="155">
        <v>201801</v>
      </c>
      <c r="C2743" s="98" t="s">
        <v>2701</v>
      </c>
      <c r="D2743" s="154" t="s">
        <v>2767</v>
      </c>
      <c r="E2743" s="154" t="s">
        <v>585</v>
      </c>
      <c r="F2743" s="156">
        <v>100</v>
      </c>
      <c r="G2743" s="155">
        <v>30736</v>
      </c>
      <c r="H2743" s="7" t="str">
        <f>VLOOKUP(G2743,'Sub-Acct VLookup'!$A$1:$B$44,2,0)</f>
        <v>Community Welfare</v>
      </c>
      <c r="I2743" s="155">
        <v>3333</v>
      </c>
      <c r="J2743" s="149" t="s">
        <v>1011</v>
      </c>
      <c r="K2743" s="149"/>
      <c r="L2743" t="str">
        <f>VLOOKUP(J2743,'State V-Lookup'!$A$1:$B$19,2,0)</f>
        <v>KENTUCKY</v>
      </c>
      <c r="M2743" t="str">
        <f>VLOOKUP(I2743,'Cost Center VLookup'!$A$1:$C$99,2,0)</f>
        <v>3333 Mid St Div Public Affairs</v>
      </c>
      <c r="N2743" t="str">
        <f>VLOOKUP(I2743,'Cost Center VLookup'!$A$1:$C$89,3,0)</f>
        <v>Mark Martin</v>
      </c>
      <c r="O2743" t="str">
        <f>VLOOKUP(I2743,'Cost Center VLookup'!$A$1:$D$97,4,0)</f>
        <v>Administration</v>
      </c>
    </row>
    <row r="2744" spans="1:15" ht="15" hidden="1">
      <c r="A2744" s="154" t="s">
        <v>2766</v>
      </c>
      <c r="B2744" s="155">
        <v>201801</v>
      </c>
      <c r="C2744" s="98" t="s">
        <v>2701</v>
      </c>
      <c r="D2744" s="154" t="s">
        <v>2767</v>
      </c>
      <c r="E2744" s="154" t="s">
        <v>475</v>
      </c>
      <c r="F2744" s="156">
        <v>200</v>
      </c>
      <c r="G2744" s="155">
        <v>30736</v>
      </c>
      <c r="H2744" s="7" t="str">
        <f>VLOOKUP(G2744,'Sub-Acct VLookup'!$A$1:$B$44,2,0)</f>
        <v>Community Welfare</v>
      </c>
      <c r="I2744" s="155">
        <v>3333</v>
      </c>
      <c r="J2744" s="149" t="s">
        <v>1011</v>
      </c>
      <c r="K2744" s="149"/>
      <c r="L2744" t="str">
        <f>VLOOKUP(J2744,'State V-Lookup'!$A$1:$B$19,2,0)</f>
        <v>KENTUCKY</v>
      </c>
      <c r="M2744" t="str">
        <f>VLOOKUP(I2744,'Cost Center VLookup'!$A$1:$C$99,2,0)</f>
        <v>3333 Mid St Div Public Affairs</v>
      </c>
      <c r="N2744" t="str">
        <f>VLOOKUP(I2744,'Cost Center VLookup'!$A$1:$C$89,3,0)</f>
        <v>Mark Martin</v>
      </c>
      <c r="O2744" t="str">
        <f>VLOOKUP(I2744,'Cost Center VLookup'!$A$1:$D$97,4,0)</f>
        <v>Administration</v>
      </c>
    </row>
    <row r="2745" spans="1:15" ht="15" hidden="1">
      <c r="A2745" s="154" t="s">
        <v>2768</v>
      </c>
      <c r="B2745" s="155">
        <v>201801</v>
      </c>
      <c r="C2745" s="98" t="s">
        <v>2701</v>
      </c>
      <c r="D2745" s="154" t="s">
        <v>2770</v>
      </c>
      <c r="E2745" s="154" t="s">
        <v>2769</v>
      </c>
      <c r="F2745" s="156">
        <v>500</v>
      </c>
      <c r="G2745" s="155">
        <v>30736</v>
      </c>
      <c r="H2745" s="7" t="str">
        <f>VLOOKUP(G2745,'Sub-Acct VLookup'!$A$1:$B$44,2,0)</f>
        <v>Community Welfare</v>
      </c>
      <c r="I2745" s="155">
        <v>3333</v>
      </c>
      <c r="J2745" s="149" t="s">
        <v>1011</v>
      </c>
      <c r="K2745" s="149"/>
      <c r="L2745" t="str">
        <f>VLOOKUP(J2745,'State V-Lookup'!$A$1:$B$19,2,0)</f>
        <v>KENTUCKY</v>
      </c>
      <c r="M2745" t="str">
        <f>VLOOKUP(I2745,'Cost Center VLookup'!$A$1:$C$99,2,0)</f>
        <v>3333 Mid St Div Public Affairs</v>
      </c>
      <c r="N2745" t="str">
        <f>VLOOKUP(I2745,'Cost Center VLookup'!$A$1:$C$89,3,0)</f>
        <v>Mark Martin</v>
      </c>
      <c r="O2745" t="str">
        <f>VLOOKUP(I2745,'Cost Center VLookup'!$A$1:$D$97,4,0)</f>
        <v>Administration</v>
      </c>
    </row>
    <row r="2746" spans="1:15" ht="15" hidden="1">
      <c r="A2746" s="154" t="s">
        <v>2771</v>
      </c>
      <c r="B2746" s="155">
        <v>201801</v>
      </c>
      <c r="C2746" s="98" t="s">
        <v>2701</v>
      </c>
      <c r="D2746" s="154" t="s">
        <v>2772</v>
      </c>
      <c r="E2746" s="154" t="s">
        <v>214</v>
      </c>
      <c r="F2746" s="156">
        <v>500</v>
      </c>
      <c r="G2746" s="155">
        <v>30736</v>
      </c>
      <c r="H2746" s="7" t="str">
        <f>VLOOKUP(G2746,'Sub-Acct VLookup'!$A$1:$B$44,2,0)</f>
        <v>Community Welfare</v>
      </c>
      <c r="I2746" s="155">
        <v>2631</v>
      </c>
      <c r="J2746" s="149" t="s">
        <v>1011</v>
      </c>
      <c r="K2746" s="149"/>
      <c r="L2746" t="str">
        <f>VLOOKUP(J2746,'State V-Lookup'!$A$1:$B$19,2,0)</f>
        <v>KENTUCKY</v>
      </c>
      <c r="M2746" t="str">
        <f>VLOOKUP(I2746,'Cost Center VLookup'!$A$1:$C$99,2,0)</f>
        <v>2631 KY Div Madisonville West Region Administration</v>
      </c>
      <c r="N2746" t="str">
        <f>VLOOKUP(I2746,'Cost Center VLookup'!$A$1:$C$89,3,0)</f>
        <v>Tim Owen</v>
      </c>
      <c r="O2746" t="str">
        <f>VLOOKUP(I2746,'Cost Center VLookup'!$A$1:$D$97,4,0)</f>
        <v>Administration</v>
      </c>
    </row>
    <row r="2747" spans="1:15" ht="15" hidden="1">
      <c r="A2747" s="154" t="s">
        <v>2773</v>
      </c>
      <c r="B2747" s="155">
        <v>201801</v>
      </c>
      <c r="C2747" s="98" t="s">
        <v>2701</v>
      </c>
      <c r="D2747" s="154" t="s">
        <v>2774</v>
      </c>
      <c r="E2747" s="154" t="s">
        <v>752</v>
      </c>
      <c r="F2747" s="156">
        <v>540</v>
      </c>
      <c r="G2747" s="155">
        <v>30736</v>
      </c>
      <c r="H2747" s="7" t="str">
        <f>VLOOKUP(G2747,'Sub-Acct VLookup'!$A$1:$B$44,2,0)</f>
        <v>Community Welfare</v>
      </c>
      <c r="I2747" s="155">
        <v>3333</v>
      </c>
      <c r="J2747" s="149" t="s">
        <v>1011</v>
      </c>
      <c r="K2747" s="149"/>
      <c r="L2747" t="str">
        <f>VLOOKUP(J2747,'State V-Lookup'!$A$1:$B$19,2,0)</f>
        <v>KENTUCKY</v>
      </c>
      <c r="M2747" t="str">
        <f>VLOOKUP(I2747,'Cost Center VLookup'!$A$1:$C$99,2,0)</f>
        <v>3333 Mid St Div Public Affairs</v>
      </c>
      <c r="N2747" t="str">
        <f>VLOOKUP(I2747,'Cost Center VLookup'!$A$1:$C$89,3,0)</f>
        <v>Mark Martin</v>
      </c>
      <c r="O2747" t="str">
        <f>VLOOKUP(I2747,'Cost Center VLookup'!$A$1:$D$97,4,0)</f>
        <v>Administration</v>
      </c>
    </row>
    <row r="2748" spans="1:15" ht="15" hidden="1">
      <c r="A2748" s="154" t="s">
        <v>2775</v>
      </c>
      <c r="B2748" s="155">
        <v>201801</v>
      </c>
      <c r="C2748" s="98" t="s">
        <v>2701</v>
      </c>
      <c r="D2748" s="154" t="s">
        <v>2776</v>
      </c>
      <c r="E2748" s="154" t="s">
        <v>470</v>
      </c>
      <c r="F2748" s="156">
        <v>850</v>
      </c>
      <c r="G2748" s="155">
        <v>30736</v>
      </c>
      <c r="H2748" s="7" t="str">
        <f>VLOOKUP(G2748,'Sub-Acct VLookup'!$A$1:$B$44,2,0)</f>
        <v>Community Welfare</v>
      </c>
      <c r="I2748" s="155">
        <v>3438</v>
      </c>
      <c r="J2748" s="157" t="s">
        <v>1035</v>
      </c>
      <c r="K2748" s="157"/>
      <c r="L2748" t="str">
        <f>VLOOKUP(J2748,'State V-Lookup'!$A$1:$B$19,2,0)</f>
        <v>VIRGINIA</v>
      </c>
      <c r="M2748" t="str">
        <f>VLOOKUP(I2748,'Cost Center VLookup'!$A$1:$C$99,2,0)</f>
        <v>3438 Mid St Div New River North Operations</v>
      </c>
      <c r="N2748" t="str">
        <f>VLOOKUP(I2748,'Cost Center VLookup'!$A$1:$C$89,3,0)</f>
        <v>Perry Patterson</v>
      </c>
      <c r="O2748" t="str">
        <f>VLOOKUP(I2748,'Cost Center VLookup'!$A$1:$D$97,4,0)</f>
        <v>Bernie Anderson</v>
      </c>
    </row>
    <row r="2749" spans="1:15" ht="15" hidden="1">
      <c r="A2749" s="154" t="s">
        <v>2777</v>
      </c>
      <c r="B2749" s="155">
        <v>201801</v>
      </c>
      <c r="C2749" s="98" t="s">
        <v>2701</v>
      </c>
      <c r="D2749" s="154" t="s">
        <v>2778</v>
      </c>
      <c r="E2749" s="154" t="s">
        <v>780</v>
      </c>
      <c r="F2749" s="156">
        <v>1000</v>
      </c>
      <c r="G2749">
        <v>30713</v>
      </c>
      <c r="H2749" s="7" t="str">
        <f>VLOOKUP(G2749,'Sub-Acct VLookup'!$A$1:$B$44,2,0)</f>
        <v>American Red Cross</v>
      </c>
      <c r="I2749" s="155">
        <v>3343</v>
      </c>
      <c r="J2749" s="153" t="s">
        <v>1026</v>
      </c>
      <c r="K2749" s="153"/>
      <c r="L2749" t="str">
        <f>VLOOKUP(J2749,'State V-Lookup'!$A$1:$B$19,2,0)</f>
        <v>TENNESSEE</v>
      </c>
      <c r="M2749" t="str">
        <f>VLOOKUP(I2749,'Cost Center VLookup'!$A$1:$C$99,2,0)</f>
        <v>3343 Mid St Div Murfreesboro Operations</v>
      </c>
      <c r="N2749" t="str">
        <f>VLOOKUP(I2749,'Cost Center VLookup'!$A$1:$C$89,3,0)</f>
        <v>James Robbins / Jason Griffin</v>
      </c>
      <c r="O2749" t="str">
        <f>VLOOKUP(I2749,'Cost Center VLookup'!$A$1:$D$97,4,0)</f>
        <v>Brett Lowe</v>
      </c>
    </row>
    <row r="2750" spans="1:15" ht="15" hidden="1">
      <c r="A2750" s="154" t="s">
        <v>2777</v>
      </c>
      <c r="B2750" s="155">
        <v>201801</v>
      </c>
      <c r="C2750" s="98" t="s">
        <v>2701</v>
      </c>
      <c r="D2750" s="154" t="s">
        <v>2778</v>
      </c>
      <c r="E2750" s="154" t="s">
        <v>2162</v>
      </c>
      <c r="F2750" s="156">
        <v>1000</v>
      </c>
      <c r="G2750" s="155">
        <v>30736</v>
      </c>
      <c r="H2750" s="7" t="str">
        <f>VLOOKUP(G2750,'Sub-Acct VLookup'!$A$1:$B$44,2,0)</f>
        <v>Community Welfare</v>
      </c>
      <c r="I2750" s="155">
        <v>3333</v>
      </c>
      <c r="J2750" s="149" t="s">
        <v>1011</v>
      </c>
      <c r="K2750" s="149"/>
      <c r="L2750" t="str">
        <f>VLOOKUP(J2750,'State V-Lookup'!$A$1:$B$19,2,0)</f>
        <v>KENTUCKY</v>
      </c>
      <c r="M2750" t="str">
        <f>VLOOKUP(I2750,'Cost Center VLookup'!$A$1:$C$99,2,0)</f>
        <v>3333 Mid St Div Public Affairs</v>
      </c>
      <c r="N2750" t="str">
        <f>VLOOKUP(I2750,'Cost Center VLookup'!$A$1:$C$89,3,0)</f>
        <v>Mark Martin</v>
      </c>
      <c r="O2750" t="str">
        <f>VLOOKUP(I2750,'Cost Center VLookup'!$A$1:$D$97,4,0)</f>
        <v>Administration</v>
      </c>
    </row>
    <row r="2751" spans="1:15" ht="15" hidden="1">
      <c r="A2751" s="154" t="s">
        <v>2777</v>
      </c>
      <c r="B2751" s="155">
        <v>201801</v>
      </c>
      <c r="C2751" s="98" t="s">
        <v>2701</v>
      </c>
      <c r="D2751" s="154" t="s">
        <v>2778</v>
      </c>
      <c r="E2751" s="154" t="s">
        <v>2779</v>
      </c>
      <c r="F2751" s="156">
        <v>1500</v>
      </c>
      <c r="G2751" s="155">
        <v>30736</v>
      </c>
      <c r="H2751" s="7" t="str">
        <f>VLOOKUP(G2751,'Sub-Acct VLookup'!$A$1:$B$44,2,0)</f>
        <v>Community Welfare</v>
      </c>
      <c r="I2751" s="155">
        <v>3333</v>
      </c>
      <c r="J2751" s="149" t="s">
        <v>1011</v>
      </c>
      <c r="K2751" s="149"/>
      <c r="L2751" t="str">
        <f>VLOOKUP(J2751,'State V-Lookup'!$A$1:$B$19,2,0)</f>
        <v>KENTUCKY</v>
      </c>
      <c r="M2751" t="str">
        <f>VLOOKUP(I2751,'Cost Center VLookup'!$A$1:$C$99,2,0)</f>
        <v>3333 Mid St Div Public Affairs</v>
      </c>
      <c r="N2751" t="str">
        <f>VLOOKUP(I2751,'Cost Center VLookup'!$A$1:$C$89,3,0)</f>
        <v>Mark Martin</v>
      </c>
      <c r="O2751" t="str">
        <f>VLOOKUP(I2751,'Cost Center VLookup'!$A$1:$D$97,4,0)</f>
        <v>Administration</v>
      </c>
    </row>
    <row r="2752" spans="1:15" ht="15" hidden="1">
      <c r="A2752" s="154" t="s">
        <v>2708</v>
      </c>
      <c r="B2752" s="155">
        <v>201801</v>
      </c>
      <c r="C2752" s="98" t="s">
        <v>2701</v>
      </c>
      <c r="D2752" s="154" t="s">
        <v>2780</v>
      </c>
      <c r="E2752" s="154" t="s">
        <v>709</v>
      </c>
      <c r="F2752" s="156">
        <v>100</v>
      </c>
      <c r="G2752" s="155">
        <v>30702</v>
      </c>
      <c r="H2752" s="7" t="str">
        <f>VLOOKUP(G2752,'Sub-Acct VLookup'!$A$1:$B$44,2,0)</f>
        <v>Education</v>
      </c>
      <c r="I2752" s="155">
        <v>3333</v>
      </c>
      <c r="J2752" s="149" t="s">
        <v>1011</v>
      </c>
      <c r="K2752" s="149"/>
      <c r="L2752" t="str">
        <f>VLOOKUP(J2752,'State V-Lookup'!$A$1:$B$19,2,0)</f>
        <v>KENTUCKY</v>
      </c>
      <c r="M2752" t="str">
        <f>VLOOKUP(I2752,'Cost Center VLookup'!$A$1:$C$99,2,0)</f>
        <v>3333 Mid St Div Public Affairs</v>
      </c>
      <c r="N2752" t="str">
        <f>VLOOKUP(I2752,'Cost Center VLookup'!$A$1:$C$89,3,0)</f>
        <v>Mark Martin</v>
      </c>
      <c r="O2752" t="str">
        <f>VLOOKUP(I2752,'Cost Center VLookup'!$A$1:$D$97,4,0)</f>
        <v>Administration</v>
      </c>
    </row>
    <row r="2753" spans="1:15" ht="15" hidden="1">
      <c r="A2753" s="154" t="s">
        <v>2781</v>
      </c>
      <c r="B2753" s="155">
        <v>201801</v>
      </c>
      <c r="C2753" s="98" t="s">
        <v>2701</v>
      </c>
      <c r="D2753" s="154" t="s">
        <v>2782</v>
      </c>
      <c r="E2753" s="154" t="s">
        <v>584</v>
      </c>
      <c r="F2753" s="156">
        <v>350</v>
      </c>
      <c r="G2753" s="155">
        <v>30736</v>
      </c>
      <c r="H2753" s="7" t="str">
        <f>VLOOKUP(G2753,'Sub-Acct VLookup'!$A$1:$B$44,2,0)</f>
        <v>Community Welfare</v>
      </c>
      <c r="I2753" s="155">
        <v>3333</v>
      </c>
      <c r="J2753" s="149" t="s">
        <v>1011</v>
      </c>
      <c r="K2753" s="149"/>
      <c r="L2753" t="str">
        <f>VLOOKUP(J2753,'State V-Lookup'!$A$1:$B$19,2,0)</f>
        <v>KENTUCKY</v>
      </c>
      <c r="M2753" t="str">
        <f>VLOOKUP(I2753,'Cost Center VLookup'!$A$1:$C$99,2,0)</f>
        <v>3333 Mid St Div Public Affairs</v>
      </c>
      <c r="N2753" t="str">
        <f>VLOOKUP(I2753,'Cost Center VLookup'!$A$1:$C$89,3,0)</f>
        <v>Mark Martin</v>
      </c>
      <c r="O2753" t="str">
        <f>VLOOKUP(I2753,'Cost Center VLookup'!$A$1:$D$97,4,0)</f>
        <v>Administration</v>
      </c>
    </row>
    <row r="2754" spans="1:15" ht="15" hidden="1">
      <c r="A2754" s="154" t="s">
        <v>2783</v>
      </c>
      <c r="B2754" s="155">
        <v>201801</v>
      </c>
      <c r="C2754" s="98" t="s">
        <v>2701</v>
      </c>
      <c r="D2754" s="154" t="s">
        <v>2784</v>
      </c>
      <c r="E2754" s="154" t="s">
        <v>360</v>
      </c>
      <c r="F2754" s="156">
        <v>100</v>
      </c>
      <c r="G2754" s="155">
        <v>30702</v>
      </c>
      <c r="H2754" s="7" t="str">
        <f>VLOOKUP(G2754,'Sub-Acct VLookup'!$A$1:$B$44,2,0)</f>
        <v>Education</v>
      </c>
      <c r="I2754" s="155">
        <v>2732</v>
      </c>
      <c r="J2754" s="149" t="s">
        <v>1011</v>
      </c>
      <c r="K2754" s="149"/>
      <c r="L2754" t="str">
        <f>VLOOKUP(J2754,'State V-Lookup'!$A$1:$B$19,2,0)</f>
        <v>KENTUCKY</v>
      </c>
      <c r="M2754" t="str">
        <f>VLOOKUP(I2754,'Cost Center VLookup'!$A$1:$C$99,2,0)</f>
        <v>2732 KY Div Bowling Green East Region Marketing</v>
      </c>
      <c r="N2754" t="str">
        <f>VLOOKUP(I2754,'Cost Center VLookup'!$A$1:$C$89,3,0)</f>
        <v>Bradley Benningfield</v>
      </c>
      <c r="O2754" t="str">
        <f>VLOOKUP(I2754,'Cost Center VLookup'!$A$1:$D$97,4,0)</f>
        <v>Marketing</v>
      </c>
    </row>
    <row r="2755" spans="1:15" ht="15" hidden="1">
      <c r="A2755" s="154" t="s">
        <v>2751</v>
      </c>
      <c r="B2755" s="155">
        <v>201801</v>
      </c>
      <c r="C2755" s="98" t="s">
        <v>2701</v>
      </c>
      <c r="D2755" s="154" t="s">
        <v>2752</v>
      </c>
      <c r="E2755" s="154" t="s">
        <v>2785</v>
      </c>
      <c r="F2755" s="156">
        <v>3000</v>
      </c>
      <c r="G2755" s="155">
        <v>30736</v>
      </c>
      <c r="H2755" s="7" t="str">
        <f>VLOOKUP(G2755,'Sub-Acct VLookup'!$A$1:$B$44,2,0)</f>
        <v>Community Welfare</v>
      </c>
      <c r="I2755" s="155">
        <v>3307</v>
      </c>
      <c r="J2755" s="149" t="s">
        <v>1011</v>
      </c>
      <c r="K2755" s="149"/>
      <c r="L2755" t="str">
        <f>VLOOKUP(J2755,'State V-Lookup'!$A$1:$B$19,2,0)</f>
        <v>KENTUCKY</v>
      </c>
      <c r="M2755" t="str">
        <f>VLOOKUP(I2755,'Cost Center VLookup'!$A$1:$C$99,2,0)</f>
        <v>3307 Mid St Div Franklin Finance</v>
      </c>
      <c r="N2755" t="str">
        <f>VLOOKUP(I2755,'Cost Center VLookup'!$A$1:$C$89,3,0)</f>
        <v>Marcie Wessinger</v>
      </c>
      <c r="O2755" t="str">
        <f>VLOOKUP(I2755,'Cost Center VLookup'!$A$1:$D$97,4,0)</f>
        <v>Administration</v>
      </c>
    </row>
    <row r="2756" spans="1:15" ht="15" hidden="1">
      <c r="A2756" s="158" t="s">
        <v>2753</v>
      </c>
      <c r="B2756" s="155">
        <v>201802</v>
      </c>
      <c r="C2756" s="98" t="s">
        <v>2701</v>
      </c>
      <c r="D2756" s="158" t="s">
        <v>2757</v>
      </c>
      <c r="E2756" s="158" t="s">
        <v>2756</v>
      </c>
      <c r="F2756" s="159">
        <v>-1200</v>
      </c>
      <c r="G2756" s="160">
        <v>30736</v>
      </c>
      <c r="H2756" s="7" t="str">
        <f>VLOOKUP(G2756,'Sub-Acct VLookup'!$A$1:$B$44,2,0)</f>
        <v>Community Welfare</v>
      </c>
      <c r="I2756" s="160">
        <v>2734</v>
      </c>
      <c r="J2756" s="149" t="s">
        <v>1011</v>
      </c>
      <c r="K2756" s="149"/>
      <c r="L2756" t="str">
        <f>VLOOKUP(J2756,'State V-Lookup'!$A$1:$B$19,2,0)</f>
        <v>KENTUCKY</v>
      </c>
      <c r="M2756" t="str">
        <f>VLOOKUP(I2756,'Cost Center VLookup'!$A$1:$C$99,2,0)</f>
        <v>2734 KY Div Bowling Green C&amp;M/Service</v>
      </c>
      <c r="N2756" t="str">
        <f>VLOOKUP(I2756,'Cost Center VLookup'!$A$1:$C$89,3,0)</f>
        <v>Don Bonner / Kolby Beals</v>
      </c>
      <c r="O2756" t="str">
        <f>VLOOKUP(I2756,'Cost Center VLookup'!$A$1:$D$97,4,0)</f>
        <v>Mike Close</v>
      </c>
    </row>
    <row r="2757" spans="1:15" ht="15" hidden="1">
      <c r="A2757" s="158" t="s">
        <v>2759</v>
      </c>
      <c r="B2757" s="155">
        <v>201802</v>
      </c>
      <c r="C2757" s="98" t="s">
        <v>2701</v>
      </c>
      <c r="D2757" s="158" t="s">
        <v>2761</v>
      </c>
      <c r="E2757" s="158" t="s">
        <v>1741</v>
      </c>
      <c r="F2757" s="159">
        <v>-2000</v>
      </c>
      <c r="G2757" s="160">
        <v>30702</v>
      </c>
      <c r="H2757" s="7" t="str">
        <f>VLOOKUP(G2757,'Sub-Acct VLookup'!$A$1:$B$44,2,0)</f>
        <v>Education</v>
      </c>
      <c r="I2757" s="160">
        <v>3333</v>
      </c>
      <c r="J2757" s="149" t="s">
        <v>1011</v>
      </c>
      <c r="K2757" s="149"/>
      <c r="L2757" t="str">
        <f>VLOOKUP(J2757,'State V-Lookup'!$A$1:$B$19,2,0)</f>
        <v>KENTUCKY</v>
      </c>
      <c r="M2757" t="str">
        <f>VLOOKUP(I2757,'Cost Center VLookup'!$A$1:$C$99,2,0)</f>
        <v>3333 Mid St Div Public Affairs</v>
      </c>
      <c r="N2757" t="str">
        <f>VLOOKUP(I2757,'Cost Center VLookup'!$A$1:$C$89,3,0)</f>
        <v>Mark Martin</v>
      </c>
      <c r="O2757" t="str">
        <f>VLOOKUP(I2757,'Cost Center VLookup'!$A$1:$D$97,4,0)</f>
        <v>Administration</v>
      </c>
    </row>
    <row r="2758" spans="1:15" ht="15" hidden="1">
      <c r="A2758" s="158" t="s">
        <v>2766</v>
      </c>
      <c r="B2758" s="155">
        <v>201802</v>
      </c>
      <c r="C2758" s="98" t="s">
        <v>2701</v>
      </c>
      <c r="D2758" s="158" t="s">
        <v>2787</v>
      </c>
      <c r="E2758" s="158" t="s">
        <v>2786</v>
      </c>
      <c r="F2758" s="159">
        <v>500</v>
      </c>
      <c r="G2758" s="160">
        <v>30736</v>
      </c>
      <c r="H2758" s="7" t="str">
        <f>VLOOKUP(G2758,'Sub-Acct VLookup'!$A$1:$B$44,2,0)</f>
        <v>Community Welfare</v>
      </c>
      <c r="I2758" s="160">
        <v>3333</v>
      </c>
      <c r="J2758" s="149" t="s">
        <v>1011</v>
      </c>
      <c r="K2758" s="149"/>
      <c r="L2758" t="str">
        <f>VLOOKUP(J2758,'State V-Lookup'!$A$1:$B$19,2,0)</f>
        <v>KENTUCKY</v>
      </c>
      <c r="M2758" t="str">
        <f>VLOOKUP(I2758,'Cost Center VLookup'!$A$1:$C$99,2,0)</f>
        <v>3333 Mid St Div Public Affairs</v>
      </c>
      <c r="N2758" t="str">
        <f>VLOOKUP(I2758,'Cost Center VLookup'!$A$1:$C$89,3,0)</f>
        <v>Mark Martin</v>
      </c>
      <c r="O2758" t="str">
        <f>VLOOKUP(I2758,'Cost Center VLookup'!$A$1:$D$97,4,0)</f>
        <v>Administration</v>
      </c>
    </row>
    <row r="2759" spans="1:15" ht="15" hidden="1">
      <c r="A2759" s="158" t="s">
        <v>2788</v>
      </c>
      <c r="B2759" s="155">
        <v>201802</v>
      </c>
      <c r="C2759" s="98" t="s">
        <v>2701</v>
      </c>
      <c r="D2759" s="158" t="s">
        <v>2789</v>
      </c>
      <c r="E2759" s="158" t="s">
        <v>470</v>
      </c>
      <c r="F2759" s="159">
        <v>300</v>
      </c>
      <c r="G2759" s="160">
        <v>30736</v>
      </c>
      <c r="H2759" s="7" t="str">
        <f>VLOOKUP(G2759,'Sub-Acct VLookup'!$A$1:$B$44,2,0)</f>
        <v>Community Welfare</v>
      </c>
      <c r="I2759" s="160">
        <v>3342</v>
      </c>
      <c r="J2759" s="161" t="s">
        <v>1026</v>
      </c>
      <c r="K2759" s="161"/>
      <c r="L2759" t="str">
        <f>VLOOKUP(J2759,'State V-Lookup'!$A$1:$B$19,2,0)</f>
        <v>TENNESSEE</v>
      </c>
      <c r="M2759" t="str">
        <f>VLOOKUP(I2759,'Cost Center VLookup'!$A$1:$C$99,2,0)</f>
        <v>3342 Mid St Div Franklin Operations</v>
      </c>
      <c r="N2759" t="str">
        <f>VLOOKUP(I2759,'Cost Center VLookup'!$A$1:$C$89,3,0)</f>
        <v>Kenny Hay / Steve Steiger</v>
      </c>
      <c r="O2759" t="str">
        <f>VLOOKUP(I2759,'Cost Center VLookup'!$A$1:$D$97,4,0)</f>
        <v>Brett Lowe</v>
      </c>
    </row>
    <row r="2760" spans="1:15" ht="15" hidden="1">
      <c r="A2760" s="158" t="s">
        <v>2790</v>
      </c>
      <c r="B2760" s="155">
        <v>201802</v>
      </c>
      <c r="C2760" s="98" t="s">
        <v>2701</v>
      </c>
      <c r="D2760" s="158" t="s">
        <v>2791</v>
      </c>
      <c r="E2760" s="158" t="s">
        <v>998</v>
      </c>
      <c r="F2760" s="159">
        <v>100</v>
      </c>
      <c r="G2760" s="160">
        <v>30702</v>
      </c>
      <c r="H2760" s="7" t="str">
        <f>VLOOKUP(G2760,'Sub-Acct VLookup'!$A$1:$B$44,2,0)</f>
        <v>Education</v>
      </c>
      <c r="I2760" s="160">
        <v>3333</v>
      </c>
      <c r="J2760" s="149" t="s">
        <v>1011</v>
      </c>
      <c r="K2760" s="149"/>
      <c r="L2760" t="str">
        <f>VLOOKUP(J2760,'State V-Lookup'!$A$1:$B$19,2,0)</f>
        <v>KENTUCKY</v>
      </c>
      <c r="M2760" t="str">
        <f>VLOOKUP(I2760,'Cost Center VLookup'!$A$1:$C$99,2,0)</f>
        <v>3333 Mid St Div Public Affairs</v>
      </c>
      <c r="N2760" t="str">
        <f>VLOOKUP(I2760,'Cost Center VLookup'!$A$1:$C$89,3,0)</f>
        <v>Mark Martin</v>
      </c>
      <c r="O2760" t="str">
        <f>VLOOKUP(I2760,'Cost Center VLookup'!$A$1:$D$97,4,0)</f>
        <v>Administration</v>
      </c>
    </row>
    <row r="2761" spans="1:15" ht="15" hidden="1">
      <c r="A2761" s="158" t="s">
        <v>2792</v>
      </c>
      <c r="B2761" s="155">
        <v>201802</v>
      </c>
      <c r="C2761" s="98" t="s">
        <v>2701</v>
      </c>
      <c r="D2761" s="158" t="s">
        <v>2793</v>
      </c>
      <c r="E2761" s="158" t="s">
        <v>694</v>
      </c>
      <c r="F2761" s="159">
        <v>250</v>
      </c>
      <c r="G2761" s="160">
        <v>30736</v>
      </c>
      <c r="H2761" s="7" t="str">
        <f>VLOOKUP(G2761,'Sub-Acct VLookup'!$A$1:$B$44,2,0)</f>
        <v>Community Welfare</v>
      </c>
      <c r="I2761" s="160">
        <v>3333</v>
      </c>
      <c r="J2761" s="149" t="s">
        <v>1011</v>
      </c>
      <c r="K2761" s="149"/>
      <c r="L2761" t="str">
        <f>VLOOKUP(J2761,'State V-Lookup'!$A$1:$B$19,2,0)</f>
        <v>KENTUCKY</v>
      </c>
      <c r="M2761" t="str">
        <f>VLOOKUP(I2761,'Cost Center VLookup'!$A$1:$C$99,2,0)</f>
        <v>3333 Mid St Div Public Affairs</v>
      </c>
      <c r="N2761" t="str">
        <f>VLOOKUP(I2761,'Cost Center VLookup'!$A$1:$C$89,3,0)</f>
        <v>Mark Martin</v>
      </c>
      <c r="O2761" t="str">
        <f>VLOOKUP(I2761,'Cost Center VLookup'!$A$1:$D$97,4,0)</f>
        <v>Administration</v>
      </c>
    </row>
    <row r="2762" spans="1:15" ht="15" hidden="1">
      <c r="A2762" s="158" t="s">
        <v>2792</v>
      </c>
      <c r="B2762" s="155">
        <v>201802</v>
      </c>
      <c r="C2762" s="98" t="s">
        <v>2701</v>
      </c>
      <c r="D2762" s="158" t="s">
        <v>2793</v>
      </c>
      <c r="E2762" s="158" t="s">
        <v>1560</v>
      </c>
      <c r="F2762" s="159">
        <v>500</v>
      </c>
      <c r="G2762" s="160">
        <v>30736</v>
      </c>
      <c r="H2762" s="7" t="str">
        <f>VLOOKUP(G2762,'Sub-Acct VLookup'!$A$1:$B$44,2,0)</f>
        <v>Community Welfare</v>
      </c>
      <c r="I2762" s="160">
        <v>3333</v>
      </c>
      <c r="J2762" s="149" t="s">
        <v>1011</v>
      </c>
      <c r="K2762" s="149"/>
      <c r="L2762" t="str">
        <f>VLOOKUP(J2762,'State V-Lookup'!$A$1:$B$19,2,0)</f>
        <v>KENTUCKY</v>
      </c>
      <c r="M2762" t="str">
        <f>VLOOKUP(I2762,'Cost Center VLookup'!$A$1:$C$99,2,0)</f>
        <v>3333 Mid St Div Public Affairs</v>
      </c>
      <c r="N2762" t="str">
        <f>VLOOKUP(I2762,'Cost Center VLookup'!$A$1:$C$89,3,0)</f>
        <v>Mark Martin</v>
      </c>
      <c r="O2762" t="str">
        <f>VLOOKUP(I2762,'Cost Center VLookup'!$A$1:$D$97,4,0)</f>
        <v>Administration</v>
      </c>
    </row>
    <row r="2763" spans="1:15" ht="15" hidden="1">
      <c r="A2763" s="158" t="s">
        <v>2792</v>
      </c>
      <c r="B2763" s="155">
        <v>201802</v>
      </c>
      <c r="C2763" s="98" t="s">
        <v>2701</v>
      </c>
      <c r="D2763" s="158" t="s">
        <v>2793</v>
      </c>
      <c r="E2763" s="158" t="s">
        <v>2794</v>
      </c>
      <c r="F2763" s="159">
        <v>200</v>
      </c>
      <c r="G2763" s="160">
        <v>30736</v>
      </c>
      <c r="H2763" s="7" t="str">
        <f>VLOOKUP(G2763,'Sub-Acct VLookup'!$A$1:$B$44,2,0)</f>
        <v>Community Welfare</v>
      </c>
      <c r="I2763" s="160">
        <v>3333</v>
      </c>
      <c r="J2763" s="149" t="s">
        <v>1011</v>
      </c>
      <c r="K2763" s="149"/>
      <c r="L2763" t="str">
        <f>VLOOKUP(J2763,'State V-Lookup'!$A$1:$B$19,2,0)</f>
        <v>KENTUCKY</v>
      </c>
      <c r="M2763" t="str">
        <f>VLOOKUP(I2763,'Cost Center VLookup'!$A$1:$C$99,2,0)</f>
        <v>3333 Mid St Div Public Affairs</v>
      </c>
      <c r="N2763" t="str">
        <f>VLOOKUP(I2763,'Cost Center VLookup'!$A$1:$C$89,3,0)</f>
        <v>Mark Martin</v>
      </c>
      <c r="O2763" t="str">
        <f>VLOOKUP(I2763,'Cost Center VLookup'!$A$1:$D$97,4,0)</f>
        <v>Administration</v>
      </c>
    </row>
    <row r="2764" spans="1:15" ht="15" hidden="1">
      <c r="A2764" s="158" t="s">
        <v>2792</v>
      </c>
      <c r="B2764" s="155">
        <v>201802</v>
      </c>
      <c r="C2764" s="98" t="s">
        <v>2701</v>
      </c>
      <c r="D2764" s="158" t="s">
        <v>2793</v>
      </c>
      <c r="E2764" s="158" t="s">
        <v>865</v>
      </c>
      <c r="F2764" s="159">
        <v>1000</v>
      </c>
      <c r="G2764" s="160">
        <v>30736</v>
      </c>
      <c r="H2764" s="7" t="str">
        <f>VLOOKUP(G2764,'Sub-Acct VLookup'!$A$1:$B$44,2,0)</f>
        <v>Community Welfare</v>
      </c>
      <c r="I2764" s="160">
        <v>3333</v>
      </c>
      <c r="J2764" s="149" t="s">
        <v>1011</v>
      </c>
      <c r="K2764" s="149"/>
      <c r="L2764" t="str">
        <f>VLOOKUP(J2764,'State V-Lookup'!$A$1:$B$19,2,0)</f>
        <v>KENTUCKY</v>
      </c>
      <c r="M2764" t="str">
        <f>VLOOKUP(I2764,'Cost Center VLookup'!$A$1:$C$99,2,0)</f>
        <v>3333 Mid St Div Public Affairs</v>
      </c>
      <c r="N2764" t="str">
        <f>VLOOKUP(I2764,'Cost Center VLookup'!$A$1:$C$89,3,0)</f>
        <v>Mark Martin</v>
      </c>
      <c r="O2764" t="str">
        <f>VLOOKUP(I2764,'Cost Center VLookup'!$A$1:$D$97,4,0)</f>
        <v>Administration</v>
      </c>
    </row>
    <row r="2765" spans="1:15" ht="15" hidden="1">
      <c r="A2765" s="158" t="s">
        <v>2792</v>
      </c>
      <c r="B2765" s="155">
        <v>201802</v>
      </c>
      <c r="C2765" s="98" t="s">
        <v>2701</v>
      </c>
      <c r="D2765" s="158" t="s">
        <v>2793</v>
      </c>
      <c r="E2765" s="158" t="s">
        <v>783</v>
      </c>
      <c r="F2765" s="159">
        <v>3000</v>
      </c>
      <c r="G2765" s="160">
        <v>30736</v>
      </c>
      <c r="H2765" s="7" t="str">
        <f>VLOOKUP(G2765,'Sub-Acct VLookup'!$A$1:$B$44,2,0)</f>
        <v>Community Welfare</v>
      </c>
      <c r="I2765" s="160">
        <v>3333</v>
      </c>
      <c r="J2765" s="149" t="s">
        <v>1011</v>
      </c>
      <c r="K2765" s="149"/>
      <c r="L2765" t="str">
        <f>VLOOKUP(J2765,'State V-Lookup'!$A$1:$B$19,2,0)</f>
        <v>KENTUCKY</v>
      </c>
      <c r="M2765" t="str">
        <f>VLOOKUP(I2765,'Cost Center VLookup'!$A$1:$C$99,2,0)</f>
        <v>3333 Mid St Div Public Affairs</v>
      </c>
      <c r="N2765" t="str">
        <f>VLOOKUP(I2765,'Cost Center VLookup'!$A$1:$C$89,3,0)</f>
        <v>Mark Martin</v>
      </c>
      <c r="O2765" t="str">
        <f>VLOOKUP(I2765,'Cost Center VLookup'!$A$1:$D$97,4,0)</f>
        <v>Administration</v>
      </c>
    </row>
    <row r="2766" spans="1:15" ht="15" hidden="1">
      <c r="A2766" s="158" t="s">
        <v>2792</v>
      </c>
      <c r="B2766" s="155">
        <v>201802</v>
      </c>
      <c r="C2766" s="98" t="s">
        <v>2701</v>
      </c>
      <c r="D2766" s="158" t="s">
        <v>2793</v>
      </c>
      <c r="E2766" s="158" t="s">
        <v>2203</v>
      </c>
      <c r="F2766" s="159">
        <v>1000</v>
      </c>
      <c r="G2766" s="160">
        <v>30736</v>
      </c>
      <c r="H2766" s="7" t="str">
        <f>VLOOKUP(G2766,'Sub-Acct VLookup'!$A$1:$B$44,2,0)</f>
        <v>Community Welfare</v>
      </c>
      <c r="I2766" s="160">
        <v>3333</v>
      </c>
      <c r="J2766" s="149" t="s">
        <v>1011</v>
      </c>
      <c r="K2766" s="149"/>
      <c r="L2766" t="str">
        <f>VLOOKUP(J2766,'State V-Lookup'!$A$1:$B$19,2,0)</f>
        <v>KENTUCKY</v>
      </c>
      <c r="M2766" t="str">
        <f>VLOOKUP(I2766,'Cost Center VLookup'!$A$1:$C$99,2,0)</f>
        <v>3333 Mid St Div Public Affairs</v>
      </c>
      <c r="N2766" t="str">
        <f>VLOOKUP(I2766,'Cost Center VLookup'!$A$1:$C$89,3,0)</f>
        <v>Mark Martin</v>
      </c>
      <c r="O2766" t="str">
        <f>VLOOKUP(I2766,'Cost Center VLookup'!$A$1:$D$97,4,0)</f>
        <v>Administration</v>
      </c>
    </row>
    <row r="2767" spans="1:15" ht="15" hidden="1">
      <c r="A2767" s="158" t="s">
        <v>2792</v>
      </c>
      <c r="B2767" s="155">
        <v>201802</v>
      </c>
      <c r="C2767" s="98" t="s">
        <v>2701</v>
      </c>
      <c r="D2767" s="158" t="s">
        <v>2793</v>
      </c>
      <c r="E2767" s="158" t="s">
        <v>2795</v>
      </c>
      <c r="F2767" s="159">
        <v>500</v>
      </c>
      <c r="G2767" s="160">
        <v>30736</v>
      </c>
      <c r="H2767" s="7" t="str">
        <f>VLOOKUP(G2767,'Sub-Acct VLookup'!$A$1:$B$44,2,0)</f>
        <v>Community Welfare</v>
      </c>
      <c r="I2767" s="160">
        <v>3333</v>
      </c>
      <c r="J2767" s="149" t="s">
        <v>1011</v>
      </c>
      <c r="K2767" s="149"/>
      <c r="L2767" t="str">
        <f>VLOOKUP(J2767,'State V-Lookup'!$A$1:$B$19,2,0)</f>
        <v>KENTUCKY</v>
      </c>
      <c r="M2767" t="str">
        <f>VLOOKUP(I2767,'Cost Center VLookup'!$A$1:$C$99,2,0)</f>
        <v>3333 Mid St Div Public Affairs</v>
      </c>
      <c r="N2767" t="str">
        <f>VLOOKUP(I2767,'Cost Center VLookup'!$A$1:$C$89,3,0)</f>
        <v>Mark Martin</v>
      </c>
      <c r="O2767" t="str">
        <f>VLOOKUP(I2767,'Cost Center VLookup'!$A$1:$D$97,4,0)</f>
        <v>Administration</v>
      </c>
    </row>
    <row r="2768" spans="1:15" ht="15" hidden="1">
      <c r="A2768" s="158" t="s">
        <v>2792</v>
      </c>
      <c r="B2768" s="155">
        <v>201802</v>
      </c>
      <c r="C2768" s="98" t="s">
        <v>2701</v>
      </c>
      <c r="D2768" s="158" t="s">
        <v>2793</v>
      </c>
      <c r="E2768" s="158" t="s">
        <v>755</v>
      </c>
      <c r="F2768" s="159">
        <v>500</v>
      </c>
      <c r="G2768" s="160">
        <v>30736</v>
      </c>
      <c r="H2768" s="7" t="str">
        <f>VLOOKUP(G2768,'Sub-Acct VLookup'!$A$1:$B$44,2,0)</f>
        <v>Community Welfare</v>
      </c>
      <c r="I2768" s="160">
        <v>3333</v>
      </c>
      <c r="J2768" s="149" t="s">
        <v>1011</v>
      </c>
      <c r="K2768" s="149"/>
      <c r="L2768" t="str">
        <f>VLOOKUP(J2768,'State V-Lookup'!$A$1:$B$19,2,0)</f>
        <v>KENTUCKY</v>
      </c>
      <c r="M2768" t="str">
        <f>VLOOKUP(I2768,'Cost Center VLookup'!$A$1:$C$99,2,0)</f>
        <v>3333 Mid St Div Public Affairs</v>
      </c>
      <c r="N2768" t="str">
        <f>VLOOKUP(I2768,'Cost Center VLookup'!$A$1:$C$89,3,0)</f>
        <v>Mark Martin</v>
      </c>
      <c r="O2768" t="str">
        <f>VLOOKUP(I2768,'Cost Center VLookup'!$A$1:$D$97,4,0)</f>
        <v>Administration</v>
      </c>
    </row>
    <row r="2769" spans="1:15" ht="15" hidden="1">
      <c r="A2769" s="158" t="s">
        <v>2792</v>
      </c>
      <c r="B2769" s="155">
        <v>201802</v>
      </c>
      <c r="C2769" s="98" t="s">
        <v>2701</v>
      </c>
      <c r="D2769" s="158" t="s">
        <v>2793</v>
      </c>
      <c r="E2769" s="158" t="s">
        <v>2796</v>
      </c>
      <c r="F2769" s="159">
        <v>150</v>
      </c>
      <c r="G2769" s="160">
        <v>30702</v>
      </c>
      <c r="H2769" s="7" t="str">
        <f>VLOOKUP(G2769,'Sub-Acct VLookup'!$A$1:$B$44,2,0)</f>
        <v>Education</v>
      </c>
      <c r="I2769" s="160">
        <v>3333</v>
      </c>
      <c r="J2769" s="149" t="s">
        <v>1011</v>
      </c>
      <c r="K2769" s="149"/>
      <c r="L2769" t="str">
        <f>VLOOKUP(J2769,'State V-Lookup'!$A$1:$B$19,2,0)</f>
        <v>KENTUCKY</v>
      </c>
      <c r="M2769" t="str">
        <f>VLOOKUP(I2769,'Cost Center VLookup'!$A$1:$C$99,2,0)</f>
        <v>3333 Mid St Div Public Affairs</v>
      </c>
      <c r="N2769" t="str">
        <f>VLOOKUP(I2769,'Cost Center VLookup'!$A$1:$C$89,3,0)</f>
        <v>Mark Martin</v>
      </c>
      <c r="O2769" t="str">
        <f>VLOOKUP(I2769,'Cost Center VLookup'!$A$1:$D$97,4,0)</f>
        <v>Administration</v>
      </c>
    </row>
    <row r="2770" spans="1:15" ht="15" hidden="1">
      <c r="A2770" s="158" t="s">
        <v>2797</v>
      </c>
      <c r="B2770" s="155">
        <v>201802</v>
      </c>
      <c r="C2770" s="98" t="s">
        <v>2701</v>
      </c>
      <c r="D2770" s="158" t="s">
        <v>2799</v>
      </c>
      <c r="E2770" s="158" t="s">
        <v>2798</v>
      </c>
      <c r="F2770" s="159">
        <v>100</v>
      </c>
      <c r="G2770" s="160">
        <v>30736</v>
      </c>
      <c r="H2770" s="7" t="str">
        <f>VLOOKUP(G2770,'Sub-Acct VLookup'!$A$1:$B$44,2,0)</f>
        <v>Community Welfare</v>
      </c>
      <c r="I2770" s="160">
        <v>3343</v>
      </c>
      <c r="J2770" s="161" t="s">
        <v>1026</v>
      </c>
      <c r="K2770" s="161"/>
      <c r="L2770" t="str">
        <f>VLOOKUP(J2770,'State V-Lookup'!$A$1:$B$19,2,0)</f>
        <v>TENNESSEE</v>
      </c>
      <c r="M2770" t="str">
        <f>VLOOKUP(I2770,'Cost Center VLookup'!$A$1:$C$99,2,0)</f>
        <v>3343 Mid St Div Murfreesboro Operations</v>
      </c>
      <c r="N2770" t="str">
        <f>VLOOKUP(I2770,'Cost Center VLookup'!$A$1:$C$89,3,0)</f>
        <v>James Robbins / Jason Griffin</v>
      </c>
      <c r="O2770" t="str">
        <f>VLOOKUP(I2770,'Cost Center VLookup'!$A$1:$D$97,4,0)</f>
        <v>Brett Lowe</v>
      </c>
    </row>
    <row r="2771" spans="1:15" ht="15" hidden="1">
      <c r="A2771" s="158" t="s">
        <v>2800</v>
      </c>
      <c r="B2771" s="155">
        <v>201802</v>
      </c>
      <c r="C2771" s="98" t="s">
        <v>2701</v>
      </c>
      <c r="D2771" s="158" t="s">
        <v>2801</v>
      </c>
      <c r="E2771" s="158" t="s">
        <v>752</v>
      </c>
      <c r="F2771" s="159">
        <v>540</v>
      </c>
      <c r="G2771" s="160">
        <v>30736</v>
      </c>
      <c r="H2771" s="7" t="str">
        <f>VLOOKUP(G2771,'Sub-Acct VLookup'!$A$1:$B$44,2,0)</f>
        <v>Community Welfare</v>
      </c>
      <c r="I2771" s="160">
        <v>3333</v>
      </c>
      <c r="J2771" s="149" t="s">
        <v>1011</v>
      </c>
      <c r="K2771" s="149"/>
      <c r="L2771" t="str">
        <f>VLOOKUP(J2771,'State V-Lookup'!$A$1:$B$19,2,0)</f>
        <v>KENTUCKY</v>
      </c>
      <c r="M2771" t="str">
        <f>VLOOKUP(I2771,'Cost Center VLookup'!$A$1:$C$99,2,0)</f>
        <v>3333 Mid St Div Public Affairs</v>
      </c>
      <c r="N2771" t="str">
        <f>VLOOKUP(I2771,'Cost Center VLookup'!$A$1:$C$89,3,0)</f>
        <v>Mark Martin</v>
      </c>
      <c r="O2771" t="str">
        <f>VLOOKUP(I2771,'Cost Center VLookup'!$A$1:$D$97,4,0)</f>
        <v>Administration</v>
      </c>
    </row>
    <row r="2772" spans="1:15" ht="15" hidden="1">
      <c r="A2772" s="158" t="s">
        <v>2802</v>
      </c>
      <c r="B2772" s="155">
        <v>201802</v>
      </c>
      <c r="C2772" s="98" t="s">
        <v>2701</v>
      </c>
      <c r="D2772" s="158" t="s">
        <v>2803</v>
      </c>
      <c r="E2772" s="158" t="s">
        <v>1785</v>
      </c>
      <c r="F2772" s="159">
        <v>1000</v>
      </c>
      <c r="G2772" s="160">
        <v>30736</v>
      </c>
      <c r="H2772" s="7" t="str">
        <f>VLOOKUP(G2772,'Sub-Acct VLookup'!$A$1:$B$44,2,0)</f>
        <v>Community Welfare</v>
      </c>
      <c r="I2772" s="160">
        <v>3333</v>
      </c>
      <c r="J2772" s="149" t="s">
        <v>1011</v>
      </c>
      <c r="K2772" s="149"/>
      <c r="L2772" t="str">
        <f>VLOOKUP(J2772,'State V-Lookup'!$A$1:$B$19,2,0)</f>
        <v>KENTUCKY</v>
      </c>
      <c r="M2772" t="str">
        <f>VLOOKUP(I2772,'Cost Center VLookup'!$A$1:$C$99,2,0)</f>
        <v>3333 Mid St Div Public Affairs</v>
      </c>
      <c r="N2772" t="str">
        <f>VLOOKUP(I2772,'Cost Center VLookup'!$A$1:$C$89,3,0)</f>
        <v>Mark Martin</v>
      </c>
      <c r="O2772" t="str">
        <f>VLOOKUP(I2772,'Cost Center VLookup'!$A$1:$D$97,4,0)</f>
        <v>Administration</v>
      </c>
    </row>
    <row r="2773" spans="1:15" ht="15" hidden="1">
      <c r="A2773" s="158" t="s">
        <v>2804</v>
      </c>
      <c r="B2773" s="155">
        <v>201802</v>
      </c>
      <c r="C2773" s="98" t="s">
        <v>2701</v>
      </c>
      <c r="D2773" s="158" t="s">
        <v>2805</v>
      </c>
      <c r="E2773" s="158" t="s">
        <v>781</v>
      </c>
      <c r="F2773" s="159">
        <v>500</v>
      </c>
      <c r="G2773" s="160">
        <v>30736</v>
      </c>
      <c r="H2773" s="7" t="str">
        <f>VLOOKUP(G2773,'Sub-Acct VLookup'!$A$1:$B$44,2,0)</f>
        <v>Community Welfare</v>
      </c>
      <c r="I2773" s="160">
        <v>3344</v>
      </c>
      <c r="J2773" s="161" t="s">
        <v>1026</v>
      </c>
      <c r="K2773" s="161"/>
      <c r="L2773" t="str">
        <f>VLOOKUP(J2773,'State V-Lookup'!$A$1:$B$19,2,0)</f>
        <v>TENNESSEE</v>
      </c>
      <c r="M2773" t="str">
        <f>VLOOKUP(I2773,'Cost Center VLookup'!$A$1:$C$99,2,0)</f>
        <v>3344 Mid St Div Shelbyville Operations</v>
      </c>
      <c r="N2773" t="str">
        <f>VLOOKUP(I2773,'Cost Center VLookup'!$A$1:$C$89,3,0)</f>
        <v>James Robbins / Jason Griffin</v>
      </c>
      <c r="O2773" t="str">
        <f>VLOOKUP(I2773,'Cost Center VLookup'!$A$1:$D$97,4,0)</f>
        <v>Brett Lowe</v>
      </c>
    </row>
    <row r="2774" spans="1:15" ht="15" hidden="1">
      <c r="A2774" s="158" t="s">
        <v>2804</v>
      </c>
      <c r="B2774" s="155">
        <v>201802</v>
      </c>
      <c r="C2774" s="98" t="s">
        <v>2701</v>
      </c>
      <c r="D2774" s="158" t="s">
        <v>2805</v>
      </c>
      <c r="E2774" s="158" t="s">
        <v>1603</v>
      </c>
      <c r="F2774" s="159">
        <v>350</v>
      </c>
      <c r="G2774" s="160">
        <v>30706</v>
      </c>
      <c r="H2774" s="7" t="str">
        <f>VLOOKUP(G2774,'Sub-Acct VLookup'!$A$1:$B$44,2,0)</f>
        <v>Museums &amp; Arts</v>
      </c>
      <c r="I2774" s="160">
        <v>3333</v>
      </c>
      <c r="J2774" s="149" t="s">
        <v>1011</v>
      </c>
      <c r="K2774" s="149"/>
      <c r="L2774" t="str">
        <f>VLOOKUP(J2774,'State V-Lookup'!$A$1:$B$19,2,0)</f>
        <v>KENTUCKY</v>
      </c>
      <c r="M2774" t="str">
        <f>VLOOKUP(I2774,'Cost Center VLookup'!$A$1:$C$99,2,0)</f>
        <v>3333 Mid St Div Public Affairs</v>
      </c>
      <c r="N2774" t="str">
        <f>VLOOKUP(I2774,'Cost Center VLookup'!$A$1:$C$89,3,0)</f>
        <v>Mark Martin</v>
      </c>
      <c r="O2774" t="str">
        <f>VLOOKUP(I2774,'Cost Center VLookup'!$A$1:$D$97,4,0)</f>
        <v>Administration</v>
      </c>
    </row>
    <row r="2775" spans="1:15" ht="15" hidden="1">
      <c r="A2775" s="158" t="s">
        <v>2804</v>
      </c>
      <c r="B2775" s="155">
        <v>201802</v>
      </c>
      <c r="C2775" s="98" t="s">
        <v>2701</v>
      </c>
      <c r="D2775" s="158" t="s">
        <v>2806</v>
      </c>
      <c r="E2775" s="158" t="s">
        <v>492</v>
      </c>
      <c r="F2775" s="159">
        <v>2500</v>
      </c>
      <c r="G2775" s="160">
        <v>30702</v>
      </c>
      <c r="H2775" s="7" t="str">
        <f>VLOOKUP(G2775,'Sub-Acct VLookup'!$A$1:$B$44,2,0)</f>
        <v>Education</v>
      </c>
      <c r="I2775" s="160">
        <v>3333</v>
      </c>
      <c r="J2775" s="149" t="s">
        <v>1011</v>
      </c>
      <c r="K2775" s="149"/>
      <c r="L2775" t="str">
        <f>VLOOKUP(J2775,'State V-Lookup'!$A$1:$B$19,2,0)</f>
        <v>KENTUCKY</v>
      </c>
      <c r="M2775" t="str">
        <f>VLOOKUP(I2775,'Cost Center VLookup'!$A$1:$C$99,2,0)</f>
        <v>3333 Mid St Div Public Affairs</v>
      </c>
      <c r="N2775" t="str">
        <f>VLOOKUP(I2775,'Cost Center VLookup'!$A$1:$C$89,3,0)</f>
        <v>Mark Martin</v>
      </c>
      <c r="O2775" t="str">
        <f>VLOOKUP(I2775,'Cost Center VLookup'!$A$1:$D$97,4,0)</f>
        <v>Administration</v>
      </c>
    </row>
    <row r="2776" spans="1:15" ht="15" hidden="1">
      <c r="A2776" s="158" t="s">
        <v>2807</v>
      </c>
      <c r="B2776" s="155">
        <v>201802</v>
      </c>
      <c r="C2776" s="98" t="s">
        <v>2701</v>
      </c>
      <c r="D2776" s="158" t="s">
        <v>2808</v>
      </c>
      <c r="E2776" s="158" t="s">
        <v>269</v>
      </c>
      <c r="F2776" s="159">
        <v>200</v>
      </c>
      <c r="G2776" s="160">
        <v>30702</v>
      </c>
      <c r="H2776" s="7" t="str">
        <f>VLOOKUP(G2776,'Sub-Acct VLookup'!$A$1:$B$44,2,0)</f>
        <v>Education</v>
      </c>
      <c r="I2776" s="160">
        <v>3333</v>
      </c>
      <c r="J2776" s="149" t="s">
        <v>1011</v>
      </c>
      <c r="K2776" s="149"/>
      <c r="L2776" t="str">
        <f>VLOOKUP(J2776,'State V-Lookup'!$A$1:$B$19,2,0)</f>
        <v>KENTUCKY</v>
      </c>
      <c r="M2776" t="str">
        <f>VLOOKUP(I2776,'Cost Center VLookup'!$A$1:$C$99,2,0)</f>
        <v>3333 Mid St Div Public Affairs</v>
      </c>
      <c r="N2776" t="str">
        <f>VLOOKUP(I2776,'Cost Center VLookup'!$A$1:$C$89,3,0)</f>
        <v>Mark Martin</v>
      </c>
      <c r="O2776" t="str">
        <f>VLOOKUP(I2776,'Cost Center VLookup'!$A$1:$D$97,4,0)</f>
        <v>Administration</v>
      </c>
    </row>
    <row r="2777" spans="1:15" ht="15" hidden="1">
      <c r="A2777" s="158" t="s">
        <v>2809</v>
      </c>
      <c r="B2777" s="155">
        <v>201802</v>
      </c>
      <c r="C2777" s="98" t="s">
        <v>2701</v>
      </c>
      <c r="D2777" s="158" t="s">
        <v>2810</v>
      </c>
      <c r="E2777" s="158" t="s">
        <v>712</v>
      </c>
      <c r="F2777" s="159">
        <v>1000</v>
      </c>
      <c r="G2777" s="160">
        <v>30710</v>
      </c>
      <c r="H2777" s="7" t="str">
        <f>VLOOKUP(G2777,'Sub-Acct VLookup'!$A$1:$B$44,2,0)</f>
        <v>Youth Clubs &amp; Centers</v>
      </c>
      <c r="I2777" s="160">
        <v>3333</v>
      </c>
      <c r="J2777" s="149" t="s">
        <v>1011</v>
      </c>
      <c r="K2777" s="149"/>
      <c r="L2777" t="str">
        <f>VLOOKUP(J2777,'State V-Lookup'!$A$1:$B$19,2,0)</f>
        <v>KENTUCKY</v>
      </c>
      <c r="M2777" t="str">
        <f>VLOOKUP(I2777,'Cost Center VLookup'!$A$1:$C$99,2,0)</f>
        <v>3333 Mid St Div Public Affairs</v>
      </c>
      <c r="N2777" t="str">
        <f>VLOOKUP(I2777,'Cost Center VLookup'!$A$1:$C$89,3,0)</f>
        <v>Mark Martin</v>
      </c>
      <c r="O2777" t="str">
        <f>VLOOKUP(I2777,'Cost Center VLookup'!$A$1:$D$97,4,0)</f>
        <v>Administration</v>
      </c>
    </row>
    <row r="2778" spans="1:15" ht="15" hidden="1">
      <c r="A2778" s="158" t="s">
        <v>2811</v>
      </c>
      <c r="B2778" s="155">
        <v>201802</v>
      </c>
      <c r="C2778" s="98" t="s">
        <v>2701</v>
      </c>
      <c r="D2778" s="158" t="s">
        <v>2813</v>
      </c>
      <c r="E2778" s="158" t="s">
        <v>2812</v>
      </c>
      <c r="F2778" s="159">
        <v>500</v>
      </c>
      <c r="G2778" s="160">
        <v>30736</v>
      </c>
      <c r="H2778" s="7" t="str">
        <f>VLOOKUP(G2778,'Sub-Acct VLookup'!$A$1:$B$44,2,0)</f>
        <v>Community Welfare</v>
      </c>
      <c r="I2778" s="160">
        <v>3333</v>
      </c>
      <c r="J2778" s="149" t="s">
        <v>1011</v>
      </c>
      <c r="K2778" s="149"/>
      <c r="L2778" t="str">
        <f>VLOOKUP(J2778,'State V-Lookup'!$A$1:$B$19,2,0)</f>
        <v>KENTUCKY</v>
      </c>
      <c r="M2778" t="str">
        <f>VLOOKUP(I2778,'Cost Center VLookup'!$A$1:$C$99,2,0)</f>
        <v>3333 Mid St Div Public Affairs</v>
      </c>
      <c r="N2778" t="str">
        <f>VLOOKUP(I2778,'Cost Center VLookup'!$A$1:$C$89,3,0)</f>
        <v>Mark Martin</v>
      </c>
      <c r="O2778" t="str">
        <f>VLOOKUP(I2778,'Cost Center VLookup'!$A$1:$D$97,4,0)</f>
        <v>Administration</v>
      </c>
    </row>
    <row r="2779" spans="1:15" ht="15" hidden="1">
      <c r="A2779" s="158" t="s">
        <v>2814</v>
      </c>
      <c r="B2779" s="155">
        <v>201802</v>
      </c>
      <c r="C2779" s="98" t="s">
        <v>2701</v>
      </c>
      <c r="D2779" s="158" t="s">
        <v>2816</v>
      </c>
      <c r="E2779" s="158" t="s">
        <v>2815</v>
      </c>
      <c r="F2779" s="159">
        <v>100</v>
      </c>
      <c r="G2779" s="160">
        <v>30736</v>
      </c>
      <c r="H2779" s="7" t="str">
        <f>VLOOKUP(G2779,'Sub-Acct VLookup'!$A$1:$B$44,2,0)</f>
        <v>Community Welfare</v>
      </c>
      <c r="I2779" s="160">
        <v>3333</v>
      </c>
      <c r="J2779" s="149" t="s">
        <v>1011</v>
      </c>
      <c r="K2779" s="149"/>
      <c r="L2779" t="str">
        <f>VLOOKUP(J2779,'State V-Lookup'!$A$1:$B$19,2,0)</f>
        <v>KENTUCKY</v>
      </c>
      <c r="M2779" t="str">
        <f>VLOOKUP(I2779,'Cost Center VLookup'!$A$1:$C$99,2,0)</f>
        <v>3333 Mid St Div Public Affairs</v>
      </c>
      <c r="N2779" t="str">
        <f>VLOOKUP(I2779,'Cost Center VLookup'!$A$1:$C$89,3,0)</f>
        <v>Mark Martin</v>
      </c>
      <c r="O2779" t="str">
        <f>VLOOKUP(I2779,'Cost Center VLookup'!$A$1:$D$97,4,0)</f>
        <v>Administration</v>
      </c>
    </row>
    <row r="2780" spans="1:15" ht="15" hidden="1">
      <c r="A2780" s="158" t="s">
        <v>2817</v>
      </c>
      <c r="B2780" s="155">
        <v>201802</v>
      </c>
      <c r="C2780" s="98" t="s">
        <v>2701</v>
      </c>
      <c r="D2780" s="158" t="s">
        <v>2819</v>
      </c>
      <c r="E2780" s="158" t="s">
        <v>2818</v>
      </c>
      <c r="F2780" s="159">
        <v>250</v>
      </c>
      <c r="G2780" s="160">
        <v>30736</v>
      </c>
      <c r="H2780" s="7" t="str">
        <f>VLOOKUP(G2780,'Sub-Acct VLookup'!$A$1:$B$44,2,0)</f>
        <v>Community Welfare</v>
      </c>
      <c r="I2780" s="160">
        <v>3333</v>
      </c>
      <c r="J2780" s="149" t="s">
        <v>1011</v>
      </c>
      <c r="K2780" s="149"/>
      <c r="L2780" t="str">
        <f>VLOOKUP(J2780,'State V-Lookup'!$A$1:$B$19,2,0)</f>
        <v>KENTUCKY</v>
      </c>
      <c r="M2780" t="str">
        <f>VLOOKUP(I2780,'Cost Center VLookup'!$A$1:$C$99,2,0)</f>
        <v>3333 Mid St Div Public Affairs</v>
      </c>
      <c r="N2780" t="str">
        <f>VLOOKUP(I2780,'Cost Center VLookup'!$A$1:$C$89,3,0)</f>
        <v>Mark Martin</v>
      </c>
      <c r="O2780" t="str">
        <f>VLOOKUP(I2780,'Cost Center VLookup'!$A$1:$D$97,4,0)</f>
        <v>Administration</v>
      </c>
    </row>
    <row r="2781" spans="1:15" ht="15" hidden="1">
      <c r="A2781" s="158" t="s">
        <v>2820</v>
      </c>
      <c r="B2781" s="155">
        <v>201802</v>
      </c>
      <c r="C2781" s="98" t="s">
        <v>2701</v>
      </c>
      <c r="D2781" s="158" t="s">
        <v>2821</v>
      </c>
      <c r="E2781" s="158" t="s">
        <v>470</v>
      </c>
      <c r="F2781" s="159">
        <v>50</v>
      </c>
      <c r="G2781" s="160">
        <v>30736</v>
      </c>
      <c r="H2781" s="7" t="str">
        <f>VLOOKUP(G2781,'Sub-Acct VLookup'!$A$1:$B$44,2,0)</f>
        <v>Community Welfare</v>
      </c>
      <c r="I2781" s="160">
        <v>3333</v>
      </c>
      <c r="J2781" s="149" t="s">
        <v>1011</v>
      </c>
      <c r="K2781" s="149"/>
      <c r="L2781" t="str">
        <f>VLOOKUP(J2781,'State V-Lookup'!$A$1:$B$19,2,0)</f>
        <v>KENTUCKY</v>
      </c>
      <c r="M2781" t="str">
        <f>VLOOKUP(I2781,'Cost Center VLookup'!$A$1:$C$99,2,0)</f>
        <v>3333 Mid St Div Public Affairs</v>
      </c>
      <c r="N2781" t="str">
        <f>VLOOKUP(I2781,'Cost Center VLookup'!$A$1:$C$89,3,0)</f>
        <v>Mark Martin</v>
      </c>
      <c r="O2781" t="str">
        <f>VLOOKUP(I2781,'Cost Center VLookup'!$A$1:$D$97,4,0)</f>
        <v>Administration</v>
      </c>
    </row>
    <row r="2782" spans="1:15" ht="15" hidden="1">
      <c r="A2782" s="158" t="s">
        <v>2822</v>
      </c>
      <c r="B2782" s="155">
        <v>201802</v>
      </c>
      <c r="C2782" s="98" t="s">
        <v>2701</v>
      </c>
      <c r="D2782" s="158" t="s">
        <v>2823</v>
      </c>
      <c r="E2782" s="158" t="s">
        <v>2240</v>
      </c>
      <c r="F2782" s="159">
        <v>1000</v>
      </c>
      <c r="G2782" s="160">
        <v>30736</v>
      </c>
      <c r="H2782" s="7" t="str">
        <f>VLOOKUP(G2782,'Sub-Acct VLookup'!$A$1:$B$44,2,0)</f>
        <v>Community Welfare</v>
      </c>
      <c r="I2782" s="160">
        <v>3333</v>
      </c>
      <c r="J2782" s="149" t="s">
        <v>1011</v>
      </c>
      <c r="K2782" s="149"/>
      <c r="L2782" t="str">
        <f>VLOOKUP(J2782,'State V-Lookup'!$A$1:$B$19,2,0)</f>
        <v>KENTUCKY</v>
      </c>
      <c r="M2782" t="str">
        <f>VLOOKUP(I2782,'Cost Center VLookup'!$A$1:$C$99,2,0)</f>
        <v>3333 Mid St Div Public Affairs</v>
      </c>
      <c r="N2782" t="str">
        <f>VLOOKUP(I2782,'Cost Center VLookup'!$A$1:$C$89,3,0)</f>
        <v>Mark Martin</v>
      </c>
      <c r="O2782" t="str">
        <f>VLOOKUP(I2782,'Cost Center VLookup'!$A$1:$D$97,4,0)</f>
        <v>Administration</v>
      </c>
    </row>
    <row r="2783" spans="1:15" ht="15" hidden="1">
      <c r="A2783" s="158" t="s">
        <v>2824</v>
      </c>
      <c r="B2783" s="155">
        <v>201802</v>
      </c>
      <c r="C2783" s="98" t="s">
        <v>2701</v>
      </c>
      <c r="D2783" s="158" t="s">
        <v>2825</v>
      </c>
      <c r="E2783" s="158" t="s">
        <v>874</v>
      </c>
      <c r="F2783" s="159">
        <v>3500</v>
      </c>
      <c r="G2783" s="160">
        <v>30736</v>
      </c>
      <c r="H2783" s="7" t="str">
        <f>VLOOKUP(G2783,'Sub-Acct VLookup'!$A$1:$B$44,2,0)</f>
        <v>Community Welfare</v>
      </c>
      <c r="I2783" s="160">
        <v>3331</v>
      </c>
      <c r="J2783" s="161" t="s">
        <v>1027</v>
      </c>
      <c r="K2783" s="161"/>
      <c r="L2783" t="str">
        <f>VLOOKUP(J2783,'State V-Lookup'!$A$1:$B$19,2,0)</f>
        <v>GENERAL OFFICE</v>
      </c>
      <c r="M2783" t="str">
        <f>VLOOKUP(I2783,'Cost Center VLookup'!$A$1:$C$99,2,0)</f>
        <v>3331 Mid St Div Franklin Central Region Administration</v>
      </c>
      <c r="N2783" t="str">
        <f>VLOOKUP(I2783,'Cost Center VLookup'!$A$1:$C$89,3,0)</f>
        <v>Craig Rice</v>
      </c>
      <c r="O2783" t="str">
        <f>VLOOKUP(I2783,'Cost Center VLookup'!$A$1:$D$97,4,0)</f>
        <v>Administration</v>
      </c>
    </row>
    <row r="2784" spans="1:15" ht="15" hidden="1">
      <c r="A2784" s="162" t="s">
        <v>2826</v>
      </c>
      <c r="B2784" s="163">
        <v>201803</v>
      </c>
      <c r="C2784" s="98" t="s">
        <v>2701</v>
      </c>
      <c r="D2784" s="162" t="s">
        <v>2827</v>
      </c>
      <c r="E2784" s="162" t="s">
        <v>88</v>
      </c>
      <c r="F2784" s="164">
        <v>500</v>
      </c>
      <c r="G2784" s="163">
        <v>30736</v>
      </c>
      <c r="H2784" s="7" t="str">
        <f>VLOOKUP(G2784,'Sub-Acct VLookup'!$A$1:$B$44,2,0)</f>
        <v>Community Welfare</v>
      </c>
      <c r="I2784" s="163">
        <v>3333</v>
      </c>
      <c r="J2784" s="149" t="s">
        <v>1011</v>
      </c>
      <c r="K2784" s="149"/>
      <c r="L2784" t="str">
        <f>VLOOKUP(J2784,'State V-Lookup'!$A$1:$B$19,2,0)</f>
        <v>KENTUCKY</v>
      </c>
      <c r="M2784" t="str">
        <f>VLOOKUP(I2784,'Cost Center VLookup'!$A$1:$C$99,2,0)</f>
        <v>3333 Mid St Div Public Affairs</v>
      </c>
      <c r="N2784" t="str">
        <f>VLOOKUP(I2784,'Cost Center VLookup'!$A$1:$C$89,3,0)</f>
        <v>Mark Martin</v>
      </c>
      <c r="O2784" t="str">
        <f>VLOOKUP(I2784,'Cost Center VLookup'!$A$1:$D$97,4,0)</f>
        <v>Administration</v>
      </c>
    </row>
    <row r="2785" spans="1:15" ht="15" hidden="1">
      <c r="A2785" s="162" t="s">
        <v>2826</v>
      </c>
      <c r="B2785" s="163">
        <v>201803</v>
      </c>
      <c r="C2785" s="98" t="s">
        <v>2701</v>
      </c>
      <c r="D2785" s="162" t="s">
        <v>2829</v>
      </c>
      <c r="E2785" s="162" t="s">
        <v>2828</v>
      </c>
      <c r="F2785" s="164">
        <v>250</v>
      </c>
      <c r="G2785" s="163">
        <v>30736</v>
      </c>
      <c r="H2785" s="7" t="str">
        <f>VLOOKUP(G2785,'Sub-Acct VLookup'!$A$1:$B$44,2,0)</f>
        <v>Community Welfare</v>
      </c>
      <c r="I2785" s="163">
        <v>3331</v>
      </c>
      <c r="J2785" s="161" t="s">
        <v>1026</v>
      </c>
      <c r="K2785" s="161"/>
      <c r="L2785" t="str">
        <f>VLOOKUP(J2785,'State V-Lookup'!$A$1:$B$19,2,0)</f>
        <v>TENNESSEE</v>
      </c>
      <c r="M2785" t="str">
        <f>VLOOKUP(I2785,'Cost Center VLookup'!$A$1:$C$99,2,0)</f>
        <v>3331 Mid St Div Franklin Central Region Administration</v>
      </c>
      <c r="N2785" t="str">
        <f>VLOOKUP(I2785,'Cost Center VLookup'!$A$1:$C$89,3,0)</f>
        <v>Craig Rice</v>
      </c>
      <c r="O2785" t="str">
        <f>VLOOKUP(I2785,'Cost Center VLookup'!$A$1:$D$97,4,0)</f>
        <v>Administration</v>
      </c>
    </row>
    <row r="2786" spans="1:15" ht="15" hidden="1">
      <c r="A2786" s="162" t="s">
        <v>2826</v>
      </c>
      <c r="B2786" s="163">
        <v>201803</v>
      </c>
      <c r="C2786" s="98" t="s">
        <v>2701</v>
      </c>
      <c r="D2786" s="162" t="s">
        <v>2827</v>
      </c>
      <c r="E2786" s="162" t="s">
        <v>1064</v>
      </c>
      <c r="F2786" s="164">
        <v>500</v>
      </c>
      <c r="G2786" s="163">
        <v>30702</v>
      </c>
      <c r="H2786" s="7" t="str">
        <f>VLOOKUP(G2786,'Sub-Acct VLookup'!$A$1:$B$44,2,0)</f>
        <v>Education</v>
      </c>
      <c r="I2786" s="163">
        <v>2618</v>
      </c>
      <c r="J2786" s="161" t="s">
        <v>1026</v>
      </c>
      <c r="K2786" s="161"/>
      <c r="L2786" t="str">
        <f>VLOOKUP(J2786,'State V-Lookup'!$A$1:$B$19,2,0)</f>
        <v>TENNESSEE</v>
      </c>
      <c r="M2786" t="str">
        <f>VLOOKUP(I2786,'Cost Center VLookup'!$A$1:$C$99,2,0)</f>
        <v>2618 KY Div Safety Tech Services</v>
      </c>
      <c r="N2786" t="str">
        <f>VLOOKUP(I2786,'Cost Center VLookup'!$A$1:$C$89,3,0)</f>
        <v>Travis Greenwood</v>
      </c>
      <c r="O2786" t="str">
        <f>VLOOKUP(I2786,'Cost Center VLookup'!$A$1:$D$97,4,0)</f>
        <v>Tech Services</v>
      </c>
    </row>
    <row r="2787" spans="1:15" ht="15" hidden="1">
      <c r="A2787" s="162" t="s">
        <v>2826</v>
      </c>
      <c r="B2787" s="163">
        <v>201803</v>
      </c>
      <c r="C2787" s="98" t="s">
        <v>2701</v>
      </c>
      <c r="D2787" s="162" t="s">
        <v>2829</v>
      </c>
      <c r="E2787" s="162" t="s">
        <v>711</v>
      </c>
      <c r="F2787" s="164">
        <v>100</v>
      </c>
      <c r="G2787" s="163">
        <v>30702</v>
      </c>
      <c r="H2787" s="7" t="str">
        <f>VLOOKUP(G2787,'Sub-Acct VLookup'!$A$1:$B$44,2,0)</f>
        <v>Education</v>
      </c>
      <c r="I2787" s="163">
        <v>3333</v>
      </c>
      <c r="J2787" s="149" t="s">
        <v>1011</v>
      </c>
      <c r="K2787" s="149"/>
      <c r="L2787" t="str">
        <f>VLOOKUP(J2787,'State V-Lookup'!$A$1:$B$19,2,0)</f>
        <v>KENTUCKY</v>
      </c>
      <c r="M2787" t="str">
        <f>VLOOKUP(I2787,'Cost Center VLookup'!$A$1:$C$99,2,0)</f>
        <v>3333 Mid St Div Public Affairs</v>
      </c>
      <c r="N2787" t="str">
        <f>VLOOKUP(I2787,'Cost Center VLookup'!$A$1:$C$89,3,0)</f>
        <v>Mark Martin</v>
      </c>
      <c r="O2787" t="str">
        <f>VLOOKUP(I2787,'Cost Center VLookup'!$A$1:$D$97,4,0)</f>
        <v>Administration</v>
      </c>
    </row>
    <row r="2788" spans="1:15" ht="15" hidden="1">
      <c r="A2788" s="162" t="s">
        <v>2826</v>
      </c>
      <c r="B2788" s="163">
        <v>201803</v>
      </c>
      <c r="C2788" s="98" t="s">
        <v>2701</v>
      </c>
      <c r="D2788" s="162" t="s">
        <v>2830</v>
      </c>
      <c r="E2788" s="162" t="s">
        <v>364</v>
      </c>
      <c r="F2788" s="164">
        <v>2500</v>
      </c>
      <c r="G2788" s="163">
        <v>30702</v>
      </c>
      <c r="H2788" s="7" t="str">
        <f>VLOOKUP(G2788,'Sub-Acct VLookup'!$A$1:$B$44,2,0)</f>
        <v>Education</v>
      </c>
      <c r="I2788" s="163">
        <v>3331</v>
      </c>
      <c r="J2788" s="165" t="s">
        <v>1035</v>
      </c>
      <c r="K2788" s="165"/>
      <c r="L2788" t="str">
        <f>VLOOKUP(J2788,'State V-Lookup'!$A$1:$B$19,2,0)</f>
        <v>VIRGINIA</v>
      </c>
      <c r="M2788" t="str">
        <f>VLOOKUP(I2788,'Cost Center VLookup'!$A$1:$C$99,2,0)</f>
        <v>3331 Mid St Div Franklin Central Region Administration</v>
      </c>
      <c r="N2788" t="str">
        <f>VLOOKUP(I2788,'Cost Center VLookup'!$A$1:$C$89,3,0)</f>
        <v>Craig Rice</v>
      </c>
      <c r="O2788" t="str">
        <f>VLOOKUP(I2788,'Cost Center VLookup'!$A$1:$D$97,4,0)</f>
        <v>Administration</v>
      </c>
    </row>
    <row r="2789" spans="1:15" ht="15" hidden="1">
      <c r="A2789" s="162" t="s">
        <v>2831</v>
      </c>
      <c r="B2789" s="163">
        <v>201803</v>
      </c>
      <c r="C2789" s="98" t="s">
        <v>2701</v>
      </c>
      <c r="D2789" s="162" t="s">
        <v>2832</v>
      </c>
      <c r="E2789" s="162" t="s">
        <v>655</v>
      </c>
      <c r="F2789" s="164">
        <v>6000</v>
      </c>
      <c r="G2789" s="163">
        <v>30736</v>
      </c>
      <c r="H2789" s="7" t="str">
        <f>VLOOKUP(G2789,'Sub-Acct VLookup'!$A$1:$B$44,2,0)</f>
        <v>Community Welfare</v>
      </c>
      <c r="I2789" s="163">
        <v>3333</v>
      </c>
      <c r="J2789" s="149" t="s">
        <v>1011</v>
      </c>
      <c r="K2789" s="149"/>
      <c r="L2789" t="str">
        <f>VLOOKUP(J2789,'State V-Lookup'!$A$1:$B$19,2,0)</f>
        <v>KENTUCKY</v>
      </c>
      <c r="M2789" t="str">
        <f>VLOOKUP(I2789,'Cost Center VLookup'!$A$1:$C$99,2,0)</f>
        <v>3333 Mid St Div Public Affairs</v>
      </c>
      <c r="N2789" t="str">
        <f>VLOOKUP(I2789,'Cost Center VLookup'!$A$1:$C$89,3,0)</f>
        <v>Mark Martin</v>
      </c>
      <c r="O2789" t="str">
        <f>VLOOKUP(I2789,'Cost Center VLookup'!$A$1:$D$97,4,0)</f>
        <v>Administration</v>
      </c>
    </row>
    <row r="2790" spans="1:15" ht="15" hidden="1">
      <c r="A2790" s="162" t="s">
        <v>2833</v>
      </c>
      <c r="B2790" s="163">
        <v>201803</v>
      </c>
      <c r="C2790" s="98" t="s">
        <v>2701</v>
      </c>
      <c r="D2790" s="162" t="s">
        <v>2834</v>
      </c>
      <c r="E2790" s="162" t="s">
        <v>2779</v>
      </c>
      <c r="F2790" s="164">
        <v>150</v>
      </c>
      <c r="G2790" s="163">
        <v>30736</v>
      </c>
      <c r="H2790" s="7" t="str">
        <f>VLOOKUP(G2790,'Sub-Acct VLookup'!$A$1:$B$44,2,0)</f>
        <v>Community Welfare</v>
      </c>
      <c r="I2790" s="163">
        <v>3333</v>
      </c>
      <c r="J2790" s="149" t="s">
        <v>1011</v>
      </c>
      <c r="K2790" s="149"/>
      <c r="L2790" t="str">
        <f>VLOOKUP(J2790,'State V-Lookup'!$A$1:$B$19,2,0)</f>
        <v>KENTUCKY</v>
      </c>
      <c r="M2790" t="str">
        <f>VLOOKUP(I2790,'Cost Center VLookup'!$A$1:$C$99,2,0)</f>
        <v>3333 Mid St Div Public Affairs</v>
      </c>
      <c r="N2790" t="str">
        <f>VLOOKUP(I2790,'Cost Center VLookup'!$A$1:$C$89,3,0)</f>
        <v>Mark Martin</v>
      </c>
      <c r="O2790" t="str">
        <f>VLOOKUP(I2790,'Cost Center VLookup'!$A$1:$D$97,4,0)</f>
        <v>Administration</v>
      </c>
    </row>
    <row r="2791" spans="1:15" ht="15" hidden="1">
      <c r="A2791" s="162" t="s">
        <v>2833</v>
      </c>
      <c r="B2791" s="163">
        <v>201803</v>
      </c>
      <c r="C2791" s="98" t="s">
        <v>2701</v>
      </c>
      <c r="D2791" s="162" t="s">
        <v>2834</v>
      </c>
      <c r="E2791" s="162" t="s">
        <v>2835</v>
      </c>
      <c r="F2791" s="164">
        <v>150</v>
      </c>
      <c r="G2791" s="163">
        <v>30702</v>
      </c>
      <c r="H2791" s="7" t="str">
        <f>VLOOKUP(G2791,'Sub-Acct VLookup'!$A$1:$B$44,2,0)</f>
        <v>Education</v>
      </c>
      <c r="I2791" s="163">
        <v>2734</v>
      </c>
      <c r="J2791" s="149" t="s">
        <v>1011</v>
      </c>
      <c r="K2791" s="149"/>
      <c r="L2791" t="str">
        <f>VLOOKUP(J2791,'State V-Lookup'!$A$1:$B$19,2,0)</f>
        <v>KENTUCKY</v>
      </c>
      <c r="M2791" t="str">
        <f>VLOOKUP(I2791,'Cost Center VLookup'!$A$1:$C$99,2,0)</f>
        <v>2734 KY Div Bowling Green C&amp;M/Service</v>
      </c>
      <c r="N2791" t="str">
        <f>VLOOKUP(I2791,'Cost Center VLookup'!$A$1:$C$89,3,0)</f>
        <v>Don Bonner / Kolby Beals</v>
      </c>
      <c r="O2791" t="str">
        <f>VLOOKUP(I2791,'Cost Center VLookup'!$A$1:$D$97,4,0)</f>
        <v>Mike Close</v>
      </c>
    </row>
    <row r="2792" spans="1:15" ht="15" hidden="1">
      <c r="A2792" s="162" t="s">
        <v>2836</v>
      </c>
      <c r="B2792" s="163">
        <v>201803</v>
      </c>
      <c r="C2792" s="98" t="s">
        <v>2701</v>
      </c>
      <c r="D2792" s="162" t="s">
        <v>2837</v>
      </c>
      <c r="E2792" s="162" t="s">
        <v>780</v>
      </c>
      <c r="F2792" s="164">
        <v>5000</v>
      </c>
      <c r="G2792">
        <v>30713</v>
      </c>
      <c r="H2792" s="7" t="str">
        <f>VLOOKUP(G2792,'Sub-Acct VLookup'!$A$1:$B$44,2,0)</f>
        <v>American Red Cross</v>
      </c>
      <c r="I2792" s="163">
        <v>3333</v>
      </c>
      <c r="J2792" s="149" t="s">
        <v>1011</v>
      </c>
      <c r="K2792" s="149"/>
      <c r="L2792" t="str">
        <f>VLOOKUP(J2792,'State V-Lookup'!$A$1:$B$19,2,0)</f>
        <v>KENTUCKY</v>
      </c>
      <c r="M2792" t="str">
        <f>VLOOKUP(I2792,'Cost Center VLookup'!$A$1:$C$99,2,0)</f>
        <v>3333 Mid St Div Public Affairs</v>
      </c>
      <c r="N2792" t="str">
        <f>VLOOKUP(I2792,'Cost Center VLookup'!$A$1:$C$89,3,0)</f>
        <v>Mark Martin</v>
      </c>
      <c r="O2792" t="str">
        <f>VLOOKUP(I2792,'Cost Center VLookup'!$A$1:$D$97,4,0)</f>
        <v>Administration</v>
      </c>
    </row>
    <row r="2793" spans="1:15" ht="15" hidden="1">
      <c r="A2793" s="162" t="s">
        <v>2836</v>
      </c>
      <c r="B2793" s="163">
        <v>201803</v>
      </c>
      <c r="C2793" s="98" t="s">
        <v>2701</v>
      </c>
      <c r="D2793" s="162" t="s">
        <v>2839</v>
      </c>
      <c r="E2793" s="162" t="s">
        <v>2838</v>
      </c>
      <c r="F2793" s="164">
        <v>100</v>
      </c>
      <c r="G2793" s="163">
        <v>30736</v>
      </c>
      <c r="H2793" s="7" t="str">
        <f>VLOOKUP(G2793,'Sub-Acct VLookup'!$A$1:$B$44,2,0)</f>
        <v>Community Welfare</v>
      </c>
      <c r="I2793" s="163">
        <v>3333</v>
      </c>
      <c r="J2793" s="149" t="s">
        <v>1011</v>
      </c>
      <c r="K2793" s="149"/>
      <c r="L2793" t="str">
        <f>VLOOKUP(J2793,'State V-Lookup'!$A$1:$B$19,2,0)</f>
        <v>KENTUCKY</v>
      </c>
      <c r="M2793" t="str">
        <f>VLOOKUP(I2793,'Cost Center VLookup'!$A$1:$C$99,2,0)</f>
        <v>3333 Mid St Div Public Affairs</v>
      </c>
      <c r="N2793" t="str">
        <f>VLOOKUP(I2793,'Cost Center VLookup'!$A$1:$C$89,3,0)</f>
        <v>Mark Martin</v>
      </c>
      <c r="O2793" t="str">
        <f>VLOOKUP(I2793,'Cost Center VLookup'!$A$1:$D$97,4,0)</f>
        <v>Administration</v>
      </c>
    </row>
    <row r="2794" spans="1:15" ht="15" hidden="1">
      <c r="A2794" s="162" t="s">
        <v>2836</v>
      </c>
      <c r="B2794" s="163">
        <v>201803</v>
      </c>
      <c r="C2794" s="98" t="s">
        <v>2701</v>
      </c>
      <c r="D2794" s="162" t="s">
        <v>2839</v>
      </c>
      <c r="E2794" s="162" t="s">
        <v>704</v>
      </c>
      <c r="F2794" s="164">
        <v>100</v>
      </c>
      <c r="G2794" s="163">
        <v>30702</v>
      </c>
      <c r="H2794" s="7" t="str">
        <f>VLOOKUP(G2794,'Sub-Acct VLookup'!$A$1:$B$44,2,0)</f>
        <v>Education</v>
      </c>
      <c r="I2794" s="163">
        <v>3333</v>
      </c>
      <c r="J2794" s="149" t="s">
        <v>1011</v>
      </c>
      <c r="K2794" s="149"/>
      <c r="L2794" t="str">
        <f>VLOOKUP(J2794,'State V-Lookup'!$A$1:$B$19,2,0)</f>
        <v>KENTUCKY</v>
      </c>
      <c r="M2794" t="str">
        <f>VLOOKUP(I2794,'Cost Center VLookup'!$A$1:$C$99,2,0)</f>
        <v>3333 Mid St Div Public Affairs</v>
      </c>
      <c r="N2794" t="str">
        <f>VLOOKUP(I2794,'Cost Center VLookup'!$A$1:$C$89,3,0)</f>
        <v>Mark Martin</v>
      </c>
      <c r="O2794" t="str">
        <f>VLOOKUP(I2794,'Cost Center VLookup'!$A$1:$D$97,4,0)</f>
        <v>Administration</v>
      </c>
    </row>
    <row r="2795" spans="1:15" ht="15" hidden="1">
      <c r="A2795" s="162" t="s">
        <v>2836</v>
      </c>
      <c r="B2795" s="163">
        <v>201803</v>
      </c>
      <c r="C2795" s="98" t="s">
        <v>2701</v>
      </c>
      <c r="D2795" s="162" t="s">
        <v>2839</v>
      </c>
      <c r="E2795" s="162" t="s">
        <v>2433</v>
      </c>
      <c r="F2795" s="164">
        <v>400</v>
      </c>
      <c r="G2795" s="163">
        <v>30736</v>
      </c>
      <c r="H2795" s="7" t="str">
        <f>VLOOKUP(G2795,'Sub-Acct VLookup'!$A$1:$B$44,2,0)</f>
        <v>Community Welfare</v>
      </c>
      <c r="I2795" s="163">
        <v>3342</v>
      </c>
      <c r="J2795" s="161" t="s">
        <v>1026</v>
      </c>
      <c r="K2795" s="161"/>
      <c r="L2795" t="str">
        <f>VLOOKUP(J2795,'State V-Lookup'!$A$1:$B$19,2,0)</f>
        <v>TENNESSEE</v>
      </c>
      <c r="M2795" t="str">
        <f>VLOOKUP(I2795,'Cost Center VLookup'!$A$1:$C$99,2,0)</f>
        <v>3342 Mid St Div Franklin Operations</v>
      </c>
      <c r="N2795" t="str">
        <f>VLOOKUP(I2795,'Cost Center VLookup'!$A$1:$C$89,3,0)</f>
        <v>Kenny Hay / Steve Steiger</v>
      </c>
      <c r="O2795" t="str">
        <f>VLOOKUP(I2795,'Cost Center VLookup'!$A$1:$D$97,4,0)</f>
        <v>Brett Lowe</v>
      </c>
    </row>
    <row r="2796" spans="1:15" ht="15" hidden="1">
      <c r="A2796" s="162" t="s">
        <v>2840</v>
      </c>
      <c r="B2796" s="163">
        <v>201803</v>
      </c>
      <c r="C2796" s="98" t="s">
        <v>2701</v>
      </c>
      <c r="D2796" s="162" t="s">
        <v>2842</v>
      </c>
      <c r="E2796" s="162" t="s">
        <v>2841</v>
      </c>
      <c r="F2796" s="164">
        <v>500</v>
      </c>
      <c r="G2796" s="163">
        <v>30736</v>
      </c>
      <c r="H2796" s="7" t="str">
        <f>VLOOKUP(G2796,'Sub-Acct VLookup'!$A$1:$B$44,2,0)</f>
        <v>Community Welfare</v>
      </c>
      <c r="I2796" s="163">
        <v>3344</v>
      </c>
      <c r="J2796" s="161" t="s">
        <v>1026</v>
      </c>
      <c r="K2796" s="161"/>
      <c r="L2796" t="str">
        <f>VLOOKUP(J2796,'State V-Lookup'!$A$1:$B$19,2,0)</f>
        <v>TENNESSEE</v>
      </c>
      <c r="M2796" t="str">
        <f>VLOOKUP(I2796,'Cost Center VLookup'!$A$1:$C$99,2,0)</f>
        <v>3344 Mid St Div Shelbyville Operations</v>
      </c>
      <c r="N2796" t="str">
        <f>VLOOKUP(I2796,'Cost Center VLookup'!$A$1:$C$89,3,0)</f>
        <v>James Robbins / Jason Griffin</v>
      </c>
      <c r="O2796" t="str">
        <f>VLOOKUP(I2796,'Cost Center VLookup'!$A$1:$D$97,4,0)</f>
        <v>Brett Lowe</v>
      </c>
    </row>
    <row r="2797" spans="1:15" ht="15" hidden="1">
      <c r="A2797" s="162" t="s">
        <v>2843</v>
      </c>
      <c r="B2797" s="163">
        <v>201803</v>
      </c>
      <c r="C2797" s="98" t="s">
        <v>2701</v>
      </c>
      <c r="D2797" s="162" t="s">
        <v>2844</v>
      </c>
      <c r="E2797" s="162" t="s">
        <v>1756</v>
      </c>
      <c r="F2797" s="164">
        <v>150</v>
      </c>
      <c r="G2797" s="163">
        <v>30736</v>
      </c>
      <c r="H2797" s="7" t="str">
        <f>VLOOKUP(G2797,'Sub-Acct VLookup'!$A$1:$B$44,2,0)</f>
        <v>Community Welfare</v>
      </c>
      <c r="I2797" s="163">
        <v>3333</v>
      </c>
      <c r="J2797" s="149" t="s">
        <v>1011</v>
      </c>
      <c r="K2797" s="149"/>
      <c r="L2797" t="str">
        <f>VLOOKUP(J2797,'State V-Lookup'!$A$1:$B$19,2,0)</f>
        <v>KENTUCKY</v>
      </c>
      <c r="M2797" t="str">
        <f>VLOOKUP(I2797,'Cost Center VLookup'!$A$1:$C$99,2,0)</f>
        <v>3333 Mid St Div Public Affairs</v>
      </c>
      <c r="N2797" t="str">
        <f>VLOOKUP(I2797,'Cost Center VLookup'!$A$1:$C$89,3,0)</f>
        <v>Mark Martin</v>
      </c>
      <c r="O2797" t="str">
        <f>VLOOKUP(I2797,'Cost Center VLookup'!$A$1:$D$97,4,0)</f>
        <v>Administration</v>
      </c>
    </row>
    <row r="2798" spans="1:15" ht="15" hidden="1">
      <c r="A2798" s="162" t="s">
        <v>2845</v>
      </c>
      <c r="B2798" s="163">
        <v>201803</v>
      </c>
      <c r="C2798" s="98" t="s">
        <v>2701</v>
      </c>
      <c r="D2798" s="162" t="s">
        <v>2846</v>
      </c>
      <c r="E2798" s="162" t="s">
        <v>704</v>
      </c>
      <c r="F2798" s="164">
        <v>500</v>
      </c>
      <c r="G2798" s="163">
        <v>30736</v>
      </c>
      <c r="H2798" s="7" t="str">
        <f>VLOOKUP(G2798,'Sub-Acct VLookup'!$A$1:$B$44,2,0)</f>
        <v>Community Welfare</v>
      </c>
      <c r="I2798" s="163">
        <v>3435</v>
      </c>
      <c r="J2798" s="161" t="s">
        <v>1026</v>
      </c>
      <c r="K2798" s="161"/>
      <c r="L2798" t="str">
        <f>VLOOKUP(J2798,'State V-Lookup'!$A$1:$B$19,2,0)</f>
        <v>TENNESSEE</v>
      </c>
      <c r="M2798" t="str">
        <f>VLOOKUP(I2798,'Cost Center VLookup'!$A$1:$C$99,2,0)</f>
        <v>3435 Mid St Div Greenville/Morristown Operations</v>
      </c>
      <c r="N2798" t="str">
        <f>VLOOKUP(I2798,'Cost Center VLookup'!$A$1:$C$89,3,0)</f>
        <v>Jonathan Barnett</v>
      </c>
      <c r="O2798" t="str">
        <f>VLOOKUP(I2798,'Cost Center VLookup'!$A$1:$D$97,4,0)</f>
        <v>Bernie Anderson</v>
      </c>
    </row>
    <row r="2799" spans="1:15" ht="15" hidden="1">
      <c r="A2799" s="162" t="s">
        <v>2847</v>
      </c>
      <c r="B2799" s="163">
        <v>201803</v>
      </c>
      <c r="C2799" s="98" t="s">
        <v>2701</v>
      </c>
      <c r="D2799" s="162" t="s">
        <v>2848</v>
      </c>
      <c r="E2799" s="162" t="s">
        <v>470</v>
      </c>
      <c r="F2799" s="164">
        <v>500</v>
      </c>
      <c r="G2799" s="163">
        <v>30736</v>
      </c>
      <c r="H2799" s="7" t="str">
        <f>VLOOKUP(G2799,'Sub-Acct VLookup'!$A$1:$B$44,2,0)</f>
        <v>Community Welfare</v>
      </c>
      <c r="I2799" s="163">
        <v>3333</v>
      </c>
      <c r="J2799" s="149" t="s">
        <v>1011</v>
      </c>
      <c r="K2799" s="149"/>
      <c r="L2799" t="str">
        <f>VLOOKUP(J2799,'State V-Lookup'!$A$1:$B$19,2,0)</f>
        <v>KENTUCKY</v>
      </c>
      <c r="M2799" t="str">
        <f>VLOOKUP(I2799,'Cost Center VLookup'!$A$1:$C$99,2,0)</f>
        <v>3333 Mid St Div Public Affairs</v>
      </c>
      <c r="N2799" t="str">
        <f>VLOOKUP(I2799,'Cost Center VLookup'!$A$1:$C$89,3,0)</f>
        <v>Mark Martin</v>
      </c>
      <c r="O2799" t="str">
        <f>VLOOKUP(I2799,'Cost Center VLookup'!$A$1:$D$97,4,0)</f>
        <v>Administration</v>
      </c>
    </row>
    <row r="2800" spans="1:15" ht="15" hidden="1">
      <c r="A2800" s="162" t="s">
        <v>2847</v>
      </c>
      <c r="B2800" s="163">
        <v>201803</v>
      </c>
      <c r="C2800" s="98" t="s">
        <v>2701</v>
      </c>
      <c r="D2800" s="162" t="s">
        <v>2849</v>
      </c>
      <c r="E2800" s="162" t="s">
        <v>179</v>
      </c>
      <c r="F2800" s="164">
        <v>2000</v>
      </c>
      <c r="G2800" s="163">
        <v>30736</v>
      </c>
      <c r="H2800" s="7" t="str">
        <f>VLOOKUP(G2800,'Sub-Acct VLookup'!$A$1:$B$44,2,0)</f>
        <v>Community Welfare</v>
      </c>
      <c r="I2800" s="163">
        <v>3333</v>
      </c>
      <c r="J2800" s="149" t="s">
        <v>1011</v>
      </c>
      <c r="K2800" s="149"/>
      <c r="L2800" t="str">
        <f>VLOOKUP(J2800,'State V-Lookup'!$A$1:$B$19,2,0)</f>
        <v>KENTUCKY</v>
      </c>
      <c r="M2800" t="str">
        <f>VLOOKUP(I2800,'Cost Center VLookup'!$A$1:$C$99,2,0)</f>
        <v>3333 Mid St Div Public Affairs</v>
      </c>
      <c r="N2800" t="str">
        <f>VLOOKUP(I2800,'Cost Center VLookup'!$A$1:$C$89,3,0)</f>
        <v>Mark Martin</v>
      </c>
      <c r="O2800" t="str">
        <f>VLOOKUP(I2800,'Cost Center VLookup'!$A$1:$D$97,4,0)</f>
        <v>Administration</v>
      </c>
    </row>
    <row r="2801" spans="1:15" ht="15" hidden="1">
      <c r="A2801" s="162" t="s">
        <v>2847</v>
      </c>
      <c r="B2801" s="163">
        <v>201803</v>
      </c>
      <c r="C2801" s="98" t="s">
        <v>2701</v>
      </c>
      <c r="D2801" s="162" t="s">
        <v>2851</v>
      </c>
      <c r="E2801" s="162" t="s">
        <v>2850</v>
      </c>
      <c r="F2801" s="164">
        <v>1500</v>
      </c>
      <c r="G2801" s="163">
        <v>30736</v>
      </c>
      <c r="H2801" s="7" t="str">
        <f>VLOOKUP(G2801,'Sub-Acct VLookup'!$A$1:$B$44,2,0)</f>
        <v>Community Welfare</v>
      </c>
      <c r="I2801" s="163">
        <v>3303</v>
      </c>
      <c r="J2801" s="165" t="s">
        <v>1027</v>
      </c>
      <c r="K2801" s="165"/>
      <c r="L2801" t="str">
        <f>VLOOKUP(J2801,'State V-Lookup'!$A$1:$B$19,2,0)</f>
        <v>GENERAL OFFICE</v>
      </c>
      <c r="M2801" t="str">
        <f>VLOOKUP(I2801,'Cost Center VLookup'!$A$1:$C$99,2,0)</f>
        <v>3303 Mid St Div Franklin Human Resources</v>
      </c>
      <c r="N2801" t="str">
        <f>VLOOKUP(I2801,'Cost Center VLookup'!$A$1:$C$89,3,0)</f>
        <v>Julie Duff</v>
      </c>
      <c r="O2801" t="str">
        <f>VLOOKUP(I2801,'Cost Center VLookup'!$A$1:$D$97,4,0)</f>
        <v>Administration</v>
      </c>
    </row>
    <row r="2802" spans="1:15" ht="15" hidden="1">
      <c r="A2802" s="162" t="s">
        <v>2852</v>
      </c>
      <c r="B2802" s="163">
        <v>201803</v>
      </c>
      <c r="C2802" s="98" t="s">
        <v>2701</v>
      </c>
      <c r="D2802" s="162" t="s">
        <v>2853</v>
      </c>
      <c r="E2802" s="162" t="s">
        <v>712</v>
      </c>
      <c r="F2802" s="164">
        <v>1000</v>
      </c>
      <c r="G2802" s="163">
        <v>30710</v>
      </c>
      <c r="H2802" s="7" t="str">
        <f>VLOOKUP(G2802,'Sub-Acct VLookup'!$A$1:$B$44,2,0)</f>
        <v>Youth Clubs &amp; Centers</v>
      </c>
      <c r="I2802" s="163">
        <v>3333</v>
      </c>
      <c r="J2802" s="149" t="s">
        <v>1011</v>
      </c>
      <c r="K2802" s="149"/>
      <c r="L2802" t="str">
        <f>VLOOKUP(J2802,'State V-Lookup'!$A$1:$B$19,2,0)</f>
        <v>KENTUCKY</v>
      </c>
      <c r="M2802" t="str">
        <f>VLOOKUP(I2802,'Cost Center VLookup'!$A$1:$C$99,2,0)</f>
        <v>3333 Mid St Div Public Affairs</v>
      </c>
      <c r="N2802" t="str">
        <f>VLOOKUP(I2802,'Cost Center VLookup'!$A$1:$C$89,3,0)</f>
        <v>Mark Martin</v>
      </c>
      <c r="O2802" t="str">
        <f>VLOOKUP(I2802,'Cost Center VLookup'!$A$1:$D$97,4,0)</f>
        <v>Administration</v>
      </c>
    </row>
    <row r="2803" spans="1:15" ht="15" hidden="1">
      <c r="A2803" s="162" t="s">
        <v>2852</v>
      </c>
      <c r="B2803" s="163">
        <v>201803</v>
      </c>
      <c r="C2803" s="98" t="s">
        <v>2701</v>
      </c>
      <c r="D2803" s="162" t="s">
        <v>2854</v>
      </c>
      <c r="E2803" s="162" t="s">
        <v>699</v>
      </c>
      <c r="F2803" s="164">
        <v>1000</v>
      </c>
      <c r="G2803" s="163">
        <v>30736</v>
      </c>
      <c r="H2803" s="7" t="str">
        <f>VLOOKUP(G2803,'Sub-Acct VLookup'!$A$1:$B$44,2,0)</f>
        <v>Community Welfare</v>
      </c>
      <c r="I2803" s="163">
        <v>3333</v>
      </c>
      <c r="J2803" s="149" t="s">
        <v>1011</v>
      </c>
      <c r="K2803" s="149"/>
      <c r="L2803" t="str">
        <f>VLOOKUP(J2803,'State V-Lookup'!$A$1:$B$19,2,0)</f>
        <v>KENTUCKY</v>
      </c>
      <c r="M2803" t="str">
        <f>VLOOKUP(I2803,'Cost Center VLookup'!$A$1:$C$99,2,0)</f>
        <v>3333 Mid St Div Public Affairs</v>
      </c>
      <c r="N2803" t="str">
        <f>VLOOKUP(I2803,'Cost Center VLookup'!$A$1:$C$89,3,0)</f>
        <v>Mark Martin</v>
      </c>
      <c r="O2803" t="str">
        <f>VLOOKUP(I2803,'Cost Center VLookup'!$A$1:$D$97,4,0)</f>
        <v>Administration</v>
      </c>
    </row>
    <row r="2804" spans="1:15" ht="15" hidden="1">
      <c r="A2804" s="162" t="s">
        <v>2855</v>
      </c>
      <c r="B2804" s="163">
        <v>201803</v>
      </c>
      <c r="C2804" s="98" t="s">
        <v>2701</v>
      </c>
      <c r="D2804" s="162" t="s">
        <v>2856</v>
      </c>
      <c r="E2804" s="162" t="s">
        <v>2609</v>
      </c>
      <c r="F2804" s="164">
        <v>1000</v>
      </c>
      <c r="G2804" s="163">
        <v>30702</v>
      </c>
      <c r="H2804" s="7" t="str">
        <f>VLOOKUP(G2804,'Sub-Acct VLookup'!$A$1:$B$44,2,0)</f>
        <v>Education</v>
      </c>
      <c r="I2804" s="163">
        <v>3333</v>
      </c>
      <c r="J2804" s="149" t="s">
        <v>1011</v>
      </c>
      <c r="K2804" s="149"/>
      <c r="L2804" t="str">
        <f>VLOOKUP(J2804,'State V-Lookup'!$A$1:$B$19,2,0)</f>
        <v>KENTUCKY</v>
      </c>
      <c r="M2804" t="str">
        <f>VLOOKUP(I2804,'Cost Center VLookup'!$A$1:$C$99,2,0)</f>
        <v>3333 Mid St Div Public Affairs</v>
      </c>
      <c r="N2804" t="str">
        <f>VLOOKUP(I2804,'Cost Center VLookup'!$A$1:$C$89,3,0)</f>
        <v>Mark Martin</v>
      </c>
      <c r="O2804" t="str">
        <f>VLOOKUP(I2804,'Cost Center VLookup'!$A$1:$D$97,4,0)</f>
        <v>Administration</v>
      </c>
    </row>
    <row r="2805" spans="1:15" ht="15" hidden="1">
      <c r="A2805" s="162" t="s">
        <v>2855</v>
      </c>
      <c r="B2805" s="163">
        <v>201803</v>
      </c>
      <c r="C2805" s="98" t="s">
        <v>2701</v>
      </c>
      <c r="D2805" s="162" t="s">
        <v>2857</v>
      </c>
      <c r="E2805" s="162" t="s">
        <v>1381</v>
      </c>
      <c r="F2805" s="164">
        <v>1500</v>
      </c>
      <c r="G2805" s="163">
        <v>30736</v>
      </c>
      <c r="H2805" s="7" t="str">
        <f>VLOOKUP(G2805,'Sub-Acct VLookup'!$A$1:$B$44,2,0)</f>
        <v>Community Welfare</v>
      </c>
      <c r="I2805" s="163">
        <v>3331</v>
      </c>
      <c r="J2805" s="165" t="s">
        <v>1035</v>
      </c>
      <c r="K2805" s="165"/>
      <c r="L2805" t="str">
        <f>VLOOKUP(J2805,'State V-Lookup'!$A$1:$B$19,2,0)</f>
        <v>VIRGINIA</v>
      </c>
      <c r="M2805" t="str">
        <f>VLOOKUP(I2805,'Cost Center VLookup'!$A$1:$C$99,2,0)</f>
        <v>3331 Mid St Div Franklin Central Region Administration</v>
      </c>
      <c r="N2805" t="str">
        <f>VLOOKUP(I2805,'Cost Center VLookup'!$A$1:$C$89,3,0)</f>
        <v>Craig Rice</v>
      </c>
      <c r="O2805" t="str">
        <f>VLOOKUP(I2805,'Cost Center VLookup'!$A$1:$D$97,4,0)</f>
        <v>Administration</v>
      </c>
    </row>
    <row r="2806" spans="1:15" ht="15" hidden="1">
      <c r="A2806" s="162" t="s">
        <v>2855</v>
      </c>
      <c r="B2806" s="163">
        <v>201803</v>
      </c>
      <c r="C2806" s="98" t="s">
        <v>2701</v>
      </c>
      <c r="D2806" s="162" t="s">
        <v>2859</v>
      </c>
      <c r="E2806" s="162" t="s">
        <v>2858</v>
      </c>
      <c r="F2806" s="164">
        <v>100</v>
      </c>
      <c r="G2806" s="163">
        <v>30736</v>
      </c>
      <c r="H2806" s="7" t="str">
        <f>VLOOKUP(G2806,'Sub-Acct VLookup'!$A$1:$B$44,2,0)</f>
        <v>Community Welfare</v>
      </c>
      <c r="I2806" s="163">
        <v>3333</v>
      </c>
      <c r="J2806" s="149" t="s">
        <v>1011</v>
      </c>
      <c r="K2806" s="149"/>
      <c r="L2806" t="str">
        <f>VLOOKUP(J2806,'State V-Lookup'!$A$1:$B$19,2,0)</f>
        <v>KENTUCKY</v>
      </c>
      <c r="M2806" t="str">
        <f>VLOOKUP(I2806,'Cost Center VLookup'!$A$1:$C$99,2,0)</f>
        <v>3333 Mid St Div Public Affairs</v>
      </c>
      <c r="N2806" t="str">
        <f>VLOOKUP(I2806,'Cost Center VLookup'!$A$1:$C$89,3,0)</f>
        <v>Mark Martin</v>
      </c>
      <c r="O2806" t="str">
        <f>VLOOKUP(I2806,'Cost Center VLookup'!$A$1:$D$97,4,0)</f>
        <v>Administration</v>
      </c>
    </row>
    <row r="2807" spans="1:15" ht="15" hidden="1">
      <c r="A2807" s="162" t="s">
        <v>2855</v>
      </c>
      <c r="B2807" s="163">
        <v>201803</v>
      </c>
      <c r="C2807" s="98" t="s">
        <v>2701</v>
      </c>
      <c r="D2807" s="162" t="s">
        <v>1480</v>
      </c>
      <c r="E2807" s="162" t="s">
        <v>2860</v>
      </c>
      <c r="F2807" s="164">
        <v>1000</v>
      </c>
      <c r="G2807" s="163">
        <v>30736</v>
      </c>
      <c r="H2807" s="7" t="str">
        <f>VLOOKUP(G2807,'Sub-Acct VLookup'!$A$1:$B$44,2,0)</f>
        <v>Community Welfare</v>
      </c>
      <c r="I2807" s="163">
        <v>3331</v>
      </c>
      <c r="J2807" s="165" t="s">
        <v>1035</v>
      </c>
      <c r="K2807" s="165"/>
      <c r="L2807" t="str">
        <f>VLOOKUP(J2807,'State V-Lookup'!$A$1:$B$19,2,0)</f>
        <v>VIRGINIA</v>
      </c>
      <c r="M2807" t="str">
        <f>VLOOKUP(I2807,'Cost Center VLookup'!$A$1:$C$99,2,0)</f>
        <v>3331 Mid St Div Franklin Central Region Administration</v>
      </c>
      <c r="N2807" t="str">
        <f>VLOOKUP(I2807,'Cost Center VLookup'!$A$1:$C$89,3,0)</f>
        <v>Craig Rice</v>
      </c>
      <c r="O2807" t="str">
        <f>VLOOKUP(I2807,'Cost Center VLookup'!$A$1:$D$97,4,0)</f>
        <v>Administration</v>
      </c>
    </row>
    <row r="2808" spans="1:15" ht="15" hidden="1">
      <c r="A2808" s="162" t="s">
        <v>2855</v>
      </c>
      <c r="B2808" s="163">
        <v>201803</v>
      </c>
      <c r="C2808" s="98" t="s">
        <v>2701</v>
      </c>
      <c r="D2808" s="162" t="s">
        <v>2857</v>
      </c>
      <c r="E2808" s="162" t="s">
        <v>2049</v>
      </c>
      <c r="F2808" s="164">
        <v>20</v>
      </c>
      <c r="G2808" s="163">
        <v>30702</v>
      </c>
      <c r="H2808" s="7" t="str">
        <f>VLOOKUP(G2808,'Sub-Acct VLookup'!$A$1:$B$44,2,0)</f>
        <v>Education</v>
      </c>
      <c r="I2808" s="163">
        <v>3434</v>
      </c>
      <c r="J2808" s="165" t="s">
        <v>1026</v>
      </c>
      <c r="K2808" s="165"/>
      <c r="L2808" t="str">
        <f>VLOOKUP(J2808,'State V-Lookup'!$A$1:$B$19,2,0)</f>
        <v>TENNESSEE</v>
      </c>
      <c r="M2808" t="str">
        <f>VLOOKUP(I2808,'Cost Center VLookup'!$A$1:$C$99,2,0)</f>
        <v>3434 Mid St Div Maryville Operations</v>
      </c>
      <c r="N2808" t="str">
        <f>VLOOKUP(I2808,'Cost Center VLookup'!$A$1:$C$89,3,0)</f>
        <v>Bobby Burrell</v>
      </c>
      <c r="O2808" t="str">
        <f>VLOOKUP(I2808,'Cost Center VLookup'!$A$1:$D$97,4,0)</f>
        <v>Bernie Anderson</v>
      </c>
    </row>
    <row r="2809" spans="1:15" ht="15" hidden="1">
      <c r="A2809" s="162" t="s">
        <v>2855</v>
      </c>
      <c r="B2809" s="163">
        <v>201803</v>
      </c>
      <c r="C2809" s="98" t="s">
        <v>2701</v>
      </c>
      <c r="D2809" s="162" t="s">
        <v>2856</v>
      </c>
      <c r="E2809" s="162" t="s">
        <v>2861</v>
      </c>
      <c r="F2809" s="164">
        <v>250</v>
      </c>
      <c r="G2809" s="163">
        <v>30710</v>
      </c>
      <c r="H2809" s="7" t="str">
        <f>VLOOKUP(G2809,'Sub-Acct VLookup'!$A$1:$B$44,2,0)</f>
        <v>Youth Clubs &amp; Centers</v>
      </c>
      <c r="I2809" s="163">
        <v>3333</v>
      </c>
      <c r="J2809" s="149" t="s">
        <v>1011</v>
      </c>
      <c r="K2809" s="149"/>
      <c r="L2809" t="str">
        <f>VLOOKUP(J2809,'State V-Lookup'!$A$1:$B$19,2,0)</f>
        <v>KENTUCKY</v>
      </c>
      <c r="M2809" t="str">
        <f>VLOOKUP(I2809,'Cost Center VLookup'!$A$1:$C$99,2,0)</f>
        <v>3333 Mid St Div Public Affairs</v>
      </c>
      <c r="N2809" t="str">
        <f>VLOOKUP(I2809,'Cost Center VLookup'!$A$1:$C$89,3,0)</f>
        <v>Mark Martin</v>
      </c>
      <c r="O2809" t="str">
        <f>VLOOKUP(I2809,'Cost Center VLookup'!$A$1:$D$97,4,0)</f>
        <v>Administration</v>
      </c>
    </row>
    <row r="2810" spans="1:15" ht="15" hidden="1">
      <c r="A2810" s="162" t="s">
        <v>2862</v>
      </c>
      <c r="B2810" s="163">
        <v>201803</v>
      </c>
      <c r="C2810" s="98" t="s">
        <v>2701</v>
      </c>
      <c r="D2810" s="162" t="s">
        <v>2863</v>
      </c>
      <c r="E2810" s="162" t="s">
        <v>1675</v>
      </c>
      <c r="F2810" s="164">
        <v>250</v>
      </c>
      <c r="G2810" s="163">
        <v>30702</v>
      </c>
      <c r="H2810" s="7" t="str">
        <f>VLOOKUP(G2810,'Sub-Acct VLookup'!$A$1:$B$44,2,0)</f>
        <v>Education</v>
      </c>
      <c r="I2810" s="163">
        <v>3333</v>
      </c>
      <c r="J2810" s="149" t="s">
        <v>1011</v>
      </c>
      <c r="K2810" s="149"/>
      <c r="L2810" t="str">
        <f>VLOOKUP(J2810,'State V-Lookup'!$A$1:$B$19,2,0)</f>
        <v>KENTUCKY</v>
      </c>
      <c r="M2810" t="str">
        <f>VLOOKUP(I2810,'Cost Center VLookup'!$A$1:$C$99,2,0)</f>
        <v>3333 Mid St Div Public Affairs</v>
      </c>
      <c r="N2810" t="str">
        <f>VLOOKUP(I2810,'Cost Center VLookup'!$A$1:$C$89,3,0)</f>
        <v>Mark Martin</v>
      </c>
      <c r="O2810" t="str">
        <f>VLOOKUP(I2810,'Cost Center VLookup'!$A$1:$D$97,4,0)</f>
        <v>Administration</v>
      </c>
    </row>
    <row r="2811" spans="1:15" ht="15" hidden="1">
      <c r="A2811" s="162" t="s">
        <v>2862</v>
      </c>
      <c r="B2811" s="163">
        <v>201803</v>
      </c>
      <c r="C2811" s="98" t="s">
        <v>2701</v>
      </c>
      <c r="D2811" s="162" t="s">
        <v>2864</v>
      </c>
      <c r="E2811" s="162" t="s">
        <v>953</v>
      </c>
      <c r="F2811" s="164">
        <v>500</v>
      </c>
      <c r="G2811" s="163">
        <v>30706</v>
      </c>
      <c r="H2811" s="7" t="str">
        <f>VLOOKUP(G2811,'Sub-Acct VLookup'!$A$1:$B$44,2,0)</f>
        <v>Museums &amp; Arts</v>
      </c>
      <c r="I2811" s="163">
        <v>3333</v>
      </c>
      <c r="J2811" s="149" t="s">
        <v>1011</v>
      </c>
      <c r="K2811" s="149"/>
      <c r="L2811" t="str">
        <f>VLOOKUP(J2811,'State V-Lookup'!$A$1:$B$19,2,0)</f>
        <v>KENTUCKY</v>
      </c>
      <c r="M2811" t="str">
        <f>VLOOKUP(I2811,'Cost Center VLookup'!$A$1:$C$99,2,0)</f>
        <v>3333 Mid St Div Public Affairs</v>
      </c>
      <c r="N2811" t="str">
        <f>VLOOKUP(I2811,'Cost Center VLookup'!$A$1:$C$89,3,0)</f>
        <v>Mark Martin</v>
      </c>
      <c r="O2811" t="str">
        <f>VLOOKUP(I2811,'Cost Center VLookup'!$A$1:$D$97,4,0)</f>
        <v>Administration</v>
      </c>
    </row>
    <row r="2812" spans="1:15" ht="15" hidden="1">
      <c r="A2812" s="162" t="s">
        <v>2865</v>
      </c>
      <c r="B2812" s="163">
        <v>201803</v>
      </c>
      <c r="C2812" s="98" t="s">
        <v>2701</v>
      </c>
      <c r="D2812" s="162" t="s">
        <v>2866</v>
      </c>
      <c r="E2812" s="162" t="s">
        <v>909</v>
      </c>
      <c r="F2812" s="164">
        <v>2000</v>
      </c>
      <c r="G2812" s="163">
        <v>30736</v>
      </c>
      <c r="H2812" s="7" t="str">
        <f>VLOOKUP(G2812,'Sub-Acct VLookup'!$A$1:$B$44,2,0)</f>
        <v>Community Welfare</v>
      </c>
      <c r="I2812" s="163">
        <v>3333</v>
      </c>
      <c r="J2812" s="149" t="s">
        <v>1011</v>
      </c>
      <c r="K2812" s="149"/>
      <c r="L2812" t="str">
        <f>VLOOKUP(J2812,'State V-Lookup'!$A$1:$B$19,2,0)</f>
        <v>KENTUCKY</v>
      </c>
      <c r="M2812" t="str">
        <f>VLOOKUP(I2812,'Cost Center VLookup'!$A$1:$C$99,2,0)</f>
        <v>3333 Mid St Div Public Affairs</v>
      </c>
      <c r="N2812" t="str">
        <f>VLOOKUP(I2812,'Cost Center VLookup'!$A$1:$C$89,3,0)</f>
        <v>Mark Martin</v>
      </c>
      <c r="O2812" t="str">
        <f>VLOOKUP(I2812,'Cost Center VLookup'!$A$1:$D$97,4,0)</f>
        <v>Administration</v>
      </c>
    </row>
    <row r="2813" spans="1:15" ht="15" hidden="1">
      <c r="A2813" s="166" t="s">
        <v>2869</v>
      </c>
      <c r="B2813" s="167">
        <v>201804</v>
      </c>
      <c r="C2813" s="98" t="s">
        <v>2701</v>
      </c>
      <c r="D2813" s="166" t="s">
        <v>2870</v>
      </c>
      <c r="E2813" s="166" t="s">
        <v>484</v>
      </c>
      <c r="F2813" s="168">
        <v>1000</v>
      </c>
      <c r="G2813" s="167">
        <v>30736</v>
      </c>
      <c r="H2813" s="7" t="str">
        <f>VLOOKUP(G2813,'Sub-Acct VLookup'!$A$1:$B$44,2,0)</f>
        <v>Community Welfare</v>
      </c>
      <c r="I2813" s="167">
        <v>3451</v>
      </c>
      <c r="J2813" s="169" t="s">
        <v>1026</v>
      </c>
      <c r="K2813" s="169"/>
      <c r="L2813" t="str">
        <f>VLOOKUP(J2813,'State V-Lookup'!$A$1:$B$19,2,0)</f>
        <v>TENNESSEE</v>
      </c>
      <c r="M2813" t="str">
        <f>VLOOKUP(I2813,'Cost Center VLookup'!$A$1:$C$99,2,0)</f>
        <v>3451 Mid St Div Johnson City Tri-Cities/Gaffney Administration</v>
      </c>
      <c r="N2813" t="str">
        <f>VLOOKUP(I2813,'Cost Center VLookup'!$A$1:$C$89,3,0)</f>
        <v>Bernie Anderson</v>
      </c>
      <c r="O2813" t="str">
        <f>VLOOKUP(I2813,'Cost Center VLookup'!$A$1:$D$97,4,0)</f>
        <v>Bernie Anderson</v>
      </c>
    </row>
    <row r="2814" spans="1:15" ht="15" hidden="1">
      <c r="A2814" s="166" t="s">
        <v>2871</v>
      </c>
      <c r="B2814" s="167">
        <v>201804</v>
      </c>
      <c r="C2814" s="98" t="s">
        <v>2701</v>
      </c>
      <c r="D2814" s="166" t="s">
        <v>2872</v>
      </c>
      <c r="E2814" s="166" t="s">
        <v>102</v>
      </c>
      <c r="F2814" s="168">
        <v>500</v>
      </c>
      <c r="G2814" s="167">
        <v>30736</v>
      </c>
      <c r="H2814" s="7" t="str">
        <f>VLOOKUP(G2814,'Sub-Acct VLookup'!$A$1:$B$44,2,0)</f>
        <v>Community Welfare</v>
      </c>
      <c r="I2814" s="167">
        <v>3331</v>
      </c>
      <c r="J2814" s="169" t="s">
        <v>1026</v>
      </c>
      <c r="K2814" s="169"/>
      <c r="L2814" t="str">
        <f>VLOOKUP(J2814,'State V-Lookup'!$A$1:$B$19,2,0)</f>
        <v>TENNESSEE</v>
      </c>
      <c r="M2814" t="str">
        <f>VLOOKUP(I2814,'Cost Center VLookup'!$A$1:$C$99,2,0)</f>
        <v>3331 Mid St Div Franklin Central Region Administration</v>
      </c>
      <c r="N2814" t="str">
        <f>VLOOKUP(I2814,'Cost Center VLookup'!$A$1:$C$89,3,0)</f>
        <v>Craig Rice</v>
      </c>
      <c r="O2814" t="str">
        <f>VLOOKUP(I2814,'Cost Center VLookup'!$A$1:$D$97,4,0)</f>
        <v>Administration</v>
      </c>
    </row>
    <row r="2815" spans="1:15" ht="15" hidden="1">
      <c r="A2815" s="166" t="s">
        <v>2873</v>
      </c>
      <c r="B2815" s="167">
        <v>201804</v>
      </c>
      <c r="C2815" s="98" t="s">
        <v>2701</v>
      </c>
      <c r="D2815" s="166" t="s">
        <v>2874</v>
      </c>
      <c r="E2815" s="166" t="s">
        <v>778</v>
      </c>
      <c r="F2815" s="168">
        <v>235</v>
      </c>
      <c r="G2815" s="167">
        <v>30702</v>
      </c>
      <c r="H2815" s="7" t="str">
        <f>VLOOKUP(G2815,'Sub-Acct VLookup'!$A$1:$B$44,2,0)</f>
        <v>Education</v>
      </c>
      <c r="I2815" s="167">
        <v>3333</v>
      </c>
      <c r="J2815" s="149" t="s">
        <v>1011</v>
      </c>
      <c r="K2815" s="149"/>
      <c r="L2815" t="str">
        <f>VLOOKUP(J2815,'State V-Lookup'!$A$1:$B$19,2,0)</f>
        <v>KENTUCKY</v>
      </c>
      <c r="M2815" t="str">
        <f>VLOOKUP(I2815,'Cost Center VLookup'!$A$1:$C$99,2,0)</f>
        <v>3333 Mid St Div Public Affairs</v>
      </c>
      <c r="N2815" t="str">
        <f>VLOOKUP(I2815,'Cost Center VLookup'!$A$1:$C$89,3,0)</f>
        <v>Mark Martin</v>
      </c>
      <c r="O2815" t="str">
        <f>VLOOKUP(I2815,'Cost Center VLookup'!$A$1:$D$97,4,0)</f>
        <v>Administration</v>
      </c>
    </row>
    <row r="2816" spans="1:15" ht="15" hidden="1">
      <c r="A2816" s="166" t="s">
        <v>2875</v>
      </c>
      <c r="B2816" s="167">
        <v>201804</v>
      </c>
      <c r="C2816" s="98" t="s">
        <v>2701</v>
      </c>
      <c r="D2816" s="166" t="s">
        <v>2876</v>
      </c>
      <c r="E2816" s="166" t="s">
        <v>470</v>
      </c>
      <c r="F2816" s="168">
        <v>500</v>
      </c>
      <c r="G2816" s="167">
        <v>30736</v>
      </c>
      <c r="H2816" s="7" t="str">
        <f>VLOOKUP(G2816,'Sub-Acct VLookup'!$A$1:$B$44,2,0)</f>
        <v>Community Welfare</v>
      </c>
      <c r="I2816" s="167">
        <v>3333</v>
      </c>
      <c r="J2816" s="149" t="s">
        <v>1011</v>
      </c>
      <c r="K2816" s="149"/>
      <c r="L2816" t="str">
        <f>VLOOKUP(J2816,'State V-Lookup'!$A$1:$B$19,2,0)</f>
        <v>KENTUCKY</v>
      </c>
      <c r="M2816" t="str">
        <f>VLOOKUP(I2816,'Cost Center VLookup'!$A$1:$C$99,2,0)</f>
        <v>3333 Mid St Div Public Affairs</v>
      </c>
      <c r="N2816" t="str">
        <f>VLOOKUP(I2816,'Cost Center VLookup'!$A$1:$C$89,3,0)</f>
        <v>Mark Martin</v>
      </c>
      <c r="O2816" t="str">
        <f>VLOOKUP(I2816,'Cost Center VLookup'!$A$1:$D$97,4,0)</f>
        <v>Administration</v>
      </c>
    </row>
    <row r="2817" spans="1:15" ht="15" hidden="1">
      <c r="A2817" s="166" t="s">
        <v>2875</v>
      </c>
      <c r="B2817" s="167">
        <v>201804</v>
      </c>
      <c r="C2817" s="98" t="s">
        <v>2701</v>
      </c>
      <c r="D2817" s="166" t="s">
        <v>2876</v>
      </c>
      <c r="E2817" s="166" t="s">
        <v>2430</v>
      </c>
      <c r="F2817" s="168">
        <v>1000</v>
      </c>
      <c r="G2817" s="167">
        <v>30736</v>
      </c>
      <c r="H2817" s="7" t="str">
        <f>VLOOKUP(G2817,'Sub-Acct VLookup'!$A$1:$B$44,2,0)</f>
        <v>Community Welfare</v>
      </c>
      <c r="I2817" s="167">
        <v>3333</v>
      </c>
      <c r="J2817" s="169" t="s">
        <v>1026</v>
      </c>
      <c r="K2817" s="169"/>
      <c r="L2817" t="str">
        <f>VLOOKUP(J2817,'State V-Lookup'!$A$1:$B$19,2,0)</f>
        <v>TENNESSEE</v>
      </c>
      <c r="M2817" t="str">
        <f>VLOOKUP(I2817,'Cost Center VLookup'!$A$1:$C$99,2,0)</f>
        <v>3333 Mid St Div Public Affairs</v>
      </c>
      <c r="N2817" t="str">
        <f>VLOOKUP(I2817,'Cost Center VLookup'!$A$1:$C$89,3,0)</f>
        <v>Mark Martin</v>
      </c>
      <c r="O2817" t="str">
        <f>VLOOKUP(I2817,'Cost Center VLookup'!$A$1:$D$97,4,0)</f>
        <v>Administration</v>
      </c>
    </row>
    <row r="2818" spans="1:15" ht="15" hidden="1">
      <c r="A2818" s="166" t="s">
        <v>2875</v>
      </c>
      <c r="B2818" s="167">
        <v>201804</v>
      </c>
      <c r="C2818" s="98" t="s">
        <v>2701</v>
      </c>
      <c r="D2818" s="166" t="s">
        <v>2876</v>
      </c>
      <c r="E2818" s="166" t="s">
        <v>2877</v>
      </c>
      <c r="F2818" s="168">
        <v>500</v>
      </c>
      <c r="G2818" s="167">
        <v>30736</v>
      </c>
      <c r="H2818" s="7" t="str">
        <f>VLOOKUP(G2818,'Sub-Acct VLookup'!$A$1:$B$44,2,0)</f>
        <v>Community Welfare</v>
      </c>
      <c r="I2818" s="167">
        <v>3343</v>
      </c>
      <c r="J2818" s="169" t="s">
        <v>1026</v>
      </c>
      <c r="K2818" s="169"/>
      <c r="L2818" t="str">
        <f>VLOOKUP(J2818,'State V-Lookup'!$A$1:$B$19,2,0)</f>
        <v>TENNESSEE</v>
      </c>
      <c r="M2818" t="str">
        <f>VLOOKUP(I2818,'Cost Center VLookup'!$A$1:$C$99,2,0)</f>
        <v>3343 Mid St Div Murfreesboro Operations</v>
      </c>
      <c r="N2818" t="str">
        <f>VLOOKUP(I2818,'Cost Center VLookup'!$A$1:$C$89,3,0)</f>
        <v>James Robbins / Jason Griffin</v>
      </c>
      <c r="O2818" t="str">
        <f>VLOOKUP(I2818,'Cost Center VLookup'!$A$1:$D$97,4,0)</f>
        <v>Brett Lowe</v>
      </c>
    </row>
    <row r="2819" spans="1:15" ht="15" hidden="1">
      <c r="A2819" s="166" t="s">
        <v>2875</v>
      </c>
      <c r="B2819" s="167">
        <v>201804</v>
      </c>
      <c r="C2819" s="98" t="s">
        <v>2701</v>
      </c>
      <c r="D2819" s="166" t="s">
        <v>2876</v>
      </c>
      <c r="E2819" s="166" t="s">
        <v>2019</v>
      </c>
      <c r="F2819" s="168">
        <v>1000</v>
      </c>
      <c r="G2819" s="167">
        <v>30702</v>
      </c>
      <c r="H2819" s="7" t="str">
        <f>VLOOKUP(G2819,'Sub-Acct VLookup'!$A$1:$B$44,2,0)</f>
        <v>Education</v>
      </c>
      <c r="I2819" s="167">
        <v>3343</v>
      </c>
      <c r="J2819" s="169" t="s">
        <v>1026</v>
      </c>
      <c r="K2819" s="169"/>
      <c r="L2819" t="str">
        <f>VLOOKUP(J2819,'State V-Lookup'!$A$1:$B$19,2,0)</f>
        <v>TENNESSEE</v>
      </c>
      <c r="M2819" t="str">
        <f>VLOOKUP(I2819,'Cost Center VLookup'!$A$1:$C$99,2,0)</f>
        <v>3343 Mid St Div Murfreesboro Operations</v>
      </c>
      <c r="N2819" t="str">
        <f>VLOOKUP(I2819,'Cost Center VLookup'!$A$1:$C$89,3,0)</f>
        <v>James Robbins / Jason Griffin</v>
      </c>
      <c r="O2819" t="str">
        <f>VLOOKUP(I2819,'Cost Center VLookup'!$A$1:$D$97,4,0)</f>
        <v>Brett Lowe</v>
      </c>
    </row>
    <row r="2820" spans="1:15" ht="15" hidden="1">
      <c r="A2820" s="166" t="s">
        <v>2875</v>
      </c>
      <c r="B2820" s="167">
        <v>201804</v>
      </c>
      <c r="C2820" s="98" t="s">
        <v>2701</v>
      </c>
      <c r="D2820" s="166" t="s">
        <v>2876</v>
      </c>
      <c r="E2820" s="166" t="s">
        <v>2878</v>
      </c>
      <c r="F2820" s="168">
        <v>2500</v>
      </c>
      <c r="G2820" s="167">
        <v>30702</v>
      </c>
      <c r="H2820" s="7" t="str">
        <f>VLOOKUP(G2820,'Sub-Acct VLookup'!$A$1:$B$44,2,0)</f>
        <v>Education</v>
      </c>
      <c r="I2820" s="167">
        <v>3333</v>
      </c>
      <c r="J2820" s="149" t="s">
        <v>1011</v>
      </c>
      <c r="K2820" s="149"/>
      <c r="L2820" t="str">
        <f>VLOOKUP(J2820,'State V-Lookup'!$A$1:$B$19,2,0)</f>
        <v>KENTUCKY</v>
      </c>
      <c r="M2820" t="str">
        <f>VLOOKUP(I2820,'Cost Center VLookup'!$A$1:$C$99,2,0)</f>
        <v>3333 Mid St Div Public Affairs</v>
      </c>
      <c r="N2820" t="str">
        <f>VLOOKUP(I2820,'Cost Center VLookup'!$A$1:$C$89,3,0)</f>
        <v>Mark Martin</v>
      </c>
      <c r="O2820" t="str">
        <f>VLOOKUP(I2820,'Cost Center VLookup'!$A$1:$D$97,4,0)</f>
        <v>Administration</v>
      </c>
    </row>
    <row r="2821" spans="1:15" ht="15" hidden="1">
      <c r="A2821" s="166" t="s">
        <v>2879</v>
      </c>
      <c r="B2821" s="167">
        <v>201804</v>
      </c>
      <c r="C2821" s="98" t="s">
        <v>2701</v>
      </c>
      <c r="D2821" s="166" t="s">
        <v>2880</v>
      </c>
      <c r="E2821" s="166" t="s">
        <v>781</v>
      </c>
      <c r="F2821" s="168">
        <v>1000</v>
      </c>
      <c r="G2821" s="167">
        <v>30710</v>
      </c>
      <c r="H2821" s="7" t="str">
        <f>VLOOKUP(G2821,'Sub-Acct VLookup'!$A$1:$B$44,2,0)</f>
        <v>Youth Clubs &amp; Centers</v>
      </c>
      <c r="I2821" s="167">
        <v>3333</v>
      </c>
      <c r="J2821" s="149" t="s">
        <v>1011</v>
      </c>
      <c r="K2821" s="149"/>
      <c r="L2821" t="str">
        <f>VLOOKUP(J2821,'State V-Lookup'!$A$1:$B$19,2,0)</f>
        <v>KENTUCKY</v>
      </c>
      <c r="M2821" t="str">
        <f>VLOOKUP(I2821,'Cost Center VLookup'!$A$1:$C$99,2,0)</f>
        <v>3333 Mid St Div Public Affairs</v>
      </c>
      <c r="N2821" t="str">
        <f>VLOOKUP(I2821,'Cost Center VLookup'!$A$1:$C$89,3,0)</f>
        <v>Mark Martin</v>
      </c>
      <c r="O2821" t="str">
        <f>VLOOKUP(I2821,'Cost Center VLookup'!$A$1:$D$97,4,0)</f>
        <v>Administration</v>
      </c>
    </row>
    <row r="2822" spans="1:15" ht="15" hidden="1">
      <c r="A2822" s="166" t="s">
        <v>2879</v>
      </c>
      <c r="B2822" s="167">
        <v>201804</v>
      </c>
      <c r="C2822" s="98" t="s">
        <v>2701</v>
      </c>
      <c r="D2822" s="166" t="s">
        <v>2881</v>
      </c>
      <c r="E2822" s="166" t="s">
        <v>1420</v>
      </c>
      <c r="F2822" s="168">
        <v>200</v>
      </c>
      <c r="G2822" s="167">
        <v>30736</v>
      </c>
      <c r="H2822" s="7" t="str">
        <f>VLOOKUP(G2822,'Sub-Acct VLookup'!$A$1:$B$44,2,0)</f>
        <v>Community Welfare</v>
      </c>
      <c r="I2822" s="167">
        <v>3333</v>
      </c>
      <c r="J2822" s="149" t="s">
        <v>1011</v>
      </c>
      <c r="K2822" s="149"/>
      <c r="L2822" t="str">
        <f>VLOOKUP(J2822,'State V-Lookup'!$A$1:$B$19,2,0)</f>
        <v>KENTUCKY</v>
      </c>
      <c r="M2822" t="str">
        <f>VLOOKUP(I2822,'Cost Center VLookup'!$A$1:$C$99,2,0)</f>
        <v>3333 Mid St Div Public Affairs</v>
      </c>
      <c r="N2822" t="str">
        <f>VLOOKUP(I2822,'Cost Center VLookup'!$A$1:$C$89,3,0)</f>
        <v>Mark Martin</v>
      </c>
      <c r="O2822" t="str">
        <f>VLOOKUP(I2822,'Cost Center VLookup'!$A$1:$D$97,4,0)</f>
        <v>Administration</v>
      </c>
    </row>
    <row r="2823" spans="1:15" ht="15" hidden="1">
      <c r="A2823" s="166" t="s">
        <v>2879</v>
      </c>
      <c r="B2823" s="167">
        <v>201804</v>
      </c>
      <c r="C2823" s="98" t="s">
        <v>2701</v>
      </c>
      <c r="D2823" s="166" t="s">
        <v>2882</v>
      </c>
      <c r="E2823" s="166" t="s">
        <v>314</v>
      </c>
      <c r="F2823" s="168">
        <v>0</v>
      </c>
      <c r="G2823" s="167">
        <v>30710</v>
      </c>
      <c r="H2823" s="7" t="str">
        <f>VLOOKUP(G2823,'Sub-Acct VLookup'!$A$1:$B$44,2,0)</f>
        <v>Youth Clubs &amp; Centers</v>
      </c>
      <c r="I2823" s="167">
        <v>3333</v>
      </c>
      <c r="J2823" s="149" t="s">
        <v>1011</v>
      </c>
      <c r="K2823" s="149"/>
      <c r="L2823" t="str">
        <f>VLOOKUP(J2823,'State V-Lookup'!$A$1:$B$19,2,0)</f>
        <v>KENTUCKY</v>
      </c>
      <c r="M2823" t="str">
        <f>VLOOKUP(I2823,'Cost Center VLookup'!$A$1:$C$99,2,0)</f>
        <v>3333 Mid St Div Public Affairs</v>
      </c>
      <c r="N2823" t="str">
        <f>VLOOKUP(I2823,'Cost Center VLookup'!$A$1:$C$89,3,0)</f>
        <v>Mark Martin</v>
      </c>
      <c r="O2823" t="str">
        <f>VLOOKUP(I2823,'Cost Center VLookup'!$A$1:$D$97,4,0)</f>
        <v>Administration</v>
      </c>
    </row>
    <row r="2824" spans="1:15" ht="15" hidden="1">
      <c r="A2824" s="166" t="s">
        <v>2879</v>
      </c>
      <c r="B2824" s="167">
        <v>201804</v>
      </c>
      <c r="C2824" s="98" t="s">
        <v>2701</v>
      </c>
      <c r="D2824" s="166" t="s">
        <v>2881</v>
      </c>
      <c r="E2824" s="166" t="s">
        <v>2883</v>
      </c>
      <c r="F2824" s="168">
        <v>100</v>
      </c>
      <c r="G2824" s="167">
        <v>30736</v>
      </c>
      <c r="H2824" s="7" t="str">
        <f>VLOOKUP(G2824,'Sub-Acct VLookup'!$A$1:$B$44,2,0)</f>
        <v>Community Welfare</v>
      </c>
      <c r="I2824" s="167">
        <v>3333</v>
      </c>
      <c r="J2824" s="149" t="s">
        <v>1011</v>
      </c>
      <c r="K2824" s="149"/>
      <c r="L2824" t="str">
        <f>VLOOKUP(J2824,'State V-Lookup'!$A$1:$B$19,2,0)</f>
        <v>KENTUCKY</v>
      </c>
      <c r="M2824" t="str">
        <f>VLOOKUP(I2824,'Cost Center VLookup'!$A$1:$C$99,2,0)</f>
        <v>3333 Mid St Div Public Affairs</v>
      </c>
      <c r="N2824" t="str">
        <f>VLOOKUP(I2824,'Cost Center VLookup'!$A$1:$C$89,3,0)</f>
        <v>Mark Martin</v>
      </c>
      <c r="O2824" t="str">
        <f>VLOOKUP(I2824,'Cost Center VLookup'!$A$1:$D$97,4,0)</f>
        <v>Administration</v>
      </c>
    </row>
    <row r="2825" spans="1:15" ht="15" hidden="1">
      <c r="A2825" s="166" t="s">
        <v>2879</v>
      </c>
      <c r="B2825" s="167">
        <v>201804</v>
      </c>
      <c r="C2825" s="98" t="s">
        <v>2701</v>
      </c>
      <c r="D2825" s="166" t="s">
        <v>2884</v>
      </c>
      <c r="E2825" s="166" t="s">
        <v>790</v>
      </c>
      <c r="F2825" s="168">
        <v>168</v>
      </c>
      <c r="G2825" s="167">
        <v>30736</v>
      </c>
      <c r="H2825" s="7" t="str">
        <f>VLOOKUP(G2825,'Sub-Acct VLookup'!$A$1:$B$44,2,0)</f>
        <v>Community Welfare</v>
      </c>
      <c r="I2825" s="167">
        <v>3333</v>
      </c>
      <c r="J2825" s="149" t="s">
        <v>1011</v>
      </c>
      <c r="K2825" s="149"/>
      <c r="L2825" t="str">
        <f>VLOOKUP(J2825,'State V-Lookup'!$A$1:$B$19,2,0)</f>
        <v>KENTUCKY</v>
      </c>
      <c r="M2825" t="str">
        <f>VLOOKUP(I2825,'Cost Center VLookup'!$A$1:$C$99,2,0)</f>
        <v>3333 Mid St Div Public Affairs</v>
      </c>
      <c r="N2825" t="str">
        <f>VLOOKUP(I2825,'Cost Center VLookup'!$A$1:$C$89,3,0)</f>
        <v>Mark Martin</v>
      </c>
      <c r="O2825" t="str">
        <f>VLOOKUP(I2825,'Cost Center VLookup'!$A$1:$D$97,4,0)</f>
        <v>Administration</v>
      </c>
    </row>
    <row r="2826" spans="1:15" ht="15" hidden="1">
      <c r="A2826" s="166" t="s">
        <v>2885</v>
      </c>
      <c r="B2826" s="167">
        <v>201804</v>
      </c>
      <c r="C2826" s="98" t="s">
        <v>2701</v>
      </c>
      <c r="D2826" s="166" t="s">
        <v>2886</v>
      </c>
      <c r="E2826" s="166" t="s">
        <v>2172</v>
      </c>
      <c r="F2826" s="168">
        <v>1500</v>
      </c>
      <c r="G2826" s="167">
        <v>30736</v>
      </c>
      <c r="H2826" s="7" t="str">
        <f>VLOOKUP(G2826,'Sub-Acct VLookup'!$A$1:$B$44,2,0)</f>
        <v>Community Welfare</v>
      </c>
      <c r="I2826" s="167">
        <v>3341</v>
      </c>
      <c r="J2826" s="169" t="s">
        <v>1026</v>
      </c>
      <c r="K2826" s="169"/>
      <c r="L2826" t="str">
        <f>VLOOKUP(J2826,'State V-Lookup'!$A$1:$B$19,2,0)</f>
        <v>TENNESSEE</v>
      </c>
      <c r="M2826" t="str">
        <f>VLOOKUP(I2826,'Cost Center VLookup'!$A$1:$C$99,2,0)</f>
        <v>3341 Mid St Div Columbia Operations</v>
      </c>
      <c r="N2826" t="str">
        <f>VLOOKUP(I2826,'Cost Center VLookup'!$A$1:$C$89,3,0)</f>
        <v>Kenny Hay / Steve Steiger</v>
      </c>
      <c r="O2826" t="str">
        <f>VLOOKUP(I2826,'Cost Center VLookup'!$A$1:$D$97,4,0)</f>
        <v>Brett Lowe</v>
      </c>
    </row>
    <row r="2827" spans="1:15" ht="15" hidden="1">
      <c r="A2827" s="166" t="s">
        <v>2887</v>
      </c>
      <c r="B2827" s="167">
        <v>201804</v>
      </c>
      <c r="C2827" s="98" t="s">
        <v>2701</v>
      </c>
      <c r="D2827" s="166" t="s">
        <v>2888</v>
      </c>
      <c r="E2827" s="166" t="s">
        <v>2595</v>
      </c>
      <c r="F2827" s="168">
        <v>100</v>
      </c>
      <c r="G2827" s="167">
        <v>30736</v>
      </c>
      <c r="H2827" s="7" t="str">
        <f>VLOOKUP(G2827,'Sub-Acct VLookup'!$A$1:$B$44,2,0)</f>
        <v>Community Welfare</v>
      </c>
      <c r="I2827" s="167">
        <v>3333</v>
      </c>
      <c r="J2827" s="149" t="s">
        <v>1011</v>
      </c>
      <c r="K2827" s="149"/>
      <c r="L2827" t="str">
        <f>VLOOKUP(J2827,'State V-Lookup'!$A$1:$B$19,2,0)</f>
        <v>KENTUCKY</v>
      </c>
      <c r="M2827" t="str">
        <f>VLOOKUP(I2827,'Cost Center VLookup'!$A$1:$C$99,2,0)</f>
        <v>3333 Mid St Div Public Affairs</v>
      </c>
      <c r="N2827" t="str">
        <f>VLOOKUP(I2827,'Cost Center VLookup'!$A$1:$C$89,3,0)</f>
        <v>Mark Martin</v>
      </c>
      <c r="O2827" t="str">
        <f>VLOOKUP(I2827,'Cost Center VLookup'!$A$1:$D$97,4,0)</f>
        <v>Administration</v>
      </c>
    </row>
    <row r="2828" spans="1:15" ht="15" hidden="1">
      <c r="A2828" s="166" t="s">
        <v>2887</v>
      </c>
      <c r="B2828" s="167">
        <v>201804</v>
      </c>
      <c r="C2828" s="98" t="s">
        <v>2701</v>
      </c>
      <c r="D2828" s="166" t="s">
        <v>2888</v>
      </c>
      <c r="E2828" s="166" t="s">
        <v>1582</v>
      </c>
      <c r="F2828" s="168">
        <v>3000</v>
      </c>
      <c r="G2828" s="167">
        <v>30736</v>
      </c>
      <c r="H2828" s="7" t="str">
        <f>VLOOKUP(G2828,'Sub-Acct VLookup'!$A$1:$B$44,2,0)</f>
        <v>Community Welfare</v>
      </c>
      <c r="I2828" s="167">
        <v>3301</v>
      </c>
      <c r="J2828" s="169" t="s">
        <v>1026</v>
      </c>
      <c r="K2828" s="169"/>
      <c r="L2828" t="str">
        <f>VLOOKUP(J2828,'State V-Lookup'!$A$1:$B$19,2,0)</f>
        <v>TENNESSEE</v>
      </c>
      <c r="M2828" t="str">
        <f>VLOOKUP(I2828,'Cost Center VLookup'!$A$1:$C$99,2,0)</f>
        <v>3301 Mid St Div Franklin Administration</v>
      </c>
      <c r="N2828" t="str">
        <f>VLOOKUP(I2828,'Cost Center VLookup'!$A$1:$C$89,3,0)</f>
        <v>Kevin Dobbs</v>
      </c>
      <c r="O2828" t="str">
        <f>VLOOKUP(I2828,'Cost Center VLookup'!$A$1:$D$97,4,0)</f>
        <v>Administration</v>
      </c>
    </row>
    <row r="2829" spans="1:15" ht="15" hidden="1">
      <c r="A2829" s="166" t="s">
        <v>2889</v>
      </c>
      <c r="B2829" s="167">
        <v>201804</v>
      </c>
      <c r="C2829" s="98" t="s">
        <v>2701</v>
      </c>
      <c r="D2829" s="166" t="s">
        <v>2890</v>
      </c>
      <c r="E2829" s="166" t="s">
        <v>694</v>
      </c>
      <c r="F2829" s="168">
        <v>500</v>
      </c>
      <c r="G2829" s="167">
        <v>30736</v>
      </c>
      <c r="H2829" s="7" t="str">
        <f>VLOOKUP(G2829,'Sub-Acct VLookup'!$A$1:$B$44,2,0)</f>
        <v>Community Welfare</v>
      </c>
      <c r="I2829" s="167">
        <v>3333</v>
      </c>
      <c r="J2829" s="149" t="s">
        <v>1011</v>
      </c>
      <c r="K2829" s="149"/>
      <c r="L2829" t="str">
        <f>VLOOKUP(J2829,'State V-Lookup'!$A$1:$B$19,2,0)</f>
        <v>KENTUCKY</v>
      </c>
      <c r="M2829" t="str">
        <f>VLOOKUP(I2829,'Cost Center VLookup'!$A$1:$C$99,2,0)</f>
        <v>3333 Mid St Div Public Affairs</v>
      </c>
      <c r="N2829" t="str">
        <f>VLOOKUP(I2829,'Cost Center VLookup'!$A$1:$C$89,3,0)</f>
        <v>Mark Martin</v>
      </c>
      <c r="O2829" t="str">
        <f>VLOOKUP(I2829,'Cost Center VLookup'!$A$1:$D$97,4,0)</f>
        <v>Administration</v>
      </c>
    </row>
    <row r="2830" spans="1:15" ht="15" hidden="1">
      <c r="A2830" s="166" t="s">
        <v>2889</v>
      </c>
      <c r="B2830" s="167">
        <v>201804</v>
      </c>
      <c r="C2830" s="98" t="s">
        <v>2701</v>
      </c>
      <c r="D2830" s="166" t="s">
        <v>2891</v>
      </c>
      <c r="E2830" s="166" t="s">
        <v>2350</v>
      </c>
      <c r="F2830" s="168">
        <v>500</v>
      </c>
      <c r="G2830" s="167">
        <v>30736</v>
      </c>
      <c r="H2830" s="7" t="str">
        <f>VLOOKUP(G2830,'Sub-Acct VLookup'!$A$1:$B$44,2,0)</f>
        <v>Community Welfare</v>
      </c>
      <c r="I2830" s="167">
        <v>3439</v>
      </c>
      <c r="J2830" s="169" t="s">
        <v>1035</v>
      </c>
      <c r="K2830" s="169"/>
      <c r="L2830" t="str">
        <f>VLOOKUP(J2830,'State V-Lookup'!$A$1:$B$19,2,0)</f>
        <v>VIRGINIA</v>
      </c>
      <c r="M2830" t="str">
        <f>VLOOKUP(I2830,'Cost Center VLookup'!$A$1:$C$99,2,0)</f>
        <v>3439 Mid St Div New River South Operations</v>
      </c>
      <c r="N2830" t="str">
        <f>VLOOKUP(I2830,'Cost Center VLookup'!$A$1:$C$89,3,0)</f>
        <v>Alex House</v>
      </c>
      <c r="O2830" t="str">
        <f>VLOOKUP(I2830,'Cost Center VLookup'!$A$1:$D$97,4,0)</f>
        <v>Bernie Anderson</v>
      </c>
    </row>
    <row r="2831" spans="1:15" ht="15" hidden="1">
      <c r="A2831" s="166" t="s">
        <v>2892</v>
      </c>
      <c r="B2831" s="167">
        <v>201804</v>
      </c>
      <c r="C2831" s="98" t="s">
        <v>2701</v>
      </c>
      <c r="D2831" s="166" t="s">
        <v>2893</v>
      </c>
      <c r="E2831" s="166" t="s">
        <v>567</v>
      </c>
      <c r="F2831" s="168">
        <v>2000</v>
      </c>
      <c r="G2831" s="167">
        <v>30736</v>
      </c>
      <c r="H2831" s="7" t="str">
        <f>VLOOKUP(G2831,'Sub-Acct VLookup'!$A$1:$B$44,2,0)</f>
        <v>Community Welfare</v>
      </c>
      <c r="I2831" s="167">
        <v>3333</v>
      </c>
      <c r="J2831" s="149" t="s">
        <v>1011</v>
      </c>
      <c r="K2831" s="149"/>
      <c r="L2831" t="str">
        <f>VLOOKUP(J2831,'State V-Lookup'!$A$1:$B$19,2,0)</f>
        <v>KENTUCKY</v>
      </c>
      <c r="M2831" t="str">
        <f>VLOOKUP(I2831,'Cost Center VLookup'!$A$1:$C$99,2,0)</f>
        <v>3333 Mid St Div Public Affairs</v>
      </c>
      <c r="N2831" t="str">
        <f>VLOOKUP(I2831,'Cost Center VLookup'!$A$1:$C$89,3,0)</f>
        <v>Mark Martin</v>
      </c>
      <c r="O2831" t="str">
        <f>VLOOKUP(I2831,'Cost Center VLookup'!$A$1:$D$97,4,0)</f>
        <v>Administration</v>
      </c>
    </row>
    <row r="2832" spans="1:15" ht="15" hidden="1">
      <c r="A2832" s="166" t="s">
        <v>2892</v>
      </c>
      <c r="B2832" s="167">
        <v>201804</v>
      </c>
      <c r="C2832" s="98" t="s">
        <v>2701</v>
      </c>
      <c r="D2832" s="166" t="s">
        <v>2894</v>
      </c>
      <c r="E2832" s="166" t="s">
        <v>567</v>
      </c>
      <c r="F2832" s="168">
        <v>5000</v>
      </c>
      <c r="G2832" s="167">
        <v>30736</v>
      </c>
      <c r="H2832" s="7" t="str">
        <f>VLOOKUP(G2832,'Sub-Acct VLookup'!$A$1:$B$44,2,0)</f>
        <v>Community Welfare</v>
      </c>
      <c r="I2832" s="167">
        <v>3333</v>
      </c>
      <c r="J2832" s="149" t="s">
        <v>1011</v>
      </c>
      <c r="K2832" s="149"/>
      <c r="L2832" t="str">
        <f>VLOOKUP(J2832,'State V-Lookup'!$A$1:$B$19,2,0)</f>
        <v>KENTUCKY</v>
      </c>
      <c r="M2832" t="str">
        <f>VLOOKUP(I2832,'Cost Center VLookup'!$A$1:$C$99,2,0)</f>
        <v>3333 Mid St Div Public Affairs</v>
      </c>
      <c r="N2832" t="str">
        <f>VLOOKUP(I2832,'Cost Center VLookup'!$A$1:$C$89,3,0)</f>
        <v>Mark Martin</v>
      </c>
      <c r="O2832" t="str">
        <f>VLOOKUP(I2832,'Cost Center VLookup'!$A$1:$D$97,4,0)</f>
        <v>Administration</v>
      </c>
    </row>
    <row r="2833" spans="1:15" ht="15" hidden="1">
      <c r="A2833" s="166" t="s">
        <v>2895</v>
      </c>
      <c r="B2833" s="167">
        <v>201804</v>
      </c>
      <c r="C2833" s="98" t="s">
        <v>2701</v>
      </c>
      <c r="D2833" s="166" t="s">
        <v>2896</v>
      </c>
      <c r="E2833" s="166" t="s">
        <v>1751</v>
      </c>
      <c r="F2833" s="168">
        <v>1500</v>
      </c>
      <c r="G2833" s="167">
        <v>30736</v>
      </c>
      <c r="H2833" s="7" t="str">
        <f>VLOOKUP(G2833,'Sub-Acct VLookup'!$A$1:$B$44,2,0)</f>
        <v>Community Welfare</v>
      </c>
      <c r="I2833" s="167">
        <v>3439</v>
      </c>
      <c r="J2833" s="169" t="s">
        <v>1035</v>
      </c>
      <c r="K2833" s="169"/>
      <c r="L2833" t="str">
        <f>VLOOKUP(J2833,'State V-Lookup'!$A$1:$B$19,2,0)</f>
        <v>VIRGINIA</v>
      </c>
      <c r="M2833" t="str">
        <f>VLOOKUP(I2833,'Cost Center VLookup'!$A$1:$C$99,2,0)</f>
        <v>3439 Mid St Div New River South Operations</v>
      </c>
      <c r="N2833" t="str">
        <f>VLOOKUP(I2833,'Cost Center VLookup'!$A$1:$C$89,3,0)</f>
        <v>Alex House</v>
      </c>
      <c r="O2833" t="str">
        <f>VLOOKUP(I2833,'Cost Center VLookup'!$A$1:$D$97,4,0)</f>
        <v>Bernie Anderson</v>
      </c>
    </row>
    <row r="2834" spans="1:15" ht="15" hidden="1">
      <c r="A2834" s="166" t="s">
        <v>2895</v>
      </c>
      <c r="B2834" s="167">
        <v>201804</v>
      </c>
      <c r="C2834" s="98" t="s">
        <v>2701</v>
      </c>
      <c r="D2834" s="166" t="s">
        <v>2898</v>
      </c>
      <c r="E2834" s="166" t="s">
        <v>2897</v>
      </c>
      <c r="F2834" s="168">
        <v>250</v>
      </c>
      <c r="G2834" s="167">
        <v>30710</v>
      </c>
      <c r="H2834" s="7" t="str">
        <f>VLOOKUP(G2834,'Sub-Acct VLookup'!$A$1:$B$44,2,0)</f>
        <v>Youth Clubs &amp; Centers</v>
      </c>
      <c r="I2834" s="167">
        <v>3333</v>
      </c>
      <c r="J2834" s="149" t="s">
        <v>1011</v>
      </c>
      <c r="K2834" s="149"/>
      <c r="L2834" t="str">
        <f>VLOOKUP(J2834,'State V-Lookup'!$A$1:$B$19,2,0)</f>
        <v>KENTUCKY</v>
      </c>
      <c r="M2834" t="str">
        <f>VLOOKUP(I2834,'Cost Center VLookup'!$A$1:$C$99,2,0)</f>
        <v>3333 Mid St Div Public Affairs</v>
      </c>
      <c r="N2834" t="str">
        <f>VLOOKUP(I2834,'Cost Center VLookup'!$A$1:$C$89,3,0)</f>
        <v>Mark Martin</v>
      </c>
      <c r="O2834" t="str">
        <f>VLOOKUP(I2834,'Cost Center VLookup'!$A$1:$D$97,4,0)</f>
        <v>Administration</v>
      </c>
    </row>
    <row r="2835" spans="1:15" ht="15" hidden="1">
      <c r="A2835" s="166" t="s">
        <v>2899</v>
      </c>
      <c r="B2835" s="167">
        <v>201804</v>
      </c>
      <c r="C2835" s="98" t="s">
        <v>2701</v>
      </c>
      <c r="D2835" s="166" t="s">
        <v>2900</v>
      </c>
      <c r="E2835" s="166" t="s">
        <v>585</v>
      </c>
      <c r="F2835" s="168">
        <v>100</v>
      </c>
      <c r="G2835" s="167">
        <v>30736</v>
      </c>
      <c r="H2835" s="7" t="str">
        <f>VLOOKUP(G2835,'Sub-Acct VLookup'!$A$1:$B$44,2,0)</f>
        <v>Community Welfare</v>
      </c>
      <c r="I2835" s="167">
        <v>3333</v>
      </c>
      <c r="J2835" s="149" t="s">
        <v>1011</v>
      </c>
      <c r="K2835" s="149"/>
      <c r="L2835" t="str">
        <f>VLOOKUP(J2835,'State V-Lookup'!$A$1:$B$19,2,0)</f>
        <v>KENTUCKY</v>
      </c>
      <c r="M2835" t="str">
        <f>VLOOKUP(I2835,'Cost Center VLookup'!$A$1:$C$99,2,0)</f>
        <v>3333 Mid St Div Public Affairs</v>
      </c>
      <c r="N2835" t="str">
        <f>VLOOKUP(I2835,'Cost Center VLookup'!$A$1:$C$89,3,0)</f>
        <v>Mark Martin</v>
      </c>
      <c r="O2835" t="str">
        <f>VLOOKUP(I2835,'Cost Center VLookup'!$A$1:$D$97,4,0)</f>
        <v>Administration</v>
      </c>
    </row>
    <row r="2836" spans="1:15" ht="15" hidden="1">
      <c r="A2836" s="166" t="s">
        <v>2901</v>
      </c>
      <c r="B2836" s="167">
        <v>201804</v>
      </c>
      <c r="C2836" s="98" t="s">
        <v>2701</v>
      </c>
      <c r="D2836" s="166" t="s">
        <v>2902</v>
      </c>
      <c r="E2836" s="166" t="s">
        <v>876</v>
      </c>
      <c r="F2836" s="168">
        <v>1500</v>
      </c>
      <c r="G2836" s="167">
        <v>30736</v>
      </c>
      <c r="H2836" s="7" t="str">
        <f>VLOOKUP(G2836,'Sub-Acct VLookup'!$A$1:$B$44,2,0)</f>
        <v>Community Welfare</v>
      </c>
      <c r="I2836" s="167">
        <v>3333</v>
      </c>
      <c r="J2836" s="149" t="s">
        <v>1011</v>
      </c>
      <c r="K2836" s="149"/>
      <c r="L2836" t="str">
        <f>VLOOKUP(J2836,'State V-Lookup'!$A$1:$B$19,2,0)</f>
        <v>KENTUCKY</v>
      </c>
      <c r="M2836" t="str">
        <f>VLOOKUP(I2836,'Cost Center VLookup'!$A$1:$C$99,2,0)</f>
        <v>3333 Mid St Div Public Affairs</v>
      </c>
      <c r="N2836" t="str">
        <f>VLOOKUP(I2836,'Cost Center VLookup'!$A$1:$C$89,3,0)</f>
        <v>Mark Martin</v>
      </c>
      <c r="O2836" t="str">
        <f>VLOOKUP(I2836,'Cost Center VLookup'!$A$1:$D$97,4,0)</f>
        <v>Administration</v>
      </c>
    </row>
    <row r="2837" spans="1:15" ht="15" hidden="1">
      <c r="A2837" s="166" t="s">
        <v>2901</v>
      </c>
      <c r="B2837" s="167">
        <v>201804</v>
      </c>
      <c r="C2837" s="98" t="s">
        <v>2701</v>
      </c>
      <c r="D2837" s="166" t="s">
        <v>2903</v>
      </c>
      <c r="E2837" s="166" t="s">
        <v>191</v>
      </c>
      <c r="F2837" s="168">
        <v>500</v>
      </c>
      <c r="G2837" s="167">
        <v>30736</v>
      </c>
      <c r="H2837" s="7" t="str">
        <f>VLOOKUP(G2837,'Sub-Acct VLookup'!$A$1:$B$44,2,0)</f>
        <v>Community Welfare</v>
      </c>
      <c r="I2837" s="167">
        <v>3438</v>
      </c>
      <c r="J2837" s="169" t="s">
        <v>1035</v>
      </c>
      <c r="K2837" s="169"/>
      <c r="L2837" t="str">
        <f>VLOOKUP(J2837,'State V-Lookup'!$A$1:$B$19,2,0)</f>
        <v>VIRGINIA</v>
      </c>
      <c r="M2837" t="str">
        <f>VLOOKUP(I2837,'Cost Center VLookup'!$A$1:$C$99,2,0)</f>
        <v>3438 Mid St Div New River North Operations</v>
      </c>
      <c r="N2837" t="str">
        <f>VLOOKUP(I2837,'Cost Center VLookup'!$A$1:$C$89,3,0)</f>
        <v>Perry Patterson</v>
      </c>
      <c r="O2837" t="str">
        <f>VLOOKUP(I2837,'Cost Center VLookup'!$A$1:$D$97,4,0)</f>
        <v>Bernie Anderson</v>
      </c>
    </row>
    <row r="2838" spans="1:15" ht="15" hidden="1">
      <c r="A2838" s="166" t="s">
        <v>2901</v>
      </c>
      <c r="B2838" s="167">
        <v>201804</v>
      </c>
      <c r="C2838" s="98" t="s">
        <v>2701</v>
      </c>
      <c r="D2838" s="166" t="s">
        <v>2903</v>
      </c>
      <c r="E2838" s="166" t="s">
        <v>2074</v>
      </c>
      <c r="F2838" s="168">
        <v>1500</v>
      </c>
      <c r="G2838" s="167">
        <v>30702</v>
      </c>
      <c r="H2838" s="7" t="str">
        <f>VLOOKUP(G2838,'Sub-Acct VLookup'!$A$1:$B$44,2,0)</f>
        <v>Education</v>
      </c>
      <c r="I2838" s="167">
        <v>3307</v>
      </c>
      <c r="J2838" s="149" t="s">
        <v>1011</v>
      </c>
      <c r="K2838" s="149"/>
      <c r="L2838" t="str">
        <f>VLOOKUP(J2838,'State V-Lookup'!$A$1:$B$19,2,0)</f>
        <v>KENTUCKY</v>
      </c>
      <c r="M2838" t="str">
        <f>VLOOKUP(I2838,'Cost Center VLookup'!$A$1:$C$99,2,0)</f>
        <v>3307 Mid St Div Franklin Finance</v>
      </c>
      <c r="N2838" t="str">
        <f>VLOOKUP(I2838,'Cost Center VLookup'!$A$1:$C$89,3,0)</f>
        <v>Marcie Wessinger</v>
      </c>
      <c r="O2838" t="str">
        <f>VLOOKUP(I2838,'Cost Center VLookup'!$A$1:$D$97,4,0)</f>
        <v>Administration</v>
      </c>
    </row>
    <row r="2839" spans="1:15" ht="15" hidden="1">
      <c r="A2839" s="166" t="s">
        <v>2904</v>
      </c>
      <c r="B2839" s="167">
        <v>201804</v>
      </c>
      <c r="C2839" s="98" t="s">
        <v>2701</v>
      </c>
      <c r="D2839" s="166" t="s">
        <v>2905</v>
      </c>
      <c r="E2839" s="166" t="s">
        <v>373</v>
      </c>
      <c r="F2839" s="168">
        <v>1500</v>
      </c>
      <c r="G2839" s="167">
        <v>30706</v>
      </c>
      <c r="H2839" s="7" t="str">
        <f>VLOOKUP(G2839,'Sub-Acct VLookup'!$A$1:$B$44,2,0)</f>
        <v>Museums &amp; Arts</v>
      </c>
      <c r="I2839" s="167">
        <v>3333</v>
      </c>
      <c r="J2839" s="149" t="s">
        <v>1011</v>
      </c>
      <c r="K2839" s="149"/>
      <c r="L2839" t="str">
        <f>VLOOKUP(J2839,'State V-Lookup'!$A$1:$B$19,2,0)</f>
        <v>KENTUCKY</v>
      </c>
      <c r="M2839" t="str">
        <f>VLOOKUP(I2839,'Cost Center VLookup'!$A$1:$C$99,2,0)</f>
        <v>3333 Mid St Div Public Affairs</v>
      </c>
      <c r="N2839" t="str">
        <f>VLOOKUP(I2839,'Cost Center VLookup'!$A$1:$C$89,3,0)</f>
        <v>Mark Martin</v>
      </c>
      <c r="O2839" t="str">
        <f>VLOOKUP(I2839,'Cost Center VLookup'!$A$1:$D$97,4,0)</f>
        <v>Administration</v>
      </c>
    </row>
    <row r="2840" spans="1:15" ht="15" hidden="1">
      <c r="A2840" s="166" t="s">
        <v>2906</v>
      </c>
      <c r="B2840" s="167">
        <v>201804</v>
      </c>
      <c r="C2840" s="98" t="s">
        <v>2701</v>
      </c>
      <c r="D2840" s="166" t="s">
        <v>2907</v>
      </c>
      <c r="E2840" s="166" t="s">
        <v>987</v>
      </c>
      <c r="F2840" s="168">
        <v>150</v>
      </c>
      <c r="G2840" s="167">
        <v>30736</v>
      </c>
      <c r="H2840" s="7" t="str">
        <f>VLOOKUP(G2840,'Sub-Acct VLookup'!$A$1:$B$44,2,0)</f>
        <v>Community Welfare</v>
      </c>
      <c r="I2840" s="167">
        <v>3343</v>
      </c>
      <c r="J2840" s="169" t="s">
        <v>1026</v>
      </c>
      <c r="K2840" s="169"/>
      <c r="L2840" t="str">
        <f>VLOOKUP(J2840,'State V-Lookup'!$A$1:$B$19,2,0)</f>
        <v>TENNESSEE</v>
      </c>
      <c r="M2840" t="str">
        <f>VLOOKUP(I2840,'Cost Center VLookup'!$A$1:$C$99,2,0)</f>
        <v>3343 Mid St Div Murfreesboro Operations</v>
      </c>
      <c r="N2840" t="str">
        <f>VLOOKUP(I2840,'Cost Center VLookup'!$A$1:$C$89,3,0)</f>
        <v>James Robbins / Jason Griffin</v>
      </c>
      <c r="O2840" t="str">
        <f>VLOOKUP(I2840,'Cost Center VLookup'!$A$1:$D$97,4,0)</f>
        <v>Brett Lowe</v>
      </c>
    </row>
    <row r="2841" spans="1:15" ht="15" hidden="1">
      <c r="A2841" s="166" t="s">
        <v>2908</v>
      </c>
      <c r="B2841" s="167">
        <v>201804</v>
      </c>
      <c r="C2841" s="98" t="s">
        <v>2701</v>
      </c>
      <c r="D2841" s="166" t="s">
        <v>2909</v>
      </c>
      <c r="E2841" s="166" t="s">
        <v>470</v>
      </c>
      <c r="F2841" s="168">
        <v>500</v>
      </c>
      <c r="G2841" s="167">
        <v>30736</v>
      </c>
      <c r="H2841" s="7" t="str">
        <f>VLOOKUP(G2841,'Sub-Acct VLookup'!$A$1:$B$44,2,0)</f>
        <v>Community Welfare</v>
      </c>
      <c r="I2841" s="167">
        <v>3333</v>
      </c>
      <c r="J2841" s="149" t="s">
        <v>1011</v>
      </c>
      <c r="K2841" s="149"/>
      <c r="L2841" t="str">
        <f>VLOOKUP(J2841,'State V-Lookup'!$A$1:$B$19,2,0)</f>
        <v>KENTUCKY</v>
      </c>
      <c r="M2841" t="str">
        <f>VLOOKUP(I2841,'Cost Center VLookup'!$A$1:$C$99,2,0)</f>
        <v>3333 Mid St Div Public Affairs</v>
      </c>
      <c r="N2841" t="str">
        <f>VLOOKUP(I2841,'Cost Center VLookup'!$A$1:$C$89,3,0)</f>
        <v>Mark Martin</v>
      </c>
      <c r="O2841" t="str">
        <f>VLOOKUP(I2841,'Cost Center VLookup'!$A$1:$D$97,4,0)</f>
        <v>Administration</v>
      </c>
    </row>
    <row r="2842" spans="1:15" ht="15" hidden="1">
      <c r="A2842" s="166" t="s">
        <v>2908</v>
      </c>
      <c r="B2842" s="167">
        <v>201804</v>
      </c>
      <c r="C2842" s="98" t="s">
        <v>2701</v>
      </c>
      <c r="D2842" s="166" t="s">
        <v>2910</v>
      </c>
      <c r="E2842" s="166" t="s">
        <v>1615</v>
      </c>
      <c r="F2842" s="168">
        <v>1700</v>
      </c>
      <c r="G2842" s="167">
        <v>30736</v>
      </c>
      <c r="H2842" s="7" t="str">
        <f>VLOOKUP(G2842,'Sub-Acct VLookup'!$A$1:$B$44,2,0)</f>
        <v>Community Welfare</v>
      </c>
      <c r="I2842" s="167">
        <v>3333</v>
      </c>
      <c r="J2842" s="149" t="s">
        <v>1011</v>
      </c>
      <c r="K2842" s="149"/>
      <c r="L2842" t="str">
        <f>VLOOKUP(J2842,'State V-Lookup'!$A$1:$B$19,2,0)</f>
        <v>KENTUCKY</v>
      </c>
      <c r="M2842" t="str">
        <f>VLOOKUP(I2842,'Cost Center VLookup'!$A$1:$C$99,2,0)</f>
        <v>3333 Mid St Div Public Affairs</v>
      </c>
      <c r="N2842" t="str">
        <f>VLOOKUP(I2842,'Cost Center VLookup'!$A$1:$C$89,3,0)</f>
        <v>Mark Martin</v>
      </c>
      <c r="O2842" t="str">
        <f>VLOOKUP(I2842,'Cost Center VLookup'!$A$1:$D$97,4,0)</f>
        <v>Administration</v>
      </c>
    </row>
    <row r="2843" spans="1:15" ht="15" hidden="1">
      <c r="A2843" s="166" t="s">
        <v>2911</v>
      </c>
      <c r="B2843" s="167">
        <v>201804</v>
      </c>
      <c r="C2843" s="98" t="s">
        <v>2701</v>
      </c>
      <c r="D2843" s="166" t="s">
        <v>2912</v>
      </c>
      <c r="E2843" s="166" t="s">
        <v>653</v>
      </c>
      <c r="F2843" s="168">
        <v>120</v>
      </c>
      <c r="G2843" s="167">
        <v>30702</v>
      </c>
      <c r="H2843" s="7" t="str">
        <f>VLOOKUP(G2843,'Sub-Acct VLookup'!$A$1:$B$44,2,0)</f>
        <v>Education</v>
      </c>
      <c r="I2843" s="167">
        <v>3307</v>
      </c>
      <c r="J2843" s="169" t="s">
        <v>1026</v>
      </c>
      <c r="K2843" s="169"/>
      <c r="L2843" t="str">
        <f>VLOOKUP(J2843,'State V-Lookup'!$A$1:$B$19,2,0)</f>
        <v>TENNESSEE</v>
      </c>
      <c r="M2843" t="str">
        <f>VLOOKUP(I2843,'Cost Center VLookup'!$A$1:$C$99,2,0)</f>
        <v>3307 Mid St Div Franklin Finance</v>
      </c>
      <c r="N2843" t="str">
        <f>VLOOKUP(I2843,'Cost Center VLookup'!$A$1:$C$89,3,0)</f>
        <v>Marcie Wessinger</v>
      </c>
      <c r="O2843" t="str">
        <f>VLOOKUP(I2843,'Cost Center VLookup'!$A$1:$D$97,4,0)</f>
        <v>Administration</v>
      </c>
    </row>
    <row r="2844" spans="1:15" ht="15" hidden="1">
      <c r="A2844" s="166" t="s">
        <v>2913</v>
      </c>
      <c r="B2844" s="167">
        <v>201804</v>
      </c>
      <c r="C2844" s="98" t="s">
        <v>2701</v>
      </c>
      <c r="D2844" s="166" t="s">
        <v>2914</v>
      </c>
      <c r="E2844" s="166" t="s">
        <v>781</v>
      </c>
      <c r="F2844" s="168">
        <v>500</v>
      </c>
      <c r="G2844" s="167">
        <v>30736</v>
      </c>
      <c r="H2844" s="7" t="str">
        <f>VLOOKUP(G2844,'Sub-Acct VLookup'!$A$1:$B$44,2,0)</f>
        <v>Community Welfare</v>
      </c>
      <c r="I2844" s="167">
        <v>3439</v>
      </c>
      <c r="J2844" s="169" t="s">
        <v>1035</v>
      </c>
      <c r="K2844" s="169"/>
      <c r="L2844" t="str">
        <f>VLOOKUP(J2844,'State V-Lookup'!$A$1:$B$19,2,0)</f>
        <v>VIRGINIA</v>
      </c>
      <c r="M2844" t="str">
        <f>VLOOKUP(I2844,'Cost Center VLookup'!$A$1:$C$99,2,0)</f>
        <v>3439 Mid St Div New River South Operations</v>
      </c>
      <c r="N2844" t="str">
        <f>VLOOKUP(I2844,'Cost Center VLookup'!$A$1:$C$89,3,0)</f>
        <v>Alex House</v>
      </c>
      <c r="O2844" t="str">
        <f>VLOOKUP(I2844,'Cost Center VLookup'!$A$1:$D$97,4,0)</f>
        <v>Bernie Anderson</v>
      </c>
    </row>
    <row r="2845" spans="1:15" ht="15" hidden="1">
      <c r="A2845" s="166" t="s">
        <v>2913</v>
      </c>
      <c r="B2845" s="167">
        <v>201804</v>
      </c>
      <c r="C2845" s="98" t="s">
        <v>2701</v>
      </c>
      <c r="D2845" s="166" t="s">
        <v>2916</v>
      </c>
      <c r="E2845" s="166" t="s">
        <v>2915</v>
      </c>
      <c r="F2845" s="168">
        <v>500</v>
      </c>
      <c r="G2845" s="167">
        <v>30736</v>
      </c>
      <c r="H2845" s="7" t="str">
        <f>VLOOKUP(G2845,'Sub-Acct VLookup'!$A$1:$B$44,2,0)</f>
        <v>Community Welfare</v>
      </c>
      <c r="I2845" s="167">
        <v>3333</v>
      </c>
      <c r="J2845" s="149" t="s">
        <v>1011</v>
      </c>
      <c r="K2845" s="149"/>
      <c r="L2845" t="str">
        <f>VLOOKUP(J2845,'State V-Lookup'!$A$1:$B$19,2,0)</f>
        <v>KENTUCKY</v>
      </c>
      <c r="M2845" t="str">
        <f>VLOOKUP(I2845,'Cost Center VLookup'!$A$1:$C$99,2,0)</f>
        <v>3333 Mid St Div Public Affairs</v>
      </c>
      <c r="N2845" t="str">
        <f>VLOOKUP(I2845,'Cost Center VLookup'!$A$1:$C$89,3,0)</f>
        <v>Mark Martin</v>
      </c>
      <c r="O2845" t="str">
        <f>VLOOKUP(I2845,'Cost Center VLookup'!$A$1:$D$97,4,0)</f>
        <v>Administration</v>
      </c>
    </row>
    <row r="2846" spans="1:15" ht="15" hidden="1">
      <c r="A2846" s="170" t="s">
        <v>2917</v>
      </c>
      <c r="B2846" s="171">
        <v>201805</v>
      </c>
      <c r="C2846" s="98" t="s">
        <v>2701</v>
      </c>
      <c r="D2846" s="170" t="s">
        <v>2919</v>
      </c>
      <c r="E2846" s="170" t="s">
        <v>2918</v>
      </c>
      <c r="F2846" s="172">
        <v>250</v>
      </c>
      <c r="G2846" s="171">
        <v>30736</v>
      </c>
      <c r="H2846" s="7" t="str">
        <f>VLOOKUP(G2846,'Sub-Acct VLookup'!$A$1:$B$44,2,0)</f>
        <v>Community Welfare</v>
      </c>
      <c r="I2846" s="171">
        <v>3333</v>
      </c>
      <c r="J2846" s="149" t="s">
        <v>1011</v>
      </c>
      <c r="K2846" s="149"/>
      <c r="L2846" t="str">
        <f>VLOOKUP(J2846,'State V-Lookup'!$A$1:$B$19,2,0)</f>
        <v>KENTUCKY</v>
      </c>
      <c r="M2846" t="str">
        <f>VLOOKUP(I2846,'Cost Center VLookup'!$A$1:$C$99,2,0)</f>
        <v>3333 Mid St Div Public Affairs</v>
      </c>
      <c r="N2846" t="str">
        <f>VLOOKUP(I2846,'Cost Center VLookup'!$A$1:$C$89,3,0)</f>
        <v>Mark Martin</v>
      </c>
      <c r="O2846" t="str">
        <f>VLOOKUP(I2846,'Cost Center VLookup'!$A$1:$D$97,4,0)</f>
        <v>Administration</v>
      </c>
    </row>
    <row r="2847" spans="1:15" ht="15" hidden="1">
      <c r="A2847" s="170" t="s">
        <v>2920</v>
      </c>
      <c r="B2847" s="171">
        <v>201805</v>
      </c>
      <c r="C2847" s="98" t="s">
        <v>2701</v>
      </c>
      <c r="D2847" s="170" t="s">
        <v>2921</v>
      </c>
      <c r="E2847" s="170" t="s">
        <v>868</v>
      </c>
      <c r="F2847" s="172">
        <v>1000</v>
      </c>
      <c r="G2847" s="171">
        <v>30736</v>
      </c>
      <c r="H2847" s="7" t="str">
        <f>VLOOKUP(G2847,'Sub-Acct VLookup'!$A$1:$B$44,2,0)</f>
        <v>Community Welfare</v>
      </c>
      <c r="I2847" s="171">
        <v>3333</v>
      </c>
      <c r="J2847" s="149" t="s">
        <v>1011</v>
      </c>
      <c r="K2847" s="149"/>
      <c r="L2847" t="str">
        <f>VLOOKUP(J2847,'State V-Lookup'!$A$1:$B$19,2,0)</f>
        <v>KENTUCKY</v>
      </c>
      <c r="M2847" t="str">
        <f>VLOOKUP(I2847,'Cost Center VLookup'!$A$1:$C$99,2,0)</f>
        <v>3333 Mid St Div Public Affairs</v>
      </c>
      <c r="N2847" t="str">
        <f>VLOOKUP(I2847,'Cost Center VLookup'!$A$1:$C$89,3,0)</f>
        <v>Mark Martin</v>
      </c>
      <c r="O2847" t="str">
        <f>VLOOKUP(I2847,'Cost Center VLookup'!$A$1:$D$97,4,0)</f>
        <v>Administration</v>
      </c>
    </row>
    <row r="2848" spans="1:15" ht="15" hidden="1">
      <c r="A2848" s="170" t="s">
        <v>2920</v>
      </c>
      <c r="B2848" s="171">
        <v>201805</v>
      </c>
      <c r="C2848" s="98" t="s">
        <v>2701</v>
      </c>
      <c r="D2848" s="170" t="s">
        <v>2921</v>
      </c>
      <c r="E2848" s="170" t="s">
        <v>744</v>
      </c>
      <c r="F2848" s="172">
        <v>1000</v>
      </c>
      <c r="G2848" s="171">
        <v>30736</v>
      </c>
      <c r="H2848" s="7" t="str">
        <f>VLOOKUP(G2848,'Sub-Acct VLookup'!$A$1:$B$44,2,0)</f>
        <v>Community Welfare</v>
      </c>
      <c r="I2848" s="171">
        <v>3333</v>
      </c>
      <c r="J2848" s="149" t="s">
        <v>1011</v>
      </c>
      <c r="K2848" s="149"/>
      <c r="L2848" t="str">
        <f>VLOOKUP(J2848,'State V-Lookup'!$A$1:$B$19,2,0)</f>
        <v>KENTUCKY</v>
      </c>
      <c r="M2848" t="str">
        <f>VLOOKUP(I2848,'Cost Center VLookup'!$A$1:$C$99,2,0)</f>
        <v>3333 Mid St Div Public Affairs</v>
      </c>
      <c r="N2848" t="str">
        <f>VLOOKUP(I2848,'Cost Center VLookup'!$A$1:$C$89,3,0)</f>
        <v>Mark Martin</v>
      </c>
      <c r="O2848" t="str">
        <f>VLOOKUP(I2848,'Cost Center VLookup'!$A$1:$D$97,4,0)</f>
        <v>Administration</v>
      </c>
    </row>
    <row r="2849" spans="1:15" ht="15" hidden="1">
      <c r="A2849" s="170" t="s">
        <v>2920</v>
      </c>
      <c r="B2849" s="171">
        <v>201805</v>
      </c>
      <c r="C2849" s="98" t="s">
        <v>2701</v>
      </c>
      <c r="D2849" s="170" t="s">
        <v>2921</v>
      </c>
      <c r="E2849" s="170" t="s">
        <v>863</v>
      </c>
      <c r="F2849" s="172">
        <v>300</v>
      </c>
      <c r="G2849" s="171">
        <v>30736</v>
      </c>
      <c r="H2849" s="7" t="str">
        <f>VLOOKUP(G2849,'Sub-Acct VLookup'!$A$1:$B$44,2,0)</f>
        <v>Community Welfare</v>
      </c>
      <c r="I2849" s="171">
        <v>3333</v>
      </c>
      <c r="J2849" s="149" t="s">
        <v>1011</v>
      </c>
      <c r="K2849" s="149"/>
      <c r="L2849" t="str">
        <f>VLOOKUP(J2849,'State V-Lookup'!$A$1:$B$19,2,0)</f>
        <v>KENTUCKY</v>
      </c>
      <c r="M2849" t="str">
        <f>VLOOKUP(I2849,'Cost Center VLookup'!$A$1:$C$99,2,0)</f>
        <v>3333 Mid St Div Public Affairs</v>
      </c>
      <c r="N2849" t="str">
        <f>VLOOKUP(I2849,'Cost Center VLookup'!$A$1:$C$89,3,0)</f>
        <v>Mark Martin</v>
      </c>
      <c r="O2849" t="str">
        <f>VLOOKUP(I2849,'Cost Center VLookup'!$A$1:$D$97,4,0)</f>
        <v>Administration</v>
      </c>
    </row>
    <row r="2850" spans="1:15" ht="15" hidden="1">
      <c r="A2850" s="170" t="s">
        <v>2920</v>
      </c>
      <c r="B2850" s="171">
        <v>201805</v>
      </c>
      <c r="C2850" s="98" t="s">
        <v>2701</v>
      </c>
      <c r="D2850" s="170" t="s">
        <v>2921</v>
      </c>
      <c r="E2850" s="170" t="s">
        <v>1744</v>
      </c>
      <c r="F2850" s="172">
        <v>500</v>
      </c>
      <c r="G2850" s="171">
        <v>30736</v>
      </c>
      <c r="H2850" s="7" t="str">
        <f>VLOOKUP(G2850,'Sub-Acct VLookup'!$A$1:$B$44,2,0)</f>
        <v>Community Welfare</v>
      </c>
      <c r="I2850" s="171">
        <v>3333</v>
      </c>
      <c r="J2850" s="149" t="s">
        <v>1011</v>
      </c>
      <c r="K2850" s="149"/>
      <c r="L2850" t="str">
        <f>VLOOKUP(J2850,'State V-Lookup'!$A$1:$B$19,2,0)</f>
        <v>KENTUCKY</v>
      </c>
      <c r="M2850" t="str">
        <f>VLOOKUP(I2850,'Cost Center VLookup'!$A$1:$C$99,2,0)</f>
        <v>3333 Mid St Div Public Affairs</v>
      </c>
      <c r="N2850" t="str">
        <f>VLOOKUP(I2850,'Cost Center VLookup'!$A$1:$C$89,3,0)</f>
        <v>Mark Martin</v>
      </c>
      <c r="O2850" t="str">
        <f>VLOOKUP(I2850,'Cost Center VLookup'!$A$1:$D$97,4,0)</f>
        <v>Administration</v>
      </c>
    </row>
    <row r="2851" spans="1:15" ht="15" hidden="1">
      <c r="A2851" s="170" t="s">
        <v>2922</v>
      </c>
      <c r="B2851" s="171">
        <v>201805</v>
      </c>
      <c r="C2851" s="98" t="s">
        <v>2701</v>
      </c>
      <c r="D2851" s="170" t="s">
        <v>2923</v>
      </c>
      <c r="E2851" s="170" t="s">
        <v>1093</v>
      </c>
      <c r="F2851" s="172">
        <v>1000</v>
      </c>
      <c r="G2851" s="171">
        <v>30736</v>
      </c>
      <c r="H2851" s="7" t="str">
        <f>VLOOKUP(G2851,'Sub-Acct VLookup'!$A$1:$B$44,2,0)</f>
        <v>Community Welfare</v>
      </c>
      <c r="I2851" s="171">
        <v>3342</v>
      </c>
      <c r="J2851" s="173" t="s">
        <v>1026</v>
      </c>
      <c r="K2851" s="173"/>
      <c r="L2851" t="str">
        <f>VLOOKUP(J2851,'State V-Lookup'!$A$1:$B$19,2,0)</f>
        <v>TENNESSEE</v>
      </c>
      <c r="M2851" t="str">
        <f>VLOOKUP(I2851,'Cost Center VLookup'!$A$1:$C$99,2,0)</f>
        <v>3342 Mid St Div Franklin Operations</v>
      </c>
      <c r="N2851" t="str">
        <f>VLOOKUP(I2851,'Cost Center VLookup'!$A$1:$C$89,3,0)</f>
        <v>Kenny Hay / Steve Steiger</v>
      </c>
      <c r="O2851" t="str">
        <f>VLOOKUP(I2851,'Cost Center VLookup'!$A$1:$D$97,4,0)</f>
        <v>Brett Lowe</v>
      </c>
    </row>
    <row r="2852" spans="1:15" ht="15" hidden="1">
      <c r="A2852" s="170" t="s">
        <v>2924</v>
      </c>
      <c r="B2852" s="171">
        <v>201805</v>
      </c>
      <c r="C2852" s="98" t="s">
        <v>2701</v>
      </c>
      <c r="D2852" s="170" t="s">
        <v>2926</v>
      </c>
      <c r="E2852" s="170" t="s">
        <v>2925</v>
      </c>
      <c r="F2852" s="172">
        <v>500</v>
      </c>
      <c r="G2852" s="171">
        <v>30736</v>
      </c>
      <c r="H2852" s="7" t="str">
        <f>VLOOKUP(G2852,'Sub-Acct VLookup'!$A$1:$B$44,2,0)</f>
        <v>Community Welfare</v>
      </c>
      <c r="I2852" s="171">
        <v>3438</v>
      </c>
      <c r="J2852" s="173" t="s">
        <v>1035</v>
      </c>
      <c r="K2852" s="173"/>
      <c r="L2852" t="str">
        <f>VLOOKUP(J2852,'State V-Lookup'!$A$1:$B$19,2,0)</f>
        <v>VIRGINIA</v>
      </c>
      <c r="M2852" t="str">
        <f>VLOOKUP(I2852,'Cost Center VLookup'!$A$1:$C$99,2,0)</f>
        <v>3438 Mid St Div New River North Operations</v>
      </c>
      <c r="N2852" t="str">
        <f>VLOOKUP(I2852,'Cost Center VLookup'!$A$1:$C$89,3,0)</f>
        <v>Perry Patterson</v>
      </c>
      <c r="O2852" t="str">
        <f>VLOOKUP(I2852,'Cost Center VLookup'!$A$1:$D$97,4,0)</f>
        <v>Bernie Anderson</v>
      </c>
    </row>
    <row r="2853" spans="1:15" ht="15" hidden="1">
      <c r="A2853" s="170" t="s">
        <v>2927</v>
      </c>
      <c r="B2853" s="171">
        <v>201805</v>
      </c>
      <c r="C2853" s="98" t="s">
        <v>2701</v>
      </c>
      <c r="D2853" s="170" t="s">
        <v>2928</v>
      </c>
      <c r="E2853" s="170" t="s">
        <v>470</v>
      </c>
      <c r="F2853" s="172">
        <v>500</v>
      </c>
      <c r="G2853" s="171">
        <v>30736</v>
      </c>
      <c r="H2853" s="7" t="str">
        <f>VLOOKUP(G2853,'Sub-Acct VLookup'!$A$1:$B$44,2,0)</f>
        <v>Community Welfare</v>
      </c>
      <c r="I2853" s="171">
        <v>3333</v>
      </c>
      <c r="J2853" s="149" t="s">
        <v>1011</v>
      </c>
      <c r="K2853" s="149"/>
      <c r="L2853" t="str">
        <f>VLOOKUP(J2853,'State V-Lookup'!$A$1:$B$19,2,0)</f>
        <v>KENTUCKY</v>
      </c>
      <c r="M2853" t="str">
        <f>VLOOKUP(I2853,'Cost Center VLookup'!$A$1:$C$99,2,0)</f>
        <v>3333 Mid St Div Public Affairs</v>
      </c>
      <c r="N2853" t="str">
        <f>VLOOKUP(I2853,'Cost Center VLookup'!$A$1:$C$89,3,0)</f>
        <v>Mark Martin</v>
      </c>
      <c r="O2853" t="str">
        <f>VLOOKUP(I2853,'Cost Center VLookup'!$A$1:$D$97,4,0)</f>
        <v>Administration</v>
      </c>
    </row>
    <row r="2854" spans="1:15" ht="15" hidden="1">
      <c r="A2854" s="170" t="s">
        <v>2929</v>
      </c>
      <c r="B2854" s="171">
        <v>201805</v>
      </c>
      <c r="C2854" s="98" t="s">
        <v>2701</v>
      </c>
      <c r="D2854" s="170" t="s">
        <v>2930</v>
      </c>
      <c r="E2854" s="170" t="s">
        <v>694</v>
      </c>
      <c r="F2854" s="172">
        <v>100</v>
      </c>
      <c r="G2854" s="171">
        <v>30736</v>
      </c>
      <c r="H2854" s="7" t="str">
        <f>VLOOKUP(G2854,'Sub-Acct VLookup'!$A$1:$B$44,2,0)</f>
        <v>Community Welfare</v>
      </c>
      <c r="I2854" s="171">
        <v>3333</v>
      </c>
      <c r="J2854" s="149" t="s">
        <v>1011</v>
      </c>
      <c r="K2854" s="149"/>
      <c r="L2854" t="str">
        <f>VLOOKUP(J2854,'State V-Lookup'!$A$1:$B$19,2,0)</f>
        <v>KENTUCKY</v>
      </c>
      <c r="M2854" t="str">
        <f>VLOOKUP(I2854,'Cost Center VLookup'!$A$1:$C$99,2,0)</f>
        <v>3333 Mid St Div Public Affairs</v>
      </c>
      <c r="N2854" t="str">
        <f>VLOOKUP(I2854,'Cost Center VLookup'!$A$1:$C$89,3,0)</f>
        <v>Mark Martin</v>
      </c>
      <c r="O2854" t="str">
        <f>VLOOKUP(I2854,'Cost Center VLookup'!$A$1:$D$97,4,0)</f>
        <v>Administration</v>
      </c>
    </row>
    <row r="2855" spans="1:15" ht="15" hidden="1">
      <c r="A2855" s="170" t="s">
        <v>2929</v>
      </c>
      <c r="B2855" s="171">
        <v>201805</v>
      </c>
      <c r="C2855" s="98" t="s">
        <v>2701</v>
      </c>
      <c r="D2855" s="170" t="s">
        <v>2930</v>
      </c>
      <c r="E2855" s="170" t="s">
        <v>691</v>
      </c>
      <c r="F2855" s="172">
        <v>100</v>
      </c>
      <c r="G2855" s="171">
        <v>30736</v>
      </c>
      <c r="H2855" s="7" t="str">
        <f>VLOOKUP(G2855,'Sub-Acct VLookup'!$A$1:$B$44,2,0)</f>
        <v>Community Welfare</v>
      </c>
      <c r="I2855" s="171">
        <v>3333</v>
      </c>
      <c r="J2855" s="149" t="s">
        <v>1011</v>
      </c>
      <c r="K2855" s="149"/>
      <c r="L2855" t="str">
        <f>VLOOKUP(J2855,'State V-Lookup'!$A$1:$B$19,2,0)</f>
        <v>KENTUCKY</v>
      </c>
      <c r="M2855" t="str">
        <f>VLOOKUP(I2855,'Cost Center VLookup'!$A$1:$C$99,2,0)</f>
        <v>3333 Mid St Div Public Affairs</v>
      </c>
      <c r="N2855" t="str">
        <f>VLOOKUP(I2855,'Cost Center VLookup'!$A$1:$C$89,3,0)</f>
        <v>Mark Martin</v>
      </c>
      <c r="O2855" t="str">
        <f>VLOOKUP(I2855,'Cost Center VLookup'!$A$1:$D$97,4,0)</f>
        <v>Administration</v>
      </c>
    </row>
    <row r="2856" spans="1:15" ht="15" hidden="1">
      <c r="A2856" s="170" t="s">
        <v>2929</v>
      </c>
      <c r="B2856" s="171">
        <v>201805</v>
      </c>
      <c r="C2856" s="98" t="s">
        <v>2701</v>
      </c>
      <c r="D2856" s="170" t="s">
        <v>2930</v>
      </c>
      <c r="E2856" s="170" t="s">
        <v>484</v>
      </c>
      <c r="F2856" s="172">
        <v>250</v>
      </c>
      <c r="G2856" s="171">
        <v>30736</v>
      </c>
      <c r="H2856" s="7" t="str">
        <f>VLOOKUP(G2856,'Sub-Acct VLookup'!$A$1:$B$44,2,0)</f>
        <v>Community Welfare</v>
      </c>
      <c r="I2856" s="171">
        <v>3343</v>
      </c>
      <c r="J2856" s="173" t="s">
        <v>1026</v>
      </c>
      <c r="K2856" s="173"/>
      <c r="L2856" t="str">
        <f>VLOOKUP(J2856,'State V-Lookup'!$A$1:$B$19,2,0)</f>
        <v>TENNESSEE</v>
      </c>
      <c r="M2856" t="str">
        <f>VLOOKUP(I2856,'Cost Center VLookup'!$A$1:$C$99,2,0)</f>
        <v>3343 Mid St Div Murfreesboro Operations</v>
      </c>
      <c r="N2856" t="str">
        <f>VLOOKUP(I2856,'Cost Center VLookup'!$A$1:$C$89,3,0)</f>
        <v>James Robbins / Jason Griffin</v>
      </c>
      <c r="O2856" t="str">
        <f>VLOOKUP(I2856,'Cost Center VLookup'!$A$1:$D$97,4,0)</f>
        <v>Brett Lowe</v>
      </c>
    </row>
    <row r="2857" spans="1:15" ht="15" hidden="1">
      <c r="A2857" s="170" t="s">
        <v>2931</v>
      </c>
      <c r="B2857" s="171">
        <v>201805</v>
      </c>
      <c r="C2857" s="98" t="s">
        <v>2701</v>
      </c>
      <c r="D2857" s="170" t="s">
        <v>2933</v>
      </c>
      <c r="E2857" s="170" t="s">
        <v>2932</v>
      </c>
      <c r="F2857" s="172">
        <v>500</v>
      </c>
      <c r="G2857" s="171">
        <v>30736</v>
      </c>
      <c r="H2857" s="7" t="str">
        <f>VLOOKUP(G2857,'Sub-Acct VLookup'!$A$1:$B$44,2,0)</f>
        <v>Community Welfare</v>
      </c>
      <c r="I2857" s="171">
        <v>3307</v>
      </c>
      <c r="J2857" s="173" t="s">
        <v>1026</v>
      </c>
      <c r="K2857" s="173"/>
      <c r="L2857" t="str">
        <f>VLOOKUP(J2857,'State V-Lookup'!$A$1:$B$19,2,0)</f>
        <v>TENNESSEE</v>
      </c>
      <c r="M2857" t="str">
        <f>VLOOKUP(I2857,'Cost Center VLookup'!$A$1:$C$99,2,0)</f>
        <v>3307 Mid St Div Franklin Finance</v>
      </c>
      <c r="N2857" t="str">
        <f>VLOOKUP(I2857,'Cost Center VLookup'!$A$1:$C$89,3,0)</f>
        <v>Marcie Wessinger</v>
      </c>
      <c r="O2857" t="str">
        <f>VLOOKUP(I2857,'Cost Center VLookup'!$A$1:$D$97,4,0)</f>
        <v>Administration</v>
      </c>
    </row>
    <row r="2858" spans="1:15" ht="15" hidden="1">
      <c r="A2858" s="170" t="s">
        <v>2934</v>
      </c>
      <c r="B2858" s="171">
        <v>201805</v>
      </c>
      <c r="C2858" s="98" t="s">
        <v>2701</v>
      </c>
      <c r="D2858" s="170" t="s">
        <v>2935</v>
      </c>
      <c r="E2858" s="170" t="s">
        <v>1811</v>
      </c>
      <c r="F2858" s="172">
        <v>250</v>
      </c>
      <c r="G2858" s="171">
        <v>30736</v>
      </c>
      <c r="H2858" s="7" t="str">
        <f>VLOOKUP(G2858,'Sub-Acct VLookup'!$A$1:$B$44,2,0)</f>
        <v>Community Welfare</v>
      </c>
      <c r="I2858" s="171">
        <v>3333</v>
      </c>
      <c r="J2858" s="149" t="s">
        <v>1011</v>
      </c>
      <c r="K2858" s="149"/>
      <c r="L2858" t="str">
        <f>VLOOKUP(J2858,'State V-Lookup'!$A$1:$B$19,2,0)</f>
        <v>KENTUCKY</v>
      </c>
      <c r="M2858" t="str">
        <f>VLOOKUP(I2858,'Cost Center VLookup'!$A$1:$C$99,2,0)</f>
        <v>3333 Mid St Div Public Affairs</v>
      </c>
      <c r="N2858" t="str">
        <f>VLOOKUP(I2858,'Cost Center VLookup'!$A$1:$C$89,3,0)</f>
        <v>Mark Martin</v>
      </c>
      <c r="O2858" t="str">
        <f>VLOOKUP(I2858,'Cost Center VLookup'!$A$1:$D$97,4,0)</f>
        <v>Administration</v>
      </c>
    </row>
    <row r="2859" spans="1:15" ht="15" hidden="1">
      <c r="A2859" s="170" t="s">
        <v>2936</v>
      </c>
      <c r="B2859" s="171">
        <v>201805</v>
      </c>
      <c r="C2859" s="98" t="s">
        <v>2701</v>
      </c>
      <c r="D2859" s="170" t="s">
        <v>2937</v>
      </c>
      <c r="E2859" s="170" t="s">
        <v>486</v>
      </c>
      <c r="F2859" s="172">
        <v>50</v>
      </c>
      <c r="G2859" s="171">
        <v>30702</v>
      </c>
      <c r="H2859" s="7" t="str">
        <f>VLOOKUP(G2859,'Sub-Acct VLookup'!$A$1:$B$44,2,0)</f>
        <v>Education</v>
      </c>
      <c r="I2859" s="171">
        <v>2631</v>
      </c>
      <c r="J2859" s="149" t="s">
        <v>1011</v>
      </c>
      <c r="K2859" s="149"/>
      <c r="L2859" t="str">
        <f>VLOOKUP(J2859,'State V-Lookup'!$A$1:$B$19,2,0)</f>
        <v>KENTUCKY</v>
      </c>
      <c r="M2859" t="str">
        <f>VLOOKUP(I2859,'Cost Center VLookup'!$A$1:$C$99,2,0)</f>
        <v>2631 KY Div Madisonville West Region Administration</v>
      </c>
      <c r="N2859" t="str">
        <f>VLOOKUP(I2859,'Cost Center VLookup'!$A$1:$C$89,3,0)</f>
        <v>Tim Owen</v>
      </c>
      <c r="O2859" t="str">
        <f>VLOOKUP(I2859,'Cost Center VLookup'!$A$1:$D$97,4,0)</f>
        <v>Administration</v>
      </c>
    </row>
    <row r="2860" spans="1:15" ht="15" hidden="1">
      <c r="A2860" s="170" t="s">
        <v>2938</v>
      </c>
      <c r="B2860" s="171">
        <v>201805</v>
      </c>
      <c r="C2860" s="98" t="s">
        <v>2701</v>
      </c>
      <c r="D2860" s="170" t="s">
        <v>2940</v>
      </c>
      <c r="E2860" s="170" t="s">
        <v>2939</v>
      </c>
      <c r="F2860" s="172">
        <v>100</v>
      </c>
      <c r="G2860" s="171">
        <v>30736</v>
      </c>
      <c r="H2860" s="7" t="str">
        <f>VLOOKUP(G2860,'Sub-Acct VLookup'!$A$1:$B$44,2,0)</f>
        <v>Community Welfare</v>
      </c>
      <c r="I2860" s="171">
        <v>3333</v>
      </c>
      <c r="J2860" s="149" t="s">
        <v>1011</v>
      </c>
      <c r="K2860" s="149"/>
      <c r="L2860" t="str">
        <f>VLOOKUP(J2860,'State V-Lookup'!$A$1:$B$19,2,0)</f>
        <v>KENTUCKY</v>
      </c>
      <c r="M2860" t="str">
        <f>VLOOKUP(I2860,'Cost Center VLookup'!$A$1:$C$99,2,0)</f>
        <v>3333 Mid St Div Public Affairs</v>
      </c>
      <c r="N2860" t="str">
        <f>VLOOKUP(I2860,'Cost Center VLookup'!$A$1:$C$89,3,0)</f>
        <v>Mark Martin</v>
      </c>
      <c r="O2860" t="str">
        <f>VLOOKUP(I2860,'Cost Center VLookup'!$A$1:$D$97,4,0)</f>
        <v>Administration</v>
      </c>
    </row>
    <row r="2861" spans="1:15" ht="15" hidden="1">
      <c r="A2861" s="170" t="s">
        <v>2941</v>
      </c>
      <c r="B2861" s="171">
        <v>201805</v>
      </c>
      <c r="C2861" s="98" t="s">
        <v>2701</v>
      </c>
      <c r="D2861" s="170" t="s">
        <v>2942</v>
      </c>
      <c r="E2861" s="170" t="s">
        <v>605</v>
      </c>
      <c r="F2861" s="172">
        <v>1000</v>
      </c>
      <c r="G2861" s="171">
        <v>30736</v>
      </c>
      <c r="H2861" s="7" t="str">
        <f>VLOOKUP(G2861,'Sub-Acct VLookup'!$A$1:$B$44,2,0)</f>
        <v>Community Welfare</v>
      </c>
      <c r="I2861" s="171">
        <v>3333</v>
      </c>
      <c r="J2861" s="149" t="s">
        <v>1011</v>
      </c>
      <c r="K2861" s="149"/>
      <c r="L2861" t="str">
        <f>VLOOKUP(J2861,'State V-Lookup'!$A$1:$B$19,2,0)</f>
        <v>KENTUCKY</v>
      </c>
      <c r="M2861" t="str">
        <f>VLOOKUP(I2861,'Cost Center VLookup'!$A$1:$C$99,2,0)</f>
        <v>3333 Mid St Div Public Affairs</v>
      </c>
      <c r="N2861" t="str">
        <f>VLOOKUP(I2861,'Cost Center VLookup'!$A$1:$C$89,3,0)</f>
        <v>Mark Martin</v>
      </c>
      <c r="O2861" t="str">
        <f>VLOOKUP(I2861,'Cost Center VLookup'!$A$1:$D$97,4,0)</f>
        <v>Administration</v>
      </c>
    </row>
    <row r="2862" spans="1:15" ht="15" hidden="1">
      <c r="A2862" s="170" t="s">
        <v>2943</v>
      </c>
      <c r="B2862" s="171">
        <v>201805</v>
      </c>
      <c r="C2862" s="98" t="s">
        <v>2701</v>
      </c>
      <c r="D2862" s="170" t="s">
        <v>2944</v>
      </c>
      <c r="E2862" s="170" t="s">
        <v>373</v>
      </c>
      <c r="F2862" s="172">
        <v>1000</v>
      </c>
      <c r="G2862" s="171">
        <v>30706</v>
      </c>
      <c r="H2862" s="7" t="str">
        <f>VLOOKUP(G2862,'Sub-Acct VLookup'!$A$1:$B$44,2,0)</f>
        <v>Museums &amp; Arts</v>
      </c>
      <c r="I2862" s="171">
        <v>3333</v>
      </c>
      <c r="J2862" s="149" t="s">
        <v>1011</v>
      </c>
      <c r="K2862" s="149"/>
      <c r="L2862" t="str">
        <f>VLOOKUP(J2862,'State V-Lookup'!$A$1:$B$19,2,0)</f>
        <v>KENTUCKY</v>
      </c>
      <c r="M2862" t="str">
        <f>VLOOKUP(I2862,'Cost Center VLookup'!$A$1:$C$99,2,0)</f>
        <v>3333 Mid St Div Public Affairs</v>
      </c>
      <c r="N2862" t="str">
        <f>VLOOKUP(I2862,'Cost Center VLookup'!$A$1:$C$89,3,0)</f>
        <v>Mark Martin</v>
      </c>
      <c r="O2862" t="str">
        <f>VLOOKUP(I2862,'Cost Center VLookup'!$A$1:$D$97,4,0)</f>
        <v>Administration</v>
      </c>
    </row>
    <row r="2863" spans="1:15" ht="15" hidden="1">
      <c r="A2863" s="170" t="s">
        <v>2945</v>
      </c>
      <c r="B2863" s="171">
        <v>201805</v>
      </c>
      <c r="C2863" s="98" t="s">
        <v>2701</v>
      </c>
      <c r="D2863" s="170" t="s">
        <v>2947</v>
      </c>
      <c r="E2863" s="170" t="s">
        <v>2946</v>
      </c>
      <c r="F2863" s="172">
        <v>250</v>
      </c>
      <c r="G2863" s="171">
        <v>30736</v>
      </c>
      <c r="H2863" s="7" t="str">
        <f>VLOOKUP(G2863,'Sub-Acct VLookup'!$A$1:$B$44,2,0)</f>
        <v>Community Welfare</v>
      </c>
      <c r="I2863" s="171">
        <v>3333</v>
      </c>
      <c r="J2863" s="149" t="s">
        <v>1011</v>
      </c>
      <c r="K2863" s="149"/>
      <c r="L2863" t="str">
        <f>VLOOKUP(J2863,'State V-Lookup'!$A$1:$B$19,2,0)</f>
        <v>KENTUCKY</v>
      </c>
      <c r="M2863" t="str">
        <f>VLOOKUP(I2863,'Cost Center VLookup'!$A$1:$C$99,2,0)</f>
        <v>3333 Mid St Div Public Affairs</v>
      </c>
      <c r="N2863" t="str">
        <f>VLOOKUP(I2863,'Cost Center VLookup'!$A$1:$C$89,3,0)</f>
        <v>Mark Martin</v>
      </c>
      <c r="O2863" t="str">
        <f>VLOOKUP(I2863,'Cost Center VLookup'!$A$1:$D$97,4,0)</f>
        <v>Administration</v>
      </c>
    </row>
    <row r="2864" spans="1:15" ht="15" hidden="1">
      <c r="A2864" s="170" t="s">
        <v>2948</v>
      </c>
      <c r="B2864" s="171">
        <v>201805</v>
      </c>
      <c r="C2864" s="98" t="s">
        <v>2701</v>
      </c>
      <c r="D2864" s="170" t="s">
        <v>2949</v>
      </c>
      <c r="E2864" s="170" t="s">
        <v>563</v>
      </c>
      <c r="F2864" s="172">
        <v>500</v>
      </c>
      <c r="G2864" s="171">
        <v>30736</v>
      </c>
      <c r="H2864" s="7" t="str">
        <f>VLOOKUP(G2864,'Sub-Acct VLookup'!$A$1:$B$44,2,0)</f>
        <v>Community Welfare</v>
      </c>
      <c r="I2864" s="171">
        <v>3333</v>
      </c>
      <c r="J2864" s="149" t="s">
        <v>1011</v>
      </c>
      <c r="K2864" s="149"/>
      <c r="L2864" t="str">
        <f>VLOOKUP(J2864,'State V-Lookup'!$A$1:$B$19,2,0)</f>
        <v>KENTUCKY</v>
      </c>
      <c r="M2864" t="str">
        <f>VLOOKUP(I2864,'Cost Center VLookup'!$A$1:$C$99,2,0)</f>
        <v>3333 Mid St Div Public Affairs</v>
      </c>
      <c r="N2864" t="str">
        <f>VLOOKUP(I2864,'Cost Center VLookup'!$A$1:$C$89,3,0)</f>
        <v>Mark Martin</v>
      </c>
      <c r="O2864" t="str">
        <f>VLOOKUP(I2864,'Cost Center VLookup'!$A$1:$D$97,4,0)</f>
        <v>Administration</v>
      </c>
    </row>
    <row r="2865" spans="1:15" ht="15" hidden="1">
      <c r="A2865" s="170" t="s">
        <v>2948</v>
      </c>
      <c r="B2865" s="171">
        <v>201805</v>
      </c>
      <c r="C2865" s="98" t="s">
        <v>2701</v>
      </c>
      <c r="D2865" s="170" t="s">
        <v>2950</v>
      </c>
      <c r="E2865" s="170" t="s">
        <v>651</v>
      </c>
      <c r="F2865" s="172">
        <v>2000</v>
      </c>
      <c r="G2865" s="171">
        <v>30736</v>
      </c>
      <c r="H2865" s="7" t="str">
        <f>VLOOKUP(G2865,'Sub-Acct VLookup'!$A$1:$B$44,2,0)</f>
        <v>Community Welfare</v>
      </c>
      <c r="I2865" s="171">
        <v>3331</v>
      </c>
      <c r="J2865" s="173" t="s">
        <v>1026</v>
      </c>
      <c r="K2865" s="173"/>
      <c r="L2865" t="str">
        <f>VLOOKUP(J2865,'State V-Lookup'!$A$1:$B$19,2,0)</f>
        <v>TENNESSEE</v>
      </c>
      <c r="M2865" t="str">
        <f>VLOOKUP(I2865,'Cost Center VLookup'!$A$1:$C$99,2,0)</f>
        <v>3331 Mid St Div Franklin Central Region Administration</v>
      </c>
      <c r="N2865" t="str">
        <f>VLOOKUP(I2865,'Cost Center VLookup'!$A$1:$C$89,3,0)</f>
        <v>Craig Rice</v>
      </c>
      <c r="O2865" t="str">
        <f>VLOOKUP(I2865,'Cost Center VLookup'!$A$1:$D$97,4,0)</f>
        <v>Administration</v>
      </c>
    </row>
    <row r="2866" spans="1:15" ht="15" hidden="1">
      <c r="A2866" s="170" t="s">
        <v>2948</v>
      </c>
      <c r="B2866" s="171">
        <v>201805</v>
      </c>
      <c r="C2866" s="98" t="s">
        <v>2701</v>
      </c>
      <c r="D2866" s="170" t="s">
        <v>2951</v>
      </c>
      <c r="E2866" s="170" t="s">
        <v>360</v>
      </c>
      <c r="F2866" s="172">
        <v>525</v>
      </c>
      <c r="G2866" s="171">
        <v>30736</v>
      </c>
      <c r="H2866" s="7" t="str">
        <f>VLOOKUP(G2866,'Sub-Acct VLookup'!$A$1:$B$44,2,0)</f>
        <v>Community Welfare</v>
      </c>
      <c r="I2866" s="171">
        <v>2734</v>
      </c>
      <c r="J2866" s="149" t="s">
        <v>1011</v>
      </c>
      <c r="K2866" s="149"/>
      <c r="L2866" t="str">
        <f>VLOOKUP(J2866,'State V-Lookup'!$A$1:$B$19,2,0)</f>
        <v>KENTUCKY</v>
      </c>
      <c r="M2866" t="str">
        <f>VLOOKUP(I2866,'Cost Center VLookup'!$A$1:$C$99,2,0)</f>
        <v>2734 KY Div Bowling Green C&amp;M/Service</v>
      </c>
      <c r="N2866" t="str">
        <f>VLOOKUP(I2866,'Cost Center VLookup'!$A$1:$C$89,3,0)</f>
        <v>Don Bonner / Kolby Beals</v>
      </c>
      <c r="O2866" t="str">
        <f>VLOOKUP(I2866,'Cost Center VLookup'!$A$1:$D$97,4,0)</f>
        <v>Mike Close</v>
      </c>
    </row>
    <row r="2867" spans="1:15" ht="15" hidden="1">
      <c r="A2867" s="170" t="s">
        <v>2952</v>
      </c>
      <c r="B2867" s="171">
        <v>201806</v>
      </c>
      <c r="C2867" s="98" t="s">
        <v>2701</v>
      </c>
      <c r="D2867" s="170" t="s">
        <v>2953</v>
      </c>
      <c r="E2867" s="170" t="s">
        <v>470</v>
      </c>
      <c r="F2867" s="172">
        <v>500</v>
      </c>
      <c r="G2867" s="171">
        <v>30736</v>
      </c>
      <c r="H2867" s="7" t="str">
        <f>VLOOKUP(G2867,'Sub-Acct VLookup'!$A$1:$B$44,2,0)</f>
        <v>Community Welfare</v>
      </c>
      <c r="I2867" s="171">
        <v>2732</v>
      </c>
      <c r="J2867" s="149" t="s">
        <v>1011</v>
      </c>
      <c r="K2867" s="149"/>
      <c r="L2867" t="str">
        <f>VLOOKUP(J2867,'State V-Lookup'!$A$1:$B$19,2,0)</f>
        <v>KENTUCKY</v>
      </c>
      <c r="M2867" t="str">
        <f>VLOOKUP(I2867,'Cost Center VLookup'!$A$1:$C$99,2,0)</f>
        <v>2732 KY Div Bowling Green East Region Marketing</v>
      </c>
      <c r="N2867" t="str">
        <f>VLOOKUP(I2867,'Cost Center VLookup'!$A$1:$C$89,3,0)</f>
        <v>Bradley Benningfield</v>
      </c>
      <c r="O2867" t="str">
        <f>VLOOKUP(I2867,'Cost Center VLookup'!$A$1:$D$97,4,0)</f>
        <v>Marketing</v>
      </c>
    </row>
    <row r="2868" spans="1:15" ht="15" hidden="1">
      <c r="A2868" s="170" t="s">
        <v>2952</v>
      </c>
      <c r="B2868" s="171">
        <v>201806</v>
      </c>
      <c r="C2868" s="98" t="s">
        <v>2701</v>
      </c>
      <c r="D2868" s="170" t="s">
        <v>2953</v>
      </c>
      <c r="E2868" s="170" t="s">
        <v>976</v>
      </c>
      <c r="F2868" s="172">
        <v>200</v>
      </c>
      <c r="G2868" s="171">
        <v>30736</v>
      </c>
      <c r="H2868" s="7" t="str">
        <f>VLOOKUP(G2868,'Sub-Acct VLookup'!$A$1:$B$44,2,0)</f>
        <v>Community Welfare</v>
      </c>
      <c r="I2868" s="171">
        <v>3342</v>
      </c>
      <c r="J2868" s="173" t="s">
        <v>1026</v>
      </c>
      <c r="K2868" s="173"/>
      <c r="L2868" t="str">
        <f>VLOOKUP(J2868,'State V-Lookup'!$A$1:$B$19,2,0)</f>
        <v>TENNESSEE</v>
      </c>
      <c r="M2868" t="str">
        <f>VLOOKUP(I2868,'Cost Center VLookup'!$A$1:$C$99,2,0)</f>
        <v>3342 Mid St Div Franklin Operations</v>
      </c>
      <c r="N2868" t="str">
        <f>VLOOKUP(I2868,'Cost Center VLookup'!$A$1:$C$89,3,0)</f>
        <v>Kenny Hay / Steve Steiger</v>
      </c>
      <c r="O2868" t="str">
        <f>VLOOKUP(I2868,'Cost Center VLookup'!$A$1:$D$97,4,0)</f>
        <v>Brett Lowe</v>
      </c>
    </row>
    <row r="2869" spans="1:15" ht="15" hidden="1">
      <c r="A2869" s="170" t="s">
        <v>2952</v>
      </c>
      <c r="B2869" s="171">
        <v>201806</v>
      </c>
      <c r="C2869" s="98" t="s">
        <v>2701</v>
      </c>
      <c r="D2869" s="170" t="s">
        <v>2953</v>
      </c>
      <c r="E2869" s="170" t="s">
        <v>2486</v>
      </c>
      <c r="F2869" s="172">
        <v>250</v>
      </c>
      <c r="G2869" s="171">
        <v>30736</v>
      </c>
      <c r="H2869" s="7" t="str">
        <f>VLOOKUP(G2869,'Sub-Acct VLookup'!$A$1:$B$44,2,0)</f>
        <v>Community Welfare</v>
      </c>
      <c r="I2869" s="171">
        <v>3439</v>
      </c>
      <c r="J2869" s="173" t="s">
        <v>1035</v>
      </c>
      <c r="K2869" s="173"/>
      <c r="L2869" t="str">
        <f>VLOOKUP(J2869,'State V-Lookup'!$A$1:$B$19,2,0)</f>
        <v>VIRGINIA</v>
      </c>
      <c r="M2869" t="str">
        <f>VLOOKUP(I2869,'Cost Center VLookup'!$A$1:$C$99,2,0)</f>
        <v>3439 Mid St Div New River South Operations</v>
      </c>
      <c r="N2869" t="str">
        <f>VLOOKUP(I2869,'Cost Center VLookup'!$A$1:$C$89,3,0)</f>
        <v>Alex House</v>
      </c>
      <c r="O2869" t="str">
        <f>VLOOKUP(I2869,'Cost Center VLookup'!$A$1:$D$97,4,0)</f>
        <v>Bernie Anderson</v>
      </c>
    </row>
    <row r="2870" spans="1:15" ht="15" hidden="1">
      <c r="A2870" s="170" t="s">
        <v>2954</v>
      </c>
      <c r="B2870" s="171">
        <v>201806</v>
      </c>
      <c r="C2870" s="98" t="s">
        <v>2701</v>
      </c>
      <c r="D2870" s="170" t="s">
        <v>2955</v>
      </c>
      <c r="E2870" s="170" t="s">
        <v>653</v>
      </c>
      <c r="F2870" s="172">
        <v>1000</v>
      </c>
      <c r="G2870" s="171">
        <v>30702</v>
      </c>
      <c r="H2870" s="7" t="str">
        <f>VLOOKUP(G2870,'Sub-Acct VLookup'!$A$1:$B$44,2,0)</f>
        <v>Education</v>
      </c>
      <c r="I2870" s="171">
        <v>3307</v>
      </c>
      <c r="J2870" s="173" t="s">
        <v>1026</v>
      </c>
      <c r="K2870" s="173"/>
      <c r="L2870" t="str">
        <f>VLOOKUP(J2870,'State V-Lookup'!$A$1:$B$19,2,0)</f>
        <v>TENNESSEE</v>
      </c>
      <c r="M2870" t="str">
        <f>VLOOKUP(I2870,'Cost Center VLookup'!$A$1:$C$99,2,0)</f>
        <v>3307 Mid St Div Franklin Finance</v>
      </c>
      <c r="N2870" t="str">
        <f>VLOOKUP(I2870,'Cost Center VLookup'!$A$1:$C$89,3,0)</f>
        <v>Marcie Wessinger</v>
      </c>
      <c r="O2870" t="str">
        <f>VLOOKUP(I2870,'Cost Center VLookup'!$A$1:$D$97,4,0)</f>
        <v>Administration</v>
      </c>
    </row>
    <row r="2871" spans="1:15" ht="15" hidden="1">
      <c r="A2871" s="170" t="s">
        <v>2956</v>
      </c>
      <c r="B2871" s="171">
        <v>201806</v>
      </c>
      <c r="C2871" s="98" t="s">
        <v>2701</v>
      </c>
      <c r="D2871" s="170" t="s">
        <v>2957</v>
      </c>
      <c r="E2871" s="170" t="s">
        <v>2375</v>
      </c>
      <c r="F2871" s="172">
        <v>100</v>
      </c>
      <c r="G2871" s="171">
        <v>30702</v>
      </c>
      <c r="H2871" s="7" t="str">
        <f>VLOOKUP(G2871,'Sub-Acct VLookup'!$A$1:$B$44,2,0)</f>
        <v>Education</v>
      </c>
      <c r="I2871" s="171">
        <v>3333</v>
      </c>
      <c r="J2871" s="149" t="s">
        <v>1011</v>
      </c>
      <c r="K2871" s="149"/>
      <c r="L2871" t="str">
        <f>VLOOKUP(J2871,'State V-Lookup'!$A$1:$B$19,2,0)</f>
        <v>KENTUCKY</v>
      </c>
      <c r="M2871" t="str">
        <f>VLOOKUP(I2871,'Cost Center VLookup'!$A$1:$C$99,2,0)</f>
        <v>3333 Mid St Div Public Affairs</v>
      </c>
      <c r="N2871" t="str">
        <f>VLOOKUP(I2871,'Cost Center VLookup'!$A$1:$C$89,3,0)</f>
        <v>Mark Martin</v>
      </c>
      <c r="O2871" t="str">
        <f>VLOOKUP(I2871,'Cost Center VLookup'!$A$1:$D$97,4,0)</f>
        <v>Administration</v>
      </c>
    </row>
    <row r="2872" spans="1:15" ht="15" hidden="1">
      <c r="A2872" s="170" t="s">
        <v>2958</v>
      </c>
      <c r="B2872" s="171">
        <v>201806</v>
      </c>
      <c r="C2872" s="98" t="s">
        <v>2701</v>
      </c>
      <c r="D2872" s="170" t="s">
        <v>2959</v>
      </c>
      <c r="E2872" s="170" t="s">
        <v>1415</v>
      </c>
      <c r="F2872" s="172">
        <v>250</v>
      </c>
      <c r="G2872" s="171">
        <v>30736</v>
      </c>
      <c r="H2872" s="7" t="str">
        <f>VLOOKUP(G2872,'Sub-Acct VLookup'!$A$1:$B$44,2,0)</f>
        <v>Community Welfare</v>
      </c>
      <c r="I2872" s="171">
        <v>3342</v>
      </c>
      <c r="J2872" s="173" t="s">
        <v>1026</v>
      </c>
      <c r="K2872" s="173"/>
      <c r="L2872" t="str">
        <f>VLOOKUP(J2872,'State V-Lookup'!$A$1:$B$19,2,0)</f>
        <v>TENNESSEE</v>
      </c>
      <c r="M2872" t="str">
        <f>VLOOKUP(I2872,'Cost Center VLookup'!$A$1:$C$99,2,0)</f>
        <v>3342 Mid St Div Franklin Operations</v>
      </c>
      <c r="N2872" t="str">
        <f>VLOOKUP(I2872,'Cost Center VLookup'!$A$1:$C$89,3,0)</f>
        <v>Kenny Hay / Steve Steiger</v>
      </c>
      <c r="O2872" t="str">
        <f>VLOOKUP(I2872,'Cost Center VLookup'!$A$1:$D$97,4,0)</f>
        <v>Brett Lowe</v>
      </c>
    </row>
    <row r="2873" spans="1:15" ht="15" hidden="1">
      <c r="A2873" s="170" t="s">
        <v>2960</v>
      </c>
      <c r="B2873" s="171">
        <v>201806</v>
      </c>
      <c r="C2873" s="98" t="s">
        <v>2701</v>
      </c>
      <c r="D2873" s="170" t="s">
        <v>2962</v>
      </c>
      <c r="E2873" s="170" t="s">
        <v>2961</v>
      </c>
      <c r="F2873" s="172">
        <v>1000</v>
      </c>
      <c r="G2873" s="171">
        <v>30736</v>
      </c>
      <c r="H2873" s="7" t="str">
        <f>VLOOKUP(G2873,'Sub-Acct VLookup'!$A$1:$B$44,2,0)</f>
        <v>Community Welfare</v>
      </c>
      <c r="I2873" s="171">
        <v>3343</v>
      </c>
      <c r="J2873" s="173" t="s">
        <v>1026</v>
      </c>
      <c r="K2873" s="173"/>
      <c r="L2873" t="str">
        <f>VLOOKUP(J2873,'State V-Lookup'!$A$1:$B$19,2,0)</f>
        <v>TENNESSEE</v>
      </c>
      <c r="M2873" t="str">
        <f>VLOOKUP(I2873,'Cost Center VLookup'!$A$1:$C$99,2,0)</f>
        <v>3343 Mid St Div Murfreesboro Operations</v>
      </c>
      <c r="N2873" t="str">
        <f>VLOOKUP(I2873,'Cost Center VLookup'!$A$1:$C$89,3,0)</f>
        <v>James Robbins / Jason Griffin</v>
      </c>
      <c r="O2873" t="str">
        <f>VLOOKUP(I2873,'Cost Center VLookup'!$A$1:$D$97,4,0)</f>
        <v>Brett Lowe</v>
      </c>
    </row>
    <row r="2874" spans="1:15" ht="15" hidden="1">
      <c r="A2874" s="170" t="s">
        <v>2960</v>
      </c>
      <c r="B2874" s="171">
        <v>201806</v>
      </c>
      <c r="C2874" s="98" t="s">
        <v>2701</v>
      </c>
      <c r="D2874" s="170" t="s">
        <v>2962</v>
      </c>
      <c r="E2874" s="170" t="s">
        <v>2536</v>
      </c>
      <c r="F2874" s="172">
        <v>1000</v>
      </c>
      <c r="G2874" s="171">
        <v>30736</v>
      </c>
      <c r="H2874" s="7" t="str">
        <f>VLOOKUP(G2874,'Sub-Acct VLookup'!$A$1:$B$44,2,0)</f>
        <v>Community Welfare</v>
      </c>
      <c r="I2874" s="171">
        <v>2734</v>
      </c>
      <c r="J2874" s="149" t="s">
        <v>1011</v>
      </c>
      <c r="K2874" s="149"/>
      <c r="L2874" t="str">
        <f>VLOOKUP(J2874,'State V-Lookup'!$A$1:$B$19,2,0)</f>
        <v>KENTUCKY</v>
      </c>
      <c r="M2874" t="str">
        <f>VLOOKUP(I2874,'Cost Center VLookup'!$A$1:$C$99,2,0)</f>
        <v>2734 KY Div Bowling Green C&amp;M/Service</v>
      </c>
      <c r="N2874" t="str">
        <f>VLOOKUP(I2874,'Cost Center VLookup'!$A$1:$C$89,3,0)</f>
        <v>Don Bonner / Kolby Beals</v>
      </c>
      <c r="O2874" t="str">
        <f>VLOOKUP(I2874,'Cost Center VLookup'!$A$1:$D$97,4,0)</f>
        <v>Mike Close</v>
      </c>
    </row>
    <row r="2875" spans="1:15" ht="15" hidden="1">
      <c r="A2875" s="170" t="s">
        <v>2963</v>
      </c>
      <c r="B2875" s="171">
        <v>201806</v>
      </c>
      <c r="C2875" s="98" t="s">
        <v>2701</v>
      </c>
      <c r="D2875" s="170" t="s">
        <v>2964</v>
      </c>
      <c r="E2875" s="170" t="s">
        <v>744</v>
      </c>
      <c r="F2875" s="172">
        <v>300</v>
      </c>
      <c r="G2875" s="171">
        <v>30736</v>
      </c>
      <c r="H2875" s="7" t="str">
        <f>VLOOKUP(G2875,'Sub-Acct VLookup'!$A$1:$B$44,2,0)</f>
        <v>Community Welfare</v>
      </c>
      <c r="I2875" s="171">
        <v>3333</v>
      </c>
      <c r="J2875" s="149" t="s">
        <v>1011</v>
      </c>
      <c r="K2875" s="149"/>
      <c r="L2875" t="str">
        <f>VLOOKUP(J2875,'State V-Lookup'!$A$1:$B$19,2,0)</f>
        <v>KENTUCKY</v>
      </c>
      <c r="M2875" t="str">
        <f>VLOOKUP(I2875,'Cost Center VLookup'!$A$1:$C$99,2,0)</f>
        <v>3333 Mid St Div Public Affairs</v>
      </c>
      <c r="N2875" t="str">
        <f>VLOOKUP(I2875,'Cost Center VLookup'!$A$1:$C$89,3,0)</f>
        <v>Mark Martin</v>
      </c>
      <c r="O2875" t="str">
        <f>VLOOKUP(I2875,'Cost Center VLookup'!$A$1:$D$97,4,0)</f>
        <v>Administration</v>
      </c>
    </row>
    <row r="2876" spans="1:15" ht="15" hidden="1">
      <c r="A2876" s="170" t="s">
        <v>2965</v>
      </c>
      <c r="B2876" s="171">
        <v>201806</v>
      </c>
      <c r="C2876" s="98" t="s">
        <v>2701</v>
      </c>
      <c r="D2876" s="170" t="s">
        <v>2966</v>
      </c>
      <c r="E2876" s="170" t="s">
        <v>861</v>
      </c>
      <c r="F2876" s="172">
        <v>1000</v>
      </c>
      <c r="G2876" s="171">
        <v>30736</v>
      </c>
      <c r="H2876" s="7" t="str">
        <f>VLOOKUP(G2876,'Sub-Acct VLookup'!$A$1:$B$44,2,0)</f>
        <v>Community Welfare</v>
      </c>
      <c r="I2876" s="171">
        <v>3333</v>
      </c>
      <c r="J2876" s="149" t="s">
        <v>1011</v>
      </c>
      <c r="K2876" s="149"/>
      <c r="L2876" t="str">
        <f>VLOOKUP(J2876,'State V-Lookup'!$A$1:$B$19,2,0)</f>
        <v>KENTUCKY</v>
      </c>
      <c r="M2876" t="str">
        <f>VLOOKUP(I2876,'Cost Center VLookup'!$A$1:$C$99,2,0)</f>
        <v>3333 Mid St Div Public Affairs</v>
      </c>
      <c r="N2876" t="str">
        <f>VLOOKUP(I2876,'Cost Center VLookup'!$A$1:$C$89,3,0)</f>
        <v>Mark Martin</v>
      </c>
      <c r="O2876" t="str">
        <f>VLOOKUP(I2876,'Cost Center VLookup'!$A$1:$D$97,4,0)</f>
        <v>Administration</v>
      </c>
    </row>
    <row r="2877" spans="1:15" ht="15" hidden="1">
      <c r="A2877" s="170" t="s">
        <v>2967</v>
      </c>
      <c r="B2877" s="171">
        <v>201806</v>
      </c>
      <c r="C2877" s="98" t="s">
        <v>2701</v>
      </c>
      <c r="D2877" s="170" t="s">
        <v>2968</v>
      </c>
      <c r="E2877" s="170" t="s">
        <v>486</v>
      </c>
      <c r="F2877" s="172">
        <v>330.13</v>
      </c>
      <c r="G2877" s="171">
        <v>30736</v>
      </c>
      <c r="H2877" s="7" t="str">
        <f>VLOOKUP(G2877,'Sub-Acct VLookup'!$A$1:$B$44,2,0)</f>
        <v>Community Welfare</v>
      </c>
      <c r="I2877" s="171">
        <v>3436</v>
      </c>
      <c r="J2877" s="173" t="s">
        <v>1026</v>
      </c>
      <c r="K2877" s="173"/>
      <c r="L2877" t="str">
        <f>VLOOKUP(J2877,'State V-Lookup'!$A$1:$B$19,2,0)</f>
        <v>TENNESSEE</v>
      </c>
      <c r="M2877" t="str">
        <f>VLOOKUP(I2877,'Cost Center VLookup'!$A$1:$C$99,2,0)</f>
        <v>3436 Mid St Div Johnson City Tri-Cities Operations</v>
      </c>
      <c r="N2877" t="str">
        <f>VLOOKUP(I2877,'Cost Center VLookup'!$A$1:$C$89,3,0)</f>
        <v>John Bradley</v>
      </c>
      <c r="O2877" t="str">
        <f>VLOOKUP(I2877,'Cost Center VLookup'!$A$1:$D$97,4,0)</f>
        <v>Bernie Anderson</v>
      </c>
    </row>
    <row r="2878" spans="1:15" ht="15" hidden="1">
      <c r="A2878" s="170" t="s">
        <v>2969</v>
      </c>
      <c r="B2878" s="171">
        <v>201806</v>
      </c>
      <c r="C2878" s="98" t="s">
        <v>2701</v>
      </c>
      <c r="D2878" s="170" t="s">
        <v>2970</v>
      </c>
      <c r="E2878" s="170" t="s">
        <v>2545</v>
      </c>
      <c r="F2878" s="172">
        <v>1000</v>
      </c>
      <c r="G2878" s="171">
        <v>30736</v>
      </c>
      <c r="H2878" s="7" t="str">
        <f>VLOOKUP(G2878,'Sub-Acct VLookup'!$A$1:$B$44,2,0)</f>
        <v>Community Welfare</v>
      </c>
      <c r="I2878" s="171">
        <v>3333</v>
      </c>
      <c r="J2878" s="149" t="s">
        <v>1011</v>
      </c>
      <c r="K2878" s="149"/>
      <c r="L2878" t="str">
        <f>VLOOKUP(J2878,'State V-Lookup'!$A$1:$B$19,2,0)</f>
        <v>KENTUCKY</v>
      </c>
      <c r="M2878" t="str">
        <f>VLOOKUP(I2878,'Cost Center VLookup'!$A$1:$C$99,2,0)</f>
        <v>3333 Mid St Div Public Affairs</v>
      </c>
      <c r="N2878" t="str">
        <f>VLOOKUP(I2878,'Cost Center VLookup'!$A$1:$C$89,3,0)</f>
        <v>Mark Martin</v>
      </c>
      <c r="O2878" t="str">
        <f>VLOOKUP(I2878,'Cost Center VLookup'!$A$1:$D$97,4,0)</f>
        <v>Administration</v>
      </c>
    </row>
    <row r="2879" spans="1:15" ht="15" hidden="1">
      <c r="A2879" s="170" t="s">
        <v>2971</v>
      </c>
      <c r="B2879" s="171">
        <v>201806</v>
      </c>
      <c r="C2879" s="98" t="s">
        <v>2701</v>
      </c>
      <c r="D2879" s="170" t="s">
        <v>2972</v>
      </c>
      <c r="E2879" s="170" t="s">
        <v>368</v>
      </c>
      <c r="F2879" s="172">
        <v>250</v>
      </c>
      <c r="G2879" s="171">
        <v>30736</v>
      </c>
      <c r="H2879" s="7" t="str">
        <f>VLOOKUP(G2879,'Sub-Acct VLookup'!$A$1:$B$44,2,0)</f>
        <v>Community Welfare</v>
      </c>
      <c r="I2879" s="171">
        <v>3331</v>
      </c>
      <c r="J2879" s="173" t="s">
        <v>1027</v>
      </c>
      <c r="K2879" s="173"/>
      <c r="L2879" t="str">
        <f>VLOOKUP(J2879,'State V-Lookup'!$A$1:$B$19,2,0)</f>
        <v>GENERAL OFFICE</v>
      </c>
      <c r="M2879" t="str">
        <f>VLOOKUP(I2879,'Cost Center VLookup'!$A$1:$C$99,2,0)</f>
        <v>3331 Mid St Div Franklin Central Region Administration</v>
      </c>
      <c r="N2879" t="str">
        <f>VLOOKUP(I2879,'Cost Center VLookup'!$A$1:$C$89,3,0)</f>
        <v>Craig Rice</v>
      </c>
      <c r="O2879" t="str">
        <f>VLOOKUP(I2879,'Cost Center VLookup'!$A$1:$D$97,4,0)</f>
        <v>Administration</v>
      </c>
    </row>
    <row r="2880" spans="1:15" ht="15" hidden="1">
      <c r="A2880" s="170" t="s">
        <v>2973</v>
      </c>
      <c r="B2880" s="171">
        <v>201806</v>
      </c>
      <c r="C2880" s="98" t="s">
        <v>2701</v>
      </c>
      <c r="D2880" s="170" t="s">
        <v>2974</v>
      </c>
      <c r="E2880" s="170" t="s">
        <v>866</v>
      </c>
      <c r="F2880" s="172">
        <v>1000</v>
      </c>
      <c r="G2880" s="171">
        <v>30702</v>
      </c>
      <c r="H2880" s="7" t="str">
        <f>VLOOKUP(G2880,'Sub-Acct VLookup'!$A$1:$B$44,2,0)</f>
        <v>Education</v>
      </c>
      <c r="I2880" s="171">
        <v>3301</v>
      </c>
      <c r="J2880" s="173" t="s">
        <v>1026</v>
      </c>
      <c r="K2880" s="173"/>
      <c r="L2880" t="str">
        <f>VLOOKUP(J2880,'State V-Lookup'!$A$1:$B$19,2,0)</f>
        <v>TENNESSEE</v>
      </c>
      <c r="M2880" t="str">
        <f>VLOOKUP(I2880,'Cost Center VLookup'!$A$1:$C$99,2,0)</f>
        <v>3301 Mid St Div Franklin Administration</v>
      </c>
      <c r="N2880" t="str">
        <f>VLOOKUP(I2880,'Cost Center VLookup'!$A$1:$C$89,3,0)</f>
        <v>Kevin Dobbs</v>
      </c>
      <c r="O2880" t="str">
        <f>VLOOKUP(I2880,'Cost Center VLookup'!$A$1:$D$97,4,0)</f>
        <v>Administration</v>
      </c>
    </row>
    <row r="2881" spans="1:15" ht="15" hidden="1">
      <c r="A2881" s="170"/>
      <c r="B2881" s="171">
        <v>201806</v>
      </c>
      <c r="C2881" s="98" t="s">
        <v>2701</v>
      </c>
      <c r="D2881" s="170" t="s">
        <v>934</v>
      </c>
      <c r="E2881" s="170" t="s">
        <v>934</v>
      </c>
      <c r="F2881" s="172">
        <v>21.92</v>
      </c>
      <c r="G2881" s="171">
        <v>30736</v>
      </c>
      <c r="H2881" s="7" t="str">
        <f>VLOOKUP(G2881,'Sub-Acct VLookup'!$A$1:$B$44,2,0)</f>
        <v>Community Welfare</v>
      </c>
      <c r="I2881" s="171">
        <v>3436</v>
      </c>
      <c r="J2881" s="173" t="s">
        <v>1026</v>
      </c>
      <c r="K2881" s="173"/>
      <c r="L2881" t="str">
        <f>VLOOKUP(J2881,'State V-Lookup'!$A$1:$B$19,2,0)</f>
        <v>TENNESSEE</v>
      </c>
      <c r="M2881" t="str">
        <f>VLOOKUP(I2881,'Cost Center VLookup'!$A$1:$C$99,2,0)</f>
        <v>3436 Mid St Div Johnson City Tri-Cities Operations</v>
      </c>
      <c r="N2881" t="str">
        <f>VLOOKUP(I2881,'Cost Center VLookup'!$A$1:$C$89,3,0)</f>
        <v>John Bradley</v>
      </c>
      <c r="O2881" t="str">
        <f>VLOOKUP(I2881,'Cost Center VLookup'!$A$1:$D$97,4,0)</f>
        <v>Bernie Anderson</v>
      </c>
    </row>
    <row r="2882" spans="1:15" ht="15" hidden="1">
      <c r="A2882" s="170" t="s">
        <v>2975</v>
      </c>
      <c r="B2882" s="171">
        <v>201806</v>
      </c>
      <c r="C2882" s="98" t="s">
        <v>2701</v>
      </c>
      <c r="D2882" s="170" t="s">
        <v>2976</v>
      </c>
      <c r="E2882" s="170" t="s">
        <v>694</v>
      </c>
      <c r="F2882" s="172">
        <v>1000</v>
      </c>
      <c r="G2882" s="171">
        <v>30736</v>
      </c>
      <c r="H2882" s="7" t="str">
        <f>VLOOKUP(G2882,'Sub-Acct VLookup'!$A$1:$B$44,2,0)</f>
        <v>Community Welfare</v>
      </c>
      <c r="I2882" s="171">
        <v>3342</v>
      </c>
      <c r="J2882" s="173" t="s">
        <v>1026</v>
      </c>
      <c r="K2882" s="173"/>
      <c r="L2882" t="str">
        <f>VLOOKUP(J2882,'State V-Lookup'!$A$1:$B$19,2,0)</f>
        <v>TENNESSEE</v>
      </c>
      <c r="M2882" t="str">
        <f>VLOOKUP(I2882,'Cost Center VLookup'!$A$1:$C$99,2,0)</f>
        <v>3342 Mid St Div Franklin Operations</v>
      </c>
      <c r="N2882" t="str">
        <f>VLOOKUP(I2882,'Cost Center VLookup'!$A$1:$C$89,3,0)</f>
        <v>Kenny Hay / Steve Steiger</v>
      </c>
      <c r="O2882" t="str">
        <f>VLOOKUP(I2882,'Cost Center VLookup'!$A$1:$D$97,4,0)</f>
        <v>Brett Lowe</v>
      </c>
    </row>
    <row r="2883" spans="1:15" ht="15" hidden="1">
      <c r="A2883" s="174" t="s">
        <v>2855</v>
      </c>
      <c r="B2883" s="175">
        <v>201807</v>
      </c>
      <c r="C2883" s="98" t="s">
        <v>2701</v>
      </c>
      <c r="D2883" s="174" t="s">
        <v>2857</v>
      </c>
      <c r="E2883" s="174" t="s">
        <v>832</v>
      </c>
      <c r="F2883" s="176">
        <v>1000</v>
      </c>
      <c r="G2883" s="175">
        <v>30736</v>
      </c>
      <c r="H2883" s="7" t="str">
        <f>VLOOKUP(G2883,'Sub-Acct VLookup'!$A$1:$B$44,2,0)</f>
        <v>Community Welfare</v>
      </c>
      <c r="I2883" s="175">
        <v>3439</v>
      </c>
      <c r="J2883" s="173" t="s">
        <v>1035</v>
      </c>
      <c r="K2883" s="173"/>
      <c r="L2883" t="str">
        <f>VLOOKUP(J2883,'State V-Lookup'!$A$1:$B$19,2,0)</f>
        <v>VIRGINIA</v>
      </c>
      <c r="M2883" t="str">
        <f>VLOOKUP(I2883,'Cost Center VLookup'!$A$1:$C$99,2,0)</f>
        <v>3439 Mid St Div New River South Operations</v>
      </c>
      <c r="N2883" t="str">
        <f>VLOOKUP(I2883,'Cost Center VLookup'!$A$1:$C$89,3,0)</f>
        <v>Alex House</v>
      </c>
      <c r="O2883" t="str">
        <f>VLOOKUP(I2883,'Cost Center VLookup'!$A$1:$D$97,4,0)</f>
        <v>Bernie Anderson</v>
      </c>
    </row>
    <row r="2884" spans="1:15" ht="15" hidden="1">
      <c r="A2884" s="174" t="s">
        <v>2887</v>
      </c>
      <c r="B2884" s="175">
        <v>201807</v>
      </c>
      <c r="C2884" s="98" t="s">
        <v>2701</v>
      </c>
      <c r="D2884" s="174" t="s">
        <v>2977</v>
      </c>
      <c r="E2884" s="174" t="s">
        <v>1391</v>
      </c>
      <c r="F2884" s="176">
        <v>500</v>
      </c>
      <c r="G2884" s="175">
        <v>30736</v>
      </c>
      <c r="H2884" s="7" t="str">
        <f>VLOOKUP(G2884,'Sub-Acct VLookup'!$A$1:$B$44,2,0)</f>
        <v>Community Welfare</v>
      </c>
      <c r="I2884" s="175">
        <v>3344</v>
      </c>
      <c r="J2884" s="177" t="s">
        <v>1026</v>
      </c>
      <c r="K2884" s="177"/>
      <c r="L2884" t="str">
        <f>VLOOKUP(J2884,'State V-Lookup'!$A$1:$B$19,2,0)</f>
        <v>TENNESSEE</v>
      </c>
      <c r="M2884" t="str">
        <f>VLOOKUP(I2884,'Cost Center VLookup'!$A$1:$C$99,2,0)</f>
        <v>3344 Mid St Div Shelbyville Operations</v>
      </c>
      <c r="N2884" t="str">
        <f>VLOOKUP(I2884,'Cost Center VLookup'!$A$1:$C$89,3,0)</f>
        <v>James Robbins / Jason Griffin</v>
      </c>
      <c r="O2884" t="str">
        <f>VLOOKUP(I2884,'Cost Center VLookup'!$A$1:$D$97,4,0)</f>
        <v>Brett Lowe</v>
      </c>
    </row>
    <row r="2885" spans="1:15" ht="15" hidden="1">
      <c r="A2885" s="174" t="s">
        <v>2978</v>
      </c>
      <c r="B2885" s="175">
        <v>201807</v>
      </c>
      <c r="C2885" s="98" t="s">
        <v>2701</v>
      </c>
      <c r="D2885" s="174" t="s">
        <v>2979</v>
      </c>
      <c r="E2885" s="174" t="s">
        <v>797</v>
      </c>
      <c r="F2885" s="176">
        <v>500</v>
      </c>
      <c r="G2885" s="175">
        <v>30736</v>
      </c>
      <c r="H2885" s="7" t="str">
        <f>VLOOKUP(G2885,'Sub-Acct VLookup'!$A$1:$B$44,2,0)</f>
        <v>Community Welfare</v>
      </c>
      <c r="I2885" s="175">
        <v>3333</v>
      </c>
      <c r="J2885" s="177" t="s">
        <v>1011</v>
      </c>
      <c r="K2885" s="177"/>
      <c r="L2885" t="str">
        <f>VLOOKUP(J2885,'State V-Lookup'!$A$1:$B$19,2,0)</f>
        <v>KENTUCKY</v>
      </c>
      <c r="M2885" t="str">
        <f>VLOOKUP(I2885,'Cost Center VLookup'!$A$1:$C$99,2,0)</f>
        <v>3333 Mid St Div Public Affairs</v>
      </c>
      <c r="N2885" t="str">
        <f>VLOOKUP(I2885,'Cost Center VLookup'!$A$1:$C$89,3,0)</f>
        <v>Mark Martin</v>
      </c>
      <c r="O2885" t="str">
        <f>VLOOKUP(I2885,'Cost Center VLookup'!$A$1:$D$97,4,0)</f>
        <v>Administration</v>
      </c>
    </row>
    <row r="2886" spans="1:15" ht="15" hidden="1">
      <c r="A2886" s="174" t="s">
        <v>2952</v>
      </c>
      <c r="B2886" s="175">
        <v>201807</v>
      </c>
      <c r="C2886" s="98" t="s">
        <v>2701</v>
      </c>
      <c r="D2886" s="174" t="s">
        <v>2953</v>
      </c>
      <c r="E2886" s="174" t="s">
        <v>207</v>
      </c>
      <c r="F2886" s="176">
        <v>300</v>
      </c>
      <c r="G2886" s="175">
        <v>30736</v>
      </c>
      <c r="H2886" s="7" t="str">
        <f>VLOOKUP(G2886,'Sub-Acct VLookup'!$A$1:$B$44,2,0)</f>
        <v>Community Welfare</v>
      </c>
      <c r="I2886" s="175">
        <v>3333</v>
      </c>
      <c r="J2886" s="177" t="s">
        <v>1011</v>
      </c>
      <c r="K2886" s="177"/>
      <c r="L2886" t="str">
        <f>VLOOKUP(J2886,'State V-Lookup'!$A$1:$B$19,2,0)</f>
        <v>KENTUCKY</v>
      </c>
      <c r="M2886" t="str">
        <f>VLOOKUP(I2886,'Cost Center VLookup'!$A$1:$C$99,2,0)</f>
        <v>3333 Mid St Div Public Affairs</v>
      </c>
      <c r="N2886" t="str">
        <f>VLOOKUP(I2886,'Cost Center VLookup'!$A$1:$C$89,3,0)</f>
        <v>Mark Martin</v>
      </c>
      <c r="O2886" t="str">
        <f>VLOOKUP(I2886,'Cost Center VLookup'!$A$1:$D$97,4,0)</f>
        <v>Administration</v>
      </c>
    </row>
    <row r="2887" spans="1:15" ht="15" hidden="1">
      <c r="A2887" s="174" t="s">
        <v>2973</v>
      </c>
      <c r="B2887" s="175">
        <v>201807</v>
      </c>
      <c r="C2887" s="98" t="s">
        <v>2701</v>
      </c>
      <c r="D2887" s="174" t="s">
        <v>2980</v>
      </c>
      <c r="E2887" s="174" t="s">
        <v>1088</v>
      </c>
      <c r="F2887" s="176">
        <v>100</v>
      </c>
      <c r="G2887" s="175">
        <v>30736</v>
      </c>
      <c r="H2887" s="7" t="str">
        <f>VLOOKUP(G2887,'Sub-Acct VLookup'!$A$1:$B$44,2,0)</f>
        <v>Community Welfare</v>
      </c>
      <c r="I2887" s="175">
        <v>3333</v>
      </c>
      <c r="J2887" s="177" t="s">
        <v>1011</v>
      </c>
      <c r="K2887" s="177"/>
      <c r="L2887" t="str">
        <f>VLOOKUP(J2887,'State V-Lookup'!$A$1:$B$19,2,0)</f>
        <v>KENTUCKY</v>
      </c>
      <c r="M2887" t="str">
        <f>VLOOKUP(I2887,'Cost Center VLookup'!$A$1:$C$99,2,0)</f>
        <v>3333 Mid St Div Public Affairs</v>
      </c>
      <c r="N2887" t="str">
        <f>VLOOKUP(I2887,'Cost Center VLookup'!$A$1:$C$89,3,0)</f>
        <v>Mark Martin</v>
      </c>
      <c r="O2887" t="str">
        <f>VLOOKUP(I2887,'Cost Center VLookup'!$A$1:$D$97,4,0)</f>
        <v>Administration</v>
      </c>
    </row>
    <row r="2888" spans="1:15" ht="15" hidden="1">
      <c r="A2888" s="174" t="s">
        <v>2981</v>
      </c>
      <c r="B2888" s="175">
        <v>201807</v>
      </c>
      <c r="C2888" s="98" t="s">
        <v>2701</v>
      </c>
      <c r="D2888" s="174" t="s">
        <v>2982</v>
      </c>
      <c r="E2888" s="174" t="s">
        <v>1434</v>
      </c>
      <c r="F2888" s="176">
        <v>1500</v>
      </c>
      <c r="G2888" s="175">
        <v>30706</v>
      </c>
      <c r="H2888" s="7" t="str">
        <f>VLOOKUP(G2888,'Sub-Acct VLookup'!$A$1:$B$44,2,0)</f>
        <v>Museums &amp; Arts</v>
      </c>
      <c r="I2888" s="175">
        <v>3333</v>
      </c>
      <c r="J2888" s="177" t="s">
        <v>1011</v>
      </c>
      <c r="K2888" s="177"/>
      <c r="L2888" t="str">
        <f>VLOOKUP(J2888,'State V-Lookup'!$A$1:$B$19,2,0)</f>
        <v>KENTUCKY</v>
      </c>
      <c r="M2888" t="str">
        <f>VLOOKUP(I2888,'Cost Center VLookup'!$A$1:$C$99,2,0)</f>
        <v>3333 Mid St Div Public Affairs</v>
      </c>
      <c r="N2888" t="str">
        <f>VLOOKUP(I2888,'Cost Center VLookup'!$A$1:$C$89,3,0)</f>
        <v>Mark Martin</v>
      </c>
      <c r="O2888" t="str">
        <f>VLOOKUP(I2888,'Cost Center VLookup'!$A$1:$D$97,4,0)</f>
        <v>Administration</v>
      </c>
    </row>
    <row r="2889" spans="1:15" ht="15" hidden="1">
      <c r="A2889" s="174" t="s">
        <v>2983</v>
      </c>
      <c r="B2889" s="175">
        <v>201807</v>
      </c>
      <c r="C2889" s="98" t="s">
        <v>2701</v>
      </c>
      <c r="D2889" s="174" t="s">
        <v>2985</v>
      </c>
      <c r="E2889" s="174" t="s">
        <v>2984</v>
      </c>
      <c r="F2889" s="176">
        <v>5000</v>
      </c>
      <c r="G2889" s="175">
        <v>30736</v>
      </c>
      <c r="H2889" s="7" t="str">
        <f>VLOOKUP(G2889,'Sub-Acct VLookup'!$A$1:$B$44,2,0)</f>
        <v>Community Welfare</v>
      </c>
      <c r="I2889" s="175">
        <v>3333</v>
      </c>
      <c r="J2889" s="177" t="s">
        <v>1011</v>
      </c>
      <c r="K2889" s="177"/>
      <c r="L2889" t="str">
        <f>VLOOKUP(J2889,'State V-Lookup'!$A$1:$B$19,2,0)</f>
        <v>KENTUCKY</v>
      </c>
      <c r="M2889" t="str">
        <f>VLOOKUP(I2889,'Cost Center VLookup'!$A$1:$C$99,2,0)</f>
        <v>3333 Mid St Div Public Affairs</v>
      </c>
      <c r="N2889" t="str">
        <f>VLOOKUP(I2889,'Cost Center VLookup'!$A$1:$C$89,3,0)</f>
        <v>Mark Martin</v>
      </c>
      <c r="O2889" t="str">
        <f>VLOOKUP(I2889,'Cost Center VLookup'!$A$1:$D$97,4,0)</f>
        <v>Administration</v>
      </c>
    </row>
    <row r="2890" spans="1:15" ht="15" hidden="1">
      <c r="A2890" s="174" t="s">
        <v>2986</v>
      </c>
      <c r="B2890" s="175">
        <v>201807</v>
      </c>
      <c r="C2890" s="98" t="s">
        <v>2701</v>
      </c>
      <c r="D2890" s="174" t="s">
        <v>2987</v>
      </c>
      <c r="E2890" s="174" t="s">
        <v>781</v>
      </c>
      <c r="F2890" s="176">
        <v>5000</v>
      </c>
      <c r="G2890" s="175">
        <v>30710</v>
      </c>
      <c r="H2890" s="7" t="str">
        <f>VLOOKUP(G2890,'Sub-Acct VLookup'!$A$1:$B$44,2,0)</f>
        <v>Youth Clubs &amp; Centers</v>
      </c>
      <c r="I2890" s="175">
        <v>3333</v>
      </c>
      <c r="J2890" s="177" t="s">
        <v>1011</v>
      </c>
      <c r="K2890" s="177"/>
      <c r="L2890" t="str">
        <f>VLOOKUP(J2890,'State V-Lookup'!$A$1:$B$19,2,0)</f>
        <v>KENTUCKY</v>
      </c>
      <c r="M2890" t="str">
        <f>VLOOKUP(I2890,'Cost Center VLookup'!$A$1:$C$99,2,0)</f>
        <v>3333 Mid St Div Public Affairs</v>
      </c>
      <c r="N2890" t="str">
        <f>VLOOKUP(I2890,'Cost Center VLookup'!$A$1:$C$89,3,0)</f>
        <v>Mark Martin</v>
      </c>
      <c r="O2890" t="str">
        <f>VLOOKUP(I2890,'Cost Center VLookup'!$A$1:$D$97,4,0)</f>
        <v>Administration</v>
      </c>
    </row>
    <row r="2891" spans="1:15" ht="15" hidden="1">
      <c r="A2891" s="174" t="s">
        <v>2986</v>
      </c>
      <c r="B2891" s="175">
        <v>201807</v>
      </c>
      <c r="C2891" s="98" t="s">
        <v>2701</v>
      </c>
      <c r="D2891" s="174" t="s">
        <v>2989</v>
      </c>
      <c r="E2891" s="174" t="s">
        <v>2988</v>
      </c>
      <c r="F2891" s="176">
        <v>500</v>
      </c>
      <c r="G2891" s="175">
        <v>30736</v>
      </c>
      <c r="H2891" s="7" t="str">
        <f>VLOOKUP(G2891,'Sub-Acct VLookup'!$A$1:$B$44,2,0)</f>
        <v>Community Welfare</v>
      </c>
      <c r="I2891" s="175">
        <v>3333</v>
      </c>
      <c r="J2891" s="177" t="s">
        <v>1011</v>
      </c>
      <c r="K2891" s="177"/>
      <c r="L2891" t="str">
        <f>VLOOKUP(J2891,'State V-Lookup'!$A$1:$B$19,2,0)</f>
        <v>KENTUCKY</v>
      </c>
      <c r="M2891" t="str">
        <f>VLOOKUP(I2891,'Cost Center VLookup'!$A$1:$C$99,2,0)</f>
        <v>3333 Mid St Div Public Affairs</v>
      </c>
      <c r="N2891" t="str">
        <f>VLOOKUP(I2891,'Cost Center VLookup'!$A$1:$C$89,3,0)</f>
        <v>Mark Martin</v>
      </c>
      <c r="O2891" t="str">
        <f>VLOOKUP(I2891,'Cost Center VLookup'!$A$1:$D$97,4,0)</f>
        <v>Administration</v>
      </c>
    </row>
    <row r="2892" spans="1:15" ht="15" hidden="1">
      <c r="A2892" s="174" t="s">
        <v>2990</v>
      </c>
      <c r="B2892" s="175">
        <v>201807</v>
      </c>
      <c r="C2892" s="98" t="s">
        <v>2701</v>
      </c>
      <c r="D2892" s="174" t="s">
        <v>2991</v>
      </c>
      <c r="E2892" s="174" t="s">
        <v>945</v>
      </c>
      <c r="F2892" s="176">
        <v>200</v>
      </c>
      <c r="G2892" s="175">
        <v>30736</v>
      </c>
      <c r="H2892" s="7" t="str">
        <f>VLOOKUP(G2892,'Sub-Acct VLookup'!$A$1:$B$44,2,0)</f>
        <v>Community Welfare</v>
      </c>
      <c r="I2892" s="175">
        <v>3342</v>
      </c>
      <c r="J2892" s="177" t="s">
        <v>1026</v>
      </c>
      <c r="K2892" s="177"/>
      <c r="L2892" t="str">
        <f>VLOOKUP(J2892,'State V-Lookup'!$A$1:$B$19,2,0)</f>
        <v>TENNESSEE</v>
      </c>
      <c r="M2892" t="str">
        <f>VLOOKUP(I2892,'Cost Center VLookup'!$A$1:$C$99,2,0)</f>
        <v>3342 Mid St Div Franklin Operations</v>
      </c>
      <c r="N2892" t="str">
        <f>VLOOKUP(I2892,'Cost Center VLookup'!$A$1:$C$89,3,0)</f>
        <v>Kenny Hay / Steve Steiger</v>
      </c>
      <c r="O2892" t="str">
        <f>VLOOKUP(I2892,'Cost Center VLookup'!$A$1:$D$97,4,0)</f>
        <v>Brett Lowe</v>
      </c>
    </row>
    <row r="2893" spans="1:15" ht="15" hidden="1">
      <c r="A2893" s="174" t="s">
        <v>2990</v>
      </c>
      <c r="B2893" s="175">
        <v>201807</v>
      </c>
      <c r="C2893" s="98" t="s">
        <v>2701</v>
      </c>
      <c r="D2893" s="174" t="s">
        <v>2993</v>
      </c>
      <c r="E2893" s="174" t="s">
        <v>2992</v>
      </c>
      <c r="F2893" s="176">
        <v>200</v>
      </c>
      <c r="G2893" s="175">
        <v>30736</v>
      </c>
      <c r="H2893" s="7" t="str">
        <f>VLOOKUP(G2893,'Sub-Acct VLookup'!$A$1:$B$44,2,0)</f>
        <v>Community Welfare</v>
      </c>
      <c r="I2893" s="175">
        <v>3333</v>
      </c>
      <c r="J2893" s="177" t="s">
        <v>1011</v>
      </c>
      <c r="K2893" s="177"/>
      <c r="L2893" t="str">
        <f>VLOOKUP(J2893,'State V-Lookup'!$A$1:$B$19,2,0)</f>
        <v>KENTUCKY</v>
      </c>
      <c r="M2893" t="str">
        <f>VLOOKUP(I2893,'Cost Center VLookup'!$A$1:$C$99,2,0)</f>
        <v>3333 Mid St Div Public Affairs</v>
      </c>
      <c r="N2893" t="str">
        <f>VLOOKUP(I2893,'Cost Center VLookup'!$A$1:$C$89,3,0)</f>
        <v>Mark Martin</v>
      </c>
      <c r="O2893" t="str">
        <f>VLOOKUP(I2893,'Cost Center VLookup'!$A$1:$D$97,4,0)</f>
        <v>Administration</v>
      </c>
    </row>
    <row r="2894" spans="1:15" ht="15" hidden="1">
      <c r="A2894" s="174" t="s">
        <v>2994</v>
      </c>
      <c r="B2894" s="175">
        <v>201807</v>
      </c>
      <c r="C2894" s="98" t="s">
        <v>2701</v>
      </c>
      <c r="D2894" s="174" t="s">
        <v>2995</v>
      </c>
      <c r="E2894" s="174" t="s">
        <v>2554</v>
      </c>
      <c r="F2894" s="176">
        <v>1000</v>
      </c>
      <c r="G2894" s="175">
        <v>30702</v>
      </c>
      <c r="H2894" s="7" t="str">
        <f>VLOOKUP(G2894,'Sub-Acct VLookup'!$A$1:$B$44,2,0)</f>
        <v>Education</v>
      </c>
      <c r="I2894" s="175">
        <v>3331</v>
      </c>
      <c r="J2894" s="177" t="s">
        <v>1026</v>
      </c>
      <c r="K2894" s="177"/>
      <c r="L2894" t="str">
        <f>VLOOKUP(J2894,'State V-Lookup'!$A$1:$B$19,2,0)</f>
        <v>TENNESSEE</v>
      </c>
      <c r="M2894" t="str">
        <f>VLOOKUP(I2894,'Cost Center VLookup'!$A$1:$C$99,2,0)</f>
        <v>3331 Mid St Div Franklin Central Region Administration</v>
      </c>
      <c r="N2894" t="str">
        <f>VLOOKUP(I2894,'Cost Center VLookup'!$A$1:$C$89,3,0)</f>
        <v>Craig Rice</v>
      </c>
      <c r="O2894" t="str">
        <f>VLOOKUP(I2894,'Cost Center VLookup'!$A$1:$D$97,4,0)</f>
        <v>Administration</v>
      </c>
    </row>
    <row r="2895" spans="1:15" ht="15" hidden="1">
      <c r="A2895" s="174" t="s">
        <v>2994</v>
      </c>
      <c r="B2895" s="175">
        <v>201807</v>
      </c>
      <c r="C2895" s="98" t="s">
        <v>2701</v>
      </c>
      <c r="D2895" s="174" t="s">
        <v>2995</v>
      </c>
      <c r="E2895" s="174" t="s">
        <v>2996</v>
      </c>
      <c r="F2895" s="176">
        <v>200</v>
      </c>
      <c r="G2895" s="175">
        <v>30736</v>
      </c>
      <c r="H2895" s="7" t="str">
        <f>VLOOKUP(G2895,'Sub-Acct VLookup'!$A$1:$B$44,2,0)</f>
        <v>Community Welfare</v>
      </c>
      <c r="I2895" s="175">
        <v>3333</v>
      </c>
      <c r="J2895" s="177" t="s">
        <v>1011</v>
      </c>
      <c r="K2895" s="177"/>
      <c r="L2895" t="str">
        <f>VLOOKUP(J2895,'State V-Lookup'!$A$1:$B$19,2,0)</f>
        <v>KENTUCKY</v>
      </c>
      <c r="M2895" t="str">
        <f>VLOOKUP(I2895,'Cost Center VLookup'!$A$1:$C$99,2,0)</f>
        <v>3333 Mid St Div Public Affairs</v>
      </c>
      <c r="N2895" t="str">
        <f>VLOOKUP(I2895,'Cost Center VLookup'!$A$1:$C$89,3,0)</f>
        <v>Mark Martin</v>
      </c>
      <c r="O2895" t="str">
        <f>VLOOKUP(I2895,'Cost Center VLookup'!$A$1:$D$97,4,0)</f>
        <v>Administration</v>
      </c>
    </row>
    <row r="2896" spans="1:15" ht="15" hidden="1">
      <c r="A2896" s="174" t="s">
        <v>2997</v>
      </c>
      <c r="B2896" s="175">
        <v>201807</v>
      </c>
      <c r="C2896" s="98" t="s">
        <v>2701</v>
      </c>
      <c r="D2896" s="174" t="s">
        <v>2998</v>
      </c>
      <c r="E2896" s="174" t="s">
        <v>470</v>
      </c>
      <c r="F2896" s="176">
        <v>350</v>
      </c>
      <c r="G2896" s="175">
        <v>30736</v>
      </c>
      <c r="H2896" s="7" t="str">
        <f>VLOOKUP(G2896,'Sub-Acct VLookup'!$A$1:$B$44,2,0)</f>
        <v>Community Welfare</v>
      </c>
      <c r="I2896" s="175">
        <v>3435</v>
      </c>
      <c r="J2896" s="177" t="s">
        <v>1026</v>
      </c>
      <c r="K2896" s="177"/>
      <c r="L2896" t="str">
        <f>VLOOKUP(J2896,'State V-Lookup'!$A$1:$B$19,2,0)</f>
        <v>TENNESSEE</v>
      </c>
      <c r="M2896" t="str">
        <f>VLOOKUP(I2896,'Cost Center VLookup'!$A$1:$C$99,2,0)</f>
        <v>3435 Mid St Div Greenville/Morristown Operations</v>
      </c>
      <c r="N2896" t="str">
        <f>VLOOKUP(I2896,'Cost Center VLookup'!$A$1:$C$89,3,0)</f>
        <v>Jonathan Barnett</v>
      </c>
      <c r="O2896" t="str">
        <f>VLOOKUP(I2896,'Cost Center VLookup'!$A$1:$D$97,4,0)</f>
        <v>Bernie Anderson</v>
      </c>
    </row>
    <row r="2897" spans="1:15" ht="15" hidden="1">
      <c r="A2897" s="174" t="s">
        <v>2999</v>
      </c>
      <c r="B2897" s="175">
        <v>201807</v>
      </c>
      <c r="C2897" s="98" t="s">
        <v>2701</v>
      </c>
      <c r="D2897" s="174" t="s">
        <v>3001</v>
      </c>
      <c r="E2897" s="174" t="s">
        <v>3000</v>
      </c>
      <c r="F2897" s="176">
        <v>500</v>
      </c>
      <c r="G2897" s="175">
        <v>30736</v>
      </c>
      <c r="H2897" s="7" t="str">
        <f>VLOOKUP(G2897,'Sub-Acct VLookup'!$A$1:$B$44,2,0)</f>
        <v>Community Welfare</v>
      </c>
      <c r="I2897" s="175">
        <v>3343</v>
      </c>
      <c r="J2897" s="177" t="s">
        <v>1026</v>
      </c>
      <c r="K2897" s="177"/>
      <c r="L2897" t="str">
        <f>VLOOKUP(J2897,'State V-Lookup'!$A$1:$B$19,2,0)</f>
        <v>TENNESSEE</v>
      </c>
      <c r="M2897" t="str">
        <f>VLOOKUP(I2897,'Cost Center VLookup'!$A$1:$C$99,2,0)</f>
        <v>3343 Mid St Div Murfreesboro Operations</v>
      </c>
      <c r="N2897" t="str">
        <f>VLOOKUP(I2897,'Cost Center VLookup'!$A$1:$C$89,3,0)</f>
        <v>James Robbins / Jason Griffin</v>
      </c>
      <c r="O2897" t="str">
        <f>VLOOKUP(I2897,'Cost Center VLookup'!$A$1:$D$97,4,0)</f>
        <v>Brett Lowe</v>
      </c>
    </row>
    <row r="2898" spans="1:15" ht="15" hidden="1">
      <c r="A2898" s="174" t="s">
        <v>3002</v>
      </c>
      <c r="B2898" s="175">
        <v>201807</v>
      </c>
      <c r="C2898" s="98" t="s">
        <v>2701</v>
      </c>
      <c r="D2898" s="174" t="s">
        <v>3003</v>
      </c>
      <c r="E2898" s="174" t="s">
        <v>909</v>
      </c>
      <c r="F2898" s="176">
        <v>1000</v>
      </c>
      <c r="G2898" s="175">
        <v>30736</v>
      </c>
      <c r="H2898" s="7" t="str">
        <f>VLOOKUP(G2898,'Sub-Acct VLookup'!$A$1:$B$44,2,0)</f>
        <v>Community Welfare</v>
      </c>
      <c r="I2898" s="175">
        <v>3333</v>
      </c>
      <c r="J2898" s="177" t="s">
        <v>1011</v>
      </c>
      <c r="K2898" s="177"/>
      <c r="L2898" t="str">
        <f>VLOOKUP(J2898,'State V-Lookup'!$A$1:$B$19,2,0)</f>
        <v>KENTUCKY</v>
      </c>
      <c r="M2898" t="str">
        <f>VLOOKUP(I2898,'Cost Center VLookup'!$A$1:$C$99,2,0)</f>
        <v>3333 Mid St Div Public Affairs</v>
      </c>
      <c r="N2898" t="str">
        <f>VLOOKUP(I2898,'Cost Center VLookup'!$A$1:$C$89,3,0)</f>
        <v>Mark Martin</v>
      </c>
      <c r="O2898" t="str">
        <f>VLOOKUP(I2898,'Cost Center VLookup'!$A$1:$D$97,4,0)</f>
        <v>Administration</v>
      </c>
    </row>
    <row r="2899" spans="1:15" ht="15" hidden="1">
      <c r="A2899" s="174" t="s">
        <v>3002</v>
      </c>
      <c r="B2899" s="175">
        <v>201807</v>
      </c>
      <c r="C2899" s="98" t="s">
        <v>2701</v>
      </c>
      <c r="D2899" s="174" t="s">
        <v>3004</v>
      </c>
      <c r="E2899" s="174" t="s">
        <v>1762</v>
      </c>
      <c r="F2899" s="176">
        <v>2093.48</v>
      </c>
      <c r="G2899" s="175">
        <v>30706</v>
      </c>
      <c r="H2899" s="7" t="str">
        <f>VLOOKUP(G2899,'Sub-Acct VLookup'!$A$1:$B$44,2,0)</f>
        <v>Museums &amp; Arts</v>
      </c>
      <c r="I2899" s="175">
        <v>2750</v>
      </c>
      <c r="J2899" s="177" t="s">
        <v>1011</v>
      </c>
      <c r="K2899" s="177"/>
      <c r="L2899" t="str">
        <f>VLOOKUP(J2899,'State V-Lookup'!$A$1:$B$19,2,0)</f>
        <v>KENTUCKY</v>
      </c>
      <c r="M2899" t="str">
        <f>VLOOKUP(I2899,'Cost Center VLookup'!$A$1:$C$99,2,0)</f>
        <v>2750 KY Div Bowling Green Operations</v>
      </c>
      <c r="N2899" t="str">
        <f>VLOOKUP(I2899,'Cost Center VLookup'!$A$1:$C$89,3,0)</f>
        <v>Mike Close</v>
      </c>
      <c r="O2899" t="str">
        <f>VLOOKUP(I2899,'Cost Center VLookup'!$A$1:$D$97,4,0)</f>
        <v>Mike Close</v>
      </c>
    </row>
    <row r="2900" spans="1:15" ht="15" hidden="1">
      <c r="A2900" s="174" t="s">
        <v>3005</v>
      </c>
      <c r="B2900" s="175">
        <v>201807</v>
      </c>
      <c r="C2900" s="98" t="s">
        <v>2701</v>
      </c>
      <c r="D2900" s="174" t="s">
        <v>3006</v>
      </c>
      <c r="E2900" s="174" t="s">
        <v>368</v>
      </c>
      <c r="F2900" s="176">
        <v>250</v>
      </c>
      <c r="G2900" s="175">
        <v>30736</v>
      </c>
      <c r="H2900" s="7" t="str">
        <f>VLOOKUP(G2900,'Sub-Acct VLookup'!$A$1:$B$44,2,0)</f>
        <v>Community Welfare</v>
      </c>
      <c r="I2900" s="175">
        <v>3331</v>
      </c>
      <c r="J2900" s="177" t="s">
        <v>1027</v>
      </c>
      <c r="K2900" s="177"/>
      <c r="L2900" t="str">
        <f>VLOOKUP(J2900,'State V-Lookup'!$A$1:$B$19,2,0)</f>
        <v>GENERAL OFFICE</v>
      </c>
      <c r="M2900" t="str">
        <f>VLOOKUP(I2900,'Cost Center VLookup'!$A$1:$C$99,2,0)</f>
        <v>3331 Mid St Div Franklin Central Region Administration</v>
      </c>
      <c r="N2900" t="str">
        <f>VLOOKUP(I2900,'Cost Center VLookup'!$A$1:$C$89,3,0)</f>
        <v>Craig Rice</v>
      </c>
      <c r="O2900" t="str">
        <f>VLOOKUP(I2900,'Cost Center VLookup'!$A$1:$D$97,4,0)</f>
        <v>Administration</v>
      </c>
    </row>
    <row r="2901" spans="1:15" ht="15" hidden="1">
      <c r="A2901" s="174" t="s">
        <v>3007</v>
      </c>
      <c r="B2901" s="175">
        <v>201807</v>
      </c>
      <c r="C2901" s="98" t="s">
        <v>2701</v>
      </c>
      <c r="D2901" s="174" t="s">
        <v>3008</v>
      </c>
      <c r="E2901" s="174" t="s">
        <v>1568</v>
      </c>
      <c r="F2901" s="176">
        <v>1000</v>
      </c>
      <c r="G2901" s="175">
        <v>30736</v>
      </c>
      <c r="H2901" s="7" t="str">
        <f>VLOOKUP(G2901,'Sub-Acct VLookup'!$A$1:$B$44,2,0)</f>
        <v>Community Welfare</v>
      </c>
      <c r="I2901" s="175">
        <v>3333</v>
      </c>
      <c r="J2901" s="177" t="s">
        <v>1011</v>
      </c>
      <c r="K2901" s="177"/>
      <c r="L2901" t="str">
        <f>VLOOKUP(J2901,'State V-Lookup'!$A$1:$B$19,2,0)</f>
        <v>KENTUCKY</v>
      </c>
      <c r="M2901" t="str">
        <f>VLOOKUP(I2901,'Cost Center VLookup'!$A$1:$C$99,2,0)</f>
        <v>3333 Mid St Div Public Affairs</v>
      </c>
      <c r="N2901" t="str">
        <f>VLOOKUP(I2901,'Cost Center VLookup'!$A$1:$C$89,3,0)</f>
        <v>Mark Martin</v>
      </c>
      <c r="O2901" t="str">
        <f>VLOOKUP(I2901,'Cost Center VLookup'!$A$1:$D$97,4,0)</f>
        <v>Administration</v>
      </c>
    </row>
    <row r="2902" spans="1:15" ht="15" hidden="1">
      <c r="A2902" s="174" t="s">
        <v>3007</v>
      </c>
      <c r="B2902" s="175">
        <v>201807</v>
      </c>
      <c r="C2902" s="98" t="s">
        <v>2701</v>
      </c>
      <c r="D2902" s="174" t="s">
        <v>3008</v>
      </c>
      <c r="E2902" s="174" t="s">
        <v>2074</v>
      </c>
      <c r="F2902" s="176">
        <v>500</v>
      </c>
      <c r="G2902" s="175">
        <v>30736</v>
      </c>
      <c r="H2902" s="7" t="str">
        <f>VLOOKUP(G2902,'Sub-Acct VLookup'!$A$1:$B$44,2,0)</f>
        <v>Community Welfare</v>
      </c>
      <c r="I2902" s="175">
        <v>3307</v>
      </c>
      <c r="J2902" s="177" t="s">
        <v>1011</v>
      </c>
      <c r="K2902" s="177"/>
      <c r="L2902" t="str">
        <f>VLOOKUP(J2902,'State V-Lookup'!$A$1:$B$19,2,0)</f>
        <v>KENTUCKY</v>
      </c>
      <c r="M2902" t="str">
        <f>VLOOKUP(I2902,'Cost Center VLookup'!$A$1:$C$99,2,0)</f>
        <v>3307 Mid St Div Franklin Finance</v>
      </c>
      <c r="N2902" t="str">
        <f>VLOOKUP(I2902,'Cost Center VLookup'!$A$1:$C$89,3,0)</f>
        <v>Marcie Wessinger</v>
      </c>
      <c r="O2902" t="str">
        <f>VLOOKUP(I2902,'Cost Center VLookup'!$A$1:$D$97,4,0)</f>
        <v>Administration</v>
      </c>
    </row>
    <row r="2903" spans="1:15" ht="15" hidden="1">
      <c r="A2903" s="174" t="s">
        <v>2664</v>
      </c>
      <c r="B2903" s="175">
        <v>201807</v>
      </c>
      <c r="C2903" s="98" t="s">
        <v>2701</v>
      </c>
      <c r="D2903" s="174" t="s">
        <v>2665</v>
      </c>
      <c r="E2903" s="174" t="s">
        <v>1751</v>
      </c>
      <c r="F2903" s="176">
        <v>-500</v>
      </c>
      <c r="G2903" s="175">
        <v>30706</v>
      </c>
      <c r="H2903" s="7" t="str">
        <f>VLOOKUP(G2903,'Sub-Acct VLookup'!$A$1:$B$44,2,0)</f>
        <v>Museums &amp; Arts</v>
      </c>
      <c r="I2903" s="175">
        <v>3436</v>
      </c>
      <c r="J2903" s="177" t="s">
        <v>1026</v>
      </c>
      <c r="K2903" s="177"/>
      <c r="L2903" t="str">
        <f>VLOOKUP(J2903,'State V-Lookup'!$A$1:$B$19,2,0)</f>
        <v>TENNESSEE</v>
      </c>
      <c r="M2903" t="str">
        <f>VLOOKUP(I2903,'Cost Center VLookup'!$A$1:$C$99,2,0)</f>
        <v>3436 Mid St Div Johnson City Tri-Cities Operations</v>
      </c>
      <c r="N2903" t="str">
        <f>VLOOKUP(I2903,'Cost Center VLookup'!$A$1:$C$89,3,0)</f>
        <v>John Bradley</v>
      </c>
      <c r="O2903" t="str">
        <f>VLOOKUP(I2903,'Cost Center VLookup'!$A$1:$D$97,4,0)</f>
        <v>Bernie Anderson</v>
      </c>
    </row>
    <row r="2904" spans="1:15" ht="15" hidden="1">
      <c r="A2904" s="174" t="s">
        <v>2664</v>
      </c>
      <c r="B2904" s="175">
        <v>201807</v>
      </c>
      <c r="C2904" s="98" t="s">
        <v>2701</v>
      </c>
      <c r="D2904" s="174" t="s">
        <v>2665</v>
      </c>
      <c r="E2904" s="174" t="s">
        <v>1751</v>
      </c>
      <c r="F2904" s="176">
        <v>500</v>
      </c>
      <c r="G2904" s="175">
        <v>30706</v>
      </c>
      <c r="H2904" s="7" t="str">
        <f>VLOOKUP(G2904,'Sub-Acct VLookup'!$A$1:$B$44,2,0)</f>
        <v>Museums &amp; Arts</v>
      </c>
      <c r="I2904" s="175">
        <v>3439</v>
      </c>
      <c r="J2904" s="173" t="s">
        <v>1035</v>
      </c>
      <c r="K2904" s="173"/>
      <c r="L2904" t="str">
        <f>VLOOKUP(J2904,'State V-Lookup'!$A$1:$B$19,2,0)</f>
        <v>VIRGINIA</v>
      </c>
      <c r="M2904" t="str">
        <f>VLOOKUP(I2904,'Cost Center VLookup'!$A$1:$C$99,2,0)</f>
        <v>3439 Mid St Div New River South Operations</v>
      </c>
      <c r="N2904" t="str">
        <f>VLOOKUP(I2904,'Cost Center VLookup'!$A$1:$C$89,3,0)</f>
        <v>Alex House</v>
      </c>
      <c r="O2904" t="str">
        <f>VLOOKUP(I2904,'Cost Center VLookup'!$A$1:$D$97,4,0)</f>
        <v>Bernie Anderson</v>
      </c>
    </row>
    <row r="2905" spans="1:15" ht="15" hidden="1">
      <c r="A2905" s="178" t="s">
        <v>3009</v>
      </c>
      <c r="B2905" s="175">
        <v>201808</v>
      </c>
      <c r="C2905" s="98" t="s">
        <v>2701</v>
      </c>
      <c r="D2905" s="178" t="s">
        <v>3010</v>
      </c>
      <c r="E2905" s="178" t="s">
        <v>470</v>
      </c>
      <c r="F2905" s="180">
        <v>250</v>
      </c>
      <c r="G2905" s="179">
        <v>30736</v>
      </c>
      <c r="H2905" s="7" t="str">
        <f>VLOOKUP(G2905,'Sub-Acct VLookup'!$A$1:$B$44,2,0)</f>
        <v>Community Welfare</v>
      </c>
      <c r="I2905" s="179">
        <v>3333</v>
      </c>
      <c r="J2905" s="177" t="s">
        <v>1011</v>
      </c>
      <c r="K2905" s="177"/>
      <c r="L2905" t="str">
        <f>VLOOKUP(J2905,'State V-Lookup'!$A$1:$B$19,2,0)</f>
        <v>KENTUCKY</v>
      </c>
      <c r="M2905" t="str">
        <f>VLOOKUP(I2905,'Cost Center VLookup'!$A$1:$C$99,2,0)</f>
        <v>3333 Mid St Div Public Affairs</v>
      </c>
      <c r="N2905" t="str">
        <f>VLOOKUP(I2905,'Cost Center VLookup'!$A$1:$C$89,3,0)</f>
        <v>Mark Martin</v>
      </c>
      <c r="O2905" t="str">
        <f>VLOOKUP(I2905,'Cost Center VLookup'!$A$1:$D$97,4,0)</f>
        <v>Administration</v>
      </c>
    </row>
    <row r="2906" spans="1:15" ht="15" hidden="1">
      <c r="A2906" s="178" t="s">
        <v>3009</v>
      </c>
      <c r="B2906" s="175">
        <v>201808</v>
      </c>
      <c r="C2906" s="98" t="s">
        <v>2701</v>
      </c>
      <c r="D2906" s="178" t="s">
        <v>3010</v>
      </c>
      <c r="E2906" s="178" t="s">
        <v>3011</v>
      </c>
      <c r="F2906" s="180">
        <v>250</v>
      </c>
      <c r="G2906" s="179">
        <v>30736</v>
      </c>
      <c r="H2906" s="7" t="str">
        <f>VLOOKUP(G2906,'Sub-Acct VLookup'!$A$1:$B$44,2,0)</f>
        <v>Community Welfare</v>
      </c>
      <c r="I2906" s="179">
        <v>3333</v>
      </c>
      <c r="J2906" s="177" t="s">
        <v>1011</v>
      </c>
      <c r="K2906" s="177"/>
      <c r="L2906" t="str">
        <f>VLOOKUP(J2906,'State V-Lookup'!$A$1:$B$19,2,0)</f>
        <v>KENTUCKY</v>
      </c>
      <c r="M2906" t="str">
        <f>VLOOKUP(I2906,'Cost Center VLookup'!$A$1:$C$99,2,0)</f>
        <v>3333 Mid St Div Public Affairs</v>
      </c>
      <c r="N2906" t="str">
        <f>VLOOKUP(I2906,'Cost Center VLookup'!$A$1:$C$89,3,0)</f>
        <v>Mark Martin</v>
      </c>
      <c r="O2906" t="str">
        <f>VLOOKUP(I2906,'Cost Center VLookup'!$A$1:$D$97,4,0)</f>
        <v>Administration</v>
      </c>
    </row>
    <row r="2907" spans="1:15" ht="15" hidden="1">
      <c r="A2907" s="178" t="s">
        <v>3009</v>
      </c>
      <c r="B2907" s="175">
        <v>201808</v>
      </c>
      <c r="C2907" s="98" t="s">
        <v>2701</v>
      </c>
      <c r="D2907" s="178" t="s">
        <v>3012</v>
      </c>
      <c r="E2907" s="178" t="s">
        <v>2585</v>
      </c>
      <c r="F2907" s="180">
        <v>350</v>
      </c>
      <c r="G2907" s="179">
        <v>30702</v>
      </c>
      <c r="H2907" s="7" t="str">
        <f>VLOOKUP(G2907,'Sub-Acct VLookup'!$A$1:$B$44,2,0)</f>
        <v>Education</v>
      </c>
      <c r="I2907" s="179">
        <v>3331</v>
      </c>
      <c r="J2907" s="181" t="s">
        <v>1026</v>
      </c>
      <c r="K2907" s="181"/>
      <c r="L2907" t="str">
        <f>VLOOKUP(J2907,'State V-Lookup'!$A$1:$B$19,2,0)</f>
        <v>TENNESSEE</v>
      </c>
      <c r="M2907" t="str">
        <f>VLOOKUP(I2907,'Cost Center VLookup'!$A$1:$C$99,2,0)</f>
        <v>3331 Mid St Div Franklin Central Region Administration</v>
      </c>
      <c r="N2907" t="str">
        <f>VLOOKUP(I2907,'Cost Center VLookup'!$A$1:$C$89,3,0)</f>
        <v>Craig Rice</v>
      </c>
      <c r="O2907" t="str">
        <f>VLOOKUP(I2907,'Cost Center VLookup'!$A$1:$D$97,4,0)</f>
        <v>Administration</v>
      </c>
    </row>
    <row r="2908" spans="1:15" ht="15" hidden="1">
      <c r="A2908" s="178" t="s">
        <v>3009</v>
      </c>
      <c r="B2908" s="175">
        <v>201808</v>
      </c>
      <c r="C2908" s="98" t="s">
        <v>2701</v>
      </c>
      <c r="D2908" s="178" t="s">
        <v>3010</v>
      </c>
      <c r="E2908" s="178" t="s">
        <v>3013</v>
      </c>
      <c r="F2908" s="180">
        <v>500</v>
      </c>
      <c r="G2908" s="179">
        <v>30702</v>
      </c>
      <c r="H2908" s="7" t="str">
        <f>VLOOKUP(G2908,'Sub-Acct VLookup'!$A$1:$B$44,2,0)</f>
        <v>Education</v>
      </c>
      <c r="I2908" s="179">
        <v>3333</v>
      </c>
      <c r="J2908" s="177" t="s">
        <v>1011</v>
      </c>
      <c r="K2908" s="177"/>
      <c r="L2908" t="str">
        <f>VLOOKUP(J2908,'State V-Lookup'!$A$1:$B$19,2,0)</f>
        <v>KENTUCKY</v>
      </c>
      <c r="M2908" t="str">
        <f>VLOOKUP(I2908,'Cost Center VLookup'!$A$1:$C$99,2,0)</f>
        <v>3333 Mid St Div Public Affairs</v>
      </c>
      <c r="N2908" t="str">
        <f>VLOOKUP(I2908,'Cost Center VLookup'!$A$1:$C$89,3,0)</f>
        <v>Mark Martin</v>
      </c>
      <c r="O2908" t="str">
        <f>VLOOKUP(I2908,'Cost Center VLookup'!$A$1:$D$97,4,0)</f>
        <v>Administration</v>
      </c>
    </row>
    <row r="2909" spans="1:15" ht="15" hidden="1">
      <c r="A2909" s="178" t="s">
        <v>3014</v>
      </c>
      <c r="B2909" s="175">
        <v>201808</v>
      </c>
      <c r="C2909" s="98" t="s">
        <v>2701</v>
      </c>
      <c r="D2909" s="178" t="s">
        <v>3016</v>
      </c>
      <c r="E2909" s="178" t="s">
        <v>3015</v>
      </c>
      <c r="F2909" s="180">
        <v>1000</v>
      </c>
      <c r="G2909" s="179">
        <v>30736</v>
      </c>
      <c r="H2909" s="7" t="str">
        <f>VLOOKUP(G2909,'Sub-Acct VLookup'!$A$1:$B$44,2,0)</f>
        <v>Community Welfare</v>
      </c>
      <c r="I2909" s="179">
        <v>3333</v>
      </c>
      <c r="J2909" s="177" t="s">
        <v>1011</v>
      </c>
      <c r="K2909" s="177"/>
      <c r="L2909" t="str">
        <f>VLOOKUP(J2909,'State V-Lookup'!$A$1:$B$19,2,0)</f>
        <v>KENTUCKY</v>
      </c>
      <c r="M2909" t="str">
        <f>VLOOKUP(I2909,'Cost Center VLookup'!$A$1:$C$99,2,0)</f>
        <v>3333 Mid St Div Public Affairs</v>
      </c>
      <c r="N2909" t="str">
        <f>VLOOKUP(I2909,'Cost Center VLookup'!$A$1:$C$89,3,0)</f>
        <v>Mark Martin</v>
      </c>
      <c r="O2909" t="str">
        <f>VLOOKUP(I2909,'Cost Center VLookup'!$A$1:$D$97,4,0)</f>
        <v>Administration</v>
      </c>
    </row>
    <row r="2910" spans="1:15" ht="15" hidden="1">
      <c r="A2910" s="178" t="s">
        <v>3014</v>
      </c>
      <c r="B2910" s="175">
        <v>201808</v>
      </c>
      <c r="C2910" s="98" t="s">
        <v>2701</v>
      </c>
      <c r="D2910" s="178" t="s">
        <v>3017</v>
      </c>
      <c r="E2910" s="178" t="s">
        <v>2642</v>
      </c>
      <c r="F2910" s="180">
        <v>1000</v>
      </c>
      <c r="G2910" s="179">
        <v>30736</v>
      </c>
      <c r="H2910" s="7" t="str">
        <f>VLOOKUP(G2910,'Sub-Acct VLookup'!$A$1:$B$44,2,0)</f>
        <v>Community Welfare</v>
      </c>
      <c r="I2910" s="179">
        <v>3333</v>
      </c>
      <c r="J2910" s="177" t="s">
        <v>1011</v>
      </c>
      <c r="K2910" s="177"/>
      <c r="L2910" t="str">
        <f>VLOOKUP(J2910,'State V-Lookup'!$A$1:$B$19,2,0)</f>
        <v>KENTUCKY</v>
      </c>
      <c r="M2910" t="str">
        <f>VLOOKUP(I2910,'Cost Center VLookup'!$A$1:$C$99,2,0)</f>
        <v>3333 Mid St Div Public Affairs</v>
      </c>
      <c r="N2910" t="str">
        <f>VLOOKUP(I2910,'Cost Center VLookup'!$A$1:$C$89,3,0)</f>
        <v>Mark Martin</v>
      </c>
      <c r="O2910" t="str">
        <f>VLOOKUP(I2910,'Cost Center VLookup'!$A$1:$D$97,4,0)</f>
        <v>Administration</v>
      </c>
    </row>
    <row r="2911" spans="1:15" ht="15" hidden="1">
      <c r="A2911" s="178" t="s">
        <v>3018</v>
      </c>
      <c r="B2911" s="175">
        <v>201808</v>
      </c>
      <c r="C2911" s="98" t="s">
        <v>2701</v>
      </c>
      <c r="D2911" s="178" t="s">
        <v>3019</v>
      </c>
      <c r="E2911" s="178" t="s">
        <v>470</v>
      </c>
      <c r="F2911" s="180">
        <v>250</v>
      </c>
      <c r="G2911" s="179">
        <v>30736</v>
      </c>
      <c r="H2911" s="7" t="str">
        <f>VLOOKUP(G2911,'Sub-Acct VLookup'!$A$1:$B$44,2,0)</f>
        <v>Community Welfare</v>
      </c>
      <c r="I2911" s="179">
        <v>3435</v>
      </c>
      <c r="J2911" s="181" t="s">
        <v>1026</v>
      </c>
      <c r="K2911" s="181"/>
      <c r="L2911" t="str">
        <f>VLOOKUP(J2911,'State V-Lookup'!$A$1:$B$19,2,0)</f>
        <v>TENNESSEE</v>
      </c>
      <c r="M2911" t="str">
        <f>VLOOKUP(I2911,'Cost Center VLookup'!$A$1:$C$99,2,0)</f>
        <v>3435 Mid St Div Greenville/Morristown Operations</v>
      </c>
      <c r="N2911" t="str">
        <f>VLOOKUP(I2911,'Cost Center VLookup'!$A$1:$C$89,3,0)</f>
        <v>Jonathan Barnett</v>
      </c>
      <c r="O2911" t="str">
        <f>VLOOKUP(I2911,'Cost Center VLookup'!$A$1:$D$97,4,0)</f>
        <v>Bernie Anderson</v>
      </c>
    </row>
    <row r="2912" spans="1:15" ht="15" hidden="1">
      <c r="A2912" s="178" t="s">
        <v>3018</v>
      </c>
      <c r="B2912" s="175">
        <v>201808</v>
      </c>
      <c r="C2912" s="98" t="s">
        <v>2701</v>
      </c>
      <c r="D2912" s="178" t="s">
        <v>3020</v>
      </c>
      <c r="E2912" s="178" t="s">
        <v>2188</v>
      </c>
      <c r="F2912" s="180">
        <v>600</v>
      </c>
      <c r="G2912" s="179">
        <v>30736</v>
      </c>
      <c r="H2912" s="7" t="str">
        <f>VLOOKUP(G2912,'Sub-Acct VLookup'!$A$1:$B$44,2,0)</f>
        <v>Community Welfare</v>
      </c>
      <c r="I2912" s="179">
        <v>3333</v>
      </c>
      <c r="J2912" s="177" t="s">
        <v>1011</v>
      </c>
      <c r="K2912" s="177"/>
      <c r="L2912" t="str">
        <f>VLOOKUP(J2912,'State V-Lookup'!$A$1:$B$19,2,0)</f>
        <v>KENTUCKY</v>
      </c>
      <c r="M2912" t="str">
        <f>VLOOKUP(I2912,'Cost Center VLookup'!$A$1:$C$99,2,0)</f>
        <v>3333 Mid St Div Public Affairs</v>
      </c>
      <c r="N2912" t="str">
        <f>VLOOKUP(I2912,'Cost Center VLookup'!$A$1:$C$89,3,0)</f>
        <v>Mark Martin</v>
      </c>
      <c r="O2912" t="str">
        <f>VLOOKUP(I2912,'Cost Center VLookup'!$A$1:$D$97,4,0)</f>
        <v>Administration</v>
      </c>
    </row>
    <row r="2913" spans="1:15" ht="15" hidden="1">
      <c r="A2913" s="178" t="s">
        <v>3018</v>
      </c>
      <c r="B2913" s="175">
        <v>201808</v>
      </c>
      <c r="C2913" s="98" t="s">
        <v>2701</v>
      </c>
      <c r="D2913" s="178" t="s">
        <v>3021</v>
      </c>
      <c r="E2913" s="178" t="s">
        <v>1435</v>
      </c>
      <c r="F2913" s="180">
        <v>3000</v>
      </c>
      <c r="G2913" s="179">
        <v>30736</v>
      </c>
      <c r="H2913" s="7" t="str">
        <f>VLOOKUP(G2913,'Sub-Acct VLookup'!$A$1:$B$44,2,0)</f>
        <v>Community Welfare</v>
      </c>
      <c r="I2913" s="179">
        <v>3333</v>
      </c>
      <c r="J2913" s="177" t="s">
        <v>1011</v>
      </c>
      <c r="K2913" s="177"/>
      <c r="L2913" t="str">
        <f>VLOOKUP(J2913,'State V-Lookup'!$A$1:$B$19,2,0)</f>
        <v>KENTUCKY</v>
      </c>
      <c r="M2913" t="str">
        <f>VLOOKUP(I2913,'Cost Center VLookup'!$A$1:$C$99,2,0)</f>
        <v>3333 Mid St Div Public Affairs</v>
      </c>
      <c r="N2913" t="str">
        <f>VLOOKUP(I2913,'Cost Center VLookup'!$A$1:$C$89,3,0)</f>
        <v>Mark Martin</v>
      </c>
      <c r="O2913" t="str">
        <f>VLOOKUP(I2913,'Cost Center VLookup'!$A$1:$D$97,4,0)</f>
        <v>Administration</v>
      </c>
    </row>
    <row r="2914" spans="1:15" ht="15" hidden="1">
      <c r="A2914" s="178" t="s">
        <v>3022</v>
      </c>
      <c r="B2914" s="175">
        <v>201808</v>
      </c>
      <c r="C2914" s="98" t="s">
        <v>2701</v>
      </c>
      <c r="D2914" s="178" t="s">
        <v>3023</v>
      </c>
      <c r="E2914" s="178" t="s">
        <v>2609</v>
      </c>
      <c r="F2914" s="180">
        <v>250</v>
      </c>
      <c r="G2914" s="179">
        <v>30736</v>
      </c>
      <c r="H2914" s="7" t="str">
        <f>VLOOKUP(G2914,'Sub-Acct VLookup'!$A$1:$B$44,2,0)</f>
        <v>Community Welfare</v>
      </c>
      <c r="I2914" s="179">
        <v>3301</v>
      </c>
      <c r="J2914" s="177" t="s">
        <v>1011</v>
      </c>
      <c r="K2914" s="177"/>
      <c r="L2914" t="str">
        <f>VLOOKUP(J2914,'State V-Lookup'!$A$1:$B$19,2,0)</f>
        <v>KENTUCKY</v>
      </c>
      <c r="M2914" t="str">
        <f>VLOOKUP(I2914,'Cost Center VLookup'!$A$1:$C$99,2,0)</f>
        <v>3301 Mid St Div Franklin Administration</v>
      </c>
      <c r="N2914" t="str">
        <f>VLOOKUP(I2914,'Cost Center VLookup'!$A$1:$C$89,3,0)</f>
        <v>Kevin Dobbs</v>
      </c>
      <c r="O2914" t="str">
        <f>VLOOKUP(I2914,'Cost Center VLookup'!$A$1:$D$97,4,0)</f>
        <v>Administration</v>
      </c>
    </row>
    <row r="2915" spans="1:15" ht="15" hidden="1">
      <c r="A2915" s="178" t="s">
        <v>3024</v>
      </c>
      <c r="B2915" s="175">
        <v>201808</v>
      </c>
      <c r="C2915" s="98" t="s">
        <v>2701</v>
      </c>
      <c r="D2915" s="178" t="s">
        <v>3026</v>
      </c>
      <c r="E2915" s="178" t="s">
        <v>3025</v>
      </c>
      <c r="F2915" s="180">
        <v>3000</v>
      </c>
      <c r="G2915" s="179">
        <v>30702</v>
      </c>
      <c r="H2915" s="7" t="str">
        <f>VLOOKUP(G2915,'Sub-Acct VLookup'!$A$1:$B$44,2,0)</f>
        <v>Education</v>
      </c>
      <c r="I2915" s="179">
        <v>3307</v>
      </c>
      <c r="J2915" s="181" t="s">
        <v>1026</v>
      </c>
      <c r="K2915" s="181"/>
      <c r="L2915" t="str">
        <f>VLOOKUP(J2915,'State V-Lookup'!$A$1:$B$19,2,0)</f>
        <v>TENNESSEE</v>
      </c>
      <c r="M2915" t="str">
        <f>VLOOKUP(I2915,'Cost Center VLookup'!$A$1:$C$99,2,0)</f>
        <v>3307 Mid St Div Franklin Finance</v>
      </c>
      <c r="N2915" t="str">
        <f>VLOOKUP(I2915,'Cost Center VLookup'!$A$1:$C$89,3,0)</f>
        <v>Marcie Wessinger</v>
      </c>
      <c r="O2915" t="str">
        <f>VLOOKUP(I2915,'Cost Center VLookup'!$A$1:$D$97,4,0)</f>
        <v>Administration</v>
      </c>
    </row>
    <row r="2916" spans="1:15" ht="15" hidden="1">
      <c r="A2916" s="178" t="s">
        <v>3024</v>
      </c>
      <c r="B2916" s="175">
        <v>201808</v>
      </c>
      <c r="C2916" s="98" t="s">
        <v>2701</v>
      </c>
      <c r="D2916" s="178" t="s">
        <v>3026</v>
      </c>
      <c r="E2916" s="178" t="s">
        <v>2431</v>
      </c>
      <c r="F2916" s="180">
        <v>500</v>
      </c>
      <c r="G2916" s="179">
        <v>30736</v>
      </c>
      <c r="H2916" s="7" t="str">
        <f>VLOOKUP(G2916,'Sub-Acct VLookup'!$A$1:$B$44,2,0)</f>
        <v>Community Welfare</v>
      </c>
      <c r="I2916" s="179">
        <v>3333</v>
      </c>
      <c r="J2916" s="177" t="s">
        <v>1011</v>
      </c>
      <c r="K2916" s="177"/>
      <c r="L2916" t="str">
        <f>VLOOKUP(J2916,'State V-Lookup'!$A$1:$B$19,2,0)</f>
        <v>KENTUCKY</v>
      </c>
      <c r="M2916" t="str">
        <f>VLOOKUP(I2916,'Cost Center VLookup'!$A$1:$C$99,2,0)</f>
        <v>3333 Mid St Div Public Affairs</v>
      </c>
      <c r="N2916" t="str">
        <f>VLOOKUP(I2916,'Cost Center VLookup'!$A$1:$C$89,3,0)</f>
        <v>Mark Martin</v>
      </c>
      <c r="O2916" t="str">
        <f>VLOOKUP(I2916,'Cost Center VLookup'!$A$1:$D$97,4,0)</f>
        <v>Administration</v>
      </c>
    </row>
    <row r="2917" spans="1:15" ht="15" hidden="1">
      <c r="A2917" s="178" t="s">
        <v>3024</v>
      </c>
      <c r="B2917" s="175">
        <v>201808</v>
      </c>
      <c r="C2917" s="98" t="s">
        <v>2701</v>
      </c>
      <c r="D2917" s="178" t="s">
        <v>3026</v>
      </c>
      <c r="E2917" s="178" t="s">
        <v>1582</v>
      </c>
      <c r="F2917" s="180">
        <v>650</v>
      </c>
      <c r="G2917" s="179">
        <v>30736</v>
      </c>
      <c r="H2917" s="7" t="str">
        <f>VLOOKUP(G2917,'Sub-Acct VLookup'!$A$1:$B$44,2,0)</f>
        <v>Community Welfare</v>
      </c>
      <c r="I2917" s="179">
        <v>3301</v>
      </c>
      <c r="J2917" s="181" t="s">
        <v>1026</v>
      </c>
      <c r="K2917" s="181"/>
      <c r="L2917" t="str">
        <f>VLOOKUP(J2917,'State V-Lookup'!$A$1:$B$19,2,0)</f>
        <v>TENNESSEE</v>
      </c>
      <c r="M2917" t="str">
        <f>VLOOKUP(I2917,'Cost Center VLookup'!$A$1:$C$99,2,0)</f>
        <v>3301 Mid St Div Franklin Administration</v>
      </c>
      <c r="N2917" t="str">
        <f>VLOOKUP(I2917,'Cost Center VLookup'!$A$1:$C$89,3,0)</f>
        <v>Kevin Dobbs</v>
      </c>
      <c r="O2917" t="str">
        <f>VLOOKUP(I2917,'Cost Center VLookup'!$A$1:$D$97,4,0)</f>
        <v>Administration</v>
      </c>
    </row>
    <row r="2918" spans="1:15" ht="15" hidden="1">
      <c r="A2918" s="178" t="s">
        <v>3024</v>
      </c>
      <c r="B2918" s="175">
        <v>201808</v>
      </c>
      <c r="C2918" s="98" t="s">
        <v>2701</v>
      </c>
      <c r="D2918" s="178" t="s">
        <v>3026</v>
      </c>
      <c r="E2918" s="178" t="s">
        <v>3027</v>
      </c>
      <c r="F2918" s="180">
        <v>500</v>
      </c>
      <c r="G2918" s="179">
        <v>30736</v>
      </c>
      <c r="H2918" s="7" t="str">
        <f>VLOOKUP(G2918,'Sub-Acct VLookup'!$A$1:$B$44,2,0)</f>
        <v>Community Welfare</v>
      </c>
      <c r="I2918" s="179">
        <v>3333</v>
      </c>
      <c r="J2918" s="177" t="s">
        <v>1011</v>
      </c>
      <c r="K2918" s="177"/>
      <c r="L2918" t="str">
        <f>VLOOKUP(J2918,'State V-Lookup'!$A$1:$B$19,2,0)</f>
        <v>KENTUCKY</v>
      </c>
      <c r="M2918" t="str">
        <f>VLOOKUP(I2918,'Cost Center VLookup'!$A$1:$C$99,2,0)</f>
        <v>3333 Mid St Div Public Affairs</v>
      </c>
      <c r="N2918" t="str">
        <f>VLOOKUP(I2918,'Cost Center VLookup'!$A$1:$C$89,3,0)</f>
        <v>Mark Martin</v>
      </c>
      <c r="O2918" t="str">
        <f>VLOOKUP(I2918,'Cost Center VLookup'!$A$1:$D$97,4,0)</f>
        <v>Administration</v>
      </c>
    </row>
    <row r="2919" spans="1:15" ht="15" hidden="1">
      <c r="A2919" s="178" t="s">
        <v>3024</v>
      </c>
      <c r="B2919" s="175">
        <v>201808</v>
      </c>
      <c r="C2919" s="98" t="s">
        <v>2701</v>
      </c>
      <c r="D2919" s="178" t="s">
        <v>3026</v>
      </c>
      <c r="E2919" s="178" t="s">
        <v>857</v>
      </c>
      <c r="F2919" s="180">
        <v>5000</v>
      </c>
      <c r="G2919" s="179">
        <v>30702</v>
      </c>
      <c r="H2919" s="7" t="str">
        <f>VLOOKUP(G2919,'Sub-Acct VLookup'!$A$1:$B$44,2,0)</f>
        <v>Education</v>
      </c>
      <c r="I2919" s="179">
        <v>3307</v>
      </c>
      <c r="J2919" s="181" t="s">
        <v>1027</v>
      </c>
      <c r="K2919" s="181"/>
      <c r="L2919" t="str">
        <f>VLOOKUP(J2919,'State V-Lookup'!$A$1:$B$19,2,0)</f>
        <v>GENERAL OFFICE</v>
      </c>
      <c r="M2919" t="str">
        <f>VLOOKUP(I2919,'Cost Center VLookup'!$A$1:$C$99,2,0)</f>
        <v>3307 Mid St Div Franklin Finance</v>
      </c>
      <c r="N2919" t="str">
        <f>VLOOKUP(I2919,'Cost Center VLookup'!$A$1:$C$89,3,0)</f>
        <v>Marcie Wessinger</v>
      </c>
      <c r="O2919" t="str">
        <f>VLOOKUP(I2919,'Cost Center VLookup'!$A$1:$D$97,4,0)</f>
        <v>Administration</v>
      </c>
    </row>
    <row r="2920" spans="1:15" ht="15" hidden="1">
      <c r="A2920" s="178" t="s">
        <v>3024</v>
      </c>
      <c r="B2920" s="175">
        <v>201808</v>
      </c>
      <c r="C2920" s="98" t="s">
        <v>2701</v>
      </c>
      <c r="D2920" s="178" t="s">
        <v>3026</v>
      </c>
      <c r="E2920" s="178" t="s">
        <v>2183</v>
      </c>
      <c r="F2920" s="180">
        <v>1000</v>
      </c>
      <c r="G2920" s="179">
        <v>30736</v>
      </c>
      <c r="H2920" s="7" t="str">
        <f>VLOOKUP(G2920,'Sub-Acct VLookup'!$A$1:$B$44,2,0)</f>
        <v>Community Welfare</v>
      </c>
      <c r="I2920" s="179">
        <v>3307</v>
      </c>
      <c r="J2920" s="177" t="s">
        <v>1011</v>
      </c>
      <c r="K2920" s="177"/>
      <c r="L2920" t="str">
        <f>VLOOKUP(J2920,'State V-Lookup'!$A$1:$B$19,2,0)</f>
        <v>KENTUCKY</v>
      </c>
      <c r="M2920" t="str">
        <f>VLOOKUP(I2920,'Cost Center VLookup'!$A$1:$C$99,2,0)</f>
        <v>3307 Mid St Div Franklin Finance</v>
      </c>
      <c r="N2920" t="str">
        <f>VLOOKUP(I2920,'Cost Center VLookup'!$A$1:$C$89,3,0)</f>
        <v>Marcie Wessinger</v>
      </c>
      <c r="O2920" t="str">
        <f>VLOOKUP(I2920,'Cost Center VLookup'!$A$1:$D$97,4,0)</f>
        <v>Administration</v>
      </c>
    </row>
    <row r="2921" spans="1:15" ht="15" hidden="1">
      <c r="A2921" s="178" t="s">
        <v>3024</v>
      </c>
      <c r="B2921" s="175">
        <v>201808</v>
      </c>
      <c r="C2921" s="98" t="s">
        <v>2701</v>
      </c>
      <c r="D2921" s="178" t="s">
        <v>3026</v>
      </c>
      <c r="E2921" s="178" t="s">
        <v>3028</v>
      </c>
      <c r="F2921" s="180">
        <v>5000</v>
      </c>
      <c r="G2921" s="179">
        <v>30702</v>
      </c>
      <c r="H2921" s="7" t="str">
        <f>VLOOKUP(G2921,'Sub-Acct VLookup'!$A$1:$B$44,2,0)</f>
        <v>Education</v>
      </c>
      <c r="I2921" s="179">
        <v>3303</v>
      </c>
      <c r="J2921" s="181" t="s">
        <v>1026</v>
      </c>
      <c r="K2921" s="181"/>
      <c r="L2921" t="str">
        <f>VLOOKUP(J2921,'State V-Lookup'!$A$1:$B$19,2,0)</f>
        <v>TENNESSEE</v>
      </c>
      <c r="M2921" t="str">
        <f>VLOOKUP(I2921,'Cost Center VLookup'!$A$1:$C$99,2,0)</f>
        <v>3303 Mid St Div Franklin Human Resources</v>
      </c>
      <c r="N2921" t="str">
        <f>VLOOKUP(I2921,'Cost Center VLookup'!$A$1:$C$89,3,0)</f>
        <v>Julie Duff</v>
      </c>
      <c r="O2921" t="str">
        <f>VLOOKUP(I2921,'Cost Center VLookup'!$A$1:$D$97,4,0)</f>
        <v>Administration</v>
      </c>
    </row>
    <row r="2922" spans="1:15" ht="15" hidden="1">
      <c r="A2922" s="178" t="s">
        <v>3029</v>
      </c>
      <c r="B2922" s="175">
        <v>201808</v>
      </c>
      <c r="C2922" s="98" t="s">
        <v>2701</v>
      </c>
      <c r="D2922" s="178" t="s">
        <v>3031</v>
      </c>
      <c r="E2922" s="178" t="s">
        <v>3030</v>
      </c>
      <c r="F2922" s="180">
        <v>750</v>
      </c>
      <c r="G2922" s="179">
        <v>30705</v>
      </c>
      <c r="H2922" s="7" t="str">
        <f>VLOOKUP(G2922,'Sub-Acct VLookup'!$A$1:$B$44,2,0)</f>
        <v>Health</v>
      </c>
      <c r="I2922" s="179">
        <v>3301</v>
      </c>
      <c r="J2922" s="181" t="s">
        <v>1027</v>
      </c>
      <c r="K2922" s="181"/>
      <c r="L2922" t="str">
        <f>VLOOKUP(J2922,'State V-Lookup'!$A$1:$B$19,2,0)</f>
        <v>GENERAL OFFICE</v>
      </c>
      <c r="M2922" t="str">
        <f>VLOOKUP(I2922,'Cost Center VLookup'!$A$1:$C$99,2,0)</f>
        <v>3301 Mid St Div Franklin Administration</v>
      </c>
      <c r="N2922" t="str">
        <f>VLOOKUP(I2922,'Cost Center VLookup'!$A$1:$C$89,3,0)</f>
        <v>Kevin Dobbs</v>
      </c>
      <c r="O2922" t="str">
        <f>VLOOKUP(I2922,'Cost Center VLookup'!$A$1:$D$97,4,0)</f>
        <v>Administration</v>
      </c>
    </row>
    <row r="2923" spans="1:15" ht="15" hidden="1">
      <c r="A2923" s="178" t="s">
        <v>3029</v>
      </c>
      <c r="B2923" s="175">
        <v>201808</v>
      </c>
      <c r="C2923" s="98" t="s">
        <v>2701</v>
      </c>
      <c r="D2923" s="178" t="s">
        <v>3032</v>
      </c>
      <c r="E2923" s="178" t="s">
        <v>567</v>
      </c>
      <c r="F2923" s="180">
        <v>3023.44</v>
      </c>
      <c r="G2923" s="179">
        <v>30706</v>
      </c>
      <c r="H2923" s="7" t="str">
        <f>VLOOKUP(G2923,'Sub-Acct VLookup'!$A$1:$B$44,2,0)</f>
        <v>Museums &amp; Arts</v>
      </c>
      <c r="I2923" s="179">
        <v>3333</v>
      </c>
      <c r="J2923" s="177" t="s">
        <v>1011</v>
      </c>
      <c r="K2923" s="177"/>
      <c r="L2923" t="str">
        <f>VLOOKUP(J2923,'State V-Lookup'!$A$1:$B$19,2,0)</f>
        <v>KENTUCKY</v>
      </c>
      <c r="M2923" t="str">
        <f>VLOOKUP(I2923,'Cost Center VLookup'!$A$1:$C$99,2,0)</f>
        <v>3333 Mid St Div Public Affairs</v>
      </c>
      <c r="N2923" t="str">
        <f>VLOOKUP(I2923,'Cost Center VLookup'!$A$1:$C$89,3,0)</f>
        <v>Mark Martin</v>
      </c>
      <c r="O2923" t="str">
        <f>VLOOKUP(I2923,'Cost Center VLookup'!$A$1:$D$97,4,0)</f>
        <v>Administration</v>
      </c>
    </row>
    <row r="2924" spans="1:15" ht="15" hidden="1">
      <c r="A2924" s="178" t="s">
        <v>3029</v>
      </c>
      <c r="B2924" s="175">
        <v>201808</v>
      </c>
      <c r="C2924" s="98" t="s">
        <v>2701</v>
      </c>
      <c r="D2924" s="178" t="s">
        <v>3031</v>
      </c>
      <c r="E2924" s="178" t="s">
        <v>3033</v>
      </c>
      <c r="F2924" s="180">
        <v>1500</v>
      </c>
      <c r="G2924" s="179">
        <v>30736</v>
      </c>
      <c r="H2924" s="7" t="str">
        <f>VLOOKUP(G2924,'Sub-Acct VLookup'!$A$1:$B$44,2,0)</f>
        <v>Community Welfare</v>
      </c>
      <c r="I2924" s="179">
        <v>3342</v>
      </c>
      <c r="J2924" s="181" t="s">
        <v>1026</v>
      </c>
      <c r="K2924" s="181"/>
      <c r="L2924" t="str">
        <f>VLOOKUP(J2924,'State V-Lookup'!$A$1:$B$19,2,0)</f>
        <v>TENNESSEE</v>
      </c>
      <c r="M2924" t="str">
        <f>VLOOKUP(I2924,'Cost Center VLookup'!$A$1:$C$99,2,0)</f>
        <v>3342 Mid St Div Franklin Operations</v>
      </c>
      <c r="N2924" t="str">
        <f>VLOOKUP(I2924,'Cost Center VLookup'!$A$1:$C$89,3,0)</f>
        <v>Kenny Hay / Steve Steiger</v>
      </c>
      <c r="O2924" t="str">
        <f>VLOOKUP(I2924,'Cost Center VLookup'!$A$1:$D$97,4,0)</f>
        <v>Brett Lowe</v>
      </c>
    </row>
    <row r="2925" spans="1:15" ht="15" hidden="1">
      <c r="A2925" s="178" t="s">
        <v>3034</v>
      </c>
      <c r="B2925" s="175">
        <v>201808</v>
      </c>
      <c r="C2925" s="98" t="s">
        <v>2701</v>
      </c>
      <c r="D2925" s="178" t="s">
        <v>3036</v>
      </c>
      <c r="E2925" s="178" t="s">
        <v>3035</v>
      </c>
      <c r="F2925" s="180">
        <v>400</v>
      </c>
      <c r="G2925" s="179">
        <v>30736</v>
      </c>
      <c r="H2925" s="7" t="str">
        <f>VLOOKUP(G2925,'Sub-Acct VLookup'!$A$1:$B$44,2,0)</f>
        <v>Community Welfare</v>
      </c>
      <c r="I2925" s="179">
        <v>3342</v>
      </c>
      <c r="J2925" s="181" t="s">
        <v>1026</v>
      </c>
      <c r="K2925" s="181"/>
      <c r="L2925" t="str">
        <f>VLOOKUP(J2925,'State V-Lookup'!$A$1:$B$19,2,0)</f>
        <v>TENNESSEE</v>
      </c>
      <c r="M2925" t="str">
        <f>VLOOKUP(I2925,'Cost Center VLookup'!$A$1:$C$99,2,0)</f>
        <v>3342 Mid St Div Franklin Operations</v>
      </c>
      <c r="N2925" t="str">
        <f>VLOOKUP(I2925,'Cost Center VLookup'!$A$1:$C$89,3,0)</f>
        <v>Kenny Hay / Steve Steiger</v>
      </c>
      <c r="O2925" t="str">
        <f>VLOOKUP(I2925,'Cost Center VLookup'!$A$1:$D$97,4,0)</f>
        <v>Brett Lowe</v>
      </c>
    </row>
    <row r="2926" spans="1:15" ht="15" hidden="1">
      <c r="A2926" s="178" t="s">
        <v>3034</v>
      </c>
      <c r="B2926" s="175">
        <v>201808</v>
      </c>
      <c r="C2926" s="98" t="s">
        <v>2701</v>
      </c>
      <c r="D2926" s="178" t="s">
        <v>3036</v>
      </c>
      <c r="E2926" s="178" t="s">
        <v>2554</v>
      </c>
      <c r="F2926" s="180">
        <v>0</v>
      </c>
      <c r="G2926" s="179">
        <v>30736</v>
      </c>
      <c r="H2926" s="7" t="str">
        <f>VLOOKUP(G2926,'Sub-Acct VLookup'!$A$1:$B$44,2,0)</f>
        <v>Community Welfare</v>
      </c>
      <c r="I2926" s="179">
        <v>3315</v>
      </c>
      <c r="J2926" s="181" t="s">
        <v>1026</v>
      </c>
      <c r="K2926" s="181"/>
      <c r="L2926" t="str">
        <f>VLOOKUP(J2926,'State V-Lookup'!$A$1:$B$19,2,0)</f>
        <v>TENNESSEE</v>
      </c>
      <c r="M2926" t="str">
        <f>VLOOKUP(I2926,'Cost Center VLookup'!$A$1:$C$99,2,0)</f>
        <v>3315 Mid St Div Franklin Measurement &amp; Corrosion Control</v>
      </c>
      <c r="N2926" t="str">
        <f>VLOOKUP(I2926,'Cost Center VLookup'!$A$1:$C$89,3,0)</f>
        <v>Ryan Chastain</v>
      </c>
      <c r="O2926" t="str">
        <f>VLOOKUP(I2926,'Cost Center VLookup'!$A$1:$D$97,4,0)</f>
        <v>Tech Services</v>
      </c>
    </row>
    <row r="2927" spans="1:15" ht="15" hidden="1">
      <c r="A2927" s="178" t="s">
        <v>3037</v>
      </c>
      <c r="B2927" s="175">
        <v>201808</v>
      </c>
      <c r="C2927" s="98" t="s">
        <v>2701</v>
      </c>
      <c r="D2927" s="178" t="s">
        <v>3039</v>
      </c>
      <c r="E2927" s="178" t="s">
        <v>3038</v>
      </c>
      <c r="F2927" s="180">
        <v>500</v>
      </c>
      <c r="G2927" s="179">
        <v>30736</v>
      </c>
      <c r="H2927" s="7" t="str">
        <f>VLOOKUP(G2927,'Sub-Acct VLookup'!$A$1:$B$44,2,0)</f>
        <v>Community Welfare</v>
      </c>
      <c r="I2927" s="179">
        <v>3307</v>
      </c>
      <c r="J2927" s="181" t="s">
        <v>1026</v>
      </c>
      <c r="K2927" s="181"/>
      <c r="L2927" t="str">
        <f>VLOOKUP(J2927,'State V-Lookup'!$A$1:$B$19,2,0)</f>
        <v>TENNESSEE</v>
      </c>
      <c r="M2927" t="str">
        <f>VLOOKUP(I2927,'Cost Center VLookup'!$A$1:$C$99,2,0)</f>
        <v>3307 Mid St Div Franklin Finance</v>
      </c>
      <c r="N2927" t="str">
        <f>VLOOKUP(I2927,'Cost Center VLookup'!$A$1:$C$89,3,0)</f>
        <v>Marcie Wessinger</v>
      </c>
      <c r="O2927" t="str">
        <f>VLOOKUP(I2927,'Cost Center VLookup'!$A$1:$D$97,4,0)</f>
        <v>Administration</v>
      </c>
    </row>
    <row r="2928" spans="1:15" ht="15" hidden="1">
      <c r="A2928" s="178" t="s">
        <v>3037</v>
      </c>
      <c r="B2928" s="175">
        <v>201808</v>
      </c>
      <c r="C2928" s="98" t="s">
        <v>2701</v>
      </c>
      <c r="D2928" s="178" t="s">
        <v>3040</v>
      </c>
      <c r="E2928" s="178" t="s">
        <v>713</v>
      </c>
      <c r="F2928" s="180">
        <v>250</v>
      </c>
      <c r="G2928" s="179">
        <v>30702</v>
      </c>
      <c r="H2928" s="7" t="str">
        <f>VLOOKUP(G2928,'Sub-Acct VLookup'!$A$1:$B$44,2,0)</f>
        <v>Education</v>
      </c>
      <c r="I2928" s="179">
        <v>3333</v>
      </c>
      <c r="J2928" s="177" t="s">
        <v>1011</v>
      </c>
      <c r="K2928" s="177"/>
      <c r="L2928" t="str">
        <f>VLOOKUP(J2928,'State V-Lookup'!$A$1:$B$19,2,0)</f>
        <v>KENTUCKY</v>
      </c>
      <c r="M2928" t="str">
        <f>VLOOKUP(I2928,'Cost Center VLookup'!$A$1:$C$99,2,0)</f>
        <v>3333 Mid St Div Public Affairs</v>
      </c>
      <c r="N2928" t="str">
        <f>VLOOKUP(I2928,'Cost Center VLookup'!$A$1:$C$89,3,0)</f>
        <v>Mark Martin</v>
      </c>
      <c r="O2928" t="str">
        <f>VLOOKUP(I2928,'Cost Center VLookup'!$A$1:$D$97,4,0)</f>
        <v>Administration</v>
      </c>
    </row>
    <row r="2929" spans="1:15" ht="15" hidden="1">
      <c r="A2929" s="178" t="s">
        <v>3041</v>
      </c>
      <c r="B2929" s="175">
        <v>201808</v>
      </c>
      <c r="C2929" s="98" t="s">
        <v>2701</v>
      </c>
      <c r="D2929" s="178" t="s">
        <v>3042</v>
      </c>
      <c r="E2929" s="178" t="s">
        <v>909</v>
      </c>
      <c r="F2929" s="180">
        <v>1000</v>
      </c>
      <c r="G2929" s="179">
        <v>30736</v>
      </c>
      <c r="H2929" s="7" t="str">
        <f>VLOOKUP(G2929,'Sub-Acct VLookup'!$A$1:$B$44,2,0)</f>
        <v>Community Welfare</v>
      </c>
      <c r="I2929" s="179">
        <v>3333</v>
      </c>
      <c r="J2929" s="177" t="s">
        <v>1011</v>
      </c>
      <c r="K2929" s="177"/>
      <c r="L2929" t="str">
        <f>VLOOKUP(J2929,'State V-Lookup'!$A$1:$B$19,2,0)</f>
        <v>KENTUCKY</v>
      </c>
      <c r="M2929" t="str">
        <f>VLOOKUP(I2929,'Cost Center VLookup'!$A$1:$C$99,2,0)</f>
        <v>3333 Mid St Div Public Affairs</v>
      </c>
      <c r="N2929" t="str">
        <f>VLOOKUP(I2929,'Cost Center VLookup'!$A$1:$C$89,3,0)</f>
        <v>Mark Martin</v>
      </c>
      <c r="O2929" t="str">
        <f>VLOOKUP(I2929,'Cost Center VLookup'!$A$1:$D$97,4,0)</f>
        <v>Administration</v>
      </c>
    </row>
    <row r="2930" spans="1:15" ht="15" hidden="1">
      <c r="A2930" s="178" t="s">
        <v>3041</v>
      </c>
      <c r="B2930" s="175">
        <v>201808</v>
      </c>
      <c r="C2930" s="98" t="s">
        <v>2701</v>
      </c>
      <c r="D2930" s="178" t="s">
        <v>3044</v>
      </c>
      <c r="E2930" s="178" t="s">
        <v>3043</v>
      </c>
      <c r="F2930" s="180">
        <v>500</v>
      </c>
      <c r="G2930" s="179">
        <v>30736</v>
      </c>
      <c r="H2930" s="7" t="str">
        <f>VLOOKUP(G2930,'Sub-Acct VLookup'!$A$1:$B$44,2,0)</f>
        <v>Community Welfare</v>
      </c>
      <c r="I2930" s="179">
        <v>3333</v>
      </c>
      <c r="J2930" s="177" t="s">
        <v>1011</v>
      </c>
      <c r="K2930" s="177"/>
      <c r="L2930" t="str">
        <f>VLOOKUP(J2930,'State V-Lookup'!$A$1:$B$19,2,0)</f>
        <v>KENTUCKY</v>
      </c>
      <c r="M2930" t="str">
        <f>VLOOKUP(I2930,'Cost Center VLookup'!$A$1:$C$99,2,0)</f>
        <v>3333 Mid St Div Public Affairs</v>
      </c>
      <c r="N2930" t="str">
        <f>VLOOKUP(I2930,'Cost Center VLookup'!$A$1:$C$89,3,0)</f>
        <v>Mark Martin</v>
      </c>
      <c r="O2930" t="str">
        <f>VLOOKUP(I2930,'Cost Center VLookup'!$A$1:$D$97,4,0)</f>
        <v>Administration</v>
      </c>
    </row>
    <row r="2931" spans="1:15" ht="15" hidden="1">
      <c r="A2931" s="178" t="s">
        <v>3045</v>
      </c>
      <c r="B2931" s="175">
        <v>201808</v>
      </c>
      <c r="C2931" s="98" t="s">
        <v>2701</v>
      </c>
      <c r="D2931" s="178" t="s">
        <v>3047</v>
      </c>
      <c r="E2931" s="178" t="s">
        <v>3046</v>
      </c>
      <c r="F2931" s="180">
        <v>100</v>
      </c>
      <c r="G2931" s="179">
        <v>30736</v>
      </c>
      <c r="H2931" s="7" t="str">
        <f>VLOOKUP(G2931,'Sub-Acct VLookup'!$A$1:$B$44,2,0)</f>
        <v>Community Welfare</v>
      </c>
      <c r="I2931" s="179">
        <v>3439</v>
      </c>
      <c r="J2931" s="181" t="s">
        <v>1035</v>
      </c>
      <c r="K2931" s="181"/>
      <c r="L2931" t="str">
        <f>VLOOKUP(J2931,'State V-Lookup'!$A$1:$B$19,2,0)</f>
        <v>VIRGINIA</v>
      </c>
      <c r="M2931" t="str">
        <f>VLOOKUP(I2931,'Cost Center VLookup'!$A$1:$C$99,2,0)</f>
        <v>3439 Mid St Div New River South Operations</v>
      </c>
      <c r="N2931" t="str">
        <f>VLOOKUP(I2931,'Cost Center VLookup'!$A$1:$C$89,3,0)</f>
        <v>Alex House</v>
      </c>
      <c r="O2931" t="str">
        <f>VLOOKUP(I2931,'Cost Center VLookup'!$A$1:$D$97,4,0)</f>
        <v>Bernie Anderson</v>
      </c>
    </row>
    <row r="2932" spans="1:15" ht="15" hidden="1">
      <c r="A2932" s="178" t="s">
        <v>3045</v>
      </c>
      <c r="B2932" s="175">
        <v>201808</v>
      </c>
      <c r="C2932" s="98" t="s">
        <v>2701</v>
      </c>
      <c r="D2932" s="178" t="s">
        <v>3048</v>
      </c>
      <c r="E2932" s="178" t="s">
        <v>855</v>
      </c>
      <c r="F2932" s="180">
        <v>250</v>
      </c>
      <c r="G2932" s="179">
        <v>30736</v>
      </c>
      <c r="H2932" s="7" t="str">
        <f>VLOOKUP(G2932,'Sub-Acct VLookup'!$A$1:$B$44,2,0)</f>
        <v>Community Welfare</v>
      </c>
      <c r="I2932" s="179">
        <v>3333</v>
      </c>
      <c r="J2932" s="177" t="s">
        <v>1011</v>
      </c>
      <c r="K2932" s="177"/>
      <c r="L2932" t="str">
        <f>VLOOKUP(J2932,'State V-Lookup'!$A$1:$B$19,2,0)</f>
        <v>KENTUCKY</v>
      </c>
      <c r="M2932" t="str">
        <f>VLOOKUP(I2932,'Cost Center VLookup'!$A$1:$C$99,2,0)</f>
        <v>3333 Mid St Div Public Affairs</v>
      </c>
      <c r="N2932" t="str">
        <f>VLOOKUP(I2932,'Cost Center VLookup'!$A$1:$C$89,3,0)</f>
        <v>Mark Martin</v>
      </c>
      <c r="O2932" t="str">
        <f>VLOOKUP(I2932,'Cost Center VLookup'!$A$1:$D$97,4,0)</f>
        <v>Administration</v>
      </c>
    </row>
    <row r="2933" spans="1:15" ht="15" hidden="1">
      <c r="A2933" s="178" t="s">
        <v>3049</v>
      </c>
      <c r="B2933" s="175">
        <v>201808</v>
      </c>
      <c r="C2933" s="98" t="s">
        <v>2701</v>
      </c>
      <c r="D2933" s="178" t="s">
        <v>3050</v>
      </c>
      <c r="E2933" s="178" t="s">
        <v>2815</v>
      </c>
      <c r="F2933" s="180">
        <v>500</v>
      </c>
      <c r="G2933" s="179">
        <v>30736</v>
      </c>
      <c r="H2933" s="7" t="str">
        <f>VLOOKUP(G2933,'Sub-Acct VLookup'!$A$1:$B$44,2,0)</f>
        <v>Community Welfare</v>
      </c>
      <c r="I2933" s="179">
        <v>3333</v>
      </c>
      <c r="J2933" s="181" t="s">
        <v>1026</v>
      </c>
      <c r="K2933" s="181"/>
      <c r="L2933" t="str">
        <f>VLOOKUP(J2933,'State V-Lookup'!$A$1:$B$19,2,0)</f>
        <v>TENNESSEE</v>
      </c>
      <c r="M2933" t="str">
        <f>VLOOKUP(I2933,'Cost Center VLookup'!$A$1:$C$99,2,0)</f>
        <v>3333 Mid St Div Public Affairs</v>
      </c>
      <c r="N2933" t="str">
        <f>VLOOKUP(I2933,'Cost Center VLookup'!$A$1:$C$89,3,0)</f>
        <v>Mark Martin</v>
      </c>
      <c r="O2933" t="str">
        <f>VLOOKUP(I2933,'Cost Center VLookup'!$A$1:$D$97,4,0)</f>
        <v>Administration</v>
      </c>
    </row>
    <row r="2934" spans="1:15" ht="15" hidden="1">
      <c r="A2934" s="178" t="s">
        <v>3049</v>
      </c>
      <c r="B2934" s="175">
        <v>201808</v>
      </c>
      <c r="C2934" s="98" t="s">
        <v>2701</v>
      </c>
      <c r="D2934" s="178" t="s">
        <v>3051</v>
      </c>
      <c r="E2934" s="178" t="s">
        <v>470</v>
      </c>
      <c r="F2934" s="180">
        <v>500</v>
      </c>
      <c r="G2934" s="179">
        <v>30736</v>
      </c>
      <c r="H2934" s="7" t="str">
        <f>VLOOKUP(G2934,'Sub-Acct VLookup'!$A$1:$B$44,2,0)</f>
        <v>Community Welfare</v>
      </c>
      <c r="I2934" s="179">
        <v>3333</v>
      </c>
      <c r="J2934" s="177" t="s">
        <v>1011</v>
      </c>
      <c r="K2934" s="177"/>
      <c r="L2934" t="str">
        <f>VLOOKUP(J2934,'State V-Lookup'!$A$1:$B$19,2,0)</f>
        <v>KENTUCKY</v>
      </c>
      <c r="M2934" t="str">
        <f>VLOOKUP(I2934,'Cost Center VLookup'!$A$1:$C$99,2,0)</f>
        <v>3333 Mid St Div Public Affairs</v>
      </c>
      <c r="N2934" t="str">
        <f>VLOOKUP(I2934,'Cost Center VLookup'!$A$1:$C$89,3,0)</f>
        <v>Mark Martin</v>
      </c>
      <c r="O2934" t="str">
        <f>VLOOKUP(I2934,'Cost Center VLookup'!$A$1:$D$97,4,0)</f>
        <v>Administration</v>
      </c>
    </row>
    <row r="2935" spans="1:15" ht="15" hidden="1">
      <c r="A2935" s="178" t="s">
        <v>3052</v>
      </c>
      <c r="B2935" s="175">
        <v>201808</v>
      </c>
      <c r="C2935" s="98" t="s">
        <v>2701</v>
      </c>
      <c r="D2935" s="178" t="s">
        <v>3053</v>
      </c>
      <c r="E2935" s="178" t="s">
        <v>976</v>
      </c>
      <c r="F2935" s="180">
        <v>1250</v>
      </c>
      <c r="G2935" s="179">
        <v>30736</v>
      </c>
      <c r="H2935" s="7" t="str">
        <f>VLOOKUP(G2935,'Sub-Acct VLookup'!$A$1:$B$44,2,0)</f>
        <v>Community Welfare</v>
      </c>
      <c r="I2935" s="179">
        <v>3342</v>
      </c>
      <c r="J2935" s="181" t="s">
        <v>1026</v>
      </c>
      <c r="K2935" s="181"/>
      <c r="L2935" t="str">
        <f>VLOOKUP(J2935,'State V-Lookup'!$A$1:$B$19,2,0)</f>
        <v>TENNESSEE</v>
      </c>
      <c r="M2935" t="str">
        <f>VLOOKUP(I2935,'Cost Center VLookup'!$A$1:$C$99,2,0)</f>
        <v>3342 Mid St Div Franklin Operations</v>
      </c>
      <c r="N2935" t="str">
        <f>VLOOKUP(I2935,'Cost Center VLookup'!$A$1:$C$89,3,0)</f>
        <v>Kenny Hay / Steve Steiger</v>
      </c>
      <c r="O2935" t="str">
        <f>VLOOKUP(I2935,'Cost Center VLookup'!$A$1:$D$97,4,0)</f>
        <v>Brett Lowe</v>
      </c>
    </row>
    <row r="2936" spans="1:15" ht="15" hidden="1">
      <c r="A2936" s="178" t="s">
        <v>3054</v>
      </c>
      <c r="B2936" s="175">
        <v>201808</v>
      </c>
      <c r="C2936" s="98" t="s">
        <v>2701</v>
      </c>
      <c r="D2936" s="178" t="s">
        <v>3055</v>
      </c>
      <c r="E2936" s="178" t="s">
        <v>976</v>
      </c>
      <c r="F2936" s="180">
        <v>2500</v>
      </c>
      <c r="G2936" s="179">
        <v>30736</v>
      </c>
      <c r="H2936" s="7" t="str">
        <f>VLOOKUP(G2936,'Sub-Acct VLookup'!$A$1:$B$44,2,0)</f>
        <v>Community Welfare</v>
      </c>
      <c r="I2936" s="179">
        <v>3342</v>
      </c>
      <c r="J2936" s="181" t="s">
        <v>1026</v>
      </c>
      <c r="K2936" s="181"/>
      <c r="L2936" t="str">
        <f>VLOOKUP(J2936,'State V-Lookup'!$A$1:$B$19,2,0)</f>
        <v>TENNESSEE</v>
      </c>
      <c r="M2936" t="str">
        <f>VLOOKUP(I2936,'Cost Center VLookup'!$A$1:$C$99,2,0)</f>
        <v>3342 Mid St Div Franklin Operations</v>
      </c>
      <c r="N2936" t="str">
        <f>VLOOKUP(I2936,'Cost Center VLookup'!$A$1:$C$89,3,0)</f>
        <v>Kenny Hay / Steve Steiger</v>
      </c>
      <c r="O2936" t="str">
        <f>VLOOKUP(I2936,'Cost Center VLookup'!$A$1:$D$97,4,0)</f>
        <v>Brett Lowe</v>
      </c>
    </row>
    <row r="2937" spans="1:15" ht="15" hidden="1">
      <c r="A2937" s="182" t="s">
        <v>3052</v>
      </c>
      <c r="B2937" s="175">
        <v>201809</v>
      </c>
      <c r="C2937" s="98" t="s">
        <v>2701</v>
      </c>
      <c r="D2937" s="182" t="s">
        <v>3056</v>
      </c>
      <c r="E2937" s="182" t="s">
        <v>360</v>
      </c>
      <c r="F2937" s="183">
        <v>5000</v>
      </c>
      <c r="G2937" s="184">
        <v>30702</v>
      </c>
      <c r="H2937" s="7" t="str">
        <f>VLOOKUP(G2937,'Sub-Acct VLookup'!$A$1:$B$44,2,0)</f>
        <v>Education</v>
      </c>
      <c r="I2937" s="184">
        <v>3333</v>
      </c>
      <c r="J2937" s="177" t="s">
        <v>1011</v>
      </c>
      <c r="K2937" s="177"/>
      <c r="L2937" t="str">
        <f>VLOOKUP(J2937,'State V-Lookup'!$A$1:$B$19,2,0)</f>
        <v>KENTUCKY</v>
      </c>
      <c r="M2937" t="str">
        <f>VLOOKUP(I2937,'Cost Center VLookup'!$A$1:$C$99,2,0)</f>
        <v>3333 Mid St Div Public Affairs</v>
      </c>
      <c r="N2937" t="str">
        <f>VLOOKUP(I2937,'Cost Center VLookup'!$A$1:$C$89,3,0)</f>
        <v>Mark Martin</v>
      </c>
      <c r="O2937" t="str">
        <f>VLOOKUP(I2937,'Cost Center VLookup'!$A$1:$D$97,4,0)</f>
        <v>Administration</v>
      </c>
    </row>
    <row r="2938" spans="1:15" ht="15" hidden="1">
      <c r="A2938" s="182" t="s">
        <v>3057</v>
      </c>
      <c r="B2938" s="175">
        <v>201809</v>
      </c>
      <c r="C2938" s="98" t="s">
        <v>2701</v>
      </c>
      <c r="D2938" s="182" t="s">
        <v>3059</v>
      </c>
      <c r="E2938" s="182" t="s">
        <v>3058</v>
      </c>
      <c r="F2938" s="183">
        <v>500</v>
      </c>
      <c r="G2938" s="184">
        <v>30736</v>
      </c>
      <c r="H2938" s="7" t="str">
        <f>VLOOKUP(G2938,'Sub-Acct VLookup'!$A$1:$B$44,2,0)</f>
        <v>Community Welfare</v>
      </c>
      <c r="I2938" s="184">
        <v>3333</v>
      </c>
      <c r="J2938" s="177" t="s">
        <v>1011</v>
      </c>
      <c r="K2938" s="177"/>
      <c r="L2938" t="str">
        <f>VLOOKUP(J2938,'State V-Lookup'!$A$1:$B$19,2,0)</f>
        <v>KENTUCKY</v>
      </c>
      <c r="M2938" t="str">
        <f>VLOOKUP(I2938,'Cost Center VLookup'!$A$1:$C$99,2,0)</f>
        <v>3333 Mid St Div Public Affairs</v>
      </c>
      <c r="N2938" t="str">
        <f>VLOOKUP(I2938,'Cost Center VLookup'!$A$1:$C$89,3,0)</f>
        <v>Mark Martin</v>
      </c>
      <c r="O2938" t="str">
        <f>VLOOKUP(I2938,'Cost Center VLookup'!$A$1:$D$97,4,0)</f>
        <v>Administration</v>
      </c>
    </row>
    <row r="2939" spans="1:15" ht="15" hidden="1">
      <c r="A2939" s="182" t="s">
        <v>3060</v>
      </c>
      <c r="B2939" s="175">
        <v>201809</v>
      </c>
      <c r="C2939" s="98" t="s">
        <v>2701</v>
      </c>
      <c r="D2939" s="182" t="s">
        <v>3061</v>
      </c>
      <c r="E2939" s="182" t="s">
        <v>2850</v>
      </c>
      <c r="F2939" s="183">
        <v>1500</v>
      </c>
      <c r="G2939" s="184">
        <v>30736</v>
      </c>
      <c r="H2939" s="7" t="str">
        <f>VLOOKUP(G2939,'Sub-Acct VLookup'!$A$1:$B$44,2,0)</f>
        <v>Community Welfare</v>
      </c>
      <c r="I2939" s="184">
        <v>3303</v>
      </c>
      <c r="J2939" s="185" t="s">
        <v>1027</v>
      </c>
      <c r="K2939" s="185"/>
      <c r="L2939" t="str">
        <f>VLOOKUP(J2939,'State V-Lookup'!$A$1:$B$19,2,0)</f>
        <v>GENERAL OFFICE</v>
      </c>
      <c r="M2939" t="str">
        <f>VLOOKUP(I2939,'Cost Center VLookup'!$A$1:$C$99,2,0)</f>
        <v>3303 Mid St Div Franklin Human Resources</v>
      </c>
      <c r="N2939" t="str">
        <f>VLOOKUP(I2939,'Cost Center VLookup'!$A$1:$C$89,3,0)</f>
        <v>Julie Duff</v>
      </c>
      <c r="O2939" t="str">
        <f>VLOOKUP(I2939,'Cost Center VLookup'!$A$1:$D$97,4,0)</f>
        <v>Administration</v>
      </c>
    </row>
    <row r="2940" spans="1:15" ht="15" hidden="1">
      <c r="A2940" s="182" t="s">
        <v>3060</v>
      </c>
      <c r="B2940" s="175">
        <v>201809</v>
      </c>
      <c r="C2940" s="98" t="s">
        <v>2701</v>
      </c>
      <c r="D2940" s="182" t="s">
        <v>3061</v>
      </c>
      <c r="E2940" s="182" t="s">
        <v>2795</v>
      </c>
      <c r="F2940" s="183">
        <v>500</v>
      </c>
      <c r="G2940" s="184">
        <v>30736</v>
      </c>
      <c r="H2940" s="7" t="str">
        <f>VLOOKUP(G2940,'Sub-Acct VLookup'!$A$1:$B$44,2,0)</f>
        <v>Community Welfare</v>
      </c>
      <c r="I2940" s="184">
        <v>3333</v>
      </c>
      <c r="J2940" s="177" t="s">
        <v>1011</v>
      </c>
      <c r="K2940" s="177"/>
      <c r="L2940" t="str">
        <f>VLOOKUP(J2940,'State V-Lookup'!$A$1:$B$19,2,0)</f>
        <v>KENTUCKY</v>
      </c>
      <c r="M2940" t="str">
        <f>VLOOKUP(I2940,'Cost Center VLookup'!$A$1:$C$99,2,0)</f>
        <v>3333 Mid St Div Public Affairs</v>
      </c>
      <c r="N2940" t="str">
        <f>VLOOKUP(I2940,'Cost Center VLookup'!$A$1:$C$89,3,0)</f>
        <v>Mark Martin</v>
      </c>
      <c r="O2940" t="str">
        <f>VLOOKUP(I2940,'Cost Center VLookup'!$A$1:$D$97,4,0)</f>
        <v>Administration</v>
      </c>
    </row>
    <row r="2941" spans="1:15" ht="15" hidden="1">
      <c r="A2941" s="182" t="s">
        <v>3062</v>
      </c>
      <c r="B2941" s="175">
        <v>201809</v>
      </c>
      <c r="C2941" s="98" t="s">
        <v>2701</v>
      </c>
      <c r="D2941" s="182" t="s">
        <v>3064</v>
      </c>
      <c r="E2941" s="182" t="s">
        <v>3063</v>
      </c>
      <c r="F2941" s="183">
        <v>0</v>
      </c>
      <c r="G2941" s="184">
        <v>30736</v>
      </c>
      <c r="H2941" s="7" t="str">
        <f>VLOOKUP(G2941,'Sub-Acct VLookup'!$A$1:$B$44,2,0)</f>
        <v>Community Welfare</v>
      </c>
      <c r="I2941" s="184">
        <v>3333</v>
      </c>
      <c r="J2941" s="177" t="s">
        <v>1011</v>
      </c>
      <c r="K2941" s="177"/>
      <c r="L2941" t="str">
        <f>VLOOKUP(J2941,'State V-Lookup'!$A$1:$B$19,2,0)</f>
        <v>KENTUCKY</v>
      </c>
      <c r="M2941" t="str">
        <f>VLOOKUP(I2941,'Cost Center VLookup'!$A$1:$C$99,2,0)</f>
        <v>3333 Mid St Div Public Affairs</v>
      </c>
      <c r="N2941" t="str">
        <f>VLOOKUP(I2941,'Cost Center VLookup'!$A$1:$C$89,3,0)</f>
        <v>Mark Martin</v>
      </c>
      <c r="O2941" t="str">
        <f>VLOOKUP(I2941,'Cost Center VLookup'!$A$1:$D$97,4,0)</f>
        <v>Administration</v>
      </c>
    </row>
    <row r="2942" spans="1:15" ht="15" hidden="1">
      <c r="A2942" s="182" t="s">
        <v>3065</v>
      </c>
      <c r="B2942" s="175">
        <v>201809</v>
      </c>
      <c r="C2942" s="98" t="s">
        <v>2701</v>
      </c>
      <c r="D2942" s="182" t="s">
        <v>3067</v>
      </c>
      <c r="E2942" s="182" t="s">
        <v>3066</v>
      </c>
      <c r="F2942" s="183">
        <v>112</v>
      </c>
      <c r="G2942" s="184">
        <v>30736</v>
      </c>
      <c r="H2942" s="7" t="str">
        <f>VLOOKUP(G2942,'Sub-Acct VLookup'!$A$1:$B$44,2,0)</f>
        <v>Community Welfare</v>
      </c>
      <c r="I2942" s="184">
        <v>3342</v>
      </c>
      <c r="J2942" s="181" t="s">
        <v>1026</v>
      </c>
      <c r="K2942" s="181"/>
      <c r="L2942" t="str">
        <f>VLOOKUP(J2942,'State V-Lookup'!$A$1:$B$19,2,0)</f>
        <v>TENNESSEE</v>
      </c>
      <c r="M2942" t="str">
        <f>VLOOKUP(I2942,'Cost Center VLookup'!$A$1:$C$99,2,0)</f>
        <v>3342 Mid St Div Franklin Operations</v>
      </c>
      <c r="N2942" t="str">
        <f>VLOOKUP(I2942,'Cost Center VLookup'!$A$1:$C$89,3,0)</f>
        <v>Kenny Hay / Steve Steiger</v>
      </c>
      <c r="O2942" t="str">
        <f>VLOOKUP(I2942,'Cost Center VLookup'!$A$1:$D$97,4,0)</f>
        <v>Brett Lowe</v>
      </c>
    </row>
    <row r="2943" spans="1:15" ht="15" hidden="1">
      <c r="A2943" s="182" t="s">
        <v>3065</v>
      </c>
      <c r="B2943" s="175">
        <v>201809</v>
      </c>
      <c r="C2943" s="98" t="s">
        <v>2701</v>
      </c>
      <c r="D2943" s="182" t="s">
        <v>3067</v>
      </c>
      <c r="E2943" s="182" t="s">
        <v>3068</v>
      </c>
      <c r="F2943" s="183">
        <v>112</v>
      </c>
      <c r="G2943" s="184">
        <v>30736</v>
      </c>
      <c r="H2943" s="7" t="str">
        <f>VLOOKUP(G2943,'Sub-Acct VLookup'!$A$1:$B$44,2,0)</f>
        <v>Community Welfare</v>
      </c>
      <c r="I2943" s="184">
        <v>3342</v>
      </c>
      <c r="J2943" s="181" t="s">
        <v>1026</v>
      </c>
      <c r="K2943" s="181"/>
      <c r="L2943" t="str">
        <f>VLOOKUP(J2943,'State V-Lookup'!$A$1:$B$19,2,0)</f>
        <v>TENNESSEE</v>
      </c>
      <c r="M2943" t="str">
        <f>VLOOKUP(I2943,'Cost Center VLookup'!$A$1:$C$99,2,0)</f>
        <v>3342 Mid St Div Franklin Operations</v>
      </c>
      <c r="N2943" t="str">
        <f>VLOOKUP(I2943,'Cost Center VLookup'!$A$1:$C$89,3,0)</f>
        <v>Kenny Hay / Steve Steiger</v>
      </c>
      <c r="O2943" t="str">
        <f>VLOOKUP(I2943,'Cost Center VLookup'!$A$1:$D$97,4,0)</f>
        <v>Brett Lowe</v>
      </c>
    </row>
    <row r="2944" spans="1:15" ht="15" hidden="1">
      <c r="A2944" s="182" t="s">
        <v>3069</v>
      </c>
      <c r="B2944" s="175">
        <v>201809</v>
      </c>
      <c r="C2944" s="98" t="s">
        <v>2701</v>
      </c>
      <c r="D2944" s="182" t="s">
        <v>3070</v>
      </c>
      <c r="E2944" s="182" t="s">
        <v>752</v>
      </c>
      <c r="F2944" s="183">
        <v>1000</v>
      </c>
      <c r="G2944" s="184">
        <v>30736</v>
      </c>
      <c r="H2944" s="7" t="str">
        <f>VLOOKUP(G2944,'Sub-Acct VLookup'!$A$1:$B$44,2,0)</f>
        <v>Community Welfare</v>
      </c>
      <c r="I2944" s="184">
        <v>3333</v>
      </c>
      <c r="J2944" s="177" t="s">
        <v>1011</v>
      </c>
      <c r="K2944" s="177"/>
      <c r="L2944" t="str">
        <f>VLOOKUP(J2944,'State V-Lookup'!$A$1:$B$19,2,0)</f>
        <v>KENTUCKY</v>
      </c>
      <c r="M2944" t="str">
        <f>VLOOKUP(I2944,'Cost Center VLookup'!$A$1:$C$99,2,0)</f>
        <v>3333 Mid St Div Public Affairs</v>
      </c>
      <c r="N2944" t="str">
        <f>VLOOKUP(I2944,'Cost Center VLookup'!$A$1:$C$89,3,0)</f>
        <v>Mark Martin</v>
      </c>
      <c r="O2944" t="str">
        <f>VLOOKUP(I2944,'Cost Center VLookup'!$A$1:$D$97,4,0)</f>
        <v>Administration</v>
      </c>
    </row>
    <row r="2945" spans="1:15" ht="15" hidden="1">
      <c r="A2945" s="182" t="s">
        <v>3071</v>
      </c>
      <c r="B2945" s="175">
        <v>201809</v>
      </c>
      <c r="C2945" s="98" t="s">
        <v>2701</v>
      </c>
      <c r="D2945" s="182" t="s">
        <v>3073</v>
      </c>
      <c r="E2945" s="182" t="s">
        <v>3072</v>
      </c>
      <c r="F2945" s="183">
        <v>500</v>
      </c>
      <c r="G2945" s="184">
        <v>30736</v>
      </c>
      <c r="H2945" s="7" t="str">
        <f>VLOOKUP(G2945,'Sub-Acct VLookup'!$A$1:$B$44,2,0)</f>
        <v>Community Welfare</v>
      </c>
      <c r="I2945" s="184">
        <v>3342</v>
      </c>
      <c r="J2945" s="181" t="s">
        <v>1026</v>
      </c>
      <c r="K2945" s="181"/>
      <c r="L2945" t="str">
        <f>VLOOKUP(J2945,'State V-Lookup'!$A$1:$B$19,2,0)</f>
        <v>TENNESSEE</v>
      </c>
      <c r="M2945" t="str">
        <f>VLOOKUP(I2945,'Cost Center VLookup'!$A$1:$C$99,2,0)</f>
        <v>3342 Mid St Div Franklin Operations</v>
      </c>
      <c r="N2945" t="str">
        <f>VLOOKUP(I2945,'Cost Center VLookup'!$A$1:$C$89,3,0)</f>
        <v>Kenny Hay / Steve Steiger</v>
      </c>
      <c r="O2945" t="str">
        <f>VLOOKUP(I2945,'Cost Center VLookup'!$A$1:$D$97,4,0)</f>
        <v>Brett Lowe</v>
      </c>
    </row>
    <row r="2946" spans="1:15" ht="15" hidden="1">
      <c r="A2946" s="182" t="s">
        <v>3074</v>
      </c>
      <c r="B2946" s="175">
        <v>201809</v>
      </c>
      <c r="C2946" s="98" t="s">
        <v>2701</v>
      </c>
      <c r="D2946" s="182" t="s">
        <v>3075</v>
      </c>
      <c r="E2946" s="182" t="s">
        <v>365</v>
      </c>
      <c r="F2946" s="183">
        <v>500</v>
      </c>
      <c r="G2946" s="184">
        <v>30736</v>
      </c>
      <c r="H2946" s="7" t="str">
        <f>VLOOKUP(G2946,'Sub-Acct VLookup'!$A$1:$B$44,2,0)</f>
        <v>Community Welfare</v>
      </c>
      <c r="I2946" s="184">
        <v>3333</v>
      </c>
      <c r="J2946" s="177" t="s">
        <v>1011</v>
      </c>
      <c r="K2946" s="177"/>
      <c r="L2946" t="str">
        <f>VLOOKUP(J2946,'State V-Lookup'!$A$1:$B$19,2,0)</f>
        <v>KENTUCKY</v>
      </c>
      <c r="M2946" t="str">
        <f>VLOOKUP(I2946,'Cost Center VLookup'!$A$1:$C$99,2,0)</f>
        <v>3333 Mid St Div Public Affairs</v>
      </c>
      <c r="N2946" t="str">
        <f>VLOOKUP(I2946,'Cost Center VLookup'!$A$1:$C$89,3,0)</f>
        <v>Mark Martin</v>
      </c>
      <c r="O2946" t="str">
        <f>VLOOKUP(I2946,'Cost Center VLookup'!$A$1:$D$97,4,0)</f>
        <v>Administration</v>
      </c>
    </row>
    <row r="2947" spans="1:15" ht="15" hidden="1">
      <c r="A2947" s="182" t="s">
        <v>3074</v>
      </c>
      <c r="B2947" s="175">
        <v>201809</v>
      </c>
      <c r="C2947" s="98" t="s">
        <v>2701</v>
      </c>
      <c r="D2947" s="182" t="s">
        <v>3075</v>
      </c>
      <c r="E2947" s="182" t="s">
        <v>2219</v>
      </c>
      <c r="F2947" s="183">
        <v>7500</v>
      </c>
      <c r="G2947" s="184">
        <v>30736</v>
      </c>
      <c r="H2947" s="7" t="str">
        <f>VLOOKUP(G2947,'Sub-Acct VLookup'!$A$1:$B$44,2,0)</f>
        <v>Community Welfare</v>
      </c>
      <c r="I2947" s="184">
        <v>3438</v>
      </c>
      <c r="J2947" s="185" t="s">
        <v>1035</v>
      </c>
      <c r="K2947" s="185"/>
      <c r="L2947" t="str">
        <f>VLOOKUP(J2947,'State V-Lookup'!$A$1:$B$19,2,0)</f>
        <v>VIRGINIA</v>
      </c>
      <c r="M2947" t="str">
        <f>VLOOKUP(I2947,'Cost Center VLookup'!$A$1:$C$99,2,0)</f>
        <v>3438 Mid St Div New River North Operations</v>
      </c>
      <c r="N2947" t="str">
        <f>VLOOKUP(I2947,'Cost Center VLookup'!$A$1:$C$89,3,0)</f>
        <v>Perry Patterson</v>
      </c>
      <c r="O2947" t="str">
        <f>VLOOKUP(I2947,'Cost Center VLookup'!$A$1:$D$97,4,0)</f>
        <v>Bernie Anderson</v>
      </c>
    </row>
    <row r="2948" spans="1:15" ht="15" hidden="1">
      <c r="A2948" s="182" t="s">
        <v>3074</v>
      </c>
      <c r="B2948" s="175">
        <v>201809</v>
      </c>
      <c r="C2948" s="98" t="s">
        <v>2701</v>
      </c>
      <c r="D2948" s="182" t="s">
        <v>3075</v>
      </c>
      <c r="E2948" s="182" t="s">
        <v>653</v>
      </c>
      <c r="F2948" s="183">
        <v>8000</v>
      </c>
      <c r="G2948" s="184">
        <v>30702</v>
      </c>
      <c r="H2948" s="7" t="str">
        <f>VLOOKUP(G2948,'Sub-Acct VLookup'!$A$1:$B$44,2,0)</f>
        <v>Education</v>
      </c>
      <c r="I2948" s="184">
        <v>3307</v>
      </c>
      <c r="J2948" s="181" t="s">
        <v>1026</v>
      </c>
      <c r="K2948" s="181"/>
      <c r="L2948" t="str">
        <f>VLOOKUP(J2948,'State V-Lookup'!$A$1:$B$19,2,0)</f>
        <v>TENNESSEE</v>
      </c>
      <c r="M2948" t="str">
        <f>VLOOKUP(I2948,'Cost Center VLookup'!$A$1:$C$99,2,0)</f>
        <v>3307 Mid St Div Franklin Finance</v>
      </c>
      <c r="N2948" t="str">
        <f>VLOOKUP(I2948,'Cost Center VLookup'!$A$1:$C$89,3,0)</f>
        <v>Marcie Wessinger</v>
      </c>
      <c r="O2948" t="str">
        <f>VLOOKUP(I2948,'Cost Center VLookup'!$A$1:$D$97,4,0)</f>
        <v>Administration</v>
      </c>
    </row>
    <row r="2949" spans="1:15" ht="15" hidden="1">
      <c r="A2949" s="182" t="s">
        <v>3074</v>
      </c>
      <c r="B2949" s="175">
        <v>201809</v>
      </c>
      <c r="C2949" s="98" t="s">
        <v>2701</v>
      </c>
      <c r="D2949" s="182" t="s">
        <v>3075</v>
      </c>
      <c r="E2949" s="182" t="s">
        <v>3076</v>
      </c>
      <c r="F2949" s="183">
        <v>250</v>
      </c>
      <c r="G2949" s="184">
        <v>30736</v>
      </c>
      <c r="H2949" s="7" t="str">
        <f>VLOOKUP(G2949,'Sub-Acct VLookup'!$A$1:$B$44,2,0)</f>
        <v>Community Welfare</v>
      </c>
      <c r="I2949" s="184">
        <v>3333</v>
      </c>
      <c r="J2949" s="177" t="s">
        <v>1011</v>
      </c>
      <c r="K2949" s="177"/>
      <c r="L2949" t="str">
        <f>VLOOKUP(J2949,'State V-Lookup'!$A$1:$B$19,2,0)</f>
        <v>KENTUCKY</v>
      </c>
      <c r="M2949" t="str">
        <f>VLOOKUP(I2949,'Cost Center VLookup'!$A$1:$C$99,2,0)</f>
        <v>3333 Mid St Div Public Affairs</v>
      </c>
      <c r="N2949" t="str">
        <f>VLOOKUP(I2949,'Cost Center VLookup'!$A$1:$C$89,3,0)</f>
        <v>Mark Martin</v>
      </c>
      <c r="O2949" t="str">
        <f>VLOOKUP(I2949,'Cost Center VLookup'!$A$1:$D$97,4,0)</f>
        <v>Administration</v>
      </c>
    </row>
    <row r="2950" spans="1:15" ht="15" hidden="1">
      <c r="A2950" s="182" t="s">
        <v>3077</v>
      </c>
      <c r="B2950" s="175">
        <v>201809</v>
      </c>
      <c r="C2950" s="98" t="s">
        <v>2701</v>
      </c>
      <c r="D2950" s="182" t="s">
        <v>3079</v>
      </c>
      <c r="E2950" s="182" t="s">
        <v>3078</v>
      </c>
      <c r="F2950" s="183">
        <v>200</v>
      </c>
      <c r="G2950" s="184">
        <v>30736</v>
      </c>
      <c r="H2950" s="7" t="str">
        <f>VLOOKUP(G2950,'Sub-Acct VLookup'!$A$1:$B$44,2,0)</f>
        <v>Community Welfare</v>
      </c>
      <c r="I2950" s="184">
        <v>3333</v>
      </c>
      <c r="J2950" s="177" t="s">
        <v>1011</v>
      </c>
      <c r="K2950" s="177"/>
      <c r="L2950" t="str">
        <f>VLOOKUP(J2950,'State V-Lookup'!$A$1:$B$19,2,0)</f>
        <v>KENTUCKY</v>
      </c>
      <c r="M2950" t="str">
        <f>VLOOKUP(I2950,'Cost Center VLookup'!$A$1:$C$99,2,0)</f>
        <v>3333 Mid St Div Public Affairs</v>
      </c>
      <c r="N2950" t="str">
        <f>VLOOKUP(I2950,'Cost Center VLookup'!$A$1:$C$89,3,0)</f>
        <v>Mark Martin</v>
      </c>
      <c r="O2950" t="str">
        <f>VLOOKUP(I2950,'Cost Center VLookup'!$A$1:$D$97,4,0)</f>
        <v>Administration</v>
      </c>
    </row>
    <row r="2951" spans="1:15" ht="15" hidden="1">
      <c r="A2951" s="182" t="s">
        <v>3077</v>
      </c>
      <c r="B2951" s="175">
        <v>201809</v>
      </c>
      <c r="C2951" s="98" t="s">
        <v>2701</v>
      </c>
      <c r="D2951" s="182" t="s">
        <v>3079</v>
      </c>
      <c r="E2951" s="182" t="s">
        <v>3080</v>
      </c>
      <c r="F2951" s="183">
        <v>150</v>
      </c>
      <c r="G2951" s="184">
        <v>30702</v>
      </c>
      <c r="H2951" s="7" t="str">
        <f>VLOOKUP(G2951,'Sub-Acct VLookup'!$A$1:$B$44,2,0)</f>
        <v>Education</v>
      </c>
      <c r="I2951" s="184">
        <v>3315</v>
      </c>
      <c r="J2951" s="181" t="s">
        <v>1026</v>
      </c>
      <c r="K2951" s="181"/>
      <c r="L2951" t="str">
        <f>VLOOKUP(J2951,'State V-Lookup'!$A$1:$B$19,2,0)</f>
        <v>TENNESSEE</v>
      </c>
      <c r="M2951" t="str">
        <f>VLOOKUP(I2951,'Cost Center VLookup'!$A$1:$C$99,2,0)</f>
        <v>3315 Mid St Div Franklin Measurement &amp; Corrosion Control</v>
      </c>
      <c r="N2951" t="str">
        <f>VLOOKUP(I2951,'Cost Center VLookup'!$A$1:$C$89,3,0)</f>
        <v>Ryan Chastain</v>
      </c>
      <c r="O2951" t="str">
        <f>VLOOKUP(I2951,'Cost Center VLookup'!$A$1:$D$97,4,0)</f>
        <v>Tech Services</v>
      </c>
    </row>
    <row r="2952" spans="1:15" ht="15" hidden="1">
      <c r="A2952" s="182" t="s">
        <v>3077</v>
      </c>
      <c r="B2952" s="175">
        <v>201809</v>
      </c>
      <c r="C2952" s="98" t="s">
        <v>2701</v>
      </c>
      <c r="D2952" s="182" t="s">
        <v>3079</v>
      </c>
      <c r="E2952" s="182" t="s">
        <v>1993</v>
      </c>
      <c r="F2952" s="183">
        <v>2500</v>
      </c>
      <c r="G2952" s="184">
        <v>30736</v>
      </c>
      <c r="H2952" s="7" t="str">
        <f>VLOOKUP(G2952,'Sub-Acct VLookup'!$A$1:$B$44,2,0)</f>
        <v>Community Welfare</v>
      </c>
      <c r="I2952" s="184">
        <v>3333</v>
      </c>
      <c r="J2952" s="177" t="s">
        <v>1011</v>
      </c>
      <c r="K2952" s="177"/>
      <c r="L2952" t="str">
        <f>VLOOKUP(J2952,'State V-Lookup'!$A$1:$B$19,2,0)</f>
        <v>KENTUCKY</v>
      </c>
      <c r="M2952" t="str">
        <f>VLOOKUP(I2952,'Cost Center VLookup'!$A$1:$C$99,2,0)</f>
        <v>3333 Mid St Div Public Affairs</v>
      </c>
      <c r="N2952" t="str">
        <f>VLOOKUP(I2952,'Cost Center VLookup'!$A$1:$C$89,3,0)</f>
        <v>Mark Martin</v>
      </c>
      <c r="O2952" t="str">
        <f>VLOOKUP(I2952,'Cost Center VLookup'!$A$1:$D$97,4,0)</f>
        <v>Administration</v>
      </c>
    </row>
    <row r="2953" spans="1:15" ht="15" hidden="1">
      <c r="A2953" s="182" t="s">
        <v>3081</v>
      </c>
      <c r="B2953" s="175">
        <v>201809</v>
      </c>
      <c r="C2953" s="98" t="s">
        <v>2701</v>
      </c>
      <c r="D2953" s="182" t="s">
        <v>3082</v>
      </c>
      <c r="E2953" s="182" t="s">
        <v>1497</v>
      </c>
      <c r="F2953" s="183">
        <v>500</v>
      </c>
      <c r="G2953" s="184">
        <v>30736</v>
      </c>
      <c r="H2953" s="7" t="str">
        <f>VLOOKUP(G2953,'Sub-Acct VLookup'!$A$1:$B$44,2,0)</f>
        <v>Community Welfare</v>
      </c>
      <c r="I2953" s="184">
        <v>3333</v>
      </c>
      <c r="J2953" s="177" t="s">
        <v>1011</v>
      </c>
      <c r="K2953" s="177"/>
      <c r="L2953" t="str">
        <f>VLOOKUP(J2953,'State V-Lookup'!$A$1:$B$19,2,0)</f>
        <v>KENTUCKY</v>
      </c>
      <c r="M2953" t="str">
        <f>VLOOKUP(I2953,'Cost Center VLookup'!$A$1:$C$99,2,0)</f>
        <v>3333 Mid St Div Public Affairs</v>
      </c>
      <c r="N2953" t="str">
        <f>VLOOKUP(I2953,'Cost Center VLookup'!$A$1:$C$89,3,0)</f>
        <v>Mark Martin</v>
      </c>
      <c r="O2953" t="str">
        <f>VLOOKUP(I2953,'Cost Center VLookup'!$A$1:$D$97,4,0)</f>
        <v>Administration</v>
      </c>
    </row>
    <row r="2954" spans="1:15" ht="15" hidden="1">
      <c r="A2954" s="182" t="s">
        <v>3081</v>
      </c>
      <c r="B2954" s="175">
        <v>201809</v>
      </c>
      <c r="C2954" s="98" t="s">
        <v>2701</v>
      </c>
      <c r="D2954" s="182" t="s">
        <v>3082</v>
      </c>
      <c r="E2954" s="182" t="s">
        <v>2501</v>
      </c>
      <c r="F2954" s="183">
        <v>1000</v>
      </c>
      <c r="G2954" s="184">
        <v>30736</v>
      </c>
      <c r="H2954" s="7" t="str">
        <f>VLOOKUP(G2954,'Sub-Acct VLookup'!$A$1:$B$44,2,0)</f>
        <v>Community Welfare</v>
      </c>
      <c r="I2954" s="184">
        <v>3333</v>
      </c>
      <c r="J2954" s="177" t="s">
        <v>1011</v>
      </c>
      <c r="K2954" s="177"/>
      <c r="L2954" t="str">
        <f>VLOOKUP(J2954,'State V-Lookup'!$A$1:$B$19,2,0)</f>
        <v>KENTUCKY</v>
      </c>
      <c r="M2954" t="str">
        <f>VLOOKUP(I2954,'Cost Center VLookup'!$A$1:$C$99,2,0)</f>
        <v>3333 Mid St Div Public Affairs</v>
      </c>
      <c r="N2954" t="str">
        <f>VLOOKUP(I2954,'Cost Center VLookup'!$A$1:$C$89,3,0)</f>
        <v>Mark Martin</v>
      </c>
      <c r="O2954" t="str">
        <f>VLOOKUP(I2954,'Cost Center VLookup'!$A$1:$D$97,4,0)</f>
        <v>Administration</v>
      </c>
    </row>
    <row r="2955" spans="1:15" ht="15" hidden="1">
      <c r="A2955" s="182" t="s">
        <v>3083</v>
      </c>
      <c r="B2955" s="175">
        <v>201809</v>
      </c>
      <c r="C2955" s="98" t="s">
        <v>2701</v>
      </c>
      <c r="D2955" s="182" t="s">
        <v>3085</v>
      </c>
      <c r="E2955" s="182" t="s">
        <v>3084</v>
      </c>
      <c r="F2955" s="183">
        <v>250</v>
      </c>
      <c r="G2955" s="184">
        <v>30736</v>
      </c>
      <c r="H2955" s="7" t="str">
        <f>VLOOKUP(G2955,'Sub-Acct VLookup'!$A$1:$B$44,2,0)</f>
        <v>Community Welfare</v>
      </c>
      <c r="I2955" s="184">
        <v>3333</v>
      </c>
      <c r="J2955" s="177" t="s">
        <v>1011</v>
      </c>
      <c r="K2955" s="177"/>
      <c r="L2955" t="str">
        <f>VLOOKUP(J2955,'State V-Lookup'!$A$1:$B$19,2,0)</f>
        <v>KENTUCKY</v>
      </c>
      <c r="M2955" t="str">
        <f>VLOOKUP(I2955,'Cost Center VLookup'!$A$1:$C$99,2,0)</f>
        <v>3333 Mid St Div Public Affairs</v>
      </c>
      <c r="N2955" t="str">
        <f>VLOOKUP(I2955,'Cost Center VLookup'!$A$1:$C$89,3,0)</f>
        <v>Mark Martin</v>
      </c>
      <c r="O2955" t="str">
        <f>VLOOKUP(I2955,'Cost Center VLookup'!$A$1:$D$97,4,0)</f>
        <v>Administration</v>
      </c>
    </row>
    <row r="2956" spans="1:15" ht="15" hidden="1">
      <c r="A2956" s="182" t="s">
        <v>3086</v>
      </c>
      <c r="B2956" s="175">
        <v>201809</v>
      </c>
      <c r="C2956" s="98" t="s">
        <v>2701</v>
      </c>
      <c r="D2956" s="182" t="s">
        <v>3087</v>
      </c>
      <c r="E2956" s="182" t="s">
        <v>694</v>
      </c>
      <c r="F2956" s="183">
        <v>460</v>
      </c>
      <c r="G2956" s="184">
        <v>30736</v>
      </c>
      <c r="H2956" s="7" t="str">
        <f>VLOOKUP(G2956,'Sub-Acct VLookup'!$A$1:$B$44,2,0)</f>
        <v>Community Welfare</v>
      </c>
      <c r="I2956" s="184">
        <v>2631</v>
      </c>
      <c r="J2956" s="177" t="s">
        <v>1011</v>
      </c>
      <c r="K2956" s="177"/>
      <c r="L2956" t="str">
        <f>VLOOKUP(J2956,'State V-Lookup'!$A$1:$B$19,2,0)</f>
        <v>KENTUCKY</v>
      </c>
      <c r="M2956" t="str">
        <f>VLOOKUP(I2956,'Cost Center VLookup'!$A$1:$C$99,2,0)</f>
        <v>2631 KY Div Madisonville West Region Administration</v>
      </c>
      <c r="N2956" t="str">
        <f>VLOOKUP(I2956,'Cost Center VLookup'!$A$1:$C$89,3,0)</f>
        <v>Tim Owen</v>
      </c>
      <c r="O2956" t="str">
        <f>VLOOKUP(I2956,'Cost Center VLookup'!$A$1:$D$97,4,0)</f>
        <v>Administration</v>
      </c>
    </row>
    <row r="2957" spans="1:15" ht="15" hidden="1">
      <c r="A2957" s="182" t="s">
        <v>3086</v>
      </c>
      <c r="B2957" s="175">
        <v>201809</v>
      </c>
      <c r="C2957" s="98" t="s">
        <v>2701</v>
      </c>
      <c r="D2957" s="182" t="s">
        <v>3089</v>
      </c>
      <c r="E2957" s="182" t="s">
        <v>3088</v>
      </c>
      <c r="F2957" s="183">
        <v>7.06</v>
      </c>
      <c r="G2957" s="184">
        <v>30703</v>
      </c>
      <c r="H2957" s="7" t="str">
        <f>VLOOKUP(G2957,'Sub-Acct VLookup'!$A$1:$B$44,2,0)</f>
        <v>United Way Agencies</v>
      </c>
      <c r="I2957" s="184">
        <v>2637</v>
      </c>
      <c r="J2957" s="181" t="s">
        <v>1026</v>
      </c>
      <c r="K2957" s="181"/>
      <c r="L2957" t="str">
        <f>VLOOKUP(J2957,'State V-Lookup'!$A$1:$B$19,2,0)</f>
        <v>TENNESSEE</v>
      </c>
      <c r="M2957" t="str">
        <f>VLOOKUP(I2957,'Cost Center VLookup'!$A$1:$C$99,2,0)</f>
        <v>2637 KY Div Paducah C&amp;M/Service</v>
      </c>
      <c r="N2957" t="str">
        <f>VLOOKUP(I2957,'Cost Center VLookup'!$A$1:$C$89,3,0)</f>
        <v>Pat Mattingly / Sean Jones</v>
      </c>
      <c r="O2957" t="str">
        <f>VLOOKUP(I2957,'Cost Center VLookup'!$A$1:$D$97,4,0)</f>
        <v>Ryan Tolbert</v>
      </c>
    </row>
    <row r="2958" spans="1:15" ht="15" hidden="1">
      <c r="A2958" s="182" t="s">
        <v>3086</v>
      </c>
      <c r="B2958" s="175">
        <v>201809</v>
      </c>
      <c r="C2958" s="98" t="s">
        <v>2701</v>
      </c>
      <c r="D2958" s="182" t="s">
        <v>3089</v>
      </c>
      <c r="E2958" s="182" t="s">
        <v>3088</v>
      </c>
      <c r="F2958" s="183">
        <v>7.06</v>
      </c>
      <c r="G2958" s="184">
        <v>30703</v>
      </c>
      <c r="H2958" s="7" t="str">
        <f>VLOOKUP(G2958,'Sub-Acct VLookup'!$A$1:$B$44,2,0)</f>
        <v>United Way Agencies</v>
      </c>
      <c r="I2958" s="184">
        <v>2637</v>
      </c>
      <c r="J2958" s="177" t="s">
        <v>1011</v>
      </c>
      <c r="K2958" s="177"/>
      <c r="L2958" t="str">
        <f>VLOOKUP(J2958,'State V-Lookup'!$A$1:$B$19,2,0)</f>
        <v>KENTUCKY</v>
      </c>
      <c r="M2958" t="str">
        <f>VLOOKUP(I2958,'Cost Center VLookup'!$A$1:$C$99,2,0)</f>
        <v>2637 KY Div Paducah C&amp;M/Service</v>
      </c>
      <c r="N2958" t="str">
        <f>VLOOKUP(I2958,'Cost Center VLookup'!$A$1:$C$89,3,0)</f>
        <v>Pat Mattingly / Sean Jones</v>
      </c>
      <c r="O2958" t="str">
        <f>VLOOKUP(I2958,'Cost Center VLookup'!$A$1:$D$97,4,0)</f>
        <v>Ryan Tolbert</v>
      </c>
    </row>
    <row r="2959" spans="1:15" ht="15" hidden="1">
      <c r="B2959" s="175">
        <v>201809</v>
      </c>
      <c r="C2959" s="98" t="s">
        <v>2701</v>
      </c>
      <c r="D2959" s="182" t="s">
        <v>934</v>
      </c>
      <c r="E2959" s="182" t="s">
        <v>934</v>
      </c>
      <c r="F2959" s="24">
        <v>-5295</v>
      </c>
      <c r="G2959" s="184">
        <v>30736</v>
      </c>
      <c r="H2959" s="7" t="str">
        <f>VLOOKUP(G2959,'Sub-Acct VLookup'!$A$1:$B$44,2,0)</f>
        <v>Community Welfare</v>
      </c>
      <c r="I2959" s="184">
        <v>3438</v>
      </c>
      <c r="J2959" s="177" t="s">
        <v>1035</v>
      </c>
      <c r="K2959" s="177"/>
      <c r="L2959" t="str">
        <f>VLOOKUP(J2959,'State V-Lookup'!$A$1:$B$19,2,0)</f>
        <v>VIRGINIA</v>
      </c>
      <c r="M2959" t="str">
        <f>VLOOKUP(I2959,'Cost Center VLookup'!$A$1:$C$99,2,0)</f>
        <v>3438 Mid St Div New River North Operations</v>
      </c>
      <c r="N2959" t="str">
        <f>VLOOKUP(I2959,'Cost Center VLookup'!$A$1:$C$89,3,0)</f>
        <v>Perry Patterson</v>
      </c>
      <c r="O2959" t="str">
        <f>VLOOKUP(I2959,'Cost Center VLookup'!$A$1:$D$97,4,0)</f>
        <v>Bernie Anderson</v>
      </c>
    </row>
    <row r="2960" spans="1:15" ht="15" hidden="1">
      <c r="A2960" s="186" t="s">
        <v>3090</v>
      </c>
      <c r="B2960" s="175">
        <v>201810</v>
      </c>
      <c r="C2960" s="98" t="s">
        <v>3131</v>
      </c>
      <c r="D2960" s="186" t="s">
        <v>3092</v>
      </c>
      <c r="E2960" s="186" t="s">
        <v>3091</v>
      </c>
      <c r="F2960" s="187">
        <v>1600</v>
      </c>
      <c r="G2960" s="189">
        <v>30702</v>
      </c>
      <c r="H2960" s="7" t="str">
        <f>VLOOKUP(G2960,'Sub-Acct VLookup'!$A$1:$B$44,2,0)</f>
        <v>Education</v>
      </c>
      <c r="I2960" s="189">
        <v>3333</v>
      </c>
      <c r="J2960" s="177" t="s">
        <v>1011</v>
      </c>
      <c r="K2960" s="177"/>
      <c r="L2960" t="str">
        <f>VLOOKUP(J2960,'State V-Lookup'!$A$1:$B$19,2,0)</f>
        <v>KENTUCKY</v>
      </c>
      <c r="M2960" t="str">
        <f>VLOOKUP(I2960,'Cost Center VLookup'!$A$1:$C$99,2,0)</f>
        <v>3333 Mid St Div Public Affairs</v>
      </c>
      <c r="N2960" t="str">
        <f>VLOOKUP(I2960,'Cost Center VLookup'!$A$1:$C$89,3,0)</f>
        <v>Mark Martin</v>
      </c>
      <c r="O2960" t="str">
        <f>VLOOKUP(I2960,'Cost Center VLookup'!$A$1:$D$97,4,0)</f>
        <v>Administration</v>
      </c>
    </row>
    <row r="2961" spans="1:15" ht="15" hidden="1">
      <c r="A2961" s="186" t="s">
        <v>3093</v>
      </c>
      <c r="B2961" s="175">
        <v>201810</v>
      </c>
      <c r="C2961" s="98" t="s">
        <v>3131</v>
      </c>
      <c r="D2961" s="186" t="s">
        <v>3094</v>
      </c>
      <c r="E2961" s="186" t="s">
        <v>781</v>
      </c>
      <c r="F2961" s="187">
        <v>5000</v>
      </c>
      <c r="G2961" s="189">
        <v>30710</v>
      </c>
      <c r="H2961" s="7" t="str">
        <f>VLOOKUP(G2961,'Sub-Acct VLookup'!$A$1:$B$44,2,0)</f>
        <v>Youth Clubs &amp; Centers</v>
      </c>
      <c r="I2961" s="189">
        <v>3333</v>
      </c>
      <c r="J2961" s="177" t="s">
        <v>1011</v>
      </c>
      <c r="K2961" s="177"/>
      <c r="L2961" t="str">
        <f>VLOOKUP(J2961,'State V-Lookup'!$A$1:$B$19,2,0)</f>
        <v>KENTUCKY</v>
      </c>
      <c r="M2961" t="str">
        <f>VLOOKUP(I2961,'Cost Center VLookup'!$A$1:$C$99,2,0)</f>
        <v>3333 Mid St Div Public Affairs</v>
      </c>
      <c r="N2961" t="str">
        <f>VLOOKUP(I2961,'Cost Center VLookup'!$A$1:$C$89,3,0)</f>
        <v>Mark Martin</v>
      </c>
      <c r="O2961" t="str">
        <f>VLOOKUP(I2961,'Cost Center VLookup'!$A$1:$D$97,4,0)</f>
        <v>Administration</v>
      </c>
    </row>
    <row r="2962" spans="1:15" ht="15" hidden="1">
      <c r="A2962" s="186" t="s">
        <v>3093</v>
      </c>
      <c r="B2962" s="175">
        <v>201810</v>
      </c>
      <c r="C2962" s="98" t="s">
        <v>3131</v>
      </c>
      <c r="D2962" s="186" t="s">
        <v>3095</v>
      </c>
      <c r="E2962" s="186" t="s">
        <v>876</v>
      </c>
      <c r="F2962" s="187">
        <v>1500</v>
      </c>
      <c r="G2962" s="189">
        <v>30736</v>
      </c>
      <c r="H2962" s="7" t="str">
        <f>VLOOKUP(G2962,'Sub-Acct VLookup'!$A$1:$B$44,2,0)</f>
        <v>Community Welfare</v>
      </c>
      <c r="I2962" s="189">
        <v>3333</v>
      </c>
      <c r="J2962" s="177" t="s">
        <v>1011</v>
      </c>
      <c r="K2962" s="177"/>
      <c r="L2962" t="str">
        <f>VLOOKUP(J2962,'State V-Lookup'!$A$1:$B$19,2,0)</f>
        <v>KENTUCKY</v>
      </c>
      <c r="M2962" t="str">
        <f>VLOOKUP(I2962,'Cost Center VLookup'!$A$1:$C$99,2,0)</f>
        <v>3333 Mid St Div Public Affairs</v>
      </c>
      <c r="N2962" t="str">
        <f>VLOOKUP(I2962,'Cost Center VLookup'!$A$1:$C$89,3,0)</f>
        <v>Mark Martin</v>
      </c>
      <c r="O2962" t="str">
        <f>VLOOKUP(I2962,'Cost Center VLookup'!$A$1:$D$97,4,0)</f>
        <v>Administration</v>
      </c>
    </row>
    <row r="2963" spans="1:15" ht="15" hidden="1">
      <c r="A2963" s="186" t="s">
        <v>3093</v>
      </c>
      <c r="B2963" s="175">
        <v>201810</v>
      </c>
      <c r="C2963" s="98" t="s">
        <v>3131</v>
      </c>
      <c r="D2963" s="186" t="s">
        <v>3096</v>
      </c>
      <c r="E2963" s="186" t="s">
        <v>2309</v>
      </c>
      <c r="F2963" s="187">
        <v>600</v>
      </c>
      <c r="G2963" s="189">
        <v>30702</v>
      </c>
      <c r="H2963" s="7" t="str">
        <f>VLOOKUP(G2963,'Sub-Acct VLookup'!$A$1:$B$44,2,0)</f>
        <v>Education</v>
      </c>
      <c r="I2963" s="189">
        <v>3333</v>
      </c>
      <c r="J2963" s="177" t="s">
        <v>1011</v>
      </c>
      <c r="K2963" s="177"/>
      <c r="L2963" t="str">
        <f>VLOOKUP(J2963,'State V-Lookup'!$A$1:$B$19,2,0)</f>
        <v>KENTUCKY</v>
      </c>
      <c r="M2963" t="str">
        <f>VLOOKUP(I2963,'Cost Center VLookup'!$A$1:$C$99,2,0)</f>
        <v>3333 Mid St Div Public Affairs</v>
      </c>
      <c r="N2963" t="str">
        <f>VLOOKUP(I2963,'Cost Center VLookup'!$A$1:$C$89,3,0)</f>
        <v>Mark Martin</v>
      </c>
      <c r="O2963" t="str">
        <f>VLOOKUP(I2963,'Cost Center VLookup'!$A$1:$D$97,4,0)</f>
        <v>Administration</v>
      </c>
    </row>
    <row r="2964" spans="1:15" ht="15" hidden="1">
      <c r="A2964" s="186" t="s">
        <v>3097</v>
      </c>
      <c r="B2964" s="175">
        <v>201810</v>
      </c>
      <c r="C2964" s="98" t="s">
        <v>3131</v>
      </c>
      <c r="D2964" s="186" t="s">
        <v>3098</v>
      </c>
      <c r="E2964" s="186" t="s">
        <v>1486</v>
      </c>
      <c r="F2964" s="187">
        <v>125621.64</v>
      </c>
      <c r="G2964" s="189">
        <v>30711</v>
      </c>
      <c r="H2964" s="7" t="str">
        <f>VLOOKUP(G2964,'Sub-Acct VLookup'!$A$1:$B$44,2,0)</f>
        <v>Heat Help Assistance Program</v>
      </c>
      <c r="I2964" s="189">
        <v>3333</v>
      </c>
      <c r="J2964" s="177" t="s">
        <v>1011</v>
      </c>
      <c r="K2964" s="177"/>
      <c r="L2964" t="str">
        <f>VLOOKUP(J2964,'State V-Lookup'!$A$1:$B$19,2,0)</f>
        <v>KENTUCKY</v>
      </c>
      <c r="M2964" t="str">
        <f>VLOOKUP(I2964,'Cost Center VLookup'!$A$1:$C$99,2,0)</f>
        <v>3333 Mid St Div Public Affairs</v>
      </c>
      <c r="N2964" t="str">
        <f>VLOOKUP(I2964,'Cost Center VLookup'!$A$1:$C$89,3,0)</f>
        <v>Mark Martin</v>
      </c>
      <c r="O2964" t="str">
        <f>VLOOKUP(I2964,'Cost Center VLookup'!$A$1:$D$97,4,0)</f>
        <v>Administration</v>
      </c>
    </row>
    <row r="2965" spans="1:15" ht="15" hidden="1">
      <c r="A2965" s="186" t="s">
        <v>3097</v>
      </c>
      <c r="B2965" s="175">
        <v>201810</v>
      </c>
      <c r="C2965" s="98" t="s">
        <v>3131</v>
      </c>
      <c r="D2965" s="186" t="s">
        <v>3098</v>
      </c>
      <c r="E2965" s="186" t="s">
        <v>1486</v>
      </c>
      <c r="F2965" s="187">
        <v>127903.36</v>
      </c>
      <c r="G2965" s="189">
        <v>30711</v>
      </c>
      <c r="H2965" s="7" t="str">
        <f>VLOOKUP(G2965,'Sub-Acct VLookup'!$A$1:$B$44,2,0)</f>
        <v>Heat Help Assistance Program</v>
      </c>
      <c r="I2965" s="189">
        <v>3333</v>
      </c>
      <c r="J2965" s="188" t="s">
        <v>1027</v>
      </c>
      <c r="K2965" s="188"/>
      <c r="L2965" t="str">
        <f>VLOOKUP(J2965,'State V-Lookup'!$A$1:$B$19,2,0)</f>
        <v>GENERAL OFFICE</v>
      </c>
      <c r="M2965" t="str">
        <f>VLOOKUP(I2965,'Cost Center VLookup'!$A$1:$C$99,2,0)</f>
        <v>3333 Mid St Div Public Affairs</v>
      </c>
      <c r="N2965" t="str">
        <f>VLOOKUP(I2965,'Cost Center VLookup'!$A$1:$C$89,3,0)</f>
        <v>Mark Martin</v>
      </c>
      <c r="O2965" t="str">
        <f>VLOOKUP(I2965,'Cost Center VLookup'!$A$1:$D$97,4,0)</f>
        <v>Administration</v>
      </c>
    </row>
    <row r="2966" spans="1:15" ht="15" hidden="1">
      <c r="A2966" s="186" t="s">
        <v>3099</v>
      </c>
      <c r="B2966" s="175">
        <v>201810</v>
      </c>
      <c r="C2966" s="98" t="s">
        <v>3131</v>
      </c>
      <c r="D2966" s="186" t="s">
        <v>3100</v>
      </c>
      <c r="E2966" s="186" t="s">
        <v>484</v>
      </c>
      <c r="F2966" s="187">
        <v>1500</v>
      </c>
      <c r="G2966" s="189">
        <v>30736</v>
      </c>
      <c r="H2966" s="7" t="str">
        <f>VLOOKUP(G2966,'Sub-Acct VLookup'!$A$1:$B$44,2,0)</f>
        <v>Community Welfare</v>
      </c>
      <c r="I2966" s="189">
        <v>3333</v>
      </c>
      <c r="J2966" s="177" t="s">
        <v>1011</v>
      </c>
      <c r="K2966" s="177"/>
      <c r="L2966" t="str">
        <f>VLOOKUP(J2966,'State V-Lookup'!$A$1:$B$19,2,0)</f>
        <v>KENTUCKY</v>
      </c>
      <c r="M2966" t="str">
        <f>VLOOKUP(I2966,'Cost Center VLookup'!$A$1:$C$99,2,0)</f>
        <v>3333 Mid St Div Public Affairs</v>
      </c>
      <c r="N2966" t="str">
        <f>VLOOKUP(I2966,'Cost Center VLookup'!$A$1:$C$89,3,0)</f>
        <v>Mark Martin</v>
      </c>
      <c r="O2966" t="str">
        <f>VLOOKUP(I2966,'Cost Center VLookup'!$A$1:$D$97,4,0)</f>
        <v>Administration</v>
      </c>
    </row>
    <row r="2967" spans="1:15" ht="15" hidden="1">
      <c r="A2967" s="186" t="s">
        <v>3101</v>
      </c>
      <c r="B2967" s="175">
        <v>201810</v>
      </c>
      <c r="C2967" s="98" t="s">
        <v>3131</v>
      </c>
      <c r="D2967" s="186" t="s">
        <v>3102</v>
      </c>
      <c r="E2967" s="186" t="s">
        <v>597</v>
      </c>
      <c r="F2967" s="187">
        <v>500</v>
      </c>
      <c r="G2967" s="189">
        <v>30736</v>
      </c>
      <c r="H2967" s="7" t="str">
        <f>VLOOKUP(G2967,'Sub-Acct VLookup'!$A$1:$B$44,2,0)</f>
        <v>Community Welfare</v>
      </c>
      <c r="I2967" s="189">
        <v>3333</v>
      </c>
      <c r="J2967" s="188" t="s">
        <v>1026</v>
      </c>
      <c r="K2967" s="188"/>
      <c r="L2967" t="str">
        <f>VLOOKUP(J2967,'State V-Lookup'!$A$1:$B$19,2,0)</f>
        <v>TENNESSEE</v>
      </c>
      <c r="M2967" t="str">
        <f>VLOOKUP(I2967,'Cost Center VLookup'!$A$1:$C$99,2,0)</f>
        <v>3333 Mid St Div Public Affairs</v>
      </c>
      <c r="N2967" t="str">
        <f>VLOOKUP(I2967,'Cost Center VLookup'!$A$1:$C$89,3,0)</f>
        <v>Mark Martin</v>
      </c>
      <c r="O2967" t="str">
        <f>VLOOKUP(I2967,'Cost Center VLookup'!$A$1:$D$97,4,0)</f>
        <v>Administration</v>
      </c>
    </row>
    <row r="2968" spans="1:15" ht="15" hidden="1">
      <c r="A2968" s="186" t="s">
        <v>3103</v>
      </c>
      <c r="B2968" s="175">
        <v>201810</v>
      </c>
      <c r="C2968" s="98" t="s">
        <v>3131</v>
      </c>
      <c r="D2968" s="186" t="s">
        <v>3104</v>
      </c>
      <c r="E2968" s="186" t="s">
        <v>470</v>
      </c>
      <c r="F2968" s="187">
        <v>3500</v>
      </c>
      <c r="G2968" s="189">
        <v>30736</v>
      </c>
      <c r="H2968" s="7" t="str">
        <f>VLOOKUP(G2968,'Sub-Acct VLookup'!$A$1:$B$44,2,0)</f>
        <v>Community Welfare</v>
      </c>
      <c r="I2968" s="189">
        <v>3333</v>
      </c>
      <c r="J2968" s="177" t="s">
        <v>1011</v>
      </c>
      <c r="K2968" s="177"/>
      <c r="L2968" t="str">
        <f>VLOOKUP(J2968,'State V-Lookup'!$A$1:$B$19,2,0)</f>
        <v>KENTUCKY</v>
      </c>
      <c r="M2968" t="str">
        <f>VLOOKUP(I2968,'Cost Center VLookup'!$A$1:$C$99,2,0)</f>
        <v>3333 Mid St Div Public Affairs</v>
      </c>
      <c r="N2968" t="str">
        <f>VLOOKUP(I2968,'Cost Center VLookup'!$A$1:$C$89,3,0)</f>
        <v>Mark Martin</v>
      </c>
      <c r="O2968" t="str">
        <f>VLOOKUP(I2968,'Cost Center VLookup'!$A$1:$D$97,4,0)</f>
        <v>Administration</v>
      </c>
    </row>
    <row r="2969" spans="1:15" ht="15" hidden="1">
      <c r="A2969" s="186" t="s">
        <v>3103</v>
      </c>
      <c r="B2969" s="175">
        <v>201810</v>
      </c>
      <c r="C2969" s="98" t="s">
        <v>3131</v>
      </c>
      <c r="D2969" s="186" t="s">
        <v>3106</v>
      </c>
      <c r="E2969" s="186" t="s">
        <v>3105</v>
      </c>
      <c r="F2969" s="187">
        <v>3500</v>
      </c>
      <c r="G2969" s="189">
        <v>30706</v>
      </c>
      <c r="H2969" s="7" t="str">
        <f>VLOOKUP(G2969,'Sub-Acct VLookup'!$A$1:$B$44,2,0)</f>
        <v>Museums &amp; Arts</v>
      </c>
      <c r="I2969" s="189">
        <v>3333</v>
      </c>
      <c r="J2969" s="177" t="s">
        <v>1011</v>
      </c>
      <c r="K2969" s="177"/>
      <c r="L2969" t="str">
        <f>VLOOKUP(J2969,'State V-Lookup'!$A$1:$B$19,2,0)</f>
        <v>KENTUCKY</v>
      </c>
      <c r="M2969" t="str">
        <f>VLOOKUP(I2969,'Cost Center VLookup'!$A$1:$C$99,2,0)</f>
        <v>3333 Mid St Div Public Affairs</v>
      </c>
      <c r="N2969" t="str">
        <f>VLOOKUP(I2969,'Cost Center VLookup'!$A$1:$C$89,3,0)</f>
        <v>Mark Martin</v>
      </c>
      <c r="O2969" t="str">
        <f>VLOOKUP(I2969,'Cost Center VLookup'!$A$1:$D$97,4,0)</f>
        <v>Administration</v>
      </c>
    </row>
    <row r="2970" spans="1:15" ht="15" hidden="1">
      <c r="A2970" s="186" t="s">
        <v>3103</v>
      </c>
      <c r="B2970" s="175">
        <v>201810</v>
      </c>
      <c r="C2970" s="98" t="s">
        <v>3131</v>
      </c>
      <c r="D2970" s="186" t="s">
        <v>3106</v>
      </c>
      <c r="E2970" s="186" t="s">
        <v>3107</v>
      </c>
      <c r="F2970" s="187">
        <v>100</v>
      </c>
      <c r="G2970" s="189">
        <v>30736</v>
      </c>
      <c r="H2970" s="7" t="str">
        <f>VLOOKUP(G2970,'Sub-Acct VLookup'!$A$1:$B$44,2,0)</f>
        <v>Community Welfare</v>
      </c>
      <c r="I2970" s="189">
        <v>3301</v>
      </c>
      <c r="J2970" s="188" t="s">
        <v>1027</v>
      </c>
      <c r="K2970" s="188"/>
      <c r="L2970" t="str">
        <f>VLOOKUP(J2970,'State V-Lookup'!$A$1:$B$19,2,0)</f>
        <v>GENERAL OFFICE</v>
      </c>
      <c r="M2970" t="str">
        <f>VLOOKUP(I2970,'Cost Center VLookup'!$A$1:$C$99,2,0)</f>
        <v>3301 Mid St Div Franklin Administration</v>
      </c>
      <c r="N2970" t="str">
        <f>VLOOKUP(I2970,'Cost Center VLookup'!$A$1:$C$89,3,0)</f>
        <v>Kevin Dobbs</v>
      </c>
      <c r="O2970" t="str">
        <f>VLOOKUP(I2970,'Cost Center VLookup'!$A$1:$D$97,4,0)</f>
        <v>Administration</v>
      </c>
    </row>
    <row r="2971" spans="1:15" ht="15" hidden="1">
      <c r="A2971" s="186" t="s">
        <v>3108</v>
      </c>
      <c r="B2971" s="175">
        <v>201810</v>
      </c>
      <c r="C2971" s="98" t="s">
        <v>3131</v>
      </c>
      <c r="D2971" s="186" t="s">
        <v>3109</v>
      </c>
      <c r="E2971" s="186" t="s">
        <v>88</v>
      </c>
      <c r="F2971" s="187">
        <v>200</v>
      </c>
      <c r="G2971" s="189">
        <v>30736</v>
      </c>
      <c r="H2971" s="7" t="str">
        <f>VLOOKUP(G2971,'Sub-Acct VLookup'!$A$1:$B$44,2,0)</f>
        <v>Community Welfare</v>
      </c>
      <c r="I2971" s="189">
        <v>3333</v>
      </c>
      <c r="J2971" s="177" t="s">
        <v>1011</v>
      </c>
      <c r="K2971" s="177"/>
      <c r="L2971" t="str">
        <f>VLOOKUP(J2971,'State V-Lookup'!$A$1:$B$19,2,0)</f>
        <v>KENTUCKY</v>
      </c>
      <c r="M2971" t="str">
        <f>VLOOKUP(I2971,'Cost Center VLookup'!$A$1:$C$99,2,0)</f>
        <v>3333 Mid St Div Public Affairs</v>
      </c>
      <c r="N2971" t="str">
        <f>VLOOKUP(I2971,'Cost Center VLookup'!$A$1:$C$89,3,0)</f>
        <v>Mark Martin</v>
      </c>
      <c r="O2971" t="str">
        <f>VLOOKUP(I2971,'Cost Center VLookup'!$A$1:$D$97,4,0)</f>
        <v>Administration</v>
      </c>
    </row>
    <row r="2972" spans="1:15" ht="15" hidden="1">
      <c r="A2972" s="186" t="s">
        <v>3110</v>
      </c>
      <c r="B2972" s="175">
        <v>201810</v>
      </c>
      <c r="C2972" s="98" t="s">
        <v>3131</v>
      </c>
      <c r="D2972" s="186" t="s">
        <v>3112</v>
      </c>
      <c r="E2972" s="186" t="s">
        <v>3111</v>
      </c>
      <c r="F2972" s="187">
        <v>100</v>
      </c>
      <c r="G2972" s="189">
        <v>30736</v>
      </c>
      <c r="H2972" s="7" t="str">
        <f>VLOOKUP(G2972,'Sub-Acct VLookup'!$A$1:$B$44,2,0)</f>
        <v>Community Welfare</v>
      </c>
      <c r="I2972" s="189">
        <v>3315</v>
      </c>
      <c r="J2972" s="188" t="s">
        <v>1027</v>
      </c>
      <c r="K2972" s="188"/>
      <c r="L2972" t="str">
        <f>VLOOKUP(J2972,'State V-Lookup'!$A$1:$B$19,2,0)</f>
        <v>GENERAL OFFICE</v>
      </c>
      <c r="M2972" t="str">
        <f>VLOOKUP(I2972,'Cost Center VLookup'!$A$1:$C$99,2,0)</f>
        <v>3315 Mid St Div Franklin Measurement &amp; Corrosion Control</v>
      </c>
      <c r="N2972" t="str">
        <f>VLOOKUP(I2972,'Cost Center VLookup'!$A$1:$C$89,3,0)</f>
        <v>Ryan Chastain</v>
      </c>
      <c r="O2972" t="str">
        <f>VLOOKUP(I2972,'Cost Center VLookup'!$A$1:$D$97,4,0)</f>
        <v>Tech Services</v>
      </c>
    </row>
    <row r="2973" spans="1:15" ht="15" hidden="1">
      <c r="A2973" s="186" t="s">
        <v>3113</v>
      </c>
      <c r="B2973" s="175">
        <v>201810</v>
      </c>
      <c r="C2973" s="98" t="s">
        <v>3131</v>
      </c>
      <c r="D2973" s="186" t="s">
        <v>3114</v>
      </c>
      <c r="E2973" s="186" t="s">
        <v>1876</v>
      </c>
      <c r="F2973" s="187">
        <v>2500</v>
      </c>
      <c r="G2973" s="189">
        <v>30702</v>
      </c>
      <c r="H2973" s="7" t="str">
        <f>VLOOKUP(G2973,'Sub-Acct VLookup'!$A$1:$B$44,2,0)</f>
        <v>Education</v>
      </c>
      <c r="I2973" s="189">
        <v>3333</v>
      </c>
      <c r="J2973" s="177" t="s">
        <v>1011</v>
      </c>
      <c r="K2973" s="177"/>
      <c r="L2973" t="str">
        <f>VLOOKUP(J2973,'State V-Lookup'!$A$1:$B$19,2,0)</f>
        <v>KENTUCKY</v>
      </c>
      <c r="M2973" t="str">
        <f>VLOOKUP(I2973,'Cost Center VLookup'!$A$1:$C$99,2,0)</f>
        <v>3333 Mid St Div Public Affairs</v>
      </c>
      <c r="N2973" t="str">
        <f>VLOOKUP(I2973,'Cost Center VLookup'!$A$1:$C$89,3,0)</f>
        <v>Mark Martin</v>
      </c>
      <c r="O2973" t="str">
        <f>VLOOKUP(I2973,'Cost Center VLookup'!$A$1:$D$97,4,0)</f>
        <v>Administration</v>
      </c>
    </row>
    <row r="2974" spans="1:15" ht="15" hidden="1">
      <c r="A2974" s="186" t="s">
        <v>3115</v>
      </c>
      <c r="B2974" s="175">
        <v>201810</v>
      </c>
      <c r="C2974" s="98" t="s">
        <v>3131</v>
      </c>
      <c r="D2974" s="186" t="s">
        <v>3116</v>
      </c>
      <c r="E2974" s="186" t="s">
        <v>519</v>
      </c>
      <c r="F2974" s="187">
        <v>1000</v>
      </c>
      <c r="G2974" s="189">
        <v>30736</v>
      </c>
      <c r="H2974" s="7" t="str">
        <f>VLOOKUP(G2974,'Sub-Acct VLookup'!$A$1:$B$44,2,0)</f>
        <v>Community Welfare</v>
      </c>
      <c r="I2974" s="189">
        <v>3333</v>
      </c>
      <c r="J2974" s="177" t="s">
        <v>1011</v>
      </c>
      <c r="K2974" s="177"/>
      <c r="L2974" t="str">
        <f>VLOOKUP(J2974,'State V-Lookup'!$A$1:$B$19,2,0)</f>
        <v>KENTUCKY</v>
      </c>
      <c r="M2974" t="str">
        <f>VLOOKUP(I2974,'Cost Center VLookup'!$A$1:$C$99,2,0)</f>
        <v>3333 Mid St Div Public Affairs</v>
      </c>
      <c r="N2974" t="str">
        <f>VLOOKUP(I2974,'Cost Center VLookup'!$A$1:$C$89,3,0)</f>
        <v>Mark Martin</v>
      </c>
      <c r="O2974" t="str">
        <f>VLOOKUP(I2974,'Cost Center VLookup'!$A$1:$D$97,4,0)</f>
        <v>Administration</v>
      </c>
    </row>
    <row r="2975" spans="1:15" ht="15" hidden="1">
      <c r="A2975" s="186" t="s">
        <v>3117</v>
      </c>
      <c r="B2975" s="175">
        <v>201810</v>
      </c>
      <c r="C2975" s="98" t="s">
        <v>3131</v>
      </c>
      <c r="D2975" s="186" t="s">
        <v>3119</v>
      </c>
      <c r="E2975" s="186" t="s">
        <v>3118</v>
      </c>
      <c r="F2975" s="187">
        <v>2500</v>
      </c>
      <c r="G2975" s="189">
        <v>30736</v>
      </c>
      <c r="H2975" s="7" t="str">
        <f>VLOOKUP(G2975,'Sub-Acct VLookup'!$A$1:$B$44,2,0)</f>
        <v>Community Welfare</v>
      </c>
      <c r="I2975" s="189">
        <v>3333</v>
      </c>
      <c r="J2975" s="188" t="s">
        <v>1026</v>
      </c>
      <c r="K2975" s="188"/>
      <c r="L2975" t="str">
        <f>VLOOKUP(J2975,'State V-Lookup'!$A$1:$B$19,2,0)</f>
        <v>TENNESSEE</v>
      </c>
      <c r="M2975" t="str">
        <f>VLOOKUP(I2975,'Cost Center VLookup'!$A$1:$C$99,2,0)</f>
        <v>3333 Mid St Div Public Affairs</v>
      </c>
      <c r="N2975" t="str">
        <f>VLOOKUP(I2975,'Cost Center VLookup'!$A$1:$C$89,3,0)</f>
        <v>Mark Martin</v>
      </c>
      <c r="O2975" t="str">
        <f>VLOOKUP(I2975,'Cost Center VLookup'!$A$1:$D$97,4,0)</f>
        <v>Administration</v>
      </c>
    </row>
    <row r="2976" spans="1:15" ht="15" hidden="1">
      <c r="A2976" s="186" t="s">
        <v>3117</v>
      </c>
      <c r="B2976" s="175">
        <v>201810</v>
      </c>
      <c r="C2976" s="98" t="s">
        <v>3131</v>
      </c>
      <c r="D2976" s="186" t="s">
        <v>3120</v>
      </c>
      <c r="E2976" s="186" t="s">
        <v>360</v>
      </c>
      <c r="F2976" s="187">
        <v>5000</v>
      </c>
      <c r="G2976" s="189">
        <v>30702</v>
      </c>
      <c r="H2976" s="7" t="str">
        <f>VLOOKUP(G2976,'Sub-Acct VLookup'!$A$1:$B$44,2,0)</f>
        <v>Education</v>
      </c>
      <c r="I2976" s="189">
        <v>3333</v>
      </c>
      <c r="J2976" s="177" t="s">
        <v>1011</v>
      </c>
      <c r="K2976" s="177"/>
      <c r="L2976" t="str">
        <f>VLOOKUP(J2976,'State V-Lookup'!$A$1:$B$19,2,0)</f>
        <v>KENTUCKY</v>
      </c>
      <c r="M2976" t="str">
        <f>VLOOKUP(I2976,'Cost Center VLookup'!$A$1:$C$99,2,0)</f>
        <v>3333 Mid St Div Public Affairs</v>
      </c>
      <c r="N2976" t="str">
        <f>VLOOKUP(I2976,'Cost Center VLookup'!$A$1:$C$89,3,0)</f>
        <v>Mark Martin</v>
      </c>
      <c r="O2976" t="str">
        <f>VLOOKUP(I2976,'Cost Center VLookup'!$A$1:$D$97,4,0)</f>
        <v>Administration</v>
      </c>
    </row>
    <row r="2977" spans="1:15" ht="15" hidden="1">
      <c r="A2977" s="186" t="s">
        <v>3121</v>
      </c>
      <c r="B2977" s="175">
        <v>201810</v>
      </c>
      <c r="C2977" s="98" t="s">
        <v>3131</v>
      </c>
      <c r="D2977" s="186" t="s">
        <v>3122</v>
      </c>
      <c r="E2977" s="186" t="s">
        <v>2496</v>
      </c>
      <c r="F2977" s="187">
        <v>300</v>
      </c>
      <c r="G2977" s="189">
        <v>30736</v>
      </c>
      <c r="H2977" s="7" t="str">
        <f>VLOOKUP(G2977,'Sub-Acct VLookup'!$A$1:$B$44,2,0)</f>
        <v>Community Welfare</v>
      </c>
      <c r="I2977" s="189">
        <v>3333</v>
      </c>
      <c r="J2977" s="177" t="s">
        <v>1011</v>
      </c>
      <c r="K2977" s="177"/>
      <c r="L2977" t="str">
        <f>VLOOKUP(J2977,'State V-Lookup'!$A$1:$B$19,2,0)</f>
        <v>KENTUCKY</v>
      </c>
      <c r="M2977" t="str">
        <f>VLOOKUP(I2977,'Cost Center VLookup'!$A$1:$C$99,2,0)</f>
        <v>3333 Mid St Div Public Affairs</v>
      </c>
      <c r="N2977" t="str">
        <f>VLOOKUP(I2977,'Cost Center VLookup'!$A$1:$C$89,3,0)</f>
        <v>Mark Martin</v>
      </c>
      <c r="O2977" t="str">
        <f>VLOOKUP(I2977,'Cost Center VLookup'!$A$1:$D$97,4,0)</f>
        <v>Administration</v>
      </c>
    </row>
    <row r="2978" spans="1:15" ht="15" hidden="1">
      <c r="A2978" s="186" t="s">
        <v>3123</v>
      </c>
      <c r="B2978" s="175">
        <v>201810</v>
      </c>
      <c r="C2978" s="98" t="s">
        <v>3131</v>
      </c>
      <c r="D2978" s="186" t="s">
        <v>3125</v>
      </c>
      <c r="E2978" s="186" t="s">
        <v>3124</v>
      </c>
      <c r="F2978" s="187">
        <v>300</v>
      </c>
      <c r="G2978" s="189">
        <v>30702</v>
      </c>
      <c r="H2978" s="7" t="str">
        <f>VLOOKUP(G2978,'Sub-Acct VLookup'!$A$1:$B$44,2,0)</f>
        <v>Education</v>
      </c>
      <c r="I2978" s="189">
        <v>3307</v>
      </c>
      <c r="J2978" s="188" t="s">
        <v>1026</v>
      </c>
      <c r="K2978" s="188"/>
      <c r="L2978" t="str">
        <f>VLOOKUP(J2978,'State V-Lookup'!$A$1:$B$19,2,0)</f>
        <v>TENNESSEE</v>
      </c>
      <c r="M2978" t="str">
        <f>VLOOKUP(I2978,'Cost Center VLookup'!$A$1:$C$99,2,0)</f>
        <v>3307 Mid St Div Franklin Finance</v>
      </c>
      <c r="N2978" t="str">
        <f>VLOOKUP(I2978,'Cost Center VLookup'!$A$1:$C$89,3,0)</f>
        <v>Marcie Wessinger</v>
      </c>
      <c r="O2978" t="str">
        <f>VLOOKUP(I2978,'Cost Center VLookup'!$A$1:$D$97,4,0)</f>
        <v>Administration</v>
      </c>
    </row>
    <row r="2979" spans="1:15" ht="15" hidden="1">
      <c r="A2979" s="186" t="s">
        <v>3126</v>
      </c>
      <c r="B2979" s="175">
        <v>201810</v>
      </c>
      <c r="C2979" s="98" t="s">
        <v>3131</v>
      </c>
      <c r="D2979" s="186" t="s">
        <v>3127</v>
      </c>
      <c r="E2979" s="186" t="s">
        <v>2798</v>
      </c>
      <c r="F2979" s="187">
        <v>1000</v>
      </c>
      <c r="G2979" s="189">
        <v>30736</v>
      </c>
      <c r="H2979" s="7" t="str">
        <f>VLOOKUP(G2979,'Sub-Acct VLookup'!$A$1:$B$44,2,0)</f>
        <v>Community Welfare</v>
      </c>
      <c r="I2979" s="189">
        <v>3333</v>
      </c>
      <c r="J2979" s="188" t="s">
        <v>1026</v>
      </c>
      <c r="K2979" s="188"/>
      <c r="L2979" t="str">
        <f>VLOOKUP(J2979,'State V-Lookup'!$A$1:$B$19,2,0)</f>
        <v>TENNESSEE</v>
      </c>
      <c r="M2979" t="str">
        <f>VLOOKUP(I2979,'Cost Center VLookup'!$A$1:$C$99,2,0)</f>
        <v>3333 Mid St Div Public Affairs</v>
      </c>
      <c r="N2979" t="str">
        <f>VLOOKUP(I2979,'Cost Center VLookup'!$A$1:$C$89,3,0)</f>
        <v>Mark Martin</v>
      </c>
      <c r="O2979" t="str">
        <f>VLOOKUP(I2979,'Cost Center VLookup'!$A$1:$D$97,4,0)</f>
        <v>Administration</v>
      </c>
    </row>
    <row r="2980" spans="1:15" ht="15" hidden="1">
      <c r="A2980" s="186" t="s">
        <v>3128</v>
      </c>
      <c r="B2980" s="175">
        <v>201810</v>
      </c>
      <c r="C2980" s="98" t="s">
        <v>3131</v>
      </c>
      <c r="D2980" s="186" t="s">
        <v>3130</v>
      </c>
      <c r="E2980" s="186" t="s">
        <v>3129</v>
      </c>
      <c r="F2980" s="187">
        <v>750</v>
      </c>
      <c r="G2980" s="189">
        <v>30736</v>
      </c>
      <c r="H2980" s="7" t="str">
        <f>VLOOKUP(G2980,'Sub-Acct VLookup'!$A$1:$B$44,2,0)</f>
        <v>Community Welfare</v>
      </c>
      <c r="I2980" s="189">
        <v>2618</v>
      </c>
      <c r="J2980" s="188" t="s">
        <v>1026</v>
      </c>
      <c r="K2980" s="188"/>
      <c r="L2980" t="str">
        <f>VLOOKUP(J2980,'State V-Lookup'!$A$1:$B$19,2,0)</f>
        <v>TENNESSEE</v>
      </c>
      <c r="M2980" t="str">
        <f>VLOOKUP(I2980,'Cost Center VLookup'!$A$1:$C$99,2,0)</f>
        <v>2618 KY Div Safety Tech Services</v>
      </c>
      <c r="N2980" t="str">
        <f>VLOOKUP(I2980,'Cost Center VLookup'!$A$1:$C$89,3,0)</f>
        <v>Travis Greenwood</v>
      </c>
      <c r="O2980" t="str">
        <f>VLOOKUP(I2980,'Cost Center VLookup'!$A$1:$D$97,4,0)</f>
        <v>Tech Services</v>
      </c>
    </row>
    <row r="2981" spans="1:15" ht="15" hidden="1">
      <c r="A2981" s="190" t="s">
        <v>3081</v>
      </c>
      <c r="B2981" s="175">
        <v>201811</v>
      </c>
      <c r="C2981" s="98" t="s">
        <v>3131</v>
      </c>
      <c r="D2981" s="190" t="s">
        <v>3133</v>
      </c>
      <c r="E2981" s="190" t="s">
        <v>3132</v>
      </c>
      <c r="F2981" s="191">
        <v>5000</v>
      </c>
      <c r="G2981" s="192">
        <v>30736</v>
      </c>
      <c r="H2981" s="7" t="str">
        <f>VLOOKUP(G2981,'Sub-Acct VLookup'!$A$1:$B$44,2,0)</f>
        <v>Community Welfare</v>
      </c>
      <c r="I2981" s="192">
        <v>3333</v>
      </c>
      <c r="J2981" s="177" t="s">
        <v>1011</v>
      </c>
      <c r="K2981" s="177"/>
      <c r="L2981" t="str">
        <f>VLOOKUP(J2981,'State V-Lookup'!$A$1:$B$19,2,0)</f>
        <v>KENTUCKY</v>
      </c>
      <c r="M2981" t="str">
        <f>VLOOKUP(I2981,'Cost Center VLookup'!$A$1:$C$99,2,0)</f>
        <v>3333 Mid St Div Public Affairs</v>
      </c>
      <c r="N2981" t="str">
        <f>VLOOKUP(I2981,'Cost Center VLookup'!$A$1:$C$89,3,0)</f>
        <v>Mark Martin</v>
      </c>
      <c r="O2981" t="str">
        <f>VLOOKUP(I2981,'Cost Center VLookup'!$A$1:$D$97,4,0)</f>
        <v>Administration</v>
      </c>
    </row>
    <row r="2982" spans="1:15" ht="15" hidden="1">
      <c r="A2982" s="190" t="s">
        <v>3134</v>
      </c>
      <c r="B2982" s="175">
        <v>201811</v>
      </c>
      <c r="C2982" s="98" t="s">
        <v>3131</v>
      </c>
      <c r="D2982" s="190" t="s">
        <v>3135</v>
      </c>
      <c r="E2982" s="190" t="s">
        <v>1866</v>
      </c>
      <c r="F2982" s="191">
        <v>150</v>
      </c>
      <c r="G2982" s="192">
        <v>30736</v>
      </c>
      <c r="H2982" s="7" t="str">
        <f>VLOOKUP(G2982,'Sub-Acct VLookup'!$A$1:$B$44,2,0)</f>
        <v>Community Welfare</v>
      </c>
      <c r="I2982" s="192">
        <v>3333</v>
      </c>
      <c r="J2982" s="193" t="s">
        <v>1026</v>
      </c>
      <c r="K2982" s="193"/>
      <c r="L2982" t="str">
        <f>VLOOKUP(J2982,'State V-Lookup'!$A$1:$B$19,2,0)</f>
        <v>TENNESSEE</v>
      </c>
      <c r="M2982" t="str">
        <f>VLOOKUP(I2982,'Cost Center VLookup'!$A$1:$C$99,2,0)</f>
        <v>3333 Mid St Div Public Affairs</v>
      </c>
      <c r="N2982" t="str">
        <f>VLOOKUP(I2982,'Cost Center VLookup'!$A$1:$C$89,3,0)</f>
        <v>Mark Martin</v>
      </c>
      <c r="O2982" t="str">
        <f>VLOOKUP(I2982,'Cost Center VLookup'!$A$1:$D$97,4,0)</f>
        <v>Administration</v>
      </c>
    </row>
    <row r="2983" spans="1:15" ht="15" hidden="1">
      <c r="A2983" s="190" t="s">
        <v>3134</v>
      </c>
      <c r="B2983" s="175">
        <v>201811</v>
      </c>
      <c r="C2983" s="98" t="s">
        <v>3131</v>
      </c>
      <c r="D2983" s="190" t="s">
        <v>3135</v>
      </c>
      <c r="E2983" s="190" t="s">
        <v>3136</v>
      </c>
      <c r="F2983" s="191">
        <v>500</v>
      </c>
      <c r="G2983" s="192">
        <v>30736</v>
      </c>
      <c r="H2983" s="7" t="str">
        <f>VLOOKUP(G2983,'Sub-Acct VLookup'!$A$1:$B$44,2,0)</f>
        <v>Community Welfare</v>
      </c>
      <c r="I2983" s="192">
        <v>3333</v>
      </c>
      <c r="J2983" s="177" t="s">
        <v>1011</v>
      </c>
      <c r="K2983" s="177"/>
      <c r="L2983" t="str">
        <f>VLOOKUP(J2983,'State V-Lookup'!$A$1:$B$19,2,0)</f>
        <v>KENTUCKY</v>
      </c>
      <c r="M2983" t="str">
        <f>VLOOKUP(I2983,'Cost Center VLookup'!$A$1:$C$99,2,0)</f>
        <v>3333 Mid St Div Public Affairs</v>
      </c>
      <c r="N2983" t="str">
        <f>VLOOKUP(I2983,'Cost Center VLookup'!$A$1:$C$89,3,0)</f>
        <v>Mark Martin</v>
      </c>
      <c r="O2983" t="str">
        <f>VLOOKUP(I2983,'Cost Center VLookup'!$A$1:$D$97,4,0)</f>
        <v>Administration</v>
      </c>
    </row>
    <row r="2984" spans="1:15" ht="15" hidden="1">
      <c r="A2984" s="190" t="s">
        <v>3134</v>
      </c>
      <c r="B2984" s="175">
        <v>201811</v>
      </c>
      <c r="C2984" s="98" t="s">
        <v>3131</v>
      </c>
      <c r="D2984" s="190" t="s">
        <v>3135</v>
      </c>
      <c r="E2984" s="190" t="s">
        <v>491</v>
      </c>
      <c r="F2984" s="191">
        <v>500</v>
      </c>
      <c r="G2984" s="192">
        <v>30736</v>
      </c>
      <c r="H2984" s="7" t="str">
        <f>VLOOKUP(G2984,'Sub-Acct VLookup'!$A$1:$B$44,2,0)</f>
        <v>Community Welfare</v>
      </c>
      <c r="I2984" s="192">
        <v>3333</v>
      </c>
      <c r="J2984" s="177" t="s">
        <v>1011</v>
      </c>
      <c r="K2984" s="177"/>
      <c r="L2984" t="str">
        <f>VLOOKUP(J2984,'State V-Lookup'!$A$1:$B$19,2,0)</f>
        <v>KENTUCKY</v>
      </c>
      <c r="M2984" t="str">
        <f>VLOOKUP(I2984,'Cost Center VLookup'!$A$1:$C$99,2,0)</f>
        <v>3333 Mid St Div Public Affairs</v>
      </c>
      <c r="N2984" t="str">
        <f>VLOOKUP(I2984,'Cost Center VLookup'!$A$1:$C$89,3,0)</f>
        <v>Mark Martin</v>
      </c>
      <c r="O2984" t="str">
        <f>VLOOKUP(I2984,'Cost Center VLookup'!$A$1:$D$97,4,0)</f>
        <v>Administration</v>
      </c>
    </row>
    <row r="2985" spans="1:15" ht="15" hidden="1">
      <c r="A2985" s="190" t="s">
        <v>3134</v>
      </c>
      <c r="B2985" s="175">
        <v>201811</v>
      </c>
      <c r="C2985" s="98" t="s">
        <v>3131</v>
      </c>
      <c r="D2985" s="190" t="s">
        <v>3135</v>
      </c>
      <c r="E2985" s="190" t="s">
        <v>881</v>
      </c>
      <c r="F2985" s="191">
        <v>850</v>
      </c>
      <c r="G2985" s="192">
        <v>30736</v>
      </c>
      <c r="H2985" s="7" t="str">
        <f>VLOOKUP(G2985,'Sub-Acct VLookup'!$A$1:$B$44,2,0)</f>
        <v>Community Welfare</v>
      </c>
      <c r="I2985" s="192">
        <v>3333</v>
      </c>
      <c r="J2985" s="193" t="s">
        <v>1026</v>
      </c>
      <c r="K2985" s="193"/>
      <c r="L2985" t="str">
        <f>VLOOKUP(J2985,'State V-Lookup'!$A$1:$B$19,2,0)</f>
        <v>TENNESSEE</v>
      </c>
      <c r="M2985" t="str">
        <f>VLOOKUP(I2985,'Cost Center VLookup'!$A$1:$C$99,2,0)</f>
        <v>3333 Mid St Div Public Affairs</v>
      </c>
      <c r="N2985" t="str">
        <f>VLOOKUP(I2985,'Cost Center VLookup'!$A$1:$C$89,3,0)</f>
        <v>Mark Martin</v>
      </c>
      <c r="O2985" t="str">
        <f>VLOOKUP(I2985,'Cost Center VLookup'!$A$1:$D$97,4,0)</f>
        <v>Administration</v>
      </c>
    </row>
    <row r="2986" spans="1:15" ht="15" hidden="1">
      <c r="A2986" s="190" t="s">
        <v>3134</v>
      </c>
      <c r="B2986" s="175">
        <v>201811</v>
      </c>
      <c r="C2986" s="98" t="s">
        <v>3131</v>
      </c>
      <c r="D2986" s="190" t="s">
        <v>3135</v>
      </c>
      <c r="E2986" s="190" t="s">
        <v>360</v>
      </c>
      <c r="F2986" s="191">
        <v>200</v>
      </c>
      <c r="G2986" s="192">
        <v>30702</v>
      </c>
      <c r="H2986" s="7" t="str">
        <f>VLOOKUP(G2986,'Sub-Acct VLookup'!$A$1:$B$44,2,0)</f>
        <v>Education</v>
      </c>
      <c r="I2986" s="192">
        <v>3333</v>
      </c>
      <c r="J2986" s="177" t="s">
        <v>1011</v>
      </c>
      <c r="K2986" s="177"/>
      <c r="L2986" t="str">
        <f>VLOOKUP(J2986,'State V-Lookup'!$A$1:$B$19,2,0)</f>
        <v>KENTUCKY</v>
      </c>
      <c r="M2986" t="str">
        <f>VLOOKUP(I2986,'Cost Center VLookup'!$A$1:$C$99,2,0)</f>
        <v>3333 Mid St Div Public Affairs</v>
      </c>
      <c r="N2986" t="str">
        <f>VLOOKUP(I2986,'Cost Center VLookup'!$A$1:$C$89,3,0)</f>
        <v>Mark Martin</v>
      </c>
      <c r="O2986" t="str">
        <f>VLOOKUP(I2986,'Cost Center VLookup'!$A$1:$D$97,4,0)</f>
        <v>Administration</v>
      </c>
    </row>
    <row r="2987" spans="1:15" ht="15" hidden="1">
      <c r="A2987" s="190" t="s">
        <v>3137</v>
      </c>
      <c r="B2987" s="175">
        <v>201811</v>
      </c>
      <c r="C2987" s="98" t="s">
        <v>3131</v>
      </c>
      <c r="D2987" s="190" t="s">
        <v>3138</v>
      </c>
      <c r="E2987" s="190" t="s">
        <v>1741</v>
      </c>
      <c r="F2987" s="191">
        <v>2500</v>
      </c>
      <c r="G2987" s="192">
        <v>30702</v>
      </c>
      <c r="H2987" s="7" t="str">
        <f>VLOOKUP(G2987,'Sub-Acct VLookup'!$A$1:$B$44,2,0)</f>
        <v>Education</v>
      </c>
      <c r="I2987" s="192">
        <v>3333</v>
      </c>
      <c r="J2987" s="177" t="s">
        <v>1011</v>
      </c>
      <c r="K2987" s="177"/>
      <c r="L2987" t="str">
        <f>VLOOKUP(J2987,'State V-Lookup'!$A$1:$B$19,2,0)</f>
        <v>KENTUCKY</v>
      </c>
      <c r="M2987" t="str">
        <f>VLOOKUP(I2987,'Cost Center VLookup'!$A$1:$C$99,2,0)</f>
        <v>3333 Mid St Div Public Affairs</v>
      </c>
      <c r="N2987" t="str">
        <f>VLOOKUP(I2987,'Cost Center VLookup'!$A$1:$C$89,3,0)</f>
        <v>Mark Martin</v>
      </c>
      <c r="O2987" t="str">
        <f>VLOOKUP(I2987,'Cost Center VLookup'!$A$1:$D$97,4,0)</f>
        <v>Administration</v>
      </c>
    </row>
    <row r="2988" spans="1:15" ht="15" hidden="1">
      <c r="A2988" s="190" t="s">
        <v>3137</v>
      </c>
      <c r="B2988" s="175">
        <v>201811</v>
      </c>
      <c r="C2988" s="98" t="s">
        <v>3131</v>
      </c>
      <c r="D2988" s="190" t="s">
        <v>3138</v>
      </c>
      <c r="E2988" s="190" t="s">
        <v>3063</v>
      </c>
      <c r="F2988" s="191">
        <v>500</v>
      </c>
      <c r="G2988" s="192">
        <v>30736</v>
      </c>
      <c r="H2988" s="7" t="str">
        <f>VLOOKUP(G2988,'Sub-Acct VLookup'!$A$1:$B$44,2,0)</f>
        <v>Community Welfare</v>
      </c>
      <c r="I2988" s="192">
        <v>3333</v>
      </c>
      <c r="J2988" s="177" t="s">
        <v>1011</v>
      </c>
      <c r="K2988" s="177"/>
      <c r="L2988" t="str">
        <f>VLOOKUP(J2988,'State V-Lookup'!$A$1:$B$19,2,0)</f>
        <v>KENTUCKY</v>
      </c>
      <c r="M2988" t="str">
        <f>VLOOKUP(I2988,'Cost Center VLookup'!$A$1:$C$99,2,0)</f>
        <v>3333 Mid St Div Public Affairs</v>
      </c>
      <c r="N2988" t="str">
        <f>VLOOKUP(I2988,'Cost Center VLookup'!$A$1:$C$89,3,0)</f>
        <v>Mark Martin</v>
      </c>
      <c r="O2988" t="str">
        <f>VLOOKUP(I2988,'Cost Center VLookup'!$A$1:$D$97,4,0)</f>
        <v>Administration</v>
      </c>
    </row>
    <row r="2989" spans="1:15" ht="15" hidden="1">
      <c r="A2989" s="190" t="s">
        <v>3139</v>
      </c>
      <c r="B2989" s="175">
        <v>201811</v>
      </c>
      <c r="C2989" s="98" t="s">
        <v>3131</v>
      </c>
      <c r="D2989" s="190" t="s">
        <v>3140</v>
      </c>
      <c r="E2989" s="190" t="s">
        <v>1093</v>
      </c>
      <c r="F2989" s="191">
        <v>300</v>
      </c>
      <c r="G2989" s="192">
        <v>30736</v>
      </c>
      <c r="H2989" s="7" t="str">
        <f>VLOOKUP(G2989,'Sub-Acct VLookup'!$A$1:$B$44,2,0)</f>
        <v>Community Welfare</v>
      </c>
      <c r="I2989" s="192">
        <v>3333</v>
      </c>
      <c r="J2989" s="193" t="s">
        <v>1026</v>
      </c>
      <c r="K2989" s="193"/>
      <c r="L2989" t="str">
        <f>VLOOKUP(J2989,'State V-Lookup'!$A$1:$B$19,2,0)</f>
        <v>TENNESSEE</v>
      </c>
      <c r="M2989" t="str">
        <f>VLOOKUP(I2989,'Cost Center VLookup'!$A$1:$C$99,2,0)</f>
        <v>3333 Mid St Div Public Affairs</v>
      </c>
      <c r="N2989" t="str">
        <f>VLOOKUP(I2989,'Cost Center VLookup'!$A$1:$C$89,3,0)</f>
        <v>Mark Martin</v>
      </c>
      <c r="O2989" t="str">
        <f>VLOOKUP(I2989,'Cost Center VLookup'!$A$1:$D$97,4,0)</f>
        <v>Administration</v>
      </c>
    </row>
    <row r="2990" spans="1:15" ht="15" hidden="1">
      <c r="A2990" s="190" t="s">
        <v>3139</v>
      </c>
      <c r="B2990" s="175">
        <v>201811</v>
      </c>
      <c r="C2990" s="98" t="s">
        <v>3131</v>
      </c>
      <c r="D2990" s="190" t="s">
        <v>3141</v>
      </c>
      <c r="E2990" s="190" t="s">
        <v>3084</v>
      </c>
      <c r="F2990" s="191">
        <v>100</v>
      </c>
      <c r="G2990" s="192">
        <v>30736</v>
      </c>
      <c r="H2990" s="7" t="str">
        <f>VLOOKUP(G2990,'Sub-Acct VLookup'!$A$1:$B$44,2,0)</f>
        <v>Community Welfare</v>
      </c>
      <c r="I2990" s="192">
        <v>3333</v>
      </c>
      <c r="J2990" s="177" t="s">
        <v>1011</v>
      </c>
      <c r="K2990" s="177"/>
      <c r="L2990" t="str">
        <f>VLOOKUP(J2990,'State V-Lookup'!$A$1:$B$19,2,0)</f>
        <v>KENTUCKY</v>
      </c>
      <c r="M2990" t="str">
        <f>VLOOKUP(I2990,'Cost Center VLookup'!$A$1:$C$99,2,0)</f>
        <v>3333 Mid St Div Public Affairs</v>
      </c>
      <c r="N2990" t="str">
        <f>VLOOKUP(I2990,'Cost Center VLookup'!$A$1:$C$89,3,0)</f>
        <v>Mark Martin</v>
      </c>
      <c r="O2990" t="str">
        <f>VLOOKUP(I2990,'Cost Center VLookup'!$A$1:$D$97,4,0)</f>
        <v>Administration</v>
      </c>
    </row>
    <row r="2991" spans="1:15" ht="15" hidden="1">
      <c r="A2991" s="190" t="s">
        <v>3139</v>
      </c>
      <c r="B2991" s="175">
        <v>201811</v>
      </c>
      <c r="C2991" s="98" t="s">
        <v>3131</v>
      </c>
      <c r="D2991" s="190" t="s">
        <v>3141</v>
      </c>
      <c r="E2991" s="190" t="s">
        <v>1051</v>
      </c>
      <c r="F2991" s="191">
        <v>100</v>
      </c>
      <c r="G2991" s="192">
        <v>30736</v>
      </c>
      <c r="H2991" s="7" t="str">
        <f>VLOOKUP(G2991,'Sub-Acct VLookup'!$A$1:$B$44,2,0)</f>
        <v>Community Welfare</v>
      </c>
      <c r="I2991" s="192">
        <v>3333</v>
      </c>
      <c r="J2991" s="177" t="s">
        <v>1011</v>
      </c>
      <c r="K2991" s="177"/>
      <c r="L2991" t="str">
        <f>VLOOKUP(J2991,'State V-Lookup'!$A$1:$B$19,2,0)</f>
        <v>KENTUCKY</v>
      </c>
      <c r="M2991" t="str">
        <f>VLOOKUP(I2991,'Cost Center VLookup'!$A$1:$C$99,2,0)</f>
        <v>3333 Mid St Div Public Affairs</v>
      </c>
      <c r="N2991" t="str">
        <f>VLOOKUP(I2991,'Cost Center VLookup'!$A$1:$C$89,3,0)</f>
        <v>Mark Martin</v>
      </c>
      <c r="O2991" t="str">
        <f>VLOOKUP(I2991,'Cost Center VLookup'!$A$1:$D$97,4,0)</f>
        <v>Administration</v>
      </c>
    </row>
    <row r="2992" spans="1:15" ht="15" hidden="1">
      <c r="A2992" s="190" t="s">
        <v>3142</v>
      </c>
      <c r="B2992" s="175">
        <v>201811</v>
      </c>
      <c r="C2992" s="98" t="s">
        <v>3131</v>
      </c>
      <c r="D2992" s="190" t="s">
        <v>3143</v>
      </c>
      <c r="E2992" s="190" t="s">
        <v>691</v>
      </c>
      <c r="F2992" s="191">
        <v>1000</v>
      </c>
      <c r="G2992" s="192">
        <v>30736</v>
      </c>
      <c r="H2992" s="7" t="str">
        <f>VLOOKUP(G2992,'Sub-Acct VLookup'!$A$1:$B$44,2,0)</f>
        <v>Community Welfare</v>
      </c>
      <c r="I2992" s="192">
        <v>3333</v>
      </c>
      <c r="J2992" s="177" t="s">
        <v>1011</v>
      </c>
      <c r="K2992" s="177"/>
      <c r="L2992" t="str">
        <f>VLOOKUP(J2992,'State V-Lookup'!$A$1:$B$19,2,0)</f>
        <v>KENTUCKY</v>
      </c>
      <c r="M2992" t="str">
        <f>VLOOKUP(I2992,'Cost Center VLookup'!$A$1:$C$99,2,0)</f>
        <v>3333 Mid St Div Public Affairs</v>
      </c>
      <c r="N2992" t="str">
        <f>VLOOKUP(I2992,'Cost Center VLookup'!$A$1:$C$89,3,0)</f>
        <v>Mark Martin</v>
      </c>
      <c r="O2992" t="str">
        <f>VLOOKUP(I2992,'Cost Center VLookup'!$A$1:$D$97,4,0)</f>
        <v>Administration</v>
      </c>
    </row>
    <row r="2993" spans="1:15" ht="15" hidden="1">
      <c r="A2993" s="190" t="s">
        <v>3144</v>
      </c>
      <c r="B2993" s="175">
        <v>201811</v>
      </c>
      <c r="C2993" s="98" t="s">
        <v>3131</v>
      </c>
      <c r="D2993" s="190" t="s">
        <v>3145</v>
      </c>
      <c r="E2993" s="190" t="s">
        <v>1582</v>
      </c>
      <c r="F2993" s="191">
        <v>2500</v>
      </c>
      <c r="G2993" s="192">
        <v>30736</v>
      </c>
      <c r="H2993" s="7" t="str">
        <f>VLOOKUP(G2993,'Sub-Acct VLookup'!$A$1:$B$44,2,0)</f>
        <v>Community Welfare</v>
      </c>
      <c r="I2993" s="192">
        <v>3333</v>
      </c>
      <c r="J2993" s="193" t="s">
        <v>1026</v>
      </c>
      <c r="K2993" s="193"/>
      <c r="L2993" t="str">
        <f>VLOOKUP(J2993,'State V-Lookup'!$A$1:$B$19,2,0)</f>
        <v>TENNESSEE</v>
      </c>
      <c r="M2993" t="str">
        <f>VLOOKUP(I2993,'Cost Center VLookup'!$A$1:$C$99,2,0)</f>
        <v>3333 Mid St Div Public Affairs</v>
      </c>
      <c r="N2993" t="str">
        <f>VLOOKUP(I2993,'Cost Center VLookup'!$A$1:$C$89,3,0)</f>
        <v>Mark Martin</v>
      </c>
      <c r="O2993" t="str">
        <f>VLOOKUP(I2993,'Cost Center VLookup'!$A$1:$D$97,4,0)</f>
        <v>Administration</v>
      </c>
    </row>
    <row r="2994" spans="1:15" ht="15" hidden="1">
      <c r="A2994" s="190" t="s">
        <v>3144</v>
      </c>
      <c r="B2994" s="175">
        <v>201811</v>
      </c>
      <c r="C2994" s="98" t="s">
        <v>3131</v>
      </c>
      <c r="D2994" s="190" t="s">
        <v>3146</v>
      </c>
      <c r="E2994" s="190" t="s">
        <v>2717</v>
      </c>
      <c r="F2994" s="191">
        <v>1500</v>
      </c>
      <c r="G2994" s="192">
        <v>30736</v>
      </c>
      <c r="H2994" s="7" t="str">
        <f>VLOOKUP(G2994,'Sub-Acct VLookup'!$A$1:$B$44,2,0)</f>
        <v>Community Welfare</v>
      </c>
      <c r="I2994" s="192">
        <v>3333</v>
      </c>
      <c r="J2994" s="177" t="s">
        <v>1011</v>
      </c>
      <c r="K2994" s="177"/>
      <c r="L2994" t="str">
        <f>VLOOKUP(J2994,'State V-Lookup'!$A$1:$B$19,2,0)</f>
        <v>KENTUCKY</v>
      </c>
      <c r="M2994" t="str">
        <f>VLOOKUP(I2994,'Cost Center VLookup'!$A$1:$C$99,2,0)</f>
        <v>3333 Mid St Div Public Affairs</v>
      </c>
      <c r="N2994" t="str">
        <f>VLOOKUP(I2994,'Cost Center VLookup'!$A$1:$C$89,3,0)</f>
        <v>Mark Martin</v>
      </c>
      <c r="O2994" t="str">
        <f>VLOOKUP(I2994,'Cost Center VLookup'!$A$1:$D$97,4,0)</f>
        <v>Administration</v>
      </c>
    </row>
    <row r="2995" spans="1:15" ht="15" hidden="1">
      <c r="A2995" s="190" t="s">
        <v>3147</v>
      </c>
      <c r="B2995" s="175">
        <v>201811</v>
      </c>
      <c r="C2995" s="98" t="s">
        <v>3131</v>
      </c>
      <c r="D2995" s="190" t="s">
        <v>3148</v>
      </c>
      <c r="E2995" s="190" t="s">
        <v>606</v>
      </c>
      <c r="F2995" s="191">
        <v>3000</v>
      </c>
      <c r="G2995" s="192">
        <v>30736</v>
      </c>
      <c r="H2995" s="7" t="str">
        <f>VLOOKUP(G2995,'Sub-Acct VLookup'!$A$1:$B$44,2,0)</f>
        <v>Community Welfare</v>
      </c>
      <c r="I2995" s="192">
        <v>3303</v>
      </c>
      <c r="J2995" s="193" t="s">
        <v>1026</v>
      </c>
      <c r="K2995" s="193"/>
      <c r="L2995" t="str">
        <f>VLOOKUP(J2995,'State V-Lookup'!$A$1:$B$19,2,0)</f>
        <v>TENNESSEE</v>
      </c>
      <c r="M2995" t="str">
        <f>VLOOKUP(I2995,'Cost Center VLookup'!$A$1:$C$99,2,0)</f>
        <v>3303 Mid St Div Franklin Human Resources</v>
      </c>
      <c r="N2995" t="str">
        <f>VLOOKUP(I2995,'Cost Center VLookup'!$A$1:$C$89,3,0)</f>
        <v>Julie Duff</v>
      </c>
      <c r="O2995" t="str">
        <f>VLOOKUP(I2995,'Cost Center VLookup'!$A$1:$D$97,4,0)</f>
        <v>Administration</v>
      </c>
    </row>
    <row r="2996" spans="1:15" ht="15" hidden="1">
      <c r="A2996" s="190" t="s">
        <v>3149</v>
      </c>
      <c r="B2996" s="175">
        <v>201811</v>
      </c>
      <c r="C2996" s="98" t="s">
        <v>3131</v>
      </c>
      <c r="D2996" s="190" t="s">
        <v>3150</v>
      </c>
      <c r="E2996" s="190" t="s">
        <v>316</v>
      </c>
      <c r="F2996" s="191">
        <v>500</v>
      </c>
      <c r="G2996" s="192">
        <v>30736</v>
      </c>
      <c r="H2996" s="7" t="str">
        <f>VLOOKUP(G2996,'Sub-Acct VLookup'!$A$1:$B$44,2,0)</f>
        <v>Community Welfare</v>
      </c>
      <c r="I2996" s="192">
        <v>3333</v>
      </c>
      <c r="J2996" s="177" t="s">
        <v>1011</v>
      </c>
      <c r="K2996" s="177"/>
      <c r="L2996" t="str">
        <f>VLOOKUP(J2996,'State V-Lookup'!$A$1:$B$19,2,0)</f>
        <v>KENTUCKY</v>
      </c>
      <c r="M2996" t="str">
        <f>VLOOKUP(I2996,'Cost Center VLookup'!$A$1:$C$99,2,0)</f>
        <v>3333 Mid St Div Public Affairs</v>
      </c>
      <c r="N2996" t="str">
        <f>VLOOKUP(I2996,'Cost Center VLookup'!$A$1:$C$89,3,0)</f>
        <v>Mark Martin</v>
      </c>
      <c r="O2996" t="str">
        <f>VLOOKUP(I2996,'Cost Center VLookup'!$A$1:$D$97,4,0)</f>
        <v>Administration</v>
      </c>
    </row>
    <row r="2997" spans="1:15" ht="15" hidden="1">
      <c r="A2997" s="190" t="s">
        <v>3149</v>
      </c>
      <c r="B2997" s="175">
        <v>201811</v>
      </c>
      <c r="C2997" s="98" t="s">
        <v>3131</v>
      </c>
      <c r="D2997" s="190" t="s">
        <v>3150</v>
      </c>
      <c r="E2997" s="190" t="s">
        <v>853</v>
      </c>
      <c r="F2997" s="191">
        <v>500</v>
      </c>
      <c r="G2997" s="192">
        <v>30736</v>
      </c>
      <c r="H2997" s="7" t="str">
        <f>VLOOKUP(G2997,'Sub-Acct VLookup'!$A$1:$B$44,2,0)</f>
        <v>Community Welfare</v>
      </c>
      <c r="I2997" s="192">
        <v>3333</v>
      </c>
      <c r="J2997" s="177" t="s">
        <v>1011</v>
      </c>
      <c r="K2997" s="177"/>
      <c r="L2997" t="str">
        <f>VLOOKUP(J2997,'State V-Lookup'!$A$1:$B$19,2,0)</f>
        <v>KENTUCKY</v>
      </c>
      <c r="M2997" t="str">
        <f>VLOOKUP(I2997,'Cost Center VLookup'!$A$1:$C$99,2,0)</f>
        <v>3333 Mid St Div Public Affairs</v>
      </c>
      <c r="N2997" t="str">
        <f>VLOOKUP(I2997,'Cost Center VLookup'!$A$1:$C$89,3,0)</f>
        <v>Mark Martin</v>
      </c>
      <c r="O2997" t="str">
        <f>VLOOKUP(I2997,'Cost Center VLookup'!$A$1:$D$97,4,0)</f>
        <v>Administration</v>
      </c>
    </row>
    <row r="2998" spans="1:15" ht="15" hidden="1">
      <c r="A2998" s="190" t="s">
        <v>3149</v>
      </c>
      <c r="B2998" s="175">
        <v>201811</v>
      </c>
      <c r="C2998" s="98" t="s">
        <v>3131</v>
      </c>
      <c r="D2998" s="190" t="s">
        <v>3150</v>
      </c>
      <c r="E2998" s="190" t="s">
        <v>475</v>
      </c>
      <c r="F2998" s="191">
        <v>200</v>
      </c>
      <c r="G2998" s="192">
        <v>30736</v>
      </c>
      <c r="H2998" s="7" t="str">
        <f>VLOOKUP(G2998,'Sub-Acct VLookup'!$A$1:$B$44,2,0)</f>
        <v>Community Welfare</v>
      </c>
      <c r="I2998" s="192">
        <v>3333</v>
      </c>
      <c r="J2998" s="177" t="s">
        <v>1011</v>
      </c>
      <c r="K2998" s="177"/>
      <c r="L2998" t="str">
        <f>VLOOKUP(J2998,'State V-Lookup'!$A$1:$B$19,2,0)</f>
        <v>KENTUCKY</v>
      </c>
      <c r="M2998" t="str">
        <f>VLOOKUP(I2998,'Cost Center VLookup'!$A$1:$C$99,2,0)</f>
        <v>3333 Mid St Div Public Affairs</v>
      </c>
      <c r="N2998" t="str">
        <f>VLOOKUP(I2998,'Cost Center VLookup'!$A$1:$C$89,3,0)</f>
        <v>Mark Martin</v>
      </c>
      <c r="O2998" t="str">
        <f>VLOOKUP(I2998,'Cost Center VLookup'!$A$1:$D$97,4,0)</f>
        <v>Administration</v>
      </c>
    </row>
    <row r="2999" spans="1:15" ht="15" hidden="1">
      <c r="A2999" s="190" t="s">
        <v>3149</v>
      </c>
      <c r="B2999" s="175">
        <v>201811</v>
      </c>
      <c r="C2999" s="98" t="s">
        <v>3131</v>
      </c>
      <c r="D2999" s="190" t="s">
        <v>3150</v>
      </c>
      <c r="E2999" s="190" t="s">
        <v>581</v>
      </c>
      <c r="F2999" s="191">
        <v>500</v>
      </c>
      <c r="G2999" s="192">
        <v>30736</v>
      </c>
      <c r="H2999" s="7" t="str">
        <f>VLOOKUP(G2999,'Sub-Acct VLookup'!$A$1:$B$44,2,0)</f>
        <v>Community Welfare</v>
      </c>
      <c r="I2999" s="192">
        <v>3333</v>
      </c>
      <c r="J2999" s="177" t="s">
        <v>1011</v>
      </c>
      <c r="K2999" s="177"/>
      <c r="L2999" t="str">
        <f>VLOOKUP(J2999,'State V-Lookup'!$A$1:$B$19,2,0)</f>
        <v>KENTUCKY</v>
      </c>
      <c r="M2999" t="str">
        <f>VLOOKUP(I2999,'Cost Center VLookup'!$A$1:$C$99,2,0)</f>
        <v>3333 Mid St Div Public Affairs</v>
      </c>
      <c r="N2999" t="str">
        <f>VLOOKUP(I2999,'Cost Center VLookup'!$A$1:$C$89,3,0)</f>
        <v>Mark Martin</v>
      </c>
      <c r="O2999" t="str">
        <f>VLOOKUP(I2999,'Cost Center VLookup'!$A$1:$D$97,4,0)</f>
        <v>Administration</v>
      </c>
    </row>
    <row r="3000" spans="1:15" ht="15" hidden="1">
      <c r="A3000" s="190" t="s">
        <v>3151</v>
      </c>
      <c r="B3000" s="175">
        <v>201811</v>
      </c>
      <c r="C3000" s="98" t="s">
        <v>3131</v>
      </c>
      <c r="D3000" s="190" t="s">
        <v>3152</v>
      </c>
      <c r="E3000" s="190" t="s">
        <v>584</v>
      </c>
      <c r="F3000" s="191">
        <v>500</v>
      </c>
      <c r="G3000" s="192">
        <v>30736</v>
      </c>
      <c r="H3000" s="7" t="str">
        <f>VLOOKUP(G3000,'Sub-Acct VLookup'!$A$1:$B$44,2,0)</f>
        <v>Community Welfare</v>
      </c>
      <c r="I3000" s="192">
        <v>3333</v>
      </c>
      <c r="J3000" s="177" t="s">
        <v>1011</v>
      </c>
      <c r="K3000" s="177"/>
      <c r="L3000" t="str">
        <f>VLOOKUP(J3000,'State V-Lookup'!$A$1:$B$19,2,0)</f>
        <v>KENTUCKY</v>
      </c>
      <c r="M3000" t="str">
        <f>VLOOKUP(I3000,'Cost Center VLookup'!$A$1:$C$99,2,0)</f>
        <v>3333 Mid St Div Public Affairs</v>
      </c>
      <c r="N3000" t="str">
        <f>VLOOKUP(I3000,'Cost Center VLookup'!$A$1:$C$89,3,0)</f>
        <v>Mark Martin</v>
      </c>
      <c r="O3000" t="str">
        <f>VLOOKUP(I3000,'Cost Center VLookup'!$A$1:$D$97,4,0)</f>
        <v>Administration</v>
      </c>
    </row>
    <row r="3001" spans="1:15" ht="15" hidden="1">
      <c r="A3001" s="190" t="s">
        <v>3151</v>
      </c>
      <c r="B3001" s="175">
        <v>201811</v>
      </c>
      <c r="C3001" s="98" t="s">
        <v>3131</v>
      </c>
      <c r="D3001" s="190" t="s">
        <v>3152</v>
      </c>
      <c r="E3001" s="190" t="s">
        <v>481</v>
      </c>
      <c r="F3001" s="191">
        <v>1000</v>
      </c>
      <c r="G3001" s="192">
        <v>30736</v>
      </c>
      <c r="H3001" s="7" t="str">
        <f>VLOOKUP(G3001,'Sub-Acct VLookup'!$A$1:$B$44,2,0)</f>
        <v>Community Welfare</v>
      </c>
      <c r="I3001" s="192">
        <v>3333</v>
      </c>
      <c r="J3001" s="177" t="s">
        <v>1011</v>
      </c>
      <c r="K3001" s="177"/>
      <c r="L3001" t="str">
        <f>VLOOKUP(J3001,'State V-Lookup'!$A$1:$B$19,2,0)</f>
        <v>KENTUCKY</v>
      </c>
      <c r="M3001" t="str">
        <f>VLOOKUP(I3001,'Cost Center VLookup'!$A$1:$C$99,2,0)</f>
        <v>3333 Mid St Div Public Affairs</v>
      </c>
      <c r="N3001" t="str">
        <f>VLOOKUP(I3001,'Cost Center VLookup'!$A$1:$C$89,3,0)</f>
        <v>Mark Martin</v>
      </c>
      <c r="O3001" t="str">
        <f>VLOOKUP(I3001,'Cost Center VLookup'!$A$1:$D$97,4,0)</f>
        <v>Administration</v>
      </c>
    </row>
    <row r="3002" spans="1:15" ht="15" hidden="1">
      <c r="A3002" s="190" t="s">
        <v>3151</v>
      </c>
      <c r="B3002" s="175">
        <v>201811</v>
      </c>
      <c r="C3002" s="98" t="s">
        <v>3131</v>
      </c>
      <c r="D3002" s="190" t="s">
        <v>3152</v>
      </c>
      <c r="E3002" s="190" t="s">
        <v>2308</v>
      </c>
      <c r="F3002" s="191">
        <v>250</v>
      </c>
      <c r="G3002" s="192">
        <v>30736</v>
      </c>
      <c r="H3002" s="7" t="str">
        <f>VLOOKUP(G3002,'Sub-Acct VLookup'!$A$1:$B$44,2,0)</f>
        <v>Community Welfare</v>
      </c>
      <c r="I3002" s="192">
        <v>3333</v>
      </c>
      <c r="J3002" s="177" t="s">
        <v>1011</v>
      </c>
      <c r="K3002" s="177"/>
      <c r="L3002" t="str">
        <f>VLOOKUP(J3002,'State V-Lookup'!$A$1:$B$19,2,0)</f>
        <v>KENTUCKY</v>
      </c>
      <c r="M3002" t="str">
        <f>VLOOKUP(I3002,'Cost Center VLookup'!$A$1:$C$99,2,0)</f>
        <v>3333 Mid St Div Public Affairs</v>
      </c>
      <c r="N3002" t="str">
        <f>VLOOKUP(I3002,'Cost Center VLookup'!$A$1:$C$89,3,0)</f>
        <v>Mark Martin</v>
      </c>
      <c r="O3002" t="str">
        <f>VLOOKUP(I3002,'Cost Center VLookup'!$A$1:$D$97,4,0)</f>
        <v>Administration</v>
      </c>
    </row>
    <row r="3003" spans="1:15" ht="15" hidden="1">
      <c r="A3003" s="190" t="s">
        <v>3153</v>
      </c>
      <c r="B3003" s="175">
        <v>201811</v>
      </c>
      <c r="C3003" s="98" t="s">
        <v>3131</v>
      </c>
      <c r="D3003" s="190" t="s">
        <v>3154</v>
      </c>
      <c r="E3003" s="190" t="s">
        <v>2785</v>
      </c>
      <c r="F3003" s="191">
        <v>3000</v>
      </c>
      <c r="G3003" s="192">
        <v>30736</v>
      </c>
      <c r="H3003" s="7" t="str">
        <f>VLOOKUP(G3003,'Sub-Acct VLookup'!$A$1:$B$44,2,0)</f>
        <v>Community Welfare</v>
      </c>
      <c r="I3003" s="192">
        <v>3307</v>
      </c>
      <c r="J3003" s="177" t="s">
        <v>1011</v>
      </c>
      <c r="K3003" s="177"/>
      <c r="L3003" t="str">
        <f>VLOOKUP(J3003,'State V-Lookup'!$A$1:$B$19,2,0)</f>
        <v>KENTUCKY</v>
      </c>
      <c r="M3003" t="str">
        <f>VLOOKUP(I3003,'Cost Center VLookup'!$A$1:$C$99,2,0)</f>
        <v>3307 Mid St Div Franklin Finance</v>
      </c>
      <c r="N3003" t="str">
        <f>VLOOKUP(I3003,'Cost Center VLookup'!$A$1:$C$89,3,0)</f>
        <v>Marcie Wessinger</v>
      </c>
      <c r="O3003" t="str">
        <f>VLOOKUP(I3003,'Cost Center VLookup'!$A$1:$D$97,4,0)</f>
        <v>Administration</v>
      </c>
    </row>
    <row r="3004" spans="1:15" ht="15" hidden="1">
      <c r="A3004" s="190" t="s">
        <v>3155</v>
      </c>
      <c r="B3004" s="175">
        <v>201811</v>
      </c>
      <c r="C3004" s="98" t="s">
        <v>3131</v>
      </c>
      <c r="D3004" s="190" t="s">
        <v>3157</v>
      </c>
      <c r="E3004" s="190" t="s">
        <v>3156</v>
      </c>
      <c r="F3004" s="191">
        <v>250</v>
      </c>
      <c r="G3004" s="192">
        <v>30736</v>
      </c>
      <c r="H3004" s="7" t="str">
        <f>VLOOKUP(G3004,'Sub-Acct VLookup'!$A$1:$B$44,2,0)</f>
        <v>Community Welfare</v>
      </c>
      <c r="I3004" s="192">
        <v>3333</v>
      </c>
      <c r="J3004" s="177" t="s">
        <v>1011</v>
      </c>
      <c r="K3004" s="177"/>
      <c r="L3004" t="str">
        <f>VLOOKUP(J3004,'State V-Lookup'!$A$1:$B$19,2,0)</f>
        <v>KENTUCKY</v>
      </c>
      <c r="M3004" t="str">
        <f>VLOOKUP(I3004,'Cost Center VLookup'!$A$1:$C$99,2,0)</f>
        <v>3333 Mid St Div Public Affairs</v>
      </c>
      <c r="N3004" t="str">
        <f>VLOOKUP(I3004,'Cost Center VLookup'!$A$1:$C$89,3,0)</f>
        <v>Mark Martin</v>
      </c>
      <c r="O3004" t="str">
        <f>VLOOKUP(I3004,'Cost Center VLookup'!$A$1:$D$97,4,0)</f>
        <v>Administration</v>
      </c>
    </row>
    <row r="3005" spans="1:15" ht="15" hidden="1">
      <c r="A3005" s="190" t="s">
        <v>3155</v>
      </c>
      <c r="B3005" s="175">
        <v>201811</v>
      </c>
      <c r="C3005" s="98" t="s">
        <v>3131</v>
      </c>
      <c r="D3005" s="190" t="s">
        <v>3157</v>
      </c>
      <c r="E3005" s="190" t="s">
        <v>3158</v>
      </c>
      <c r="F3005" s="191">
        <v>250</v>
      </c>
      <c r="G3005" s="192">
        <v>30736</v>
      </c>
      <c r="H3005" s="7" t="str">
        <f>VLOOKUP(G3005,'Sub-Acct VLookup'!$A$1:$B$44,2,0)</f>
        <v>Community Welfare</v>
      </c>
      <c r="I3005" s="192">
        <v>3333</v>
      </c>
      <c r="J3005" s="177" t="s">
        <v>1011</v>
      </c>
      <c r="K3005" s="177"/>
      <c r="L3005" t="str">
        <f>VLOOKUP(J3005,'State V-Lookup'!$A$1:$B$19,2,0)</f>
        <v>KENTUCKY</v>
      </c>
      <c r="M3005" t="str">
        <f>VLOOKUP(I3005,'Cost Center VLookup'!$A$1:$C$99,2,0)</f>
        <v>3333 Mid St Div Public Affairs</v>
      </c>
      <c r="N3005" t="str">
        <f>VLOOKUP(I3005,'Cost Center VLookup'!$A$1:$C$89,3,0)</f>
        <v>Mark Martin</v>
      </c>
      <c r="O3005" t="str">
        <f>VLOOKUP(I3005,'Cost Center VLookup'!$A$1:$D$97,4,0)</f>
        <v>Administration</v>
      </c>
    </row>
    <row r="3006" spans="1:15" ht="15" hidden="1">
      <c r="A3006" s="190" t="s">
        <v>3155</v>
      </c>
      <c r="B3006" s="175">
        <v>201811</v>
      </c>
      <c r="C3006" s="98" t="s">
        <v>3131</v>
      </c>
      <c r="D3006" s="190" t="s">
        <v>3159</v>
      </c>
      <c r="E3006" s="190" t="s">
        <v>2252</v>
      </c>
      <c r="F3006" s="191">
        <v>1000</v>
      </c>
      <c r="G3006" s="192">
        <v>30736</v>
      </c>
      <c r="H3006" s="7" t="str">
        <f>VLOOKUP(G3006,'Sub-Acct VLookup'!$A$1:$B$44,2,0)</f>
        <v>Community Welfare</v>
      </c>
      <c r="I3006" s="192">
        <v>3303</v>
      </c>
      <c r="J3006" s="193" t="s">
        <v>1026</v>
      </c>
      <c r="K3006" s="193"/>
      <c r="L3006" t="str">
        <f>VLOOKUP(J3006,'State V-Lookup'!$A$1:$B$19,2,0)</f>
        <v>TENNESSEE</v>
      </c>
      <c r="M3006" t="str">
        <f>VLOOKUP(I3006,'Cost Center VLookup'!$A$1:$C$99,2,0)</f>
        <v>3303 Mid St Div Franklin Human Resources</v>
      </c>
      <c r="N3006" t="str">
        <f>VLOOKUP(I3006,'Cost Center VLookup'!$A$1:$C$89,3,0)</f>
        <v>Julie Duff</v>
      </c>
      <c r="O3006" t="str">
        <f>VLOOKUP(I3006,'Cost Center VLookup'!$A$1:$D$97,4,0)</f>
        <v>Administration</v>
      </c>
    </row>
    <row r="3007" spans="1:15" ht="15" hidden="1">
      <c r="A3007" s="190" t="s">
        <v>3155</v>
      </c>
      <c r="B3007" s="175">
        <v>201811</v>
      </c>
      <c r="C3007" s="98" t="s">
        <v>3131</v>
      </c>
      <c r="D3007" s="190" t="s">
        <v>3157</v>
      </c>
      <c r="E3007" s="190" t="s">
        <v>581</v>
      </c>
      <c r="F3007" s="191">
        <v>50000</v>
      </c>
      <c r="G3007" s="192">
        <v>30709</v>
      </c>
      <c r="H3007" s="7" t="str">
        <f>VLOOKUP(G3007,'Sub-Acct VLookup'!$A$1:$B$44,2,0)</f>
        <v>Salvation Army</v>
      </c>
      <c r="I3007" s="192">
        <v>3307</v>
      </c>
      <c r="J3007" s="177" t="s">
        <v>1011</v>
      </c>
      <c r="K3007" s="177"/>
      <c r="L3007" t="str">
        <f>VLOOKUP(J3007,'State V-Lookup'!$A$1:$B$19,2,0)</f>
        <v>KENTUCKY</v>
      </c>
      <c r="M3007" t="str">
        <f>VLOOKUP(I3007,'Cost Center VLookup'!$A$1:$C$99,2,0)</f>
        <v>3307 Mid St Div Franklin Finance</v>
      </c>
      <c r="N3007" t="str">
        <f>VLOOKUP(I3007,'Cost Center VLookup'!$A$1:$C$89,3,0)</f>
        <v>Marcie Wessinger</v>
      </c>
      <c r="O3007" t="str">
        <f>VLOOKUP(I3007,'Cost Center VLookup'!$A$1:$D$97,4,0)</f>
        <v>Administration</v>
      </c>
    </row>
    <row r="3008" spans="1:15" ht="15" hidden="1">
      <c r="A3008" s="190" t="s">
        <v>3160</v>
      </c>
      <c r="B3008" s="175">
        <v>201811</v>
      </c>
      <c r="C3008" s="98" t="s">
        <v>3131</v>
      </c>
      <c r="D3008" s="190" t="s">
        <v>3161</v>
      </c>
      <c r="E3008" s="190" t="s">
        <v>1540</v>
      </c>
      <c r="F3008" s="191">
        <v>1500</v>
      </c>
      <c r="G3008" s="192">
        <v>30736</v>
      </c>
      <c r="H3008" s="7" t="str">
        <f>VLOOKUP(G3008,'Sub-Acct VLookup'!$A$1:$B$44,2,0)</f>
        <v>Community Welfare</v>
      </c>
      <c r="I3008" s="192">
        <v>3342</v>
      </c>
      <c r="J3008" s="193" t="s">
        <v>1026</v>
      </c>
      <c r="K3008" s="193"/>
      <c r="L3008" t="str">
        <f>VLOOKUP(J3008,'State V-Lookup'!$A$1:$B$19,2,0)</f>
        <v>TENNESSEE</v>
      </c>
      <c r="M3008" t="str">
        <f>VLOOKUP(I3008,'Cost Center VLookup'!$A$1:$C$99,2,0)</f>
        <v>3342 Mid St Div Franklin Operations</v>
      </c>
      <c r="N3008" t="str">
        <f>VLOOKUP(I3008,'Cost Center VLookup'!$A$1:$C$89,3,0)</f>
        <v>Kenny Hay / Steve Steiger</v>
      </c>
      <c r="O3008" t="str">
        <f>VLOOKUP(I3008,'Cost Center VLookup'!$A$1:$D$97,4,0)</f>
        <v>Brett Lowe</v>
      </c>
    </row>
    <row r="3009" spans="1:15" ht="15" hidden="1">
      <c r="A3009" s="190" t="s">
        <v>3160</v>
      </c>
      <c r="B3009" s="175">
        <v>201811</v>
      </c>
      <c r="C3009" s="98" t="s">
        <v>3131</v>
      </c>
      <c r="D3009" s="190" t="s">
        <v>3161</v>
      </c>
      <c r="E3009" s="190" t="s">
        <v>581</v>
      </c>
      <c r="F3009" s="191">
        <v>1105.73</v>
      </c>
      <c r="G3009" s="192">
        <v>30709</v>
      </c>
      <c r="H3009" s="7" t="str">
        <f>VLOOKUP(G3009,'Sub-Acct VLookup'!$A$1:$B$44,2,0)</f>
        <v>Salvation Army</v>
      </c>
      <c r="I3009" s="192">
        <v>3307</v>
      </c>
      <c r="J3009" s="177" t="s">
        <v>1011</v>
      </c>
      <c r="K3009" s="177"/>
      <c r="L3009" t="str">
        <f>VLOOKUP(J3009,'State V-Lookup'!$A$1:$B$19,2,0)</f>
        <v>KENTUCKY</v>
      </c>
      <c r="M3009" t="str">
        <f>VLOOKUP(I3009,'Cost Center VLookup'!$A$1:$C$99,2,0)</f>
        <v>3307 Mid St Div Franklin Finance</v>
      </c>
      <c r="N3009" t="str">
        <f>VLOOKUP(I3009,'Cost Center VLookup'!$A$1:$C$89,3,0)</f>
        <v>Marcie Wessinger</v>
      </c>
      <c r="O3009" t="str">
        <f>VLOOKUP(I3009,'Cost Center VLookup'!$A$1:$D$97,4,0)</f>
        <v>Administration</v>
      </c>
    </row>
    <row r="3010" spans="1:15" ht="15" hidden="1">
      <c r="A3010" s="190" t="s">
        <v>3162</v>
      </c>
      <c r="B3010" s="175">
        <v>201811</v>
      </c>
      <c r="C3010" s="98" t="s">
        <v>3131</v>
      </c>
      <c r="D3010" s="190" t="s">
        <v>3163</v>
      </c>
      <c r="E3010" s="190" t="s">
        <v>2295</v>
      </c>
      <c r="F3010" s="191">
        <v>1000</v>
      </c>
      <c r="G3010" s="192">
        <v>30736</v>
      </c>
      <c r="H3010" s="7" t="str">
        <f>VLOOKUP(G3010,'Sub-Acct VLookup'!$A$1:$B$44,2,0)</f>
        <v>Community Welfare</v>
      </c>
      <c r="I3010" s="192">
        <v>3333</v>
      </c>
      <c r="J3010" s="193" t="s">
        <v>1026</v>
      </c>
      <c r="K3010" s="193"/>
      <c r="L3010" t="str">
        <f>VLOOKUP(J3010,'State V-Lookup'!$A$1:$B$19,2,0)</f>
        <v>TENNESSEE</v>
      </c>
      <c r="M3010" t="str">
        <f>VLOOKUP(I3010,'Cost Center VLookup'!$A$1:$C$99,2,0)</f>
        <v>3333 Mid St Div Public Affairs</v>
      </c>
      <c r="N3010" t="str">
        <f>VLOOKUP(I3010,'Cost Center VLookup'!$A$1:$C$89,3,0)</f>
        <v>Mark Martin</v>
      </c>
      <c r="O3010" t="str">
        <f>VLOOKUP(I3010,'Cost Center VLookup'!$A$1:$D$97,4,0)</f>
        <v>Administration</v>
      </c>
    </row>
    <row r="3011" spans="1:15" ht="15" hidden="1">
      <c r="A3011" s="194" t="s">
        <v>3121</v>
      </c>
      <c r="B3011" s="196">
        <v>201812</v>
      </c>
      <c r="C3011" s="98" t="s">
        <v>3131</v>
      </c>
      <c r="D3011" s="194" t="s">
        <v>3164</v>
      </c>
      <c r="E3011" s="194" t="s">
        <v>491</v>
      </c>
      <c r="F3011" s="195">
        <v>1000</v>
      </c>
      <c r="G3011" s="196">
        <v>30736</v>
      </c>
      <c r="H3011" s="7" t="str">
        <f>VLOOKUP(G3011,'Sub-Acct VLookup'!$A$1:$B$44,2,0)</f>
        <v>Community Welfare</v>
      </c>
      <c r="I3011" s="196">
        <v>3333</v>
      </c>
      <c r="J3011" s="193" t="s">
        <v>1026</v>
      </c>
      <c r="K3011" s="193"/>
      <c r="L3011" t="str">
        <f>VLOOKUP(J3011,'State V-Lookup'!$A$1:$B$19,2,0)</f>
        <v>TENNESSEE</v>
      </c>
      <c r="M3011" t="str">
        <f>VLOOKUP(I3011,'Cost Center VLookup'!$A$1:$C$99,2,0)</f>
        <v>3333 Mid St Div Public Affairs</v>
      </c>
      <c r="N3011" t="str">
        <f>VLOOKUP(I3011,'Cost Center VLookup'!$A$1:$C$89,3,0)</f>
        <v>Mark Martin</v>
      </c>
      <c r="O3011" t="str">
        <f>VLOOKUP(I3011,'Cost Center VLookup'!$A$1:$D$97,4,0)</f>
        <v>Administration</v>
      </c>
    </row>
    <row r="3012" spans="1:15" ht="15" hidden="1">
      <c r="A3012" s="194" t="s">
        <v>3139</v>
      </c>
      <c r="B3012" s="196">
        <v>201812</v>
      </c>
      <c r="C3012" s="98" t="s">
        <v>3131</v>
      </c>
      <c r="D3012" s="194" t="s">
        <v>3140</v>
      </c>
      <c r="E3012" s="194" t="s">
        <v>1093</v>
      </c>
      <c r="F3012" s="195">
        <v>-300</v>
      </c>
      <c r="G3012" s="196">
        <v>30736</v>
      </c>
      <c r="H3012" s="7" t="str">
        <f>VLOOKUP(G3012,'Sub-Acct VLookup'!$A$1:$B$44,2,0)</f>
        <v>Community Welfare</v>
      </c>
      <c r="I3012" s="196">
        <v>3333</v>
      </c>
      <c r="J3012" s="193" t="s">
        <v>1026</v>
      </c>
      <c r="K3012" s="193"/>
      <c r="L3012" t="str">
        <f>VLOOKUP(J3012,'State V-Lookup'!$A$1:$B$19,2,0)</f>
        <v>TENNESSEE</v>
      </c>
      <c r="M3012" t="str">
        <f>VLOOKUP(I3012,'Cost Center VLookup'!$A$1:$C$99,2,0)</f>
        <v>3333 Mid St Div Public Affairs</v>
      </c>
      <c r="N3012" t="str">
        <f>VLOOKUP(I3012,'Cost Center VLookup'!$A$1:$C$89,3,0)</f>
        <v>Mark Martin</v>
      </c>
      <c r="O3012" t="str">
        <f>VLOOKUP(I3012,'Cost Center VLookup'!$A$1:$D$97,4,0)</f>
        <v>Administration</v>
      </c>
    </row>
    <row r="3013" spans="1:15" ht="15" hidden="1">
      <c r="A3013" s="194" t="s">
        <v>3139</v>
      </c>
      <c r="B3013" s="196">
        <v>201812</v>
      </c>
      <c r="C3013" s="98" t="s">
        <v>3131</v>
      </c>
      <c r="D3013" s="194" t="s">
        <v>3165</v>
      </c>
      <c r="E3013" s="194" t="s">
        <v>1093</v>
      </c>
      <c r="F3013" s="195">
        <v>300</v>
      </c>
      <c r="G3013" s="196">
        <v>30736</v>
      </c>
      <c r="H3013" s="7" t="str">
        <f>VLOOKUP(G3013,'Sub-Acct VLookup'!$A$1:$B$44,2,0)</f>
        <v>Community Welfare</v>
      </c>
      <c r="I3013" s="196">
        <v>3333</v>
      </c>
      <c r="J3013" s="193" t="s">
        <v>1026</v>
      </c>
      <c r="K3013" s="193"/>
      <c r="L3013" t="str">
        <f>VLOOKUP(J3013,'State V-Lookup'!$A$1:$B$19,2,0)</f>
        <v>TENNESSEE</v>
      </c>
      <c r="M3013" t="str">
        <f>VLOOKUP(I3013,'Cost Center VLookup'!$A$1:$C$99,2,0)</f>
        <v>3333 Mid St Div Public Affairs</v>
      </c>
      <c r="N3013" t="str">
        <f>VLOOKUP(I3013,'Cost Center VLookup'!$A$1:$C$89,3,0)</f>
        <v>Mark Martin</v>
      </c>
      <c r="O3013" t="str">
        <f>VLOOKUP(I3013,'Cost Center VLookup'!$A$1:$D$97,4,0)</f>
        <v>Administration</v>
      </c>
    </row>
    <row r="3014" spans="1:15" ht="15" hidden="1">
      <c r="A3014" s="194" t="s">
        <v>3139</v>
      </c>
      <c r="B3014" s="196">
        <v>201812</v>
      </c>
      <c r="C3014" s="98" t="s">
        <v>3131</v>
      </c>
      <c r="D3014" s="194" t="s">
        <v>3140</v>
      </c>
      <c r="E3014" s="194" t="s">
        <v>585</v>
      </c>
      <c r="F3014" s="195">
        <v>300</v>
      </c>
      <c r="G3014" s="196">
        <v>30736</v>
      </c>
      <c r="H3014" s="7" t="str">
        <f>VLOOKUP(G3014,'Sub-Acct VLookup'!$A$1:$B$44,2,0)</f>
        <v>Community Welfare</v>
      </c>
      <c r="I3014" s="196">
        <v>3333</v>
      </c>
      <c r="J3014" s="197" t="s">
        <v>1011</v>
      </c>
      <c r="K3014" s="197"/>
      <c r="L3014" t="str">
        <f>VLOOKUP(J3014,'State V-Lookup'!$A$1:$B$19,2,0)</f>
        <v>KENTUCKY</v>
      </c>
      <c r="M3014" t="str">
        <f>VLOOKUP(I3014,'Cost Center VLookup'!$A$1:$C$99,2,0)</f>
        <v>3333 Mid St Div Public Affairs</v>
      </c>
      <c r="N3014" t="str">
        <f>VLOOKUP(I3014,'Cost Center VLookup'!$A$1:$C$89,3,0)</f>
        <v>Mark Martin</v>
      </c>
      <c r="O3014" t="str">
        <f>VLOOKUP(I3014,'Cost Center VLookup'!$A$1:$D$97,4,0)</f>
        <v>Administration</v>
      </c>
    </row>
    <row r="3015" spans="1:15" ht="15" hidden="1">
      <c r="A3015" s="194" t="s">
        <v>3162</v>
      </c>
      <c r="B3015" s="196">
        <v>201812</v>
      </c>
      <c r="C3015" s="98" t="s">
        <v>3131</v>
      </c>
      <c r="D3015" s="194" t="s">
        <v>3166</v>
      </c>
      <c r="E3015" s="194" t="s">
        <v>855</v>
      </c>
      <c r="F3015" s="195">
        <v>1000</v>
      </c>
      <c r="G3015" s="196">
        <v>30736</v>
      </c>
      <c r="H3015" s="7" t="str">
        <f>VLOOKUP(G3015,'Sub-Acct VLookup'!$A$1:$B$44,2,0)</f>
        <v>Community Welfare</v>
      </c>
      <c r="I3015" s="196">
        <v>3333</v>
      </c>
      <c r="J3015" s="197" t="s">
        <v>1011</v>
      </c>
      <c r="K3015" s="197"/>
      <c r="L3015" t="str">
        <f>VLOOKUP(J3015,'State V-Lookup'!$A$1:$B$19,2,0)</f>
        <v>KENTUCKY</v>
      </c>
      <c r="M3015" t="str">
        <f>VLOOKUP(I3015,'Cost Center VLookup'!$A$1:$C$99,2,0)</f>
        <v>3333 Mid St Div Public Affairs</v>
      </c>
      <c r="N3015" t="str">
        <f>VLOOKUP(I3015,'Cost Center VLookup'!$A$1:$C$89,3,0)</f>
        <v>Mark Martin</v>
      </c>
      <c r="O3015" t="str">
        <f>VLOOKUP(I3015,'Cost Center VLookup'!$A$1:$D$97,4,0)</f>
        <v>Administration</v>
      </c>
    </row>
    <row r="3016" spans="1:15" ht="15" hidden="1">
      <c r="A3016" s="194" t="s">
        <v>3162</v>
      </c>
      <c r="B3016" s="196">
        <v>201812</v>
      </c>
      <c r="C3016" s="98" t="s">
        <v>3131</v>
      </c>
      <c r="D3016" s="194" t="s">
        <v>3166</v>
      </c>
      <c r="E3016" s="194" t="s">
        <v>581</v>
      </c>
      <c r="F3016" s="195">
        <v>4168.7700000000004</v>
      </c>
      <c r="G3016" s="196">
        <v>30736</v>
      </c>
      <c r="H3016" s="7" t="str">
        <f>VLOOKUP(G3016,'Sub-Acct VLookup'!$A$1:$B$44,2,0)</f>
        <v>Community Welfare</v>
      </c>
      <c r="I3016" s="196">
        <v>3333</v>
      </c>
      <c r="J3016" s="197" t="s">
        <v>1011</v>
      </c>
      <c r="K3016" s="197"/>
      <c r="L3016" t="str">
        <f>VLOOKUP(J3016,'State V-Lookup'!$A$1:$B$19,2,0)</f>
        <v>KENTUCKY</v>
      </c>
      <c r="M3016" t="str">
        <f>VLOOKUP(I3016,'Cost Center VLookup'!$A$1:$C$99,2,0)</f>
        <v>3333 Mid St Div Public Affairs</v>
      </c>
      <c r="N3016" t="str">
        <f>VLOOKUP(I3016,'Cost Center VLookup'!$A$1:$C$89,3,0)</f>
        <v>Mark Martin</v>
      </c>
      <c r="O3016" t="str">
        <f>VLOOKUP(I3016,'Cost Center VLookup'!$A$1:$D$97,4,0)</f>
        <v>Administration</v>
      </c>
    </row>
    <row r="3017" spans="1:15" ht="15" hidden="1">
      <c r="A3017" s="194" t="s">
        <v>3167</v>
      </c>
      <c r="B3017" s="196">
        <v>201812</v>
      </c>
      <c r="C3017" s="98" t="s">
        <v>3131</v>
      </c>
      <c r="D3017" s="194" t="s">
        <v>3168</v>
      </c>
      <c r="E3017" s="194" t="s">
        <v>470</v>
      </c>
      <c r="F3017" s="195">
        <v>400</v>
      </c>
      <c r="G3017" s="196">
        <v>30736</v>
      </c>
      <c r="H3017" s="7" t="str">
        <f>VLOOKUP(G3017,'Sub-Acct VLookup'!$A$1:$B$44,2,0)</f>
        <v>Community Welfare</v>
      </c>
      <c r="I3017" s="196">
        <v>3333</v>
      </c>
      <c r="J3017" s="197" t="s">
        <v>1011</v>
      </c>
      <c r="K3017" s="197"/>
      <c r="L3017" t="str">
        <f>VLOOKUP(J3017,'State V-Lookup'!$A$1:$B$19,2,0)</f>
        <v>KENTUCKY</v>
      </c>
      <c r="M3017" t="str">
        <f>VLOOKUP(I3017,'Cost Center VLookup'!$A$1:$C$99,2,0)</f>
        <v>3333 Mid St Div Public Affairs</v>
      </c>
      <c r="N3017" t="str">
        <f>VLOOKUP(I3017,'Cost Center VLookup'!$A$1:$C$89,3,0)</f>
        <v>Mark Martin</v>
      </c>
      <c r="O3017" t="str">
        <f>VLOOKUP(I3017,'Cost Center VLookup'!$A$1:$D$97,4,0)</f>
        <v>Administration</v>
      </c>
    </row>
    <row r="3018" spans="1:15" ht="15" hidden="1">
      <c r="A3018" s="194" t="s">
        <v>3169</v>
      </c>
      <c r="B3018" s="196">
        <v>201812</v>
      </c>
      <c r="C3018" s="98" t="s">
        <v>3131</v>
      </c>
      <c r="D3018" s="194" t="s">
        <v>3171</v>
      </c>
      <c r="E3018" s="194" t="s">
        <v>3170</v>
      </c>
      <c r="F3018" s="195">
        <v>100</v>
      </c>
      <c r="G3018" s="196">
        <v>30736</v>
      </c>
      <c r="H3018" s="7" t="str">
        <f>VLOOKUP(G3018,'Sub-Acct VLookup'!$A$1:$B$44,2,0)</f>
        <v>Community Welfare</v>
      </c>
      <c r="I3018" s="196">
        <v>3301</v>
      </c>
      <c r="J3018" s="197" t="s">
        <v>1027</v>
      </c>
      <c r="K3018" s="197"/>
      <c r="L3018" t="str">
        <f>VLOOKUP(J3018,'State V-Lookup'!$A$1:$B$19,2,0)</f>
        <v>GENERAL OFFICE</v>
      </c>
      <c r="M3018" t="str">
        <f>VLOOKUP(I3018,'Cost Center VLookup'!$A$1:$C$99,2,0)</f>
        <v>3301 Mid St Div Franklin Administration</v>
      </c>
      <c r="N3018" t="str">
        <f>VLOOKUP(I3018,'Cost Center VLookup'!$A$1:$C$89,3,0)</f>
        <v>Kevin Dobbs</v>
      </c>
      <c r="O3018" t="str">
        <f>VLOOKUP(I3018,'Cost Center VLookup'!$A$1:$D$97,4,0)</f>
        <v>Administration</v>
      </c>
    </row>
    <row r="3019" spans="1:15" ht="15" hidden="1">
      <c r="A3019" s="194" t="s">
        <v>3172</v>
      </c>
      <c r="B3019" s="196">
        <v>201812</v>
      </c>
      <c r="C3019" s="98" t="s">
        <v>3131</v>
      </c>
      <c r="D3019" s="194" t="s">
        <v>3173</v>
      </c>
      <c r="E3019" s="194" t="s">
        <v>1058</v>
      </c>
      <c r="F3019" s="195">
        <v>100</v>
      </c>
      <c r="G3019" s="196">
        <v>30736</v>
      </c>
      <c r="H3019" s="7" t="str">
        <f>VLOOKUP(G3019,'Sub-Acct VLookup'!$A$1:$B$44,2,0)</f>
        <v>Community Welfare</v>
      </c>
      <c r="I3019" s="196">
        <v>3333</v>
      </c>
      <c r="J3019" s="197" t="s">
        <v>1011</v>
      </c>
      <c r="K3019" s="197"/>
      <c r="L3019" t="str">
        <f>VLOOKUP(J3019,'State V-Lookup'!$A$1:$B$19,2,0)</f>
        <v>KENTUCKY</v>
      </c>
      <c r="M3019" t="str">
        <f>VLOOKUP(I3019,'Cost Center VLookup'!$A$1:$C$99,2,0)</f>
        <v>3333 Mid St Div Public Affairs</v>
      </c>
      <c r="N3019" t="str">
        <f>VLOOKUP(I3019,'Cost Center VLookup'!$A$1:$C$89,3,0)</f>
        <v>Mark Martin</v>
      </c>
      <c r="O3019" t="str">
        <f>VLOOKUP(I3019,'Cost Center VLookup'!$A$1:$D$97,4,0)</f>
        <v>Administration</v>
      </c>
    </row>
    <row r="3020" spans="1:15" ht="15" hidden="1">
      <c r="A3020" s="194" t="s">
        <v>3172</v>
      </c>
      <c r="B3020" s="196">
        <v>201812</v>
      </c>
      <c r="C3020" s="98" t="s">
        <v>3131</v>
      </c>
      <c r="D3020" s="194" t="s">
        <v>3173</v>
      </c>
      <c r="E3020" s="194" t="s">
        <v>2108</v>
      </c>
      <c r="F3020" s="195">
        <v>500</v>
      </c>
      <c r="G3020" s="196">
        <v>30702</v>
      </c>
      <c r="H3020" s="7" t="str">
        <f>VLOOKUP(G3020,'Sub-Acct VLookup'!$A$1:$B$44,2,0)</f>
        <v>Education</v>
      </c>
      <c r="I3020" s="196">
        <v>3333</v>
      </c>
      <c r="J3020" s="197" t="s">
        <v>1011</v>
      </c>
      <c r="K3020" s="197"/>
      <c r="L3020" t="str">
        <f>VLOOKUP(J3020,'State V-Lookup'!$A$1:$B$19,2,0)</f>
        <v>KENTUCKY</v>
      </c>
      <c r="M3020" t="str">
        <f>VLOOKUP(I3020,'Cost Center VLookup'!$A$1:$C$99,2,0)</f>
        <v>3333 Mid St Div Public Affairs</v>
      </c>
      <c r="N3020" t="str">
        <f>VLOOKUP(I3020,'Cost Center VLookup'!$A$1:$C$89,3,0)</f>
        <v>Mark Martin</v>
      </c>
      <c r="O3020" t="str">
        <f>VLOOKUP(I3020,'Cost Center VLookup'!$A$1:$D$97,4,0)</f>
        <v>Administration</v>
      </c>
    </row>
    <row r="3021" spans="1:15" ht="15" hidden="1">
      <c r="A3021" s="194" t="s">
        <v>3174</v>
      </c>
      <c r="B3021" s="196">
        <v>201812</v>
      </c>
      <c r="C3021" s="98" t="s">
        <v>3131</v>
      </c>
      <c r="D3021" s="194" t="s">
        <v>3176</v>
      </c>
      <c r="E3021" s="194" t="s">
        <v>3175</v>
      </c>
      <c r="F3021" s="195">
        <v>250</v>
      </c>
      <c r="G3021" s="196">
        <v>30702</v>
      </c>
      <c r="H3021" s="7" t="str">
        <f>VLOOKUP(G3021,'Sub-Acct VLookup'!$A$1:$B$44,2,0)</f>
        <v>Education</v>
      </c>
      <c r="I3021" s="196">
        <v>3333</v>
      </c>
      <c r="J3021" s="197" t="s">
        <v>1011</v>
      </c>
      <c r="K3021" s="197"/>
      <c r="L3021" t="str">
        <f>VLOOKUP(J3021,'State V-Lookup'!$A$1:$B$19,2,0)</f>
        <v>KENTUCKY</v>
      </c>
      <c r="M3021" t="str">
        <f>VLOOKUP(I3021,'Cost Center VLookup'!$A$1:$C$99,2,0)</f>
        <v>3333 Mid St Div Public Affairs</v>
      </c>
      <c r="N3021" t="str">
        <f>VLOOKUP(I3021,'Cost Center VLookup'!$A$1:$C$89,3,0)</f>
        <v>Mark Martin</v>
      </c>
      <c r="O3021" t="str">
        <f>VLOOKUP(I3021,'Cost Center VLookup'!$A$1:$D$97,4,0)</f>
        <v>Administration</v>
      </c>
    </row>
    <row r="3022" spans="1:15" ht="15" hidden="1">
      <c r="A3022" s="194" t="s">
        <v>3174</v>
      </c>
      <c r="B3022" s="196">
        <v>201812</v>
      </c>
      <c r="C3022" s="98" t="s">
        <v>3131</v>
      </c>
      <c r="D3022" s="194" t="s">
        <v>3177</v>
      </c>
      <c r="E3022" s="194" t="s">
        <v>2795</v>
      </c>
      <c r="F3022" s="195">
        <v>100</v>
      </c>
      <c r="G3022" s="196">
        <v>30736</v>
      </c>
      <c r="H3022" s="7" t="str">
        <f>VLOOKUP(G3022,'Sub-Acct VLookup'!$A$1:$B$44,2,0)</f>
        <v>Community Welfare</v>
      </c>
      <c r="I3022" s="196">
        <v>3333</v>
      </c>
      <c r="J3022" s="197" t="s">
        <v>1011</v>
      </c>
      <c r="K3022" s="197"/>
      <c r="L3022" t="str">
        <f>VLOOKUP(J3022,'State V-Lookup'!$A$1:$B$19,2,0)</f>
        <v>KENTUCKY</v>
      </c>
      <c r="M3022" t="str">
        <f>VLOOKUP(I3022,'Cost Center VLookup'!$A$1:$C$99,2,0)</f>
        <v>3333 Mid St Div Public Affairs</v>
      </c>
      <c r="N3022" t="str">
        <f>VLOOKUP(I3022,'Cost Center VLookup'!$A$1:$C$89,3,0)</f>
        <v>Mark Martin</v>
      </c>
      <c r="O3022" t="str">
        <f>VLOOKUP(I3022,'Cost Center VLookup'!$A$1:$D$97,4,0)</f>
        <v>Administration</v>
      </c>
    </row>
    <row r="3023" spans="1:15" ht="15" hidden="1">
      <c r="A3023" s="194" t="s">
        <v>3178</v>
      </c>
      <c r="B3023" s="196">
        <v>201812</v>
      </c>
      <c r="C3023" s="98" t="s">
        <v>3131</v>
      </c>
      <c r="D3023" s="194" t="s">
        <v>3112</v>
      </c>
      <c r="E3023" s="194" t="s">
        <v>781</v>
      </c>
      <c r="F3023" s="195">
        <v>350</v>
      </c>
      <c r="G3023" s="196">
        <v>30710</v>
      </c>
      <c r="H3023" s="7" t="str">
        <f>VLOOKUP(G3023,'Sub-Acct VLookup'!$A$1:$B$44,2,0)</f>
        <v>Youth Clubs &amp; Centers</v>
      </c>
      <c r="I3023" s="196">
        <v>3333</v>
      </c>
      <c r="J3023" s="197" t="s">
        <v>1011</v>
      </c>
      <c r="K3023" s="197"/>
      <c r="L3023" t="str">
        <f>VLOOKUP(J3023,'State V-Lookup'!$A$1:$B$19,2,0)</f>
        <v>KENTUCKY</v>
      </c>
      <c r="M3023" t="str">
        <f>VLOOKUP(I3023,'Cost Center VLookup'!$A$1:$C$99,2,0)</f>
        <v>3333 Mid St Div Public Affairs</v>
      </c>
      <c r="N3023" t="str">
        <f>VLOOKUP(I3023,'Cost Center VLookup'!$A$1:$C$89,3,0)</f>
        <v>Mark Martin</v>
      </c>
      <c r="O3023" t="str">
        <f>VLOOKUP(I3023,'Cost Center VLookup'!$A$1:$D$97,4,0)</f>
        <v>Administration</v>
      </c>
    </row>
    <row r="3024" spans="1:15" ht="15" hidden="1">
      <c r="A3024" s="194" t="s">
        <v>3178</v>
      </c>
      <c r="B3024" s="196">
        <v>201812</v>
      </c>
      <c r="C3024" s="98" t="s">
        <v>3131</v>
      </c>
      <c r="D3024" s="194" t="s">
        <v>3179</v>
      </c>
      <c r="E3024" s="194" t="s">
        <v>980</v>
      </c>
      <c r="F3024" s="195">
        <v>500</v>
      </c>
      <c r="G3024" s="196">
        <v>30736</v>
      </c>
      <c r="H3024" s="7" t="str">
        <f>VLOOKUP(G3024,'Sub-Acct VLookup'!$A$1:$B$44,2,0)</f>
        <v>Community Welfare</v>
      </c>
      <c r="I3024" s="196">
        <v>3333</v>
      </c>
      <c r="J3024" s="197" t="s">
        <v>1011</v>
      </c>
      <c r="K3024" s="197"/>
      <c r="L3024" t="str">
        <f>VLOOKUP(J3024,'State V-Lookup'!$A$1:$B$19,2,0)</f>
        <v>KENTUCKY</v>
      </c>
      <c r="M3024" t="str">
        <f>VLOOKUP(I3024,'Cost Center VLookup'!$A$1:$C$99,2,0)</f>
        <v>3333 Mid St Div Public Affairs</v>
      </c>
      <c r="N3024" t="str">
        <f>VLOOKUP(I3024,'Cost Center VLookup'!$A$1:$C$89,3,0)</f>
        <v>Mark Martin</v>
      </c>
      <c r="O3024" t="str">
        <f>VLOOKUP(I3024,'Cost Center VLookup'!$A$1:$D$97,4,0)</f>
        <v>Administration</v>
      </c>
    </row>
    <row r="3025" spans="1:15" ht="15" hidden="1">
      <c r="A3025" s="194" t="s">
        <v>3178</v>
      </c>
      <c r="B3025" s="196">
        <v>201812</v>
      </c>
      <c r="C3025" s="98" t="s">
        <v>3131</v>
      </c>
      <c r="D3025" s="194" t="s">
        <v>3180</v>
      </c>
      <c r="E3025" s="194" t="s">
        <v>756</v>
      </c>
      <c r="F3025" s="195">
        <v>0</v>
      </c>
      <c r="G3025" s="196">
        <v>30736</v>
      </c>
      <c r="H3025" s="7" t="str">
        <f>VLOOKUP(G3025,'Sub-Acct VLookup'!$A$1:$B$44,2,0)</f>
        <v>Community Welfare</v>
      </c>
      <c r="I3025" s="196">
        <v>3333</v>
      </c>
      <c r="J3025" s="197" t="s">
        <v>1011</v>
      </c>
      <c r="K3025" s="197"/>
      <c r="L3025" t="str">
        <f>VLOOKUP(J3025,'State V-Lookup'!$A$1:$B$19,2,0)</f>
        <v>KENTUCKY</v>
      </c>
      <c r="M3025" t="str">
        <f>VLOOKUP(I3025,'Cost Center VLookup'!$A$1:$C$99,2,0)</f>
        <v>3333 Mid St Div Public Affairs</v>
      </c>
      <c r="N3025" t="str">
        <f>VLOOKUP(I3025,'Cost Center VLookup'!$A$1:$C$89,3,0)</f>
        <v>Mark Martin</v>
      </c>
      <c r="O3025" t="str">
        <f>VLOOKUP(I3025,'Cost Center VLookup'!$A$1:$D$97,4,0)</f>
        <v>Administration</v>
      </c>
    </row>
    <row r="3026" spans="1:15" ht="15" hidden="1">
      <c r="A3026" s="194" t="s">
        <v>3178</v>
      </c>
      <c r="B3026" s="196">
        <v>201812</v>
      </c>
      <c r="C3026" s="98" t="s">
        <v>3131</v>
      </c>
      <c r="D3026" s="194" t="s">
        <v>3181</v>
      </c>
      <c r="E3026" s="194" t="s">
        <v>756</v>
      </c>
      <c r="F3026" s="195">
        <v>200</v>
      </c>
      <c r="G3026" s="196">
        <v>30736</v>
      </c>
      <c r="H3026" s="7" t="str">
        <f>VLOOKUP(G3026,'Sub-Acct VLookup'!$A$1:$B$44,2,0)</f>
        <v>Community Welfare</v>
      </c>
      <c r="I3026" s="196">
        <v>3333</v>
      </c>
      <c r="J3026" s="197" t="s">
        <v>1011</v>
      </c>
      <c r="K3026" s="197"/>
      <c r="L3026" t="str">
        <f>VLOOKUP(J3026,'State V-Lookup'!$A$1:$B$19,2,0)</f>
        <v>KENTUCKY</v>
      </c>
      <c r="M3026" t="str">
        <f>VLOOKUP(I3026,'Cost Center VLookup'!$A$1:$C$99,2,0)</f>
        <v>3333 Mid St Div Public Affairs</v>
      </c>
      <c r="N3026" t="str">
        <f>VLOOKUP(I3026,'Cost Center VLookup'!$A$1:$C$89,3,0)</f>
        <v>Mark Martin</v>
      </c>
      <c r="O3026" t="str">
        <f>VLOOKUP(I3026,'Cost Center VLookup'!$A$1:$D$97,4,0)</f>
        <v>Administration</v>
      </c>
    </row>
    <row r="3027" spans="1:15" ht="15" hidden="1">
      <c r="A3027" s="194" t="s">
        <v>3178</v>
      </c>
      <c r="B3027" s="196">
        <v>201812</v>
      </c>
      <c r="C3027" s="98" t="s">
        <v>3131</v>
      </c>
      <c r="D3027" s="194" t="s">
        <v>3181</v>
      </c>
      <c r="E3027" s="194" t="s">
        <v>2629</v>
      </c>
      <c r="F3027" s="195">
        <v>500</v>
      </c>
      <c r="G3027" s="196">
        <v>30736</v>
      </c>
      <c r="H3027" s="7" t="str">
        <f>VLOOKUP(G3027,'Sub-Acct VLookup'!$A$1:$B$44,2,0)</f>
        <v>Community Welfare</v>
      </c>
      <c r="I3027" s="196">
        <v>3333</v>
      </c>
      <c r="J3027" s="197" t="s">
        <v>1011</v>
      </c>
      <c r="K3027" s="197"/>
      <c r="L3027" t="str">
        <f>VLOOKUP(J3027,'State V-Lookup'!$A$1:$B$19,2,0)</f>
        <v>KENTUCKY</v>
      </c>
      <c r="M3027" t="str">
        <f>VLOOKUP(I3027,'Cost Center VLookup'!$A$1:$C$99,2,0)</f>
        <v>3333 Mid St Div Public Affairs</v>
      </c>
      <c r="N3027" t="str">
        <f>VLOOKUP(I3027,'Cost Center VLookup'!$A$1:$C$89,3,0)</f>
        <v>Mark Martin</v>
      </c>
      <c r="O3027" t="str">
        <f>VLOOKUP(I3027,'Cost Center VLookup'!$A$1:$D$97,4,0)</f>
        <v>Administration</v>
      </c>
    </row>
    <row r="3028" spans="1:15" ht="15" hidden="1">
      <c r="A3028" s="198" t="s">
        <v>3186</v>
      </c>
      <c r="B3028" s="199">
        <v>201901</v>
      </c>
      <c r="C3028" s="98" t="s">
        <v>3131</v>
      </c>
      <c r="D3028" s="198" t="s">
        <v>3187</v>
      </c>
      <c r="E3028" s="198" t="s">
        <v>694</v>
      </c>
      <c r="F3028" s="200">
        <v>500</v>
      </c>
      <c r="G3028" s="199">
        <v>30736</v>
      </c>
      <c r="H3028" s="7" t="str">
        <f>VLOOKUP(G3028,'Sub-Acct VLookup'!$A$1:$B$44,2,0)</f>
        <v>Community Welfare</v>
      </c>
      <c r="I3028" s="199">
        <v>3333</v>
      </c>
      <c r="J3028" s="197" t="s">
        <v>1011</v>
      </c>
      <c r="K3028" s="197"/>
      <c r="L3028" t="str">
        <f>VLOOKUP(J3028,'State V-Lookup'!$A$1:$B$19,2,0)</f>
        <v>KENTUCKY</v>
      </c>
      <c r="M3028" t="str">
        <f>VLOOKUP(I3028,'Cost Center VLookup'!$A$1:$C$99,2,0)</f>
        <v>3333 Mid St Div Public Affairs</v>
      </c>
      <c r="N3028" t="str">
        <f>VLOOKUP(I3028,'Cost Center VLookup'!$A$1:$C$89,3,0)</f>
        <v>Mark Martin</v>
      </c>
      <c r="O3028" t="str">
        <f>VLOOKUP(I3028,'Cost Center VLookup'!$A$1:$D$97,4,0)</f>
        <v>Administration</v>
      </c>
    </row>
    <row r="3029" spans="1:15" ht="15" hidden="1">
      <c r="A3029" s="198" t="s">
        <v>3186</v>
      </c>
      <c r="B3029" s="199">
        <v>201901</v>
      </c>
      <c r="C3029" s="98" t="s">
        <v>3131</v>
      </c>
      <c r="D3029" s="198" t="s">
        <v>3187</v>
      </c>
      <c r="E3029" s="198" t="s">
        <v>3011</v>
      </c>
      <c r="F3029" s="200">
        <v>250</v>
      </c>
      <c r="G3029" s="199">
        <v>30736</v>
      </c>
      <c r="H3029" s="7" t="str">
        <f>VLOOKUP(G3029,'Sub-Acct VLookup'!$A$1:$B$44,2,0)</f>
        <v>Community Welfare</v>
      </c>
      <c r="I3029" s="199">
        <v>3333</v>
      </c>
      <c r="J3029" s="197" t="s">
        <v>1011</v>
      </c>
      <c r="K3029" s="197"/>
      <c r="L3029" t="str">
        <f>VLOOKUP(J3029,'State V-Lookup'!$A$1:$B$19,2,0)</f>
        <v>KENTUCKY</v>
      </c>
      <c r="M3029" t="str">
        <f>VLOOKUP(I3029,'Cost Center VLookup'!$A$1:$C$99,2,0)</f>
        <v>3333 Mid St Div Public Affairs</v>
      </c>
      <c r="N3029" t="str">
        <f>VLOOKUP(I3029,'Cost Center VLookup'!$A$1:$C$89,3,0)</f>
        <v>Mark Martin</v>
      </c>
      <c r="O3029" t="str">
        <f>VLOOKUP(I3029,'Cost Center VLookup'!$A$1:$D$97,4,0)</f>
        <v>Administration</v>
      </c>
    </row>
    <row r="3030" spans="1:15" ht="15" hidden="1">
      <c r="A3030" s="198" t="s">
        <v>3186</v>
      </c>
      <c r="B3030" s="199">
        <v>201901</v>
      </c>
      <c r="C3030" s="98" t="s">
        <v>3131</v>
      </c>
      <c r="D3030" s="198" t="s">
        <v>3187</v>
      </c>
      <c r="E3030" s="198" t="s">
        <v>3188</v>
      </c>
      <c r="F3030" s="200">
        <v>112.5</v>
      </c>
      <c r="G3030" s="199">
        <v>30736</v>
      </c>
      <c r="H3030" s="7" t="str">
        <f>VLOOKUP(G3030,'Sub-Acct VLookup'!$A$1:$B$44,2,0)</f>
        <v>Community Welfare</v>
      </c>
      <c r="I3030" s="199">
        <v>3333</v>
      </c>
      <c r="J3030" s="197" t="s">
        <v>1011</v>
      </c>
      <c r="K3030" s="197"/>
      <c r="L3030" t="str">
        <f>VLOOKUP(J3030,'State V-Lookup'!$A$1:$B$19,2,0)</f>
        <v>KENTUCKY</v>
      </c>
      <c r="M3030" t="str">
        <f>VLOOKUP(I3030,'Cost Center VLookup'!$A$1:$C$99,2,0)</f>
        <v>3333 Mid St Div Public Affairs</v>
      </c>
      <c r="N3030" t="str">
        <f>VLOOKUP(I3030,'Cost Center VLookup'!$A$1:$C$89,3,0)</f>
        <v>Mark Martin</v>
      </c>
      <c r="O3030" t="str">
        <f>VLOOKUP(I3030,'Cost Center VLookup'!$A$1:$D$97,4,0)</f>
        <v>Administration</v>
      </c>
    </row>
    <row r="3031" spans="1:15" ht="15" hidden="1">
      <c r="A3031" s="198" t="s">
        <v>3189</v>
      </c>
      <c r="B3031" s="199">
        <v>201901</v>
      </c>
      <c r="C3031" s="98" t="s">
        <v>3131</v>
      </c>
      <c r="D3031" s="198" t="s">
        <v>3190</v>
      </c>
      <c r="E3031" s="198" t="s">
        <v>470</v>
      </c>
      <c r="F3031" s="200">
        <v>12</v>
      </c>
      <c r="G3031" s="199">
        <v>30736</v>
      </c>
      <c r="H3031" s="7" t="str">
        <f>VLOOKUP(G3031,'Sub-Acct VLookup'!$A$1:$B$44,2,0)</f>
        <v>Community Welfare</v>
      </c>
      <c r="I3031" s="199">
        <v>3333</v>
      </c>
      <c r="J3031" s="197" t="s">
        <v>1011</v>
      </c>
      <c r="K3031" s="197"/>
      <c r="L3031" t="str">
        <f>VLOOKUP(J3031,'State V-Lookup'!$A$1:$B$19,2,0)</f>
        <v>KENTUCKY</v>
      </c>
      <c r="M3031" t="str">
        <f>VLOOKUP(I3031,'Cost Center VLookup'!$A$1:$C$99,2,0)</f>
        <v>3333 Mid St Div Public Affairs</v>
      </c>
      <c r="N3031" t="str">
        <f>VLOOKUP(I3031,'Cost Center VLookup'!$A$1:$C$89,3,0)</f>
        <v>Mark Martin</v>
      </c>
      <c r="O3031" t="str">
        <f>VLOOKUP(I3031,'Cost Center VLookup'!$A$1:$D$97,4,0)</f>
        <v>Administration</v>
      </c>
    </row>
    <row r="3032" spans="1:15" ht="15" hidden="1">
      <c r="A3032" s="198" t="s">
        <v>3191</v>
      </c>
      <c r="B3032" s="199">
        <v>201901</v>
      </c>
      <c r="C3032" s="98" t="s">
        <v>3131</v>
      </c>
      <c r="D3032" s="198" t="s">
        <v>3192</v>
      </c>
      <c r="E3032" s="198" t="s">
        <v>752</v>
      </c>
      <c r="F3032" s="200">
        <v>1000</v>
      </c>
      <c r="G3032" s="199">
        <v>30736</v>
      </c>
      <c r="H3032" s="7" t="str">
        <f>VLOOKUP(G3032,'Sub-Acct VLookup'!$A$1:$B$44,2,0)</f>
        <v>Community Welfare</v>
      </c>
      <c r="I3032" s="199">
        <v>3333</v>
      </c>
      <c r="J3032" s="197" t="s">
        <v>1011</v>
      </c>
      <c r="K3032" s="197"/>
      <c r="L3032" t="str">
        <f>VLOOKUP(J3032,'State V-Lookup'!$A$1:$B$19,2,0)</f>
        <v>KENTUCKY</v>
      </c>
      <c r="M3032" t="str">
        <f>VLOOKUP(I3032,'Cost Center VLookup'!$A$1:$C$99,2,0)</f>
        <v>3333 Mid St Div Public Affairs</v>
      </c>
      <c r="N3032" t="str">
        <f>VLOOKUP(I3032,'Cost Center VLookup'!$A$1:$C$89,3,0)</f>
        <v>Mark Martin</v>
      </c>
      <c r="O3032" t="str">
        <f>VLOOKUP(I3032,'Cost Center VLookup'!$A$1:$D$97,4,0)</f>
        <v>Administration</v>
      </c>
    </row>
    <row r="3033" spans="1:15" ht="15" hidden="1">
      <c r="A3033" s="198" t="s">
        <v>3193</v>
      </c>
      <c r="B3033" s="199">
        <v>201901</v>
      </c>
      <c r="C3033" s="98" t="s">
        <v>3131</v>
      </c>
      <c r="D3033" s="198" t="s">
        <v>3195</v>
      </c>
      <c r="E3033" s="198" t="s">
        <v>3194</v>
      </c>
      <c r="F3033" s="200">
        <v>2000</v>
      </c>
      <c r="G3033" s="199">
        <v>30736</v>
      </c>
      <c r="H3033" s="7" t="str">
        <f>VLOOKUP(G3033,'Sub-Acct VLookup'!$A$1:$B$44,2,0)</f>
        <v>Community Welfare</v>
      </c>
      <c r="I3033" s="199">
        <v>3438</v>
      </c>
      <c r="J3033" s="201" t="s">
        <v>1035</v>
      </c>
      <c r="K3033" s="201"/>
      <c r="L3033" t="str">
        <f>VLOOKUP(J3033,'State V-Lookup'!$A$1:$B$19,2,0)</f>
        <v>VIRGINIA</v>
      </c>
      <c r="M3033" t="str">
        <f>VLOOKUP(I3033,'Cost Center VLookup'!$A$1:$C$99,2,0)</f>
        <v>3438 Mid St Div New River North Operations</v>
      </c>
      <c r="N3033" t="str">
        <f>VLOOKUP(I3033,'Cost Center VLookup'!$A$1:$C$89,3,0)</f>
        <v>Perry Patterson</v>
      </c>
      <c r="O3033" t="str">
        <f>VLOOKUP(I3033,'Cost Center VLookup'!$A$1:$D$97,4,0)</f>
        <v>Bernie Anderson</v>
      </c>
    </row>
    <row r="3034" spans="1:15" ht="15" hidden="1">
      <c r="A3034" s="198" t="s">
        <v>3193</v>
      </c>
      <c r="B3034" s="199">
        <v>201901</v>
      </c>
      <c r="C3034" s="98" t="s">
        <v>3131</v>
      </c>
      <c r="D3034" s="198" t="s">
        <v>3196</v>
      </c>
      <c r="E3034" s="198" t="s">
        <v>179</v>
      </c>
      <c r="F3034" s="200">
        <v>100</v>
      </c>
      <c r="G3034" s="199">
        <v>30736</v>
      </c>
      <c r="H3034" s="7" t="str">
        <f>VLOOKUP(G3034,'Sub-Acct VLookup'!$A$1:$B$44,2,0)</f>
        <v>Community Welfare</v>
      </c>
      <c r="I3034" s="199">
        <v>3307</v>
      </c>
      <c r="J3034" s="201" t="s">
        <v>1027</v>
      </c>
      <c r="K3034" s="201"/>
      <c r="L3034" t="str">
        <f>VLOOKUP(J3034,'State V-Lookup'!$A$1:$B$19,2,0)</f>
        <v>GENERAL OFFICE</v>
      </c>
      <c r="M3034" t="str">
        <f>VLOOKUP(I3034,'Cost Center VLookup'!$A$1:$C$99,2,0)</f>
        <v>3307 Mid St Div Franklin Finance</v>
      </c>
      <c r="N3034" t="str">
        <f>VLOOKUP(I3034,'Cost Center VLookup'!$A$1:$C$89,3,0)</f>
        <v>Marcie Wessinger</v>
      </c>
      <c r="O3034" t="str">
        <f>VLOOKUP(I3034,'Cost Center VLookup'!$A$1:$D$97,4,0)</f>
        <v>Administration</v>
      </c>
    </row>
    <row r="3035" spans="1:15" ht="15" hidden="1">
      <c r="A3035" s="198" t="s">
        <v>3193</v>
      </c>
      <c r="B3035" s="199">
        <v>201901</v>
      </c>
      <c r="C3035" s="98" t="s">
        <v>3131</v>
      </c>
      <c r="D3035" s="198" t="s">
        <v>3197</v>
      </c>
      <c r="E3035" s="198" t="s">
        <v>711</v>
      </c>
      <c r="F3035" s="200">
        <v>150</v>
      </c>
      <c r="G3035" s="199">
        <v>30702</v>
      </c>
      <c r="H3035" s="7" t="str">
        <f>VLOOKUP(G3035,'Sub-Acct VLookup'!$A$1:$B$44,2,0)</f>
        <v>Education</v>
      </c>
      <c r="I3035" s="199">
        <v>3333</v>
      </c>
      <c r="J3035" s="197" t="s">
        <v>1011</v>
      </c>
      <c r="K3035" s="197"/>
      <c r="L3035" t="str">
        <f>VLOOKUP(J3035,'State V-Lookup'!$A$1:$B$19,2,0)</f>
        <v>KENTUCKY</v>
      </c>
      <c r="M3035" t="str">
        <f>VLOOKUP(I3035,'Cost Center VLookup'!$A$1:$C$99,2,0)</f>
        <v>3333 Mid St Div Public Affairs</v>
      </c>
      <c r="N3035" t="str">
        <f>VLOOKUP(I3035,'Cost Center VLookup'!$A$1:$C$89,3,0)</f>
        <v>Mark Martin</v>
      </c>
      <c r="O3035" t="str">
        <f>VLOOKUP(I3035,'Cost Center VLookup'!$A$1:$D$97,4,0)</f>
        <v>Administration</v>
      </c>
    </row>
    <row r="3036" spans="1:15" ht="15" hidden="1">
      <c r="A3036" s="198" t="s">
        <v>3198</v>
      </c>
      <c r="B3036" s="199">
        <v>201901</v>
      </c>
      <c r="C3036" s="98" t="s">
        <v>3131</v>
      </c>
      <c r="D3036" s="198" t="s">
        <v>3199</v>
      </c>
      <c r="E3036" s="198" t="s">
        <v>3035</v>
      </c>
      <c r="F3036" s="200">
        <v>400</v>
      </c>
      <c r="G3036" s="199">
        <v>30736</v>
      </c>
      <c r="H3036" s="7" t="str">
        <f>VLOOKUP(G3036,'Sub-Acct VLookup'!$A$1:$B$44,2,0)</f>
        <v>Community Welfare</v>
      </c>
      <c r="I3036" s="199">
        <v>3342</v>
      </c>
      <c r="J3036" s="201" t="s">
        <v>1026</v>
      </c>
      <c r="K3036" s="201"/>
      <c r="L3036" t="str">
        <f>VLOOKUP(J3036,'State V-Lookup'!$A$1:$B$19,2,0)</f>
        <v>TENNESSEE</v>
      </c>
      <c r="M3036" t="str">
        <f>VLOOKUP(I3036,'Cost Center VLookup'!$A$1:$C$99,2,0)</f>
        <v>3342 Mid St Div Franklin Operations</v>
      </c>
      <c r="N3036" t="str">
        <f>VLOOKUP(I3036,'Cost Center VLookup'!$A$1:$C$89,3,0)</f>
        <v>Kenny Hay / Steve Steiger</v>
      </c>
      <c r="O3036" t="str">
        <f>VLOOKUP(I3036,'Cost Center VLookup'!$A$1:$D$97,4,0)</f>
        <v>Brett Lowe</v>
      </c>
    </row>
    <row r="3037" spans="1:15" ht="15" hidden="1">
      <c r="A3037" s="198" t="s">
        <v>3200</v>
      </c>
      <c r="B3037" s="199">
        <v>201901</v>
      </c>
      <c r="C3037" s="98" t="s">
        <v>3131</v>
      </c>
      <c r="D3037" s="198" t="s">
        <v>3201</v>
      </c>
      <c r="E3037" s="198" t="s">
        <v>364</v>
      </c>
      <c r="F3037" s="200">
        <v>2500</v>
      </c>
      <c r="G3037" s="199">
        <v>30702</v>
      </c>
      <c r="H3037" s="7" t="str">
        <f>VLOOKUP(G3037,'Sub-Acct VLookup'!$A$1:$B$44,2,0)</f>
        <v>Education</v>
      </c>
      <c r="I3037" s="199">
        <v>3333</v>
      </c>
      <c r="J3037" s="201" t="s">
        <v>1035</v>
      </c>
      <c r="K3037" s="201"/>
      <c r="L3037" t="str">
        <f>VLOOKUP(J3037,'State V-Lookup'!$A$1:$B$19,2,0)</f>
        <v>VIRGINIA</v>
      </c>
      <c r="M3037" t="str">
        <f>VLOOKUP(I3037,'Cost Center VLookup'!$A$1:$C$99,2,0)</f>
        <v>3333 Mid St Div Public Affairs</v>
      </c>
      <c r="N3037" t="str">
        <f>VLOOKUP(I3037,'Cost Center VLookup'!$A$1:$C$89,3,0)</f>
        <v>Mark Martin</v>
      </c>
      <c r="O3037" t="str">
        <f>VLOOKUP(I3037,'Cost Center VLookup'!$A$1:$D$97,4,0)</f>
        <v>Administration</v>
      </c>
    </row>
    <row r="3038" spans="1:15" ht="15" hidden="1">
      <c r="A3038" s="198" t="s">
        <v>3202</v>
      </c>
      <c r="B3038" s="199">
        <v>201901</v>
      </c>
      <c r="C3038" s="98" t="s">
        <v>3131</v>
      </c>
      <c r="D3038" s="198" t="s">
        <v>3203</v>
      </c>
      <c r="E3038" s="198" t="s">
        <v>604</v>
      </c>
      <c r="F3038" s="200">
        <v>1000</v>
      </c>
      <c r="G3038" s="199">
        <v>30736</v>
      </c>
      <c r="H3038" s="7" t="str">
        <f>VLOOKUP(G3038,'Sub-Acct VLookup'!$A$1:$B$44,2,0)</f>
        <v>Community Welfare</v>
      </c>
      <c r="I3038" s="199">
        <v>3333</v>
      </c>
      <c r="J3038" s="197" t="s">
        <v>1011</v>
      </c>
      <c r="K3038" s="197"/>
      <c r="L3038" t="str">
        <f>VLOOKUP(J3038,'State V-Lookup'!$A$1:$B$19,2,0)</f>
        <v>KENTUCKY</v>
      </c>
      <c r="M3038" t="str">
        <f>VLOOKUP(I3038,'Cost Center VLookup'!$A$1:$C$99,2,0)</f>
        <v>3333 Mid St Div Public Affairs</v>
      </c>
      <c r="N3038" t="str">
        <f>VLOOKUP(I3038,'Cost Center VLookup'!$A$1:$C$89,3,0)</f>
        <v>Mark Martin</v>
      </c>
      <c r="O3038" t="str">
        <f>VLOOKUP(I3038,'Cost Center VLookup'!$A$1:$D$97,4,0)</f>
        <v>Administration</v>
      </c>
    </row>
    <row r="3039" spans="1:15" ht="15" hidden="1">
      <c r="A3039" s="198" t="s">
        <v>3204</v>
      </c>
      <c r="B3039" s="199">
        <v>201901</v>
      </c>
      <c r="C3039" s="98" t="s">
        <v>3131</v>
      </c>
      <c r="D3039" s="198" t="s">
        <v>3205</v>
      </c>
      <c r="E3039" s="198" t="s">
        <v>800</v>
      </c>
      <c r="F3039" s="200">
        <v>1000</v>
      </c>
      <c r="G3039" s="199">
        <v>30702</v>
      </c>
      <c r="H3039" s="7" t="str">
        <f>VLOOKUP(G3039,'Sub-Acct VLookup'!$A$1:$B$44,2,0)</f>
        <v>Education</v>
      </c>
      <c r="I3039" s="199">
        <v>3333</v>
      </c>
      <c r="J3039" s="197" t="s">
        <v>1011</v>
      </c>
      <c r="K3039" s="197"/>
      <c r="L3039" t="str">
        <f>VLOOKUP(J3039,'State V-Lookup'!$A$1:$B$19,2,0)</f>
        <v>KENTUCKY</v>
      </c>
      <c r="M3039" t="str">
        <f>VLOOKUP(I3039,'Cost Center VLookup'!$A$1:$C$99,2,0)</f>
        <v>3333 Mid St Div Public Affairs</v>
      </c>
      <c r="N3039" t="str">
        <f>VLOOKUP(I3039,'Cost Center VLookup'!$A$1:$C$89,3,0)</f>
        <v>Mark Martin</v>
      </c>
      <c r="O3039" t="str">
        <f>VLOOKUP(I3039,'Cost Center VLookup'!$A$1:$D$97,4,0)</f>
        <v>Administration</v>
      </c>
    </row>
    <row r="3040" spans="1:15" ht="15" hidden="1">
      <c r="A3040" s="198" t="s">
        <v>3204</v>
      </c>
      <c r="B3040" s="199">
        <v>201901</v>
      </c>
      <c r="C3040" s="98" t="s">
        <v>3131</v>
      </c>
      <c r="D3040" s="198" t="s">
        <v>3205</v>
      </c>
      <c r="E3040" s="198" t="s">
        <v>3206</v>
      </c>
      <c r="F3040" s="200">
        <v>250</v>
      </c>
      <c r="G3040" s="199">
        <v>30736</v>
      </c>
      <c r="H3040" s="7" t="str">
        <f>VLOOKUP(G3040,'Sub-Acct VLookup'!$A$1:$B$44,2,0)</f>
        <v>Community Welfare</v>
      </c>
      <c r="I3040" s="199">
        <v>3333</v>
      </c>
      <c r="J3040" s="197" t="s">
        <v>1011</v>
      </c>
      <c r="K3040" s="197"/>
      <c r="L3040" t="str">
        <f>VLOOKUP(J3040,'State V-Lookup'!$A$1:$B$19,2,0)</f>
        <v>KENTUCKY</v>
      </c>
      <c r="M3040" t="str">
        <f>VLOOKUP(I3040,'Cost Center VLookup'!$A$1:$C$99,2,0)</f>
        <v>3333 Mid St Div Public Affairs</v>
      </c>
      <c r="N3040" t="str">
        <f>VLOOKUP(I3040,'Cost Center VLookup'!$A$1:$C$89,3,0)</f>
        <v>Mark Martin</v>
      </c>
      <c r="O3040" t="str">
        <f>VLOOKUP(I3040,'Cost Center VLookup'!$A$1:$D$97,4,0)</f>
        <v>Administration</v>
      </c>
    </row>
    <row r="3041" spans="1:15" ht="15" hidden="1">
      <c r="A3041" s="198" t="s">
        <v>3207</v>
      </c>
      <c r="B3041" s="199">
        <v>201901</v>
      </c>
      <c r="C3041" s="98" t="s">
        <v>3131</v>
      </c>
      <c r="D3041" s="198" t="s">
        <v>3208</v>
      </c>
      <c r="E3041" s="198" t="s">
        <v>2519</v>
      </c>
      <c r="F3041" s="200">
        <v>1000</v>
      </c>
      <c r="G3041" s="199">
        <v>30706</v>
      </c>
      <c r="H3041" s="7" t="str">
        <f>VLOOKUP(G3041,'Sub-Acct VLookup'!$A$1:$B$44,2,0)</f>
        <v>Museums &amp; Arts</v>
      </c>
      <c r="I3041" s="199">
        <v>3439</v>
      </c>
      <c r="J3041" s="201" t="s">
        <v>1035</v>
      </c>
      <c r="K3041" s="201"/>
      <c r="L3041" t="str">
        <f>VLOOKUP(J3041,'State V-Lookup'!$A$1:$B$19,2,0)</f>
        <v>VIRGINIA</v>
      </c>
      <c r="M3041" t="str">
        <f>VLOOKUP(I3041,'Cost Center VLookup'!$A$1:$C$99,2,0)</f>
        <v>3439 Mid St Div New River South Operations</v>
      </c>
      <c r="N3041" t="str">
        <f>VLOOKUP(I3041,'Cost Center VLookup'!$A$1:$C$89,3,0)</f>
        <v>Alex House</v>
      </c>
      <c r="O3041" t="str">
        <f>VLOOKUP(I3041,'Cost Center VLookup'!$A$1:$D$97,4,0)</f>
        <v>Bernie Anderson</v>
      </c>
    </row>
    <row r="3042" spans="1:15" ht="15" hidden="1">
      <c r="A3042" s="198" t="s">
        <v>3209</v>
      </c>
      <c r="B3042" s="199">
        <v>201901</v>
      </c>
      <c r="C3042" s="98" t="s">
        <v>3131</v>
      </c>
      <c r="D3042" s="198" t="s">
        <v>3211</v>
      </c>
      <c r="E3042" s="198" t="s">
        <v>3210</v>
      </c>
      <c r="F3042" s="200">
        <v>20000</v>
      </c>
      <c r="G3042" s="199">
        <v>30736</v>
      </c>
      <c r="H3042" s="7" t="str">
        <f>VLOOKUP(G3042,'Sub-Acct VLookup'!$A$1:$B$44,2,0)</f>
        <v>Community Welfare</v>
      </c>
      <c r="I3042" s="199">
        <v>3333</v>
      </c>
      <c r="J3042" s="201" t="s">
        <v>1026</v>
      </c>
      <c r="K3042" s="201"/>
      <c r="L3042" t="str">
        <f>VLOOKUP(J3042,'State V-Lookup'!$A$1:$B$19,2,0)</f>
        <v>TENNESSEE</v>
      </c>
      <c r="M3042" t="str">
        <f>VLOOKUP(I3042,'Cost Center VLookup'!$A$1:$C$99,2,0)</f>
        <v>3333 Mid St Div Public Affairs</v>
      </c>
      <c r="N3042" t="str">
        <f>VLOOKUP(I3042,'Cost Center VLookup'!$A$1:$C$89,3,0)</f>
        <v>Mark Martin</v>
      </c>
      <c r="O3042" t="str">
        <f>VLOOKUP(I3042,'Cost Center VLookup'!$A$1:$D$97,4,0)</f>
        <v>Administration</v>
      </c>
    </row>
    <row r="3043" spans="1:15" ht="15" hidden="1">
      <c r="A3043" s="198" t="s">
        <v>3212</v>
      </c>
      <c r="B3043" s="199">
        <v>201901</v>
      </c>
      <c r="C3043" s="98" t="s">
        <v>3131</v>
      </c>
      <c r="D3043" s="198" t="s">
        <v>3213</v>
      </c>
      <c r="E3043" s="198" t="s">
        <v>1603</v>
      </c>
      <c r="F3043" s="200">
        <v>350</v>
      </c>
      <c r="G3043" s="199">
        <v>30706</v>
      </c>
      <c r="H3043" s="7" t="str">
        <f>VLOOKUP(G3043,'Sub-Acct VLookup'!$A$1:$B$44,2,0)</f>
        <v>Museums &amp; Arts</v>
      </c>
      <c r="I3043" s="199">
        <v>3333</v>
      </c>
      <c r="J3043" s="197" t="s">
        <v>1011</v>
      </c>
      <c r="K3043" s="197"/>
      <c r="L3043" t="str">
        <f>VLOOKUP(J3043,'State V-Lookup'!$A$1:$B$19,2,0)</f>
        <v>KENTUCKY</v>
      </c>
      <c r="M3043" t="str">
        <f>VLOOKUP(I3043,'Cost Center VLookup'!$A$1:$C$99,2,0)</f>
        <v>3333 Mid St Div Public Affairs</v>
      </c>
      <c r="N3043" t="str">
        <f>VLOOKUP(I3043,'Cost Center VLookup'!$A$1:$C$89,3,0)</f>
        <v>Mark Martin</v>
      </c>
      <c r="O3043" t="str">
        <f>VLOOKUP(I3043,'Cost Center VLookup'!$A$1:$D$97,4,0)</f>
        <v>Administration</v>
      </c>
    </row>
    <row r="3044" spans="1:15" ht="15" hidden="1">
      <c r="A3044" s="198" t="s">
        <v>3214</v>
      </c>
      <c r="B3044" s="199">
        <v>201901</v>
      </c>
      <c r="C3044" s="98" t="s">
        <v>3131</v>
      </c>
      <c r="D3044" s="198" t="s">
        <v>3215</v>
      </c>
      <c r="E3044" s="198" t="s">
        <v>1060</v>
      </c>
      <c r="F3044" s="200">
        <v>500</v>
      </c>
      <c r="G3044" s="199">
        <v>30736</v>
      </c>
      <c r="H3044" s="7" t="str">
        <f>VLOOKUP(G3044,'Sub-Acct VLookup'!$A$1:$B$44,2,0)</f>
        <v>Community Welfare</v>
      </c>
      <c r="I3044" s="199">
        <v>3301</v>
      </c>
      <c r="J3044" s="197" t="s">
        <v>1011</v>
      </c>
      <c r="K3044" s="197"/>
      <c r="L3044" t="str">
        <f>VLOOKUP(J3044,'State V-Lookup'!$A$1:$B$19,2,0)</f>
        <v>KENTUCKY</v>
      </c>
      <c r="M3044" t="str">
        <f>VLOOKUP(I3044,'Cost Center VLookup'!$A$1:$C$99,2,0)</f>
        <v>3301 Mid St Div Franklin Administration</v>
      </c>
      <c r="N3044" t="str">
        <f>VLOOKUP(I3044,'Cost Center VLookup'!$A$1:$C$89,3,0)</f>
        <v>Kevin Dobbs</v>
      </c>
      <c r="O3044" t="str">
        <f>VLOOKUP(I3044,'Cost Center VLookup'!$A$1:$D$97,4,0)</f>
        <v>Administration</v>
      </c>
    </row>
    <row r="3045" spans="1:15" ht="15" hidden="1">
      <c r="A3045" s="198" t="s">
        <v>3134</v>
      </c>
      <c r="B3045" s="199">
        <v>201901</v>
      </c>
      <c r="C3045" s="98" t="s">
        <v>3131</v>
      </c>
      <c r="D3045" s="198" t="s">
        <v>3216</v>
      </c>
      <c r="E3045" s="198" t="s">
        <v>581</v>
      </c>
      <c r="F3045" s="200">
        <v>500</v>
      </c>
      <c r="G3045" s="199">
        <v>30709</v>
      </c>
      <c r="H3045" s="7" t="str">
        <f>VLOOKUP(G3045,'Sub-Acct VLookup'!$A$1:$B$44,2,0)</f>
        <v>Salvation Army</v>
      </c>
      <c r="I3045" s="199">
        <v>3333</v>
      </c>
      <c r="J3045" s="201" t="s">
        <v>1026</v>
      </c>
      <c r="K3045" s="201"/>
      <c r="L3045" t="str">
        <f>VLOOKUP(J3045,'State V-Lookup'!$A$1:$B$19,2,0)</f>
        <v>TENNESSEE</v>
      </c>
      <c r="M3045" t="str">
        <f>VLOOKUP(I3045,'Cost Center VLookup'!$A$1:$C$99,2,0)</f>
        <v>3333 Mid St Div Public Affairs</v>
      </c>
      <c r="N3045" t="str">
        <f>VLOOKUP(I3045,'Cost Center VLookup'!$A$1:$C$89,3,0)</f>
        <v>Mark Martin</v>
      </c>
      <c r="O3045" t="str">
        <f>VLOOKUP(I3045,'Cost Center VLookup'!$A$1:$D$97,4,0)</f>
        <v>Administration</v>
      </c>
    </row>
    <row r="3046" spans="1:15" ht="15" hidden="1">
      <c r="A3046" s="198" t="s">
        <v>3134</v>
      </c>
      <c r="B3046" s="199">
        <v>201901</v>
      </c>
      <c r="C3046" s="98" t="s">
        <v>3131</v>
      </c>
      <c r="D3046" s="198" t="s">
        <v>3135</v>
      </c>
      <c r="E3046" s="198" t="s">
        <v>979</v>
      </c>
      <c r="F3046" s="200">
        <v>100</v>
      </c>
      <c r="G3046" s="199">
        <v>30702</v>
      </c>
      <c r="H3046" s="7" t="str">
        <f>VLOOKUP(G3046,'Sub-Acct VLookup'!$A$1:$B$44,2,0)</f>
        <v>Education</v>
      </c>
      <c r="I3046" s="199">
        <v>3333</v>
      </c>
      <c r="J3046" s="197" t="s">
        <v>1011</v>
      </c>
      <c r="K3046" s="197"/>
      <c r="L3046" t="str">
        <f>VLOOKUP(J3046,'State V-Lookup'!$A$1:$B$19,2,0)</f>
        <v>KENTUCKY</v>
      </c>
      <c r="M3046" t="str">
        <f>VLOOKUP(I3046,'Cost Center VLookup'!$A$1:$C$99,2,0)</f>
        <v>3333 Mid St Div Public Affairs</v>
      </c>
      <c r="N3046" t="str">
        <f>VLOOKUP(I3046,'Cost Center VLookup'!$A$1:$C$89,3,0)</f>
        <v>Mark Martin</v>
      </c>
      <c r="O3046" t="str">
        <f>VLOOKUP(I3046,'Cost Center VLookup'!$A$1:$D$97,4,0)</f>
        <v>Administration</v>
      </c>
    </row>
    <row r="3047" spans="1:15" ht="15" hidden="1">
      <c r="A3047" s="198" t="s">
        <v>3217</v>
      </c>
      <c r="B3047" s="199">
        <v>201901</v>
      </c>
      <c r="C3047" s="98" t="s">
        <v>3131</v>
      </c>
      <c r="D3047" s="198" t="s">
        <v>3218</v>
      </c>
      <c r="E3047" s="198" t="s">
        <v>1845</v>
      </c>
      <c r="F3047" s="200">
        <v>12500</v>
      </c>
      <c r="G3047" s="199">
        <v>30736</v>
      </c>
      <c r="H3047" s="7" t="str">
        <f>VLOOKUP(G3047,'Sub-Acct VLookup'!$A$1:$B$44,2,0)</f>
        <v>Community Welfare</v>
      </c>
      <c r="I3047" s="199">
        <v>3333</v>
      </c>
      <c r="J3047" s="197" t="s">
        <v>1011</v>
      </c>
      <c r="K3047" s="197"/>
      <c r="L3047" t="str">
        <f>VLOOKUP(J3047,'State V-Lookup'!$A$1:$B$19,2,0)</f>
        <v>KENTUCKY</v>
      </c>
      <c r="M3047" t="str">
        <f>VLOOKUP(I3047,'Cost Center VLookup'!$A$1:$C$99,2,0)</f>
        <v>3333 Mid St Div Public Affairs</v>
      </c>
      <c r="N3047" t="str">
        <f>VLOOKUP(I3047,'Cost Center VLookup'!$A$1:$C$89,3,0)</f>
        <v>Mark Martin</v>
      </c>
      <c r="O3047" t="str">
        <f>VLOOKUP(I3047,'Cost Center VLookup'!$A$1:$D$97,4,0)</f>
        <v>Administration</v>
      </c>
    </row>
    <row r="3048" spans="1:15" ht="15" hidden="1">
      <c r="A3048" s="198" t="s">
        <v>3217</v>
      </c>
      <c r="B3048" s="199">
        <v>201901</v>
      </c>
      <c r="C3048" s="98" t="s">
        <v>3131</v>
      </c>
      <c r="D3048" s="198" t="s">
        <v>3219</v>
      </c>
      <c r="E3048" s="198" t="s">
        <v>1093</v>
      </c>
      <c r="F3048" s="200">
        <v>-300</v>
      </c>
      <c r="G3048" s="199">
        <v>30736</v>
      </c>
      <c r="H3048" s="7" t="str">
        <f>VLOOKUP(G3048,'Sub-Acct VLookup'!$A$1:$B$44,2,0)</f>
        <v>Community Welfare</v>
      </c>
      <c r="I3048" s="199">
        <v>3333</v>
      </c>
      <c r="J3048" s="201" t="s">
        <v>1026</v>
      </c>
      <c r="K3048" s="201"/>
      <c r="L3048" t="str">
        <f>VLOOKUP(J3048,'State V-Lookup'!$A$1:$B$19,2,0)</f>
        <v>TENNESSEE</v>
      </c>
      <c r="M3048" t="str">
        <f>VLOOKUP(I3048,'Cost Center VLookup'!$A$1:$C$99,2,0)</f>
        <v>3333 Mid St Div Public Affairs</v>
      </c>
      <c r="N3048" t="str">
        <f>VLOOKUP(I3048,'Cost Center VLookup'!$A$1:$C$89,3,0)</f>
        <v>Mark Martin</v>
      </c>
      <c r="O3048" t="str">
        <f>VLOOKUP(I3048,'Cost Center VLookup'!$A$1:$D$97,4,0)</f>
        <v>Administration</v>
      </c>
    </row>
    <row r="3049" spans="1:15" ht="15" hidden="1">
      <c r="A3049" s="202" t="s">
        <v>3220</v>
      </c>
      <c r="B3049" s="203">
        <v>201902</v>
      </c>
      <c r="C3049" s="98" t="s">
        <v>3131</v>
      </c>
      <c r="D3049" s="202" t="s">
        <v>3221</v>
      </c>
      <c r="E3049" s="202" t="s">
        <v>2597</v>
      </c>
      <c r="F3049" s="204">
        <v>100</v>
      </c>
      <c r="G3049" s="203">
        <v>30702</v>
      </c>
      <c r="H3049" s="7" t="str">
        <f>VLOOKUP(G3049,'Sub-Acct VLookup'!$A$1:$B$44,2,0)</f>
        <v>Education</v>
      </c>
      <c r="I3049" s="203">
        <v>3333</v>
      </c>
      <c r="J3049" s="205" t="s">
        <v>1011</v>
      </c>
      <c r="K3049" s="205"/>
      <c r="L3049" t="str">
        <f>VLOOKUP(J3049,'State V-Lookup'!$A$1:$B$19,2,0)</f>
        <v>KENTUCKY</v>
      </c>
      <c r="M3049" t="str">
        <f>VLOOKUP(I3049,'Cost Center VLookup'!$A$1:$C$99,2,0)</f>
        <v>3333 Mid St Div Public Affairs</v>
      </c>
      <c r="N3049" t="str">
        <f>VLOOKUP(I3049,'Cost Center VLookup'!$A$1:$C$89,3,0)</f>
        <v>Mark Martin</v>
      </c>
      <c r="O3049" t="str">
        <f>VLOOKUP(I3049,'Cost Center VLookup'!$A$1:$D$97,4,0)</f>
        <v>Administration</v>
      </c>
    </row>
    <row r="3050" spans="1:15" ht="15" hidden="1">
      <c r="A3050" s="202" t="s">
        <v>3222</v>
      </c>
      <c r="B3050" s="203">
        <v>201902</v>
      </c>
      <c r="C3050" s="98" t="s">
        <v>3131</v>
      </c>
      <c r="D3050" s="202" t="s">
        <v>3223</v>
      </c>
      <c r="E3050" s="202" t="s">
        <v>998</v>
      </c>
      <c r="F3050" s="204">
        <v>100</v>
      </c>
      <c r="G3050" s="203">
        <v>30702</v>
      </c>
      <c r="H3050" s="7" t="str">
        <f>VLOOKUP(G3050,'Sub-Acct VLookup'!$A$1:$B$44,2,0)</f>
        <v>Education</v>
      </c>
      <c r="I3050" s="203">
        <v>3333</v>
      </c>
      <c r="J3050" s="205" t="s">
        <v>1011</v>
      </c>
      <c r="K3050" s="205"/>
      <c r="L3050" t="str">
        <f>VLOOKUP(J3050,'State V-Lookup'!$A$1:$B$19,2,0)</f>
        <v>KENTUCKY</v>
      </c>
      <c r="M3050" t="str">
        <f>VLOOKUP(I3050,'Cost Center VLookup'!$A$1:$C$99,2,0)</f>
        <v>3333 Mid St Div Public Affairs</v>
      </c>
      <c r="N3050" t="str">
        <f>VLOOKUP(I3050,'Cost Center VLookup'!$A$1:$C$89,3,0)</f>
        <v>Mark Martin</v>
      </c>
      <c r="O3050" t="str">
        <f>VLOOKUP(I3050,'Cost Center VLookup'!$A$1:$D$97,4,0)</f>
        <v>Administration</v>
      </c>
    </row>
    <row r="3051" spans="1:15" ht="15" hidden="1">
      <c r="A3051" s="202" t="s">
        <v>3224</v>
      </c>
      <c r="B3051" s="203">
        <v>201902</v>
      </c>
      <c r="C3051" s="98" t="s">
        <v>3131</v>
      </c>
      <c r="D3051" s="202" t="s">
        <v>3225</v>
      </c>
      <c r="E3051" s="202" t="s">
        <v>470</v>
      </c>
      <c r="F3051" s="204">
        <v>500</v>
      </c>
      <c r="G3051" s="203">
        <v>30736</v>
      </c>
      <c r="H3051" s="7" t="str">
        <f>VLOOKUP(G3051,'Sub-Acct VLookup'!$A$1:$B$44,2,0)</f>
        <v>Community Welfare</v>
      </c>
      <c r="I3051" s="203">
        <v>3333</v>
      </c>
      <c r="J3051" s="205" t="s">
        <v>1011</v>
      </c>
      <c r="K3051" s="205"/>
      <c r="L3051" t="str">
        <f>VLOOKUP(J3051,'State V-Lookup'!$A$1:$B$19,2,0)</f>
        <v>KENTUCKY</v>
      </c>
      <c r="M3051" t="str">
        <f>VLOOKUP(I3051,'Cost Center VLookup'!$A$1:$C$99,2,0)</f>
        <v>3333 Mid St Div Public Affairs</v>
      </c>
      <c r="N3051" t="str">
        <f>VLOOKUP(I3051,'Cost Center VLookup'!$A$1:$C$89,3,0)</f>
        <v>Mark Martin</v>
      </c>
      <c r="O3051" t="str">
        <f>VLOOKUP(I3051,'Cost Center VLookup'!$A$1:$D$97,4,0)</f>
        <v>Administration</v>
      </c>
    </row>
    <row r="3052" spans="1:15" ht="15" hidden="1">
      <c r="A3052" s="202" t="s">
        <v>3224</v>
      </c>
      <c r="B3052" s="203">
        <v>201902</v>
      </c>
      <c r="C3052" s="98" t="s">
        <v>3131</v>
      </c>
      <c r="D3052" s="202" t="s">
        <v>3225</v>
      </c>
      <c r="E3052" s="202" t="s">
        <v>2861</v>
      </c>
      <c r="F3052" s="204">
        <v>1000</v>
      </c>
      <c r="G3052" s="203">
        <v>30736</v>
      </c>
      <c r="H3052" s="7" t="str">
        <f>VLOOKUP(G3052,'Sub-Acct VLookup'!$A$1:$B$44,2,0)</f>
        <v>Community Welfare</v>
      </c>
      <c r="I3052" s="203">
        <v>3333</v>
      </c>
      <c r="J3052" s="205" t="s">
        <v>1011</v>
      </c>
      <c r="K3052" s="205"/>
      <c r="L3052" t="str">
        <f>VLOOKUP(J3052,'State V-Lookup'!$A$1:$B$19,2,0)</f>
        <v>KENTUCKY</v>
      </c>
      <c r="M3052" t="str">
        <f>VLOOKUP(I3052,'Cost Center VLookup'!$A$1:$C$99,2,0)</f>
        <v>3333 Mid St Div Public Affairs</v>
      </c>
      <c r="N3052" t="str">
        <f>VLOOKUP(I3052,'Cost Center VLookup'!$A$1:$C$89,3,0)</f>
        <v>Mark Martin</v>
      </c>
      <c r="O3052" t="str">
        <f>VLOOKUP(I3052,'Cost Center VLookup'!$A$1:$D$97,4,0)</f>
        <v>Administration</v>
      </c>
    </row>
    <row r="3053" spans="1:15" ht="15" hidden="1">
      <c r="A3053" s="202" t="s">
        <v>3226</v>
      </c>
      <c r="B3053" s="203">
        <v>201902</v>
      </c>
      <c r="C3053" s="98" t="s">
        <v>3131</v>
      </c>
      <c r="D3053" s="202" t="s">
        <v>3228</v>
      </c>
      <c r="E3053" s="202" t="s">
        <v>3227</v>
      </c>
      <c r="F3053" s="204">
        <v>1000</v>
      </c>
      <c r="G3053" s="203">
        <v>30736</v>
      </c>
      <c r="H3053" s="7" t="str">
        <f>VLOOKUP(G3053,'Sub-Acct VLookup'!$A$1:$B$44,2,0)</f>
        <v>Community Welfare</v>
      </c>
      <c r="I3053" s="203">
        <v>3333</v>
      </c>
      <c r="J3053" s="205" t="s">
        <v>1011</v>
      </c>
      <c r="K3053" s="205"/>
      <c r="L3053" t="str">
        <f>VLOOKUP(J3053,'State V-Lookup'!$A$1:$B$19,2,0)</f>
        <v>KENTUCKY</v>
      </c>
      <c r="M3053" t="str">
        <f>VLOOKUP(I3053,'Cost Center VLookup'!$A$1:$C$99,2,0)</f>
        <v>3333 Mid St Div Public Affairs</v>
      </c>
      <c r="N3053" t="str">
        <f>VLOOKUP(I3053,'Cost Center VLookup'!$A$1:$C$89,3,0)</f>
        <v>Mark Martin</v>
      </c>
      <c r="O3053" t="str">
        <f>VLOOKUP(I3053,'Cost Center VLookup'!$A$1:$D$97,4,0)</f>
        <v>Administration</v>
      </c>
    </row>
    <row r="3054" spans="1:15" ht="15" hidden="1">
      <c r="A3054" s="202" t="s">
        <v>3226</v>
      </c>
      <c r="B3054" s="203">
        <v>201902</v>
      </c>
      <c r="C3054" s="98" t="s">
        <v>3131</v>
      </c>
      <c r="D3054" s="202" t="s">
        <v>3229</v>
      </c>
      <c r="E3054" s="202" t="s">
        <v>1440</v>
      </c>
      <c r="F3054" s="204">
        <v>1500</v>
      </c>
      <c r="G3054" s="203">
        <v>30706</v>
      </c>
      <c r="H3054" s="7" t="str">
        <f>VLOOKUP(G3054,'Sub-Acct VLookup'!$A$1:$B$44,2,0)</f>
        <v>Museums &amp; Arts</v>
      </c>
      <c r="I3054" s="203">
        <v>3439</v>
      </c>
      <c r="J3054" s="205" t="s">
        <v>1026</v>
      </c>
      <c r="K3054" s="205"/>
      <c r="L3054" t="str">
        <f>VLOOKUP(J3054,'State V-Lookup'!$A$1:$B$19,2,0)</f>
        <v>TENNESSEE</v>
      </c>
      <c r="M3054" t="str">
        <f>VLOOKUP(I3054,'Cost Center VLookup'!$A$1:$C$99,2,0)</f>
        <v>3439 Mid St Div New River South Operations</v>
      </c>
      <c r="N3054" t="str">
        <f>VLOOKUP(I3054,'Cost Center VLookup'!$A$1:$C$89,3,0)</f>
        <v>Alex House</v>
      </c>
      <c r="O3054" t="str">
        <f>VLOOKUP(I3054,'Cost Center VLookup'!$A$1:$D$97,4,0)</f>
        <v>Bernie Anderson</v>
      </c>
    </row>
    <row r="3055" spans="1:15" ht="15" hidden="1">
      <c r="A3055" s="202" t="s">
        <v>3226</v>
      </c>
      <c r="B3055" s="203">
        <v>201902</v>
      </c>
      <c r="C3055" s="98" t="s">
        <v>3131</v>
      </c>
      <c r="D3055" s="202" t="s">
        <v>3228</v>
      </c>
      <c r="E3055" s="202" t="s">
        <v>2795</v>
      </c>
      <c r="F3055" s="204">
        <v>500</v>
      </c>
      <c r="G3055" s="203">
        <v>30736</v>
      </c>
      <c r="H3055" s="7" t="str">
        <f>VLOOKUP(G3055,'Sub-Acct VLookup'!$A$1:$B$44,2,0)</f>
        <v>Community Welfare</v>
      </c>
      <c r="I3055" s="203">
        <v>3333</v>
      </c>
      <c r="J3055" s="205" t="s">
        <v>1011</v>
      </c>
      <c r="K3055" s="205"/>
      <c r="L3055" t="str">
        <f>VLOOKUP(J3055,'State V-Lookup'!$A$1:$B$19,2,0)</f>
        <v>KENTUCKY</v>
      </c>
      <c r="M3055" t="str">
        <f>VLOOKUP(I3055,'Cost Center VLookup'!$A$1:$C$99,2,0)</f>
        <v>3333 Mid St Div Public Affairs</v>
      </c>
      <c r="N3055" t="str">
        <f>VLOOKUP(I3055,'Cost Center VLookup'!$A$1:$C$89,3,0)</f>
        <v>Mark Martin</v>
      </c>
      <c r="O3055" t="str">
        <f>VLOOKUP(I3055,'Cost Center VLookup'!$A$1:$D$97,4,0)</f>
        <v>Administration</v>
      </c>
    </row>
    <row r="3056" spans="1:15" ht="15" hidden="1">
      <c r="A3056" s="202" t="s">
        <v>3230</v>
      </c>
      <c r="B3056" s="203">
        <v>201902</v>
      </c>
      <c r="C3056" s="98" t="s">
        <v>3131</v>
      </c>
      <c r="D3056" s="202" t="s">
        <v>3231</v>
      </c>
      <c r="E3056" s="202" t="s">
        <v>1751</v>
      </c>
      <c r="F3056" s="204">
        <v>0</v>
      </c>
      <c r="G3056" s="203">
        <v>30706</v>
      </c>
      <c r="H3056" s="7" t="str">
        <f>VLOOKUP(G3056,'Sub-Acct VLookup'!$A$1:$B$44,2,0)</f>
        <v>Museums &amp; Arts</v>
      </c>
      <c r="I3056" s="203">
        <v>3439</v>
      </c>
      <c r="J3056" s="205" t="s">
        <v>1035</v>
      </c>
      <c r="K3056" s="205"/>
      <c r="L3056" t="str">
        <f>VLOOKUP(J3056,'State V-Lookup'!$A$1:$B$19,2,0)</f>
        <v>VIRGINIA</v>
      </c>
      <c r="M3056" t="str">
        <f>VLOOKUP(I3056,'Cost Center VLookup'!$A$1:$C$99,2,0)</f>
        <v>3439 Mid St Div New River South Operations</v>
      </c>
      <c r="N3056" t="str">
        <f>VLOOKUP(I3056,'Cost Center VLookup'!$A$1:$C$89,3,0)</f>
        <v>Alex House</v>
      </c>
      <c r="O3056" t="str">
        <f>VLOOKUP(I3056,'Cost Center VLookup'!$A$1:$D$97,4,0)</f>
        <v>Bernie Anderson</v>
      </c>
    </row>
    <row r="3057" spans="1:15" ht="15" hidden="1">
      <c r="A3057" s="202" t="s">
        <v>3232</v>
      </c>
      <c r="B3057" s="203">
        <v>201902</v>
      </c>
      <c r="C3057" s="98" t="s">
        <v>3131</v>
      </c>
      <c r="D3057" s="202" t="s">
        <v>3233</v>
      </c>
      <c r="E3057" s="202" t="s">
        <v>191</v>
      </c>
      <c r="F3057" s="204">
        <v>500</v>
      </c>
      <c r="G3057" s="203">
        <v>30736</v>
      </c>
      <c r="H3057" s="7" t="str">
        <f>VLOOKUP(G3057,'Sub-Acct VLookup'!$A$1:$B$44,2,0)</f>
        <v>Community Welfare</v>
      </c>
      <c r="I3057" s="203">
        <v>3438</v>
      </c>
      <c r="J3057" s="205" t="s">
        <v>1035</v>
      </c>
      <c r="K3057" s="205"/>
      <c r="L3057" t="str">
        <f>VLOOKUP(J3057,'State V-Lookup'!$A$1:$B$19,2,0)</f>
        <v>VIRGINIA</v>
      </c>
      <c r="M3057" t="str">
        <f>VLOOKUP(I3057,'Cost Center VLookup'!$A$1:$C$99,2,0)</f>
        <v>3438 Mid St Div New River North Operations</v>
      </c>
      <c r="N3057" t="str">
        <f>VLOOKUP(I3057,'Cost Center VLookup'!$A$1:$C$89,3,0)</f>
        <v>Perry Patterson</v>
      </c>
      <c r="O3057" t="str">
        <f>VLOOKUP(I3057,'Cost Center VLookup'!$A$1:$D$97,4,0)</f>
        <v>Bernie Anderson</v>
      </c>
    </row>
    <row r="3058" spans="1:15" ht="15" hidden="1">
      <c r="A3058" s="202" t="s">
        <v>3234</v>
      </c>
      <c r="B3058" s="203">
        <v>201902</v>
      </c>
      <c r="C3058" s="98" t="s">
        <v>3131</v>
      </c>
      <c r="D3058" s="202" t="s">
        <v>3235</v>
      </c>
      <c r="E3058" s="202" t="s">
        <v>1595</v>
      </c>
      <c r="F3058" s="204">
        <v>2500</v>
      </c>
      <c r="G3058" s="203">
        <v>30736</v>
      </c>
      <c r="H3058" s="7" t="str">
        <f>VLOOKUP(G3058,'Sub-Acct VLookup'!$A$1:$B$44,2,0)</f>
        <v>Community Welfare</v>
      </c>
      <c r="I3058" s="203">
        <v>3333</v>
      </c>
      <c r="J3058" s="205" t="s">
        <v>1011</v>
      </c>
      <c r="K3058" s="205"/>
      <c r="L3058" t="str">
        <f>VLOOKUP(J3058,'State V-Lookup'!$A$1:$B$19,2,0)</f>
        <v>KENTUCKY</v>
      </c>
      <c r="M3058" t="str">
        <f>VLOOKUP(I3058,'Cost Center VLookup'!$A$1:$C$99,2,0)</f>
        <v>3333 Mid St Div Public Affairs</v>
      </c>
      <c r="N3058" t="str">
        <f>VLOOKUP(I3058,'Cost Center VLookup'!$A$1:$C$89,3,0)</f>
        <v>Mark Martin</v>
      </c>
      <c r="O3058" t="str">
        <f>VLOOKUP(I3058,'Cost Center VLookup'!$A$1:$D$97,4,0)</f>
        <v>Administration</v>
      </c>
    </row>
    <row r="3059" spans="1:15" ht="15" hidden="1">
      <c r="A3059" s="202" t="s">
        <v>3234</v>
      </c>
      <c r="B3059" s="203">
        <v>201902</v>
      </c>
      <c r="C3059" s="98" t="s">
        <v>3131</v>
      </c>
      <c r="D3059" s="202" t="s">
        <v>3236</v>
      </c>
      <c r="E3059" s="202" t="s">
        <v>874</v>
      </c>
      <c r="F3059" s="204">
        <v>5000</v>
      </c>
      <c r="G3059" s="203">
        <v>30736</v>
      </c>
      <c r="H3059" s="7" t="str">
        <f>VLOOKUP(G3059,'Sub-Acct VLookup'!$A$1:$B$44,2,0)</f>
        <v>Community Welfare</v>
      </c>
      <c r="I3059" s="203">
        <v>3331</v>
      </c>
      <c r="J3059" s="205" t="s">
        <v>1027</v>
      </c>
      <c r="K3059" s="205"/>
      <c r="L3059" t="str">
        <f>VLOOKUP(J3059,'State V-Lookup'!$A$1:$B$19,2,0)</f>
        <v>GENERAL OFFICE</v>
      </c>
      <c r="M3059" t="str">
        <f>VLOOKUP(I3059,'Cost Center VLookup'!$A$1:$C$99,2,0)</f>
        <v>3331 Mid St Div Franklin Central Region Administration</v>
      </c>
      <c r="N3059" t="str">
        <f>VLOOKUP(I3059,'Cost Center VLookup'!$A$1:$C$89,3,0)</f>
        <v>Craig Rice</v>
      </c>
      <c r="O3059" t="str">
        <f>VLOOKUP(I3059,'Cost Center VLookup'!$A$1:$D$97,4,0)</f>
        <v>Administration</v>
      </c>
    </row>
    <row r="3060" spans="1:15" ht="15" hidden="1">
      <c r="A3060" s="202" t="s">
        <v>3237</v>
      </c>
      <c r="B3060" s="203">
        <v>201902</v>
      </c>
      <c r="C3060" s="98" t="s">
        <v>3131</v>
      </c>
      <c r="D3060" s="202" t="s">
        <v>3238</v>
      </c>
      <c r="E3060" s="202" t="s">
        <v>2350</v>
      </c>
      <c r="F3060" s="204">
        <v>1000</v>
      </c>
      <c r="G3060" s="203">
        <v>30706</v>
      </c>
      <c r="H3060" s="7" t="str">
        <f>VLOOKUP(G3060,'Sub-Acct VLookup'!$A$1:$B$44,2,0)</f>
        <v>Museums &amp; Arts</v>
      </c>
      <c r="I3060" s="203">
        <v>3439</v>
      </c>
      <c r="J3060" s="205" t="s">
        <v>1035</v>
      </c>
      <c r="K3060" s="205"/>
      <c r="L3060" t="str">
        <f>VLOOKUP(J3060,'State V-Lookup'!$A$1:$B$19,2,0)</f>
        <v>VIRGINIA</v>
      </c>
      <c r="M3060" t="str">
        <f>VLOOKUP(I3060,'Cost Center VLookup'!$A$1:$C$99,2,0)</f>
        <v>3439 Mid St Div New River South Operations</v>
      </c>
      <c r="N3060" t="str">
        <f>VLOOKUP(I3060,'Cost Center VLookup'!$A$1:$C$89,3,0)</f>
        <v>Alex House</v>
      </c>
      <c r="O3060" t="str">
        <f>VLOOKUP(I3060,'Cost Center VLookup'!$A$1:$D$97,4,0)</f>
        <v>Bernie Anderson</v>
      </c>
    </row>
    <row r="3061" spans="1:15" ht="15" hidden="1">
      <c r="A3061" s="202" t="s">
        <v>3239</v>
      </c>
      <c r="B3061" s="203">
        <v>201902</v>
      </c>
      <c r="C3061" s="98" t="s">
        <v>3131</v>
      </c>
      <c r="D3061" s="202" t="s">
        <v>3240</v>
      </c>
      <c r="E3061" s="202" t="s">
        <v>857</v>
      </c>
      <c r="F3061" s="204">
        <v>100</v>
      </c>
      <c r="G3061" s="203">
        <v>30702</v>
      </c>
      <c r="H3061" s="7" t="str">
        <f>VLOOKUP(G3061,'Sub-Acct VLookup'!$A$1:$B$44,2,0)</f>
        <v>Education</v>
      </c>
      <c r="I3061" s="203">
        <v>3301</v>
      </c>
      <c r="J3061" s="205" t="s">
        <v>1026</v>
      </c>
      <c r="K3061" s="205"/>
      <c r="L3061" t="str">
        <f>VLOOKUP(J3061,'State V-Lookup'!$A$1:$B$19,2,0)</f>
        <v>TENNESSEE</v>
      </c>
      <c r="M3061" t="str">
        <f>VLOOKUP(I3061,'Cost Center VLookup'!$A$1:$C$99,2,0)</f>
        <v>3301 Mid St Div Franklin Administration</v>
      </c>
      <c r="N3061" t="str">
        <f>VLOOKUP(I3061,'Cost Center VLookup'!$A$1:$C$89,3,0)</f>
        <v>Kevin Dobbs</v>
      </c>
      <c r="O3061" t="str">
        <f>VLOOKUP(I3061,'Cost Center VLookup'!$A$1:$D$97,4,0)</f>
        <v>Administration</v>
      </c>
    </row>
    <row r="3062" spans="1:15" ht="15" hidden="1">
      <c r="A3062" s="202" t="s">
        <v>3241</v>
      </c>
      <c r="B3062" s="203">
        <v>201902</v>
      </c>
      <c r="C3062" s="98" t="s">
        <v>3131</v>
      </c>
      <c r="D3062" s="202" t="s">
        <v>3242</v>
      </c>
      <c r="E3062" s="202" t="s">
        <v>484</v>
      </c>
      <c r="F3062" s="204">
        <v>140</v>
      </c>
      <c r="G3062" s="203">
        <v>30703</v>
      </c>
      <c r="H3062" s="7" t="str">
        <f>VLOOKUP(G3062,'Sub-Acct VLookup'!$A$1:$B$44,2,0)</f>
        <v>United Way Agencies</v>
      </c>
      <c r="I3062" s="203">
        <v>3333</v>
      </c>
      <c r="J3062" s="205" t="s">
        <v>1026</v>
      </c>
      <c r="K3062" s="205"/>
      <c r="L3062" t="str">
        <f>VLOOKUP(J3062,'State V-Lookup'!$A$1:$B$19,2,0)</f>
        <v>TENNESSEE</v>
      </c>
      <c r="M3062" t="str">
        <f>VLOOKUP(I3062,'Cost Center VLookup'!$A$1:$C$99,2,0)</f>
        <v>3333 Mid St Div Public Affairs</v>
      </c>
      <c r="N3062" t="str">
        <f>VLOOKUP(I3062,'Cost Center VLookup'!$A$1:$C$89,3,0)</f>
        <v>Mark Martin</v>
      </c>
      <c r="O3062" t="str">
        <f>VLOOKUP(I3062,'Cost Center VLookup'!$A$1:$D$97,4,0)</f>
        <v>Administration</v>
      </c>
    </row>
    <row r="3063" spans="1:15" ht="15" hidden="1">
      <c r="A3063" s="202" t="s">
        <v>3243</v>
      </c>
      <c r="B3063" s="203">
        <v>201902</v>
      </c>
      <c r="C3063" s="98" t="s">
        <v>3131</v>
      </c>
      <c r="D3063" s="202" t="s">
        <v>3245</v>
      </c>
      <c r="E3063" s="202" t="s">
        <v>3244</v>
      </c>
      <c r="F3063" s="204">
        <v>350</v>
      </c>
      <c r="G3063" s="203">
        <v>30736</v>
      </c>
      <c r="H3063" s="7" t="str">
        <f>VLOOKUP(G3063,'Sub-Acct VLookup'!$A$1:$B$44,2,0)</f>
        <v>Community Welfare</v>
      </c>
      <c r="I3063" s="203">
        <v>3342</v>
      </c>
      <c r="J3063" s="205" t="s">
        <v>1026</v>
      </c>
      <c r="K3063" s="205"/>
      <c r="L3063" t="str">
        <f>VLOOKUP(J3063,'State V-Lookup'!$A$1:$B$19,2,0)</f>
        <v>TENNESSEE</v>
      </c>
      <c r="M3063" t="str">
        <f>VLOOKUP(I3063,'Cost Center VLookup'!$A$1:$C$99,2,0)</f>
        <v>3342 Mid St Div Franklin Operations</v>
      </c>
      <c r="N3063" t="str">
        <f>VLOOKUP(I3063,'Cost Center VLookup'!$A$1:$C$89,3,0)</f>
        <v>Kenny Hay / Steve Steiger</v>
      </c>
      <c r="O3063" t="str">
        <f>VLOOKUP(I3063,'Cost Center VLookup'!$A$1:$D$97,4,0)</f>
        <v>Brett Lowe</v>
      </c>
    </row>
    <row r="3064" spans="1:15" ht="15" hidden="1">
      <c r="A3064" s="202" t="s">
        <v>3243</v>
      </c>
      <c r="B3064" s="203">
        <v>201902</v>
      </c>
      <c r="C3064" s="98" t="s">
        <v>3131</v>
      </c>
      <c r="D3064" s="202" t="s">
        <v>3245</v>
      </c>
      <c r="E3064" s="202" t="s">
        <v>704</v>
      </c>
      <c r="F3064" s="204">
        <v>100</v>
      </c>
      <c r="G3064" s="203">
        <v>30702</v>
      </c>
      <c r="H3064" s="7" t="str">
        <f>VLOOKUP(G3064,'Sub-Acct VLookup'!$A$1:$B$44,2,0)</f>
        <v>Education</v>
      </c>
      <c r="I3064" s="203">
        <v>3333</v>
      </c>
      <c r="J3064" s="205" t="s">
        <v>1011</v>
      </c>
      <c r="K3064" s="205"/>
      <c r="L3064" t="str">
        <f>VLOOKUP(J3064,'State V-Lookup'!$A$1:$B$19,2,0)</f>
        <v>KENTUCKY</v>
      </c>
      <c r="M3064" t="str">
        <f>VLOOKUP(I3064,'Cost Center VLookup'!$A$1:$C$99,2,0)</f>
        <v>3333 Mid St Div Public Affairs</v>
      </c>
      <c r="N3064" t="str">
        <f>VLOOKUP(I3064,'Cost Center VLookup'!$A$1:$C$89,3,0)</f>
        <v>Mark Martin</v>
      </c>
      <c r="O3064" t="str">
        <f>VLOOKUP(I3064,'Cost Center VLookup'!$A$1:$D$97,4,0)</f>
        <v>Administration</v>
      </c>
    </row>
    <row r="3065" spans="1:15" ht="15" hidden="1">
      <c r="A3065" s="202" t="s">
        <v>3243</v>
      </c>
      <c r="B3065" s="203">
        <v>201902</v>
      </c>
      <c r="C3065" s="98" t="s">
        <v>3131</v>
      </c>
      <c r="D3065" s="202" t="s">
        <v>3245</v>
      </c>
      <c r="E3065" s="202" t="s">
        <v>3246</v>
      </c>
      <c r="F3065" s="204">
        <v>100</v>
      </c>
      <c r="G3065" s="203">
        <v>30736</v>
      </c>
      <c r="H3065" s="7" t="str">
        <f>VLOOKUP(G3065,'Sub-Acct VLookup'!$A$1:$B$44,2,0)</f>
        <v>Community Welfare</v>
      </c>
      <c r="I3065" s="203">
        <v>3333</v>
      </c>
      <c r="J3065" s="205" t="s">
        <v>1011</v>
      </c>
      <c r="K3065" s="205"/>
      <c r="L3065" t="str">
        <f>VLOOKUP(J3065,'State V-Lookup'!$A$1:$B$19,2,0)</f>
        <v>KENTUCKY</v>
      </c>
      <c r="M3065" t="str">
        <f>VLOOKUP(I3065,'Cost Center VLookup'!$A$1:$C$99,2,0)</f>
        <v>3333 Mid St Div Public Affairs</v>
      </c>
      <c r="N3065" t="str">
        <f>VLOOKUP(I3065,'Cost Center VLookup'!$A$1:$C$89,3,0)</f>
        <v>Mark Martin</v>
      </c>
      <c r="O3065" t="str">
        <f>VLOOKUP(I3065,'Cost Center VLookup'!$A$1:$D$97,4,0)</f>
        <v>Administration</v>
      </c>
    </row>
    <row r="3066" spans="1:15" ht="15" hidden="1">
      <c r="A3066" s="202" t="s">
        <v>3247</v>
      </c>
      <c r="B3066" s="203">
        <v>201902</v>
      </c>
      <c r="C3066" s="98" t="s">
        <v>3131</v>
      </c>
      <c r="D3066" s="202" t="s">
        <v>3248</v>
      </c>
      <c r="E3066" s="202" t="s">
        <v>712</v>
      </c>
      <c r="F3066" s="204">
        <v>1500</v>
      </c>
      <c r="G3066" s="203">
        <v>30710</v>
      </c>
      <c r="H3066" s="7" t="str">
        <f>VLOOKUP(G3066,'Sub-Acct VLookup'!$A$1:$B$44,2,0)</f>
        <v>Youth Clubs &amp; Centers</v>
      </c>
      <c r="I3066" s="203">
        <v>3333</v>
      </c>
      <c r="J3066" s="205" t="s">
        <v>1011</v>
      </c>
      <c r="K3066" s="205"/>
      <c r="L3066" t="str">
        <f>VLOOKUP(J3066,'State V-Lookup'!$A$1:$B$19,2,0)</f>
        <v>KENTUCKY</v>
      </c>
      <c r="M3066" t="str">
        <f>VLOOKUP(I3066,'Cost Center VLookup'!$A$1:$C$99,2,0)</f>
        <v>3333 Mid St Div Public Affairs</v>
      </c>
      <c r="N3066" t="str">
        <f>VLOOKUP(I3066,'Cost Center VLookup'!$A$1:$C$89,3,0)</f>
        <v>Mark Martin</v>
      </c>
      <c r="O3066" t="str">
        <f>VLOOKUP(I3066,'Cost Center VLookup'!$A$1:$D$97,4,0)</f>
        <v>Administration</v>
      </c>
    </row>
    <row r="3067" spans="1:15" ht="15" hidden="1">
      <c r="A3067" s="202" t="s">
        <v>3249</v>
      </c>
      <c r="B3067" s="203">
        <v>201902</v>
      </c>
      <c r="C3067" s="98" t="s">
        <v>3131</v>
      </c>
      <c r="D3067" s="202" t="s">
        <v>3250</v>
      </c>
      <c r="E3067" s="202" t="s">
        <v>1415</v>
      </c>
      <c r="F3067" s="204">
        <v>250</v>
      </c>
      <c r="G3067" s="203">
        <v>30736</v>
      </c>
      <c r="H3067" s="7" t="str">
        <f>VLOOKUP(G3067,'Sub-Acct VLookup'!$A$1:$B$44,2,0)</f>
        <v>Community Welfare</v>
      </c>
      <c r="I3067" s="203">
        <v>3342</v>
      </c>
      <c r="J3067" s="201" t="s">
        <v>1026</v>
      </c>
      <c r="K3067" s="201"/>
      <c r="L3067" t="str">
        <f>VLOOKUP(J3067,'State V-Lookup'!$A$1:$B$19,2,0)</f>
        <v>TENNESSEE</v>
      </c>
      <c r="M3067" t="str">
        <f>VLOOKUP(I3067,'Cost Center VLookup'!$A$1:$C$99,2,0)</f>
        <v>3342 Mid St Div Franklin Operations</v>
      </c>
      <c r="N3067" t="str">
        <f>VLOOKUP(I3067,'Cost Center VLookup'!$A$1:$C$89,3,0)</f>
        <v>Kenny Hay / Steve Steiger</v>
      </c>
      <c r="O3067" t="str">
        <f>VLOOKUP(I3067,'Cost Center VLookup'!$A$1:$D$97,4,0)</f>
        <v>Brett Lowe</v>
      </c>
    </row>
    <row r="3068" spans="1:15" ht="15" hidden="1">
      <c r="A3068" s="202" t="s">
        <v>3251</v>
      </c>
      <c r="B3068" s="203">
        <v>201902</v>
      </c>
      <c r="C3068" s="98" t="s">
        <v>3131</v>
      </c>
      <c r="D3068" s="202" t="s">
        <v>3252</v>
      </c>
      <c r="E3068" s="202" t="s">
        <v>2162</v>
      </c>
      <c r="F3068" s="204">
        <v>1000</v>
      </c>
      <c r="G3068" s="203">
        <v>30705</v>
      </c>
      <c r="H3068" s="7" t="str">
        <f>VLOOKUP(G3068,'Sub-Acct VLookup'!$A$1:$B$44,2,0)</f>
        <v>Health</v>
      </c>
      <c r="I3068" s="203">
        <v>3333</v>
      </c>
      <c r="J3068" s="205" t="s">
        <v>1011</v>
      </c>
      <c r="K3068" s="205"/>
      <c r="L3068" t="str">
        <f>VLOOKUP(J3068,'State V-Lookup'!$A$1:$B$19,2,0)</f>
        <v>KENTUCKY</v>
      </c>
      <c r="M3068" t="str">
        <f>VLOOKUP(I3068,'Cost Center VLookup'!$A$1:$C$99,2,0)</f>
        <v>3333 Mid St Div Public Affairs</v>
      </c>
      <c r="N3068" t="str">
        <f>VLOOKUP(I3068,'Cost Center VLookup'!$A$1:$C$89,3,0)</f>
        <v>Mark Martin</v>
      </c>
      <c r="O3068" t="str">
        <f>VLOOKUP(I3068,'Cost Center VLookup'!$A$1:$D$97,4,0)</f>
        <v>Administration</v>
      </c>
    </row>
    <row r="3069" spans="1:15" ht="15" hidden="1">
      <c r="A3069" s="202" t="s">
        <v>3253</v>
      </c>
      <c r="B3069" s="203">
        <v>201902</v>
      </c>
      <c r="C3069" s="98" t="s">
        <v>3131</v>
      </c>
      <c r="D3069" s="202" t="s">
        <v>3254</v>
      </c>
      <c r="E3069" s="202" t="s">
        <v>781</v>
      </c>
      <c r="F3069" s="204">
        <v>450</v>
      </c>
      <c r="G3069" s="203">
        <v>30736</v>
      </c>
      <c r="H3069" s="7" t="str">
        <f>VLOOKUP(G3069,'Sub-Acct VLookup'!$A$1:$B$44,2,0)</f>
        <v>Community Welfare</v>
      </c>
      <c r="I3069" s="203">
        <v>2734</v>
      </c>
      <c r="J3069" s="205" t="s">
        <v>1011</v>
      </c>
      <c r="K3069" s="205"/>
      <c r="L3069" t="str">
        <f>VLOOKUP(J3069,'State V-Lookup'!$A$1:$B$19,2,0)</f>
        <v>KENTUCKY</v>
      </c>
      <c r="M3069" t="str">
        <f>VLOOKUP(I3069,'Cost Center VLookup'!$A$1:$C$99,2,0)</f>
        <v>2734 KY Div Bowling Green C&amp;M/Service</v>
      </c>
      <c r="N3069" t="str">
        <f>VLOOKUP(I3069,'Cost Center VLookup'!$A$1:$C$89,3,0)</f>
        <v>Don Bonner / Kolby Beals</v>
      </c>
      <c r="O3069" t="str">
        <f>VLOOKUP(I3069,'Cost Center VLookup'!$A$1:$D$97,4,0)</f>
        <v>Mike Close</v>
      </c>
    </row>
    <row r="3070" spans="1:15" ht="15" hidden="1">
      <c r="A3070" s="202" t="s">
        <v>3253</v>
      </c>
      <c r="B3070" s="203">
        <v>201902</v>
      </c>
      <c r="C3070" s="98" t="s">
        <v>3131</v>
      </c>
      <c r="D3070" s="202" t="s">
        <v>3255</v>
      </c>
      <c r="E3070" s="202" t="s">
        <v>2203</v>
      </c>
      <c r="F3070" s="204">
        <v>1000</v>
      </c>
      <c r="G3070" s="203">
        <v>30736</v>
      </c>
      <c r="H3070" s="7" t="str">
        <f>VLOOKUP(G3070,'Sub-Acct VLookup'!$A$1:$B$44,2,0)</f>
        <v>Community Welfare</v>
      </c>
      <c r="I3070" s="203">
        <v>3333</v>
      </c>
      <c r="J3070" s="205" t="s">
        <v>1011</v>
      </c>
      <c r="K3070" s="205"/>
      <c r="L3070" t="str">
        <f>VLOOKUP(J3070,'State V-Lookup'!$A$1:$B$19,2,0)</f>
        <v>KENTUCKY</v>
      </c>
      <c r="M3070" t="str">
        <f>VLOOKUP(I3070,'Cost Center VLookup'!$A$1:$C$99,2,0)</f>
        <v>3333 Mid St Div Public Affairs</v>
      </c>
      <c r="N3070" t="str">
        <f>VLOOKUP(I3070,'Cost Center VLookup'!$A$1:$C$89,3,0)</f>
        <v>Mark Martin</v>
      </c>
      <c r="O3070" t="str">
        <f>VLOOKUP(I3070,'Cost Center VLookup'!$A$1:$D$97,4,0)</f>
        <v>Administration</v>
      </c>
    </row>
    <row r="3071" spans="1:15" ht="15" hidden="1">
      <c r="A3071" s="202" t="s">
        <v>3253</v>
      </c>
      <c r="B3071" s="203">
        <v>201902</v>
      </c>
      <c r="C3071" s="98" t="s">
        <v>3131</v>
      </c>
      <c r="D3071" s="202" t="s">
        <v>3254</v>
      </c>
      <c r="E3071" s="202" t="s">
        <v>857</v>
      </c>
      <c r="F3071" s="204">
        <v>1000</v>
      </c>
      <c r="G3071" s="203">
        <v>30702</v>
      </c>
      <c r="H3071" s="7" t="str">
        <f>VLOOKUP(G3071,'Sub-Acct VLookup'!$A$1:$B$44,2,0)</f>
        <v>Education</v>
      </c>
      <c r="I3071" s="203">
        <v>3315</v>
      </c>
      <c r="J3071" s="201" t="s">
        <v>1026</v>
      </c>
      <c r="K3071" s="201"/>
      <c r="L3071" t="str">
        <f>VLOOKUP(J3071,'State V-Lookup'!$A$1:$B$19,2,0)</f>
        <v>TENNESSEE</v>
      </c>
      <c r="M3071" t="str">
        <f>VLOOKUP(I3071,'Cost Center VLookup'!$A$1:$C$99,2,0)</f>
        <v>3315 Mid St Div Franklin Measurement &amp; Corrosion Control</v>
      </c>
      <c r="N3071" t="str">
        <f>VLOOKUP(I3071,'Cost Center VLookup'!$A$1:$C$89,3,0)</f>
        <v>Ryan Chastain</v>
      </c>
      <c r="O3071" t="str">
        <f>VLOOKUP(I3071,'Cost Center VLookup'!$A$1:$D$97,4,0)</f>
        <v>Tech Services</v>
      </c>
    </row>
    <row r="3072" spans="1:15" ht="15" hidden="1">
      <c r="A3072" s="206" t="s">
        <v>3186</v>
      </c>
      <c r="B3072" s="203">
        <v>201903</v>
      </c>
      <c r="C3072" s="98" t="s">
        <v>3131</v>
      </c>
      <c r="D3072" s="206" t="s">
        <v>3257</v>
      </c>
      <c r="E3072" s="206" t="s">
        <v>3256</v>
      </c>
      <c r="F3072" s="207">
        <v>350</v>
      </c>
      <c r="G3072" s="208">
        <v>30705</v>
      </c>
      <c r="H3072" s="7" t="str">
        <f>VLOOKUP(G3072,'Sub-Acct VLookup'!$A$1:$B$44,2,0)</f>
        <v>Health</v>
      </c>
      <c r="I3072" s="208">
        <v>3343</v>
      </c>
      <c r="J3072" s="201" t="s">
        <v>1026</v>
      </c>
      <c r="K3072" s="201"/>
      <c r="L3072" t="str">
        <f>VLOOKUP(J3072,'State V-Lookup'!$A$1:$B$19,2,0)</f>
        <v>TENNESSEE</v>
      </c>
      <c r="M3072" t="str">
        <f>VLOOKUP(I3072,'Cost Center VLookup'!$A$1:$C$99,2,0)</f>
        <v>3343 Mid St Div Murfreesboro Operations</v>
      </c>
      <c r="N3072" t="str">
        <f>VLOOKUP(I3072,'Cost Center VLookup'!$A$1:$C$89,3,0)</f>
        <v>James Robbins / Jason Griffin</v>
      </c>
      <c r="O3072" t="str">
        <f>VLOOKUP(I3072,'Cost Center VLookup'!$A$1:$D$97,4,0)</f>
        <v>Brett Lowe</v>
      </c>
    </row>
    <row r="3073" spans="1:15" ht="15" hidden="1">
      <c r="A3073" s="206" t="s">
        <v>3222</v>
      </c>
      <c r="B3073" s="203">
        <v>201903</v>
      </c>
      <c r="C3073" s="98" t="s">
        <v>3131</v>
      </c>
      <c r="D3073" s="206" t="s">
        <v>3223</v>
      </c>
      <c r="E3073" s="206" t="s">
        <v>3258</v>
      </c>
      <c r="F3073" s="207">
        <v>100</v>
      </c>
      <c r="G3073" s="208">
        <v>30702</v>
      </c>
      <c r="H3073" s="7" t="str">
        <f>VLOOKUP(G3073,'Sub-Acct VLookup'!$A$1:$B$44,2,0)</f>
        <v>Education</v>
      </c>
      <c r="I3073" s="208">
        <v>3333</v>
      </c>
      <c r="J3073" s="205" t="s">
        <v>1011</v>
      </c>
      <c r="K3073" s="205"/>
      <c r="L3073" t="str">
        <f>VLOOKUP(J3073,'State V-Lookup'!$A$1:$B$19,2,0)</f>
        <v>KENTUCKY</v>
      </c>
      <c r="M3073" t="str">
        <f>VLOOKUP(I3073,'Cost Center VLookup'!$A$1:$C$99,2,0)</f>
        <v>3333 Mid St Div Public Affairs</v>
      </c>
      <c r="N3073" t="str">
        <f>VLOOKUP(I3073,'Cost Center VLookup'!$A$1:$C$89,3,0)</f>
        <v>Mark Martin</v>
      </c>
      <c r="O3073" t="str">
        <f>VLOOKUP(I3073,'Cost Center VLookup'!$A$1:$D$97,4,0)</f>
        <v>Administration</v>
      </c>
    </row>
    <row r="3074" spans="1:15" ht="15" hidden="1">
      <c r="A3074" s="206" t="s">
        <v>3237</v>
      </c>
      <c r="B3074" s="203">
        <v>201903</v>
      </c>
      <c r="C3074" s="98" t="s">
        <v>3131</v>
      </c>
      <c r="D3074" s="206" t="s">
        <v>3259</v>
      </c>
      <c r="E3074" s="206" t="s">
        <v>179</v>
      </c>
      <c r="F3074" s="207">
        <v>2000</v>
      </c>
      <c r="G3074" s="208">
        <v>30705</v>
      </c>
      <c r="H3074" s="7" t="str">
        <f>VLOOKUP(G3074,'Sub-Acct VLookup'!$A$1:$B$44,2,0)</f>
        <v>Health</v>
      </c>
      <c r="I3074" s="208">
        <v>3333</v>
      </c>
      <c r="J3074" s="205" t="s">
        <v>1011</v>
      </c>
      <c r="K3074" s="205"/>
      <c r="L3074" t="str">
        <f>VLOOKUP(J3074,'State V-Lookup'!$A$1:$B$19,2,0)</f>
        <v>KENTUCKY</v>
      </c>
      <c r="M3074" t="str">
        <f>VLOOKUP(I3074,'Cost Center VLookup'!$A$1:$C$99,2,0)</f>
        <v>3333 Mid St Div Public Affairs</v>
      </c>
      <c r="N3074" t="str">
        <f>VLOOKUP(I3074,'Cost Center VLookup'!$A$1:$C$89,3,0)</f>
        <v>Mark Martin</v>
      </c>
      <c r="O3074" t="str">
        <f>VLOOKUP(I3074,'Cost Center VLookup'!$A$1:$D$97,4,0)</f>
        <v>Administration</v>
      </c>
    </row>
    <row r="3075" spans="1:15" ht="15" hidden="1">
      <c r="A3075" s="206" t="s">
        <v>3251</v>
      </c>
      <c r="B3075" s="203">
        <v>201903</v>
      </c>
      <c r="C3075" s="98" t="s">
        <v>3131</v>
      </c>
      <c r="D3075" s="206" t="s">
        <v>3261</v>
      </c>
      <c r="E3075" s="206" t="s">
        <v>3260</v>
      </c>
      <c r="F3075" s="207">
        <v>1340</v>
      </c>
      <c r="G3075" s="208">
        <v>30705</v>
      </c>
      <c r="H3075" s="7" t="str">
        <f>VLOOKUP(G3075,'Sub-Acct VLookup'!$A$1:$B$44,2,0)</f>
        <v>Health</v>
      </c>
      <c r="I3075" s="208">
        <v>3436</v>
      </c>
      <c r="J3075" s="201" t="s">
        <v>1026</v>
      </c>
      <c r="K3075" s="201"/>
      <c r="L3075" t="str">
        <f>VLOOKUP(J3075,'State V-Lookup'!$A$1:$B$19,2,0)</f>
        <v>TENNESSEE</v>
      </c>
      <c r="M3075" t="str">
        <f>VLOOKUP(I3075,'Cost Center VLookup'!$A$1:$C$99,2,0)</f>
        <v>3436 Mid St Div Johnson City Tri-Cities Operations</v>
      </c>
      <c r="N3075" t="str">
        <f>VLOOKUP(I3075,'Cost Center VLookup'!$A$1:$C$89,3,0)</f>
        <v>John Bradley</v>
      </c>
      <c r="O3075" t="str">
        <f>VLOOKUP(I3075,'Cost Center VLookup'!$A$1:$D$97,4,0)</f>
        <v>Bernie Anderson</v>
      </c>
    </row>
    <row r="3076" spans="1:15" ht="15" hidden="1">
      <c r="A3076" s="206" t="s">
        <v>3262</v>
      </c>
      <c r="B3076" s="203">
        <v>201903</v>
      </c>
      <c r="C3076" s="98" t="s">
        <v>3131</v>
      </c>
      <c r="D3076" s="206" t="s">
        <v>3263</v>
      </c>
      <c r="E3076" s="206" t="s">
        <v>1591</v>
      </c>
      <c r="F3076" s="207">
        <v>500</v>
      </c>
      <c r="G3076" s="208">
        <v>30736</v>
      </c>
      <c r="H3076" s="7" t="str">
        <f>VLOOKUP(G3076,'Sub-Acct VLookup'!$A$1:$B$44,2,0)</f>
        <v>Community Welfare</v>
      </c>
      <c r="I3076" s="208">
        <v>3333</v>
      </c>
      <c r="J3076" s="205" t="s">
        <v>1011</v>
      </c>
      <c r="K3076" s="205"/>
      <c r="L3076" t="str">
        <f>VLOOKUP(J3076,'State V-Lookup'!$A$1:$B$19,2,0)</f>
        <v>KENTUCKY</v>
      </c>
      <c r="M3076" t="str">
        <f>VLOOKUP(I3076,'Cost Center VLookup'!$A$1:$C$99,2,0)</f>
        <v>3333 Mid St Div Public Affairs</v>
      </c>
      <c r="N3076" t="str">
        <f>VLOOKUP(I3076,'Cost Center VLookup'!$A$1:$C$89,3,0)</f>
        <v>Mark Martin</v>
      </c>
      <c r="O3076" t="str">
        <f>VLOOKUP(I3076,'Cost Center VLookup'!$A$1:$D$97,4,0)</f>
        <v>Administration</v>
      </c>
    </row>
    <row r="3077" spans="1:15" ht="15" hidden="1">
      <c r="A3077" s="206" t="s">
        <v>3262</v>
      </c>
      <c r="B3077" s="203">
        <v>201903</v>
      </c>
      <c r="C3077" s="98" t="s">
        <v>3131</v>
      </c>
      <c r="D3077" s="206" t="s">
        <v>3264</v>
      </c>
      <c r="E3077" s="206" t="s">
        <v>1591</v>
      </c>
      <c r="F3077" s="207">
        <v>500</v>
      </c>
      <c r="G3077" s="208">
        <v>30736</v>
      </c>
      <c r="H3077" s="7" t="str">
        <f>VLOOKUP(G3077,'Sub-Acct VLookup'!$A$1:$B$44,2,0)</f>
        <v>Community Welfare</v>
      </c>
      <c r="I3077" s="208">
        <v>3333</v>
      </c>
      <c r="J3077" s="205" t="s">
        <v>1011</v>
      </c>
      <c r="K3077" s="205"/>
      <c r="L3077" t="str">
        <f>VLOOKUP(J3077,'State V-Lookup'!$A$1:$B$19,2,0)</f>
        <v>KENTUCKY</v>
      </c>
      <c r="M3077" t="str">
        <f>VLOOKUP(I3077,'Cost Center VLookup'!$A$1:$C$99,2,0)</f>
        <v>3333 Mid St Div Public Affairs</v>
      </c>
      <c r="N3077" t="str">
        <f>VLOOKUP(I3077,'Cost Center VLookup'!$A$1:$C$89,3,0)</f>
        <v>Mark Martin</v>
      </c>
      <c r="O3077" t="str">
        <f>VLOOKUP(I3077,'Cost Center VLookup'!$A$1:$D$97,4,0)</f>
        <v>Administration</v>
      </c>
    </row>
    <row r="3078" spans="1:15" ht="15" hidden="1">
      <c r="A3078" s="206" t="s">
        <v>3265</v>
      </c>
      <c r="B3078" s="203">
        <v>201903</v>
      </c>
      <c r="C3078" s="98" t="s">
        <v>3131</v>
      </c>
      <c r="D3078" s="206" t="s">
        <v>3266</v>
      </c>
      <c r="E3078" s="206" t="s">
        <v>2433</v>
      </c>
      <c r="F3078" s="207">
        <v>500</v>
      </c>
      <c r="G3078" s="208">
        <v>30736</v>
      </c>
      <c r="H3078" s="7" t="str">
        <f>VLOOKUP(G3078,'Sub-Acct VLookup'!$A$1:$B$44,2,0)</f>
        <v>Community Welfare</v>
      </c>
      <c r="I3078" s="208">
        <v>3342</v>
      </c>
      <c r="J3078" s="201" t="s">
        <v>1026</v>
      </c>
      <c r="K3078" s="201"/>
      <c r="L3078" t="str">
        <f>VLOOKUP(J3078,'State V-Lookup'!$A$1:$B$19,2,0)</f>
        <v>TENNESSEE</v>
      </c>
      <c r="M3078" t="str">
        <f>VLOOKUP(I3078,'Cost Center VLookup'!$A$1:$C$99,2,0)</f>
        <v>3342 Mid St Div Franklin Operations</v>
      </c>
      <c r="N3078" t="str">
        <f>VLOOKUP(I3078,'Cost Center VLookup'!$A$1:$C$89,3,0)</f>
        <v>Kenny Hay / Steve Steiger</v>
      </c>
      <c r="O3078" t="str">
        <f>VLOOKUP(I3078,'Cost Center VLookup'!$A$1:$D$97,4,0)</f>
        <v>Brett Lowe</v>
      </c>
    </row>
    <row r="3079" spans="1:15" ht="15" hidden="1">
      <c r="A3079" s="206" t="s">
        <v>3267</v>
      </c>
      <c r="B3079" s="203">
        <v>201903</v>
      </c>
      <c r="C3079" s="98" t="s">
        <v>3131</v>
      </c>
      <c r="D3079" s="206" t="s">
        <v>3268</v>
      </c>
      <c r="E3079" s="206" t="s">
        <v>699</v>
      </c>
      <c r="F3079" s="207">
        <v>1000</v>
      </c>
      <c r="G3079" s="208">
        <v>30736</v>
      </c>
      <c r="H3079" s="7" t="str">
        <f>VLOOKUP(G3079,'Sub-Acct VLookup'!$A$1:$B$44,2,0)</f>
        <v>Community Welfare</v>
      </c>
      <c r="I3079" s="208">
        <v>3333</v>
      </c>
      <c r="J3079" s="205" t="s">
        <v>1011</v>
      </c>
      <c r="K3079" s="205"/>
      <c r="L3079" t="str">
        <f>VLOOKUP(J3079,'State V-Lookup'!$A$1:$B$19,2,0)</f>
        <v>KENTUCKY</v>
      </c>
      <c r="M3079" t="str">
        <f>VLOOKUP(I3079,'Cost Center VLookup'!$A$1:$C$99,2,0)</f>
        <v>3333 Mid St Div Public Affairs</v>
      </c>
      <c r="N3079" t="str">
        <f>VLOOKUP(I3079,'Cost Center VLookup'!$A$1:$C$89,3,0)</f>
        <v>Mark Martin</v>
      </c>
      <c r="O3079" t="str">
        <f>VLOOKUP(I3079,'Cost Center VLookup'!$A$1:$D$97,4,0)</f>
        <v>Administration</v>
      </c>
    </row>
    <row r="3080" spans="1:15" ht="15" hidden="1">
      <c r="A3080" s="206" t="s">
        <v>3267</v>
      </c>
      <c r="B3080" s="203">
        <v>201903</v>
      </c>
      <c r="C3080" s="98" t="s">
        <v>3131</v>
      </c>
      <c r="D3080" s="206" t="s">
        <v>3270</v>
      </c>
      <c r="E3080" s="206" t="s">
        <v>3269</v>
      </c>
      <c r="F3080" s="207">
        <v>200</v>
      </c>
      <c r="G3080" s="208">
        <v>30736</v>
      </c>
      <c r="H3080" s="7" t="str">
        <f>VLOOKUP(G3080,'Sub-Acct VLookup'!$A$1:$B$44,2,0)</f>
        <v>Community Welfare</v>
      </c>
      <c r="I3080" s="208">
        <v>3333</v>
      </c>
      <c r="J3080" s="205" t="s">
        <v>1011</v>
      </c>
      <c r="K3080" s="205"/>
      <c r="L3080" t="str">
        <f>VLOOKUP(J3080,'State V-Lookup'!$A$1:$B$19,2,0)</f>
        <v>KENTUCKY</v>
      </c>
      <c r="M3080" t="str">
        <f>VLOOKUP(I3080,'Cost Center VLookup'!$A$1:$C$99,2,0)</f>
        <v>3333 Mid St Div Public Affairs</v>
      </c>
      <c r="N3080" t="str">
        <f>VLOOKUP(I3080,'Cost Center VLookup'!$A$1:$C$89,3,0)</f>
        <v>Mark Martin</v>
      </c>
      <c r="O3080" t="str">
        <f>VLOOKUP(I3080,'Cost Center VLookup'!$A$1:$D$97,4,0)</f>
        <v>Administration</v>
      </c>
    </row>
    <row r="3081" spans="1:15" ht="15" hidden="1">
      <c r="A3081" s="206" t="s">
        <v>3271</v>
      </c>
      <c r="B3081" s="203">
        <v>201903</v>
      </c>
      <c r="C3081" s="98" t="s">
        <v>3131</v>
      </c>
      <c r="D3081" s="206" t="s">
        <v>3272</v>
      </c>
      <c r="E3081" s="206" t="s">
        <v>470</v>
      </c>
      <c r="F3081" s="207">
        <v>3000</v>
      </c>
      <c r="G3081" s="208">
        <v>30736</v>
      </c>
      <c r="H3081" s="7" t="str">
        <f>VLOOKUP(G3081,'Sub-Acct VLookup'!$A$1:$B$44,2,0)</f>
        <v>Community Welfare</v>
      </c>
      <c r="I3081" s="208">
        <v>3333</v>
      </c>
      <c r="J3081" s="205" t="s">
        <v>1011</v>
      </c>
      <c r="K3081" s="205"/>
      <c r="L3081" t="str">
        <f>VLOOKUP(J3081,'State V-Lookup'!$A$1:$B$19,2,0)</f>
        <v>KENTUCKY</v>
      </c>
      <c r="M3081" t="str">
        <f>VLOOKUP(I3081,'Cost Center VLookup'!$A$1:$C$99,2,0)</f>
        <v>3333 Mid St Div Public Affairs</v>
      </c>
      <c r="N3081" t="str">
        <f>VLOOKUP(I3081,'Cost Center VLookup'!$A$1:$C$89,3,0)</f>
        <v>Mark Martin</v>
      </c>
      <c r="O3081" t="str">
        <f>VLOOKUP(I3081,'Cost Center VLookup'!$A$1:$D$97,4,0)</f>
        <v>Administration</v>
      </c>
    </row>
    <row r="3082" spans="1:15" ht="15" hidden="1">
      <c r="A3082" s="206" t="s">
        <v>3271</v>
      </c>
      <c r="B3082" s="203">
        <v>201903</v>
      </c>
      <c r="C3082" s="98" t="s">
        <v>3131</v>
      </c>
      <c r="D3082" s="206" t="s">
        <v>3273</v>
      </c>
      <c r="E3082" s="206" t="s">
        <v>2240</v>
      </c>
      <c r="F3082" s="207">
        <v>1000</v>
      </c>
      <c r="G3082" s="208">
        <v>30736</v>
      </c>
      <c r="H3082" s="7" t="str">
        <f>VLOOKUP(G3082,'Sub-Acct VLookup'!$A$1:$B$44,2,0)</f>
        <v>Community Welfare</v>
      </c>
      <c r="I3082" s="208">
        <v>3333</v>
      </c>
      <c r="J3082" s="205" t="s">
        <v>1011</v>
      </c>
      <c r="K3082" s="205"/>
      <c r="L3082" t="str">
        <f>VLOOKUP(J3082,'State V-Lookup'!$A$1:$B$19,2,0)</f>
        <v>KENTUCKY</v>
      </c>
      <c r="M3082" t="str">
        <f>VLOOKUP(I3082,'Cost Center VLookup'!$A$1:$C$99,2,0)</f>
        <v>3333 Mid St Div Public Affairs</v>
      </c>
      <c r="N3082" t="str">
        <f>VLOOKUP(I3082,'Cost Center VLookup'!$A$1:$C$89,3,0)</f>
        <v>Mark Martin</v>
      </c>
      <c r="O3082" t="str">
        <f>VLOOKUP(I3082,'Cost Center VLookup'!$A$1:$D$97,4,0)</f>
        <v>Administration</v>
      </c>
    </row>
    <row r="3083" spans="1:15" ht="15" hidden="1">
      <c r="A3083" s="206" t="s">
        <v>3271</v>
      </c>
      <c r="B3083" s="203">
        <v>201903</v>
      </c>
      <c r="C3083" s="98" t="s">
        <v>3131</v>
      </c>
      <c r="D3083" s="206" t="s">
        <v>3273</v>
      </c>
      <c r="E3083" s="206" t="s">
        <v>881</v>
      </c>
      <c r="F3083" s="207">
        <v>250</v>
      </c>
      <c r="G3083" s="208">
        <v>30736</v>
      </c>
      <c r="H3083" s="7" t="str">
        <f>VLOOKUP(G3083,'Sub-Acct VLookup'!$A$1:$B$44,2,0)</f>
        <v>Community Welfare</v>
      </c>
      <c r="I3083" s="208">
        <v>3342</v>
      </c>
      <c r="J3083" s="201" t="s">
        <v>1026</v>
      </c>
      <c r="K3083" s="201"/>
      <c r="L3083" t="str">
        <f>VLOOKUP(J3083,'State V-Lookup'!$A$1:$B$19,2,0)</f>
        <v>TENNESSEE</v>
      </c>
      <c r="M3083" t="str">
        <f>VLOOKUP(I3083,'Cost Center VLookup'!$A$1:$C$99,2,0)</f>
        <v>3342 Mid St Div Franklin Operations</v>
      </c>
      <c r="N3083" t="str">
        <f>VLOOKUP(I3083,'Cost Center VLookup'!$A$1:$C$89,3,0)</f>
        <v>Kenny Hay / Steve Steiger</v>
      </c>
      <c r="O3083" t="str">
        <f>VLOOKUP(I3083,'Cost Center VLookup'!$A$1:$D$97,4,0)</f>
        <v>Brett Lowe</v>
      </c>
    </row>
    <row r="3084" spans="1:15" ht="15" hidden="1">
      <c r="A3084" s="206" t="s">
        <v>3274</v>
      </c>
      <c r="B3084" s="203">
        <v>201903</v>
      </c>
      <c r="C3084" s="98" t="s">
        <v>3131</v>
      </c>
      <c r="D3084" s="206" t="s">
        <v>3275</v>
      </c>
      <c r="E3084" s="206" t="s">
        <v>783</v>
      </c>
      <c r="F3084" s="207">
        <v>3000</v>
      </c>
      <c r="G3084" s="208">
        <v>30736</v>
      </c>
      <c r="H3084" s="7" t="str">
        <f>VLOOKUP(G3084,'Sub-Acct VLookup'!$A$1:$B$44,2,0)</f>
        <v>Community Welfare</v>
      </c>
      <c r="I3084" s="208">
        <v>3333</v>
      </c>
      <c r="J3084" s="205" t="s">
        <v>1011</v>
      </c>
      <c r="K3084" s="205"/>
      <c r="L3084" t="str">
        <f>VLOOKUP(J3084,'State V-Lookup'!$A$1:$B$19,2,0)</f>
        <v>KENTUCKY</v>
      </c>
      <c r="M3084" t="str">
        <f>VLOOKUP(I3084,'Cost Center VLookup'!$A$1:$C$99,2,0)</f>
        <v>3333 Mid St Div Public Affairs</v>
      </c>
      <c r="N3084" t="str">
        <f>VLOOKUP(I3084,'Cost Center VLookup'!$A$1:$C$89,3,0)</f>
        <v>Mark Martin</v>
      </c>
      <c r="O3084" t="str">
        <f>VLOOKUP(I3084,'Cost Center VLookup'!$A$1:$D$97,4,0)</f>
        <v>Administration</v>
      </c>
    </row>
    <row r="3085" spans="1:15" ht="15" hidden="1">
      <c r="A3085" s="206" t="s">
        <v>3274</v>
      </c>
      <c r="B3085" s="203">
        <v>201903</v>
      </c>
      <c r="C3085" s="98" t="s">
        <v>3131</v>
      </c>
      <c r="D3085" s="206" t="s">
        <v>3276</v>
      </c>
      <c r="E3085" s="206" t="s">
        <v>633</v>
      </c>
      <c r="F3085" s="207">
        <v>150</v>
      </c>
      <c r="G3085" s="208">
        <v>30702</v>
      </c>
      <c r="H3085" s="7" t="str">
        <f>VLOOKUP(G3085,'Sub-Acct VLookup'!$A$1:$B$44,2,0)</f>
        <v>Education</v>
      </c>
      <c r="I3085" s="208">
        <v>3333</v>
      </c>
      <c r="J3085" s="201" t="s">
        <v>1026</v>
      </c>
      <c r="K3085" s="201"/>
      <c r="L3085" t="str">
        <f>VLOOKUP(J3085,'State V-Lookup'!$A$1:$B$19,2,0)</f>
        <v>TENNESSEE</v>
      </c>
      <c r="M3085" t="str">
        <f>VLOOKUP(I3085,'Cost Center VLookup'!$A$1:$C$99,2,0)</f>
        <v>3333 Mid St Div Public Affairs</v>
      </c>
      <c r="N3085" t="str">
        <f>VLOOKUP(I3085,'Cost Center VLookup'!$A$1:$C$89,3,0)</f>
        <v>Mark Martin</v>
      </c>
      <c r="O3085" t="str">
        <f>VLOOKUP(I3085,'Cost Center VLookup'!$A$1:$D$97,4,0)</f>
        <v>Administration</v>
      </c>
    </row>
    <row r="3086" spans="1:15" ht="15" hidden="1">
      <c r="A3086" s="206" t="s">
        <v>3277</v>
      </c>
      <c r="B3086" s="203">
        <v>201903</v>
      </c>
      <c r="C3086" s="98" t="s">
        <v>3131</v>
      </c>
      <c r="D3086" s="206" t="s">
        <v>3278</v>
      </c>
      <c r="E3086" s="206" t="s">
        <v>470</v>
      </c>
      <c r="F3086" s="207">
        <v>750</v>
      </c>
      <c r="G3086" s="208">
        <v>30736</v>
      </c>
      <c r="H3086" s="7" t="str">
        <f>VLOOKUP(G3086,'Sub-Acct VLookup'!$A$1:$B$44,2,0)</f>
        <v>Community Welfare</v>
      </c>
      <c r="I3086" s="208">
        <v>3333</v>
      </c>
      <c r="J3086" s="205" t="s">
        <v>1011</v>
      </c>
      <c r="K3086" s="205"/>
      <c r="L3086" t="str">
        <f>VLOOKUP(J3086,'State V-Lookup'!$A$1:$B$19,2,0)</f>
        <v>KENTUCKY</v>
      </c>
      <c r="M3086" t="str">
        <f>VLOOKUP(I3086,'Cost Center VLookup'!$A$1:$C$99,2,0)</f>
        <v>3333 Mid St Div Public Affairs</v>
      </c>
      <c r="N3086" t="str">
        <f>VLOOKUP(I3086,'Cost Center VLookup'!$A$1:$C$89,3,0)</f>
        <v>Mark Martin</v>
      </c>
      <c r="O3086" t="str">
        <f>VLOOKUP(I3086,'Cost Center VLookup'!$A$1:$D$97,4,0)</f>
        <v>Administration</v>
      </c>
    </row>
    <row r="3087" spans="1:15" ht="15" hidden="1">
      <c r="A3087" s="206" t="s">
        <v>3279</v>
      </c>
      <c r="B3087" s="203">
        <v>201903</v>
      </c>
      <c r="C3087" s="98" t="s">
        <v>3131</v>
      </c>
      <c r="D3087" s="206" t="s">
        <v>3281</v>
      </c>
      <c r="E3087" s="206" t="s">
        <v>3280</v>
      </c>
      <c r="F3087" s="207">
        <v>150</v>
      </c>
      <c r="G3087" s="208">
        <v>30736</v>
      </c>
      <c r="H3087" s="7" t="str">
        <f>VLOOKUP(G3087,'Sub-Acct VLookup'!$A$1:$B$44,2,0)</f>
        <v>Community Welfare</v>
      </c>
      <c r="I3087" s="208">
        <v>3307</v>
      </c>
      <c r="J3087" s="209" t="s">
        <v>1027</v>
      </c>
      <c r="K3087" s="209"/>
      <c r="L3087" t="str">
        <f>VLOOKUP(J3087,'State V-Lookup'!$A$1:$B$19,2,0)</f>
        <v>GENERAL OFFICE</v>
      </c>
      <c r="M3087" t="str">
        <f>VLOOKUP(I3087,'Cost Center VLookup'!$A$1:$C$99,2,0)</f>
        <v>3307 Mid St Div Franklin Finance</v>
      </c>
      <c r="N3087" t="str">
        <f>VLOOKUP(I3087,'Cost Center VLookup'!$A$1:$C$89,3,0)</f>
        <v>Marcie Wessinger</v>
      </c>
      <c r="O3087" t="str">
        <f>VLOOKUP(I3087,'Cost Center VLookup'!$A$1:$D$97,4,0)</f>
        <v>Administration</v>
      </c>
    </row>
    <row r="3088" spans="1:15" ht="15" hidden="1">
      <c r="A3088" s="206" t="s">
        <v>3282</v>
      </c>
      <c r="B3088" s="203">
        <v>201903</v>
      </c>
      <c r="C3088" s="98" t="s">
        <v>3131</v>
      </c>
      <c r="D3088" s="206" t="s">
        <v>3284</v>
      </c>
      <c r="E3088" s="206" t="s">
        <v>3283</v>
      </c>
      <c r="F3088" s="207">
        <v>100</v>
      </c>
      <c r="G3088" s="208">
        <v>30736</v>
      </c>
      <c r="H3088" s="7" t="str">
        <f>VLOOKUP(G3088,'Sub-Acct VLookup'!$A$1:$B$44,2,0)</f>
        <v>Community Welfare</v>
      </c>
      <c r="I3088" s="208">
        <v>3307</v>
      </c>
      <c r="J3088" s="209" t="s">
        <v>1027</v>
      </c>
      <c r="K3088" s="209"/>
      <c r="L3088" t="str">
        <f>VLOOKUP(J3088,'State V-Lookup'!$A$1:$B$19,2,0)</f>
        <v>GENERAL OFFICE</v>
      </c>
      <c r="M3088" t="str">
        <f>VLOOKUP(I3088,'Cost Center VLookup'!$A$1:$C$99,2,0)</f>
        <v>3307 Mid St Div Franklin Finance</v>
      </c>
      <c r="N3088" t="str">
        <f>VLOOKUP(I3088,'Cost Center VLookup'!$A$1:$C$89,3,0)</f>
        <v>Marcie Wessinger</v>
      </c>
      <c r="O3088" t="str">
        <f>VLOOKUP(I3088,'Cost Center VLookup'!$A$1:$D$97,4,0)</f>
        <v>Administration</v>
      </c>
    </row>
    <row r="3089" spans="1:15" ht="15" hidden="1">
      <c r="A3089" s="206" t="s">
        <v>3282</v>
      </c>
      <c r="B3089" s="203">
        <v>201903</v>
      </c>
      <c r="C3089" s="98" t="s">
        <v>3131</v>
      </c>
      <c r="D3089" s="206" t="s">
        <v>3285</v>
      </c>
      <c r="E3089" s="206" t="s">
        <v>655</v>
      </c>
      <c r="F3089" s="207">
        <v>6000</v>
      </c>
      <c r="G3089" s="208">
        <v>30736</v>
      </c>
      <c r="H3089" s="7" t="str">
        <f>VLOOKUP(G3089,'Sub-Acct VLookup'!$A$1:$B$44,2,0)</f>
        <v>Community Welfare</v>
      </c>
      <c r="I3089" s="208">
        <v>3333</v>
      </c>
      <c r="J3089" s="205" t="s">
        <v>1011</v>
      </c>
      <c r="K3089" s="205"/>
      <c r="L3089" t="str">
        <f>VLOOKUP(J3089,'State V-Lookup'!$A$1:$B$19,2,0)</f>
        <v>KENTUCKY</v>
      </c>
      <c r="M3089" t="str">
        <f>VLOOKUP(I3089,'Cost Center VLookup'!$A$1:$C$99,2,0)</f>
        <v>3333 Mid St Div Public Affairs</v>
      </c>
      <c r="N3089" t="str">
        <f>VLOOKUP(I3089,'Cost Center VLookup'!$A$1:$C$89,3,0)</f>
        <v>Mark Martin</v>
      </c>
      <c r="O3089" t="str">
        <f>VLOOKUP(I3089,'Cost Center VLookup'!$A$1:$D$97,4,0)</f>
        <v>Administration</v>
      </c>
    </row>
    <row r="3090" spans="1:15" ht="15" hidden="1">
      <c r="A3090" s="206" t="s">
        <v>3282</v>
      </c>
      <c r="B3090" s="203">
        <v>201903</v>
      </c>
      <c r="C3090" s="98" t="s">
        <v>3131</v>
      </c>
      <c r="D3090" s="206" t="s">
        <v>3286</v>
      </c>
      <c r="E3090" s="206" t="s">
        <v>2925</v>
      </c>
      <c r="F3090" s="207">
        <v>500</v>
      </c>
      <c r="G3090" s="208">
        <v>30705</v>
      </c>
      <c r="H3090" s="7" t="str">
        <f>VLOOKUP(G3090,'Sub-Acct VLookup'!$A$1:$B$44,2,0)</f>
        <v>Health</v>
      </c>
      <c r="I3090" s="208">
        <v>3438</v>
      </c>
      <c r="J3090" s="209" t="s">
        <v>1035</v>
      </c>
      <c r="K3090" s="209"/>
      <c r="L3090" t="str">
        <f>VLOOKUP(J3090,'State V-Lookup'!$A$1:$B$19,2,0)</f>
        <v>VIRGINIA</v>
      </c>
      <c r="M3090" t="str">
        <f>VLOOKUP(I3090,'Cost Center VLookup'!$A$1:$C$99,2,0)</f>
        <v>3438 Mid St Div New River North Operations</v>
      </c>
      <c r="N3090" t="str">
        <f>VLOOKUP(I3090,'Cost Center VLookup'!$A$1:$C$89,3,0)</f>
        <v>Perry Patterson</v>
      </c>
      <c r="O3090" t="str">
        <f>VLOOKUP(I3090,'Cost Center VLookup'!$A$1:$D$97,4,0)</f>
        <v>Bernie Anderson</v>
      </c>
    </row>
    <row r="3091" spans="1:15" ht="15" hidden="1">
      <c r="A3091" s="206" t="s">
        <v>3287</v>
      </c>
      <c r="B3091" s="203">
        <v>201903</v>
      </c>
      <c r="C3091" s="98" t="s">
        <v>3131</v>
      </c>
      <c r="D3091" s="206" t="s">
        <v>3289</v>
      </c>
      <c r="E3091" s="206" t="s">
        <v>3288</v>
      </c>
      <c r="F3091" s="207">
        <v>250</v>
      </c>
      <c r="G3091" s="208">
        <v>30736</v>
      </c>
      <c r="H3091" s="7" t="str">
        <f>VLOOKUP(G3091,'Sub-Acct VLookup'!$A$1:$B$44,2,0)</f>
        <v>Community Welfare</v>
      </c>
      <c r="I3091" s="208">
        <v>3333</v>
      </c>
      <c r="J3091" s="205" t="s">
        <v>1011</v>
      </c>
      <c r="K3091" s="205"/>
      <c r="L3091" t="str">
        <f>VLOOKUP(J3091,'State V-Lookup'!$A$1:$B$19,2,0)</f>
        <v>KENTUCKY</v>
      </c>
      <c r="M3091" t="str">
        <f>VLOOKUP(I3091,'Cost Center VLookup'!$A$1:$C$99,2,0)</f>
        <v>3333 Mid St Div Public Affairs</v>
      </c>
      <c r="N3091" t="str">
        <f>VLOOKUP(I3091,'Cost Center VLookup'!$A$1:$C$89,3,0)</f>
        <v>Mark Martin</v>
      </c>
      <c r="O3091" t="str">
        <f>VLOOKUP(I3091,'Cost Center VLookup'!$A$1:$D$97,4,0)</f>
        <v>Administration</v>
      </c>
    </row>
    <row r="3092" spans="1:15" ht="15" hidden="1">
      <c r="A3092" s="206" t="s">
        <v>3290</v>
      </c>
      <c r="B3092" s="203">
        <v>201903</v>
      </c>
      <c r="C3092" s="98" t="s">
        <v>3131</v>
      </c>
      <c r="D3092" s="206" t="s">
        <v>3291</v>
      </c>
      <c r="E3092" s="206" t="s">
        <v>909</v>
      </c>
      <c r="F3092" s="207">
        <v>5000</v>
      </c>
      <c r="G3092" s="208">
        <v>30736</v>
      </c>
      <c r="H3092" s="7" t="str">
        <f>VLOOKUP(G3092,'Sub-Acct VLookup'!$A$1:$B$44,2,0)</f>
        <v>Community Welfare</v>
      </c>
      <c r="I3092" s="208">
        <v>3333</v>
      </c>
      <c r="J3092" s="205" t="s">
        <v>1011</v>
      </c>
      <c r="K3092" s="205"/>
      <c r="L3092" t="str">
        <f>VLOOKUP(J3092,'State V-Lookup'!$A$1:$B$19,2,0)</f>
        <v>KENTUCKY</v>
      </c>
      <c r="M3092" t="str">
        <f>VLOOKUP(I3092,'Cost Center VLookup'!$A$1:$C$99,2,0)</f>
        <v>3333 Mid St Div Public Affairs</v>
      </c>
      <c r="N3092" t="str">
        <f>VLOOKUP(I3092,'Cost Center VLookup'!$A$1:$C$89,3,0)</f>
        <v>Mark Martin</v>
      </c>
      <c r="O3092" t="str">
        <f>VLOOKUP(I3092,'Cost Center VLookup'!$A$1:$D$97,4,0)</f>
        <v>Administration</v>
      </c>
    </row>
    <row r="3093" spans="1:15" ht="15" hidden="1">
      <c r="A3093" s="206" t="s">
        <v>3290</v>
      </c>
      <c r="B3093" s="203">
        <v>201903</v>
      </c>
      <c r="C3093" s="98" t="s">
        <v>3131</v>
      </c>
      <c r="D3093" s="206" t="s">
        <v>3292</v>
      </c>
      <c r="E3093" s="206" t="s">
        <v>88</v>
      </c>
      <c r="F3093" s="207">
        <v>750</v>
      </c>
      <c r="G3093" s="208">
        <v>30736</v>
      </c>
      <c r="H3093" s="7" t="str">
        <f>VLOOKUP(G3093,'Sub-Acct VLookup'!$A$1:$B$44,2,0)</f>
        <v>Community Welfare</v>
      </c>
      <c r="I3093" s="208">
        <v>3333</v>
      </c>
      <c r="J3093" s="205" t="s">
        <v>1011</v>
      </c>
      <c r="K3093" s="205"/>
      <c r="L3093" t="str">
        <f>VLOOKUP(J3093,'State V-Lookup'!$A$1:$B$19,2,0)</f>
        <v>KENTUCKY</v>
      </c>
      <c r="M3093" t="str">
        <f>VLOOKUP(I3093,'Cost Center VLookup'!$A$1:$C$99,2,0)</f>
        <v>3333 Mid St Div Public Affairs</v>
      </c>
      <c r="N3093" t="str">
        <f>VLOOKUP(I3093,'Cost Center VLookup'!$A$1:$C$89,3,0)</f>
        <v>Mark Martin</v>
      </c>
      <c r="O3093" t="str">
        <f>VLOOKUP(I3093,'Cost Center VLookup'!$A$1:$D$97,4,0)</f>
        <v>Administration</v>
      </c>
    </row>
    <row r="3094" spans="1:15" ht="15" hidden="1">
      <c r="A3094" s="206" t="s">
        <v>3290</v>
      </c>
      <c r="B3094" s="203">
        <v>201903</v>
      </c>
      <c r="C3094" s="98" t="s">
        <v>3131</v>
      </c>
      <c r="D3094" s="206" t="s">
        <v>3293</v>
      </c>
      <c r="E3094" s="206" t="s">
        <v>484</v>
      </c>
      <c r="F3094" s="207">
        <v>600</v>
      </c>
      <c r="G3094" s="208">
        <v>30703</v>
      </c>
      <c r="H3094" s="7" t="str">
        <f>VLOOKUP(G3094,'Sub-Acct VLookup'!$A$1:$B$44,2,0)</f>
        <v>United Way Agencies</v>
      </c>
      <c r="I3094" s="208">
        <v>3333</v>
      </c>
      <c r="J3094" s="201" t="s">
        <v>1026</v>
      </c>
      <c r="K3094" s="201"/>
      <c r="L3094" t="str">
        <f>VLOOKUP(J3094,'State V-Lookup'!$A$1:$B$19,2,0)</f>
        <v>TENNESSEE</v>
      </c>
      <c r="M3094" t="str">
        <f>VLOOKUP(I3094,'Cost Center VLookup'!$A$1:$C$99,2,0)</f>
        <v>3333 Mid St Div Public Affairs</v>
      </c>
      <c r="N3094" t="str">
        <f>VLOOKUP(I3094,'Cost Center VLookup'!$A$1:$C$89,3,0)</f>
        <v>Mark Martin</v>
      </c>
      <c r="O3094" t="str">
        <f>VLOOKUP(I3094,'Cost Center VLookup'!$A$1:$D$97,4,0)</f>
        <v>Administration</v>
      </c>
    </row>
    <row r="3095" spans="1:15" ht="15" hidden="1">
      <c r="A3095" s="206" t="s">
        <v>3294</v>
      </c>
      <c r="B3095" s="203">
        <v>201903</v>
      </c>
      <c r="C3095" s="98" t="s">
        <v>3131</v>
      </c>
      <c r="D3095" s="206" t="s">
        <v>3295</v>
      </c>
      <c r="E3095" s="206" t="s">
        <v>780</v>
      </c>
      <c r="F3095" s="207">
        <v>2500</v>
      </c>
      <c r="G3095">
        <v>30713</v>
      </c>
      <c r="H3095" s="7" t="str">
        <f>VLOOKUP(G3095,'Sub-Acct VLookup'!$A$1:$B$44,2,0)</f>
        <v>American Red Cross</v>
      </c>
      <c r="I3095" s="208">
        <v>3333</v>
      </c>
      <c r="J3095" s="205" t="s">
        <v>1011</v>
      </c>
      <c r="K3095" s="205"/>
      <c r="L3095" t="str">
        <f>VLOOKUP(J3095,'State V-Lookup'!$A$1:$B$19,2,0)</f>
        <v>KENTUCKY</v>
      </c>
      <c r="M3095" t="str">
        <f>VLOOKUP(I3095,'Cost Center VLookup'!$A$1:$C$99,2,0)</f>
        <v>3333 Mid St Div Public Affairs</v>
      </c>
      <c r="N3095" t="str">
        <f>VLOOKUP(I3095,'Cost Center VLookup'!$A$1:$C$89,3,0)</f>
        <v>Mark Martin</v>
      </c>
      <c r="O3095" t="str">
        <f>VLOOKUP(I3095,'Cost Center VLookup'!$A$1:$D$97,4,0)</f>
        <v>Administration</v>
      </c>
    </row>
    <row r="3096" spans="1:15" ht="15" hidden="1">
      <c r="A3096" s="206" t="s">
        <v>3294</v>
      </c>
      <c r="B3096" s="203">
        <v>201903</v>
      </c>
      <c r="C3096" s="98" t="s">
        <v>3131</v>
      </c>
      <c r="D3096" s="206" t="s">
        <v>3296</v>
      </c>
      <c r="E3096" s="206" t="s">
        <v>1064</v>
      </c>
      <c r="F3096" s="207">
        <v>600</v>
      </c>
      <c r="G3096" s="208">
        <v>30702</v>
      </c>
      <c r="H3096" s="7" t="str">
        <f>VLOOKUP(G3096,'Sub-Acct VLookup'!$A$1:$B$44,2,0)</f>
        <v>Education</v>
      </c>
      <c r="I3096" s="208">
        <v>2618</v>
      </c>
      <c r="J3096" s="201" t="s">
        <v>1026</v>
      </c>
      <c r="K3096" s="201"/>
      <c r="L3096" t="str">
        <f>VLOOKUP(J3096,'State V-Lookup'!$A$1:$B$19,2,0)</f>
        <v>TENNESSEE</v>
      </c>
      <c r="M3096" t="str">
        <f>VLOOKUP(I3096,'Cost Center VLookup'!$A$1:$C$99,2,0)</f>
        <v>2618 KY Div Safety Tech Services</v>
      </c>
      <c r="N3096" t="str">
        <f>VLOOKUP(I3096,'Cost Center VLookup'!$A$1:$C$89,3,0)</f>
        <v>Travis Greenwood</v>
      </c>
      <c r="O3096" t="str">
        <f>VLOOKUP(I3096,'Cost Center VLookup'!$A$1:$D$97,4,0)</f>
        <v>Tech Services</v>
      </c>
    </row>
    <row r="3097" spans="1:15" ht="15" hidden="1">
      <c r="A3097" s="206" t="s">
        <v>3297</v>
      </c>
      <c r="B3097" s="203">
        <v>201903</v>
      </c>
      <c r="C3097" s="98" t="s">
        <v>3131</v>
      </c>
      <c r="D3097" s="206" t="s">
        <v>3299</v>
      </c>
      <c r="E3097" s="206" t="s">
        <v>3298</v>
      </c>
      <c r="F3097" s="207">
        <v>200</v>
      </c>
      <c r="G3097" s="208">
        <v>30702</v>
      </c>
      <c r="H3097" s="7" t="str">
        <f>VLOOKUP(G3097,'Sub-Acct VLookup'!$A$1:$B$44,2,0)</f>
        <v>Education</v>
      </c>
      <c r="I3097" s="208">
        <v>3333</v>
      </c>
      <c r="J3097" s="205" t="s">
        <v>1011</v>
      </c>
      <c r="K3097" s="205"/>
      <c r="L3097" t="str">
        <f>VLOOKUP(J3097,'State V-Lookup'!$A$1:$B$19,2,0)</f>
        <v>KENTUCKY</v>
      </c>
      <c r="M3097" t="str">
        <f>VLOOKUP(I3097,'Cost Center VLookup'!$A$1:$C$99,2,0)</f>
        <v>3333 Mid St Div Public Affairs</v>
      </c>
      <c r="N3097" t="str">
        <f>VLOOKUP(I3097,'Cost Center VLookup'!$A$1:$C$89,3,0)</f>
        <v>Mark Martin</v>
      </c>
      <c r="O3097" t="str">
        <f>VLOOKUP(I3097,'Cost Center VLookup'!$A$1:$D$97,4,0)</f>
        <v>Administration</v>
      </c>
    </row>
    <row r="3098" spans="1:15" ht="15" hidden="1">
      <c r="A3098" s="206" t="s">
        <v>3297</v>
      </c>
      <c r="B3098" s="203">
        <v>201903</v>
      </c>
      <c r="C3098" s="98" t="s">
        <v>3131</v>
      </c>
      <c r="D3098" s="206" t="s">
        <v>3300</v>
      </c>
      <c r="E3098" s="206" t="s">
        <v>713</v>
      </c>
      <c r="F3098" s="207">
        <v>2500</v>
      </c>
      <c r="G3098" s="208">
        <v>30702</v>
      </c>
      <c r="H3098" s="7" t="str">
        <f>VLOOKUP(G3098,'Sub-Acct VLookup'!$A$1:$B$44,2,0)</f>
        <v>Education</v>
      </c>
      <c r="I3098" s="208">
        <v>3333</v>
      </c>
      <c r="J3098" s="205" t="s">
        <v>1011</v>
      </c>
      <c r="K3098" s="205"/>
      <c r="L3098" t="str">
        <f>VLOOKUP(J3098,'State V-Lookup'!$A$1:$B$19,2,0)</f>
        <v>KENTUCKY</v>
      </c>
      <c r="M3098" t="str">
        <f>VLOOKUP(I3098,'Cost Center VLookup'!$A$1:$C$99,2,0)</f>
        <v>3333 Mid St Div Public Affairs</v>
      </c>
      <c r="N3098" t="str">
        <f>VLOOKUP(I3098,'Cost Center VLookup'!$A$1:$C$89,3,0)</f>
        <v>Mark Martin</v>
      </c>
      <c r="O3098" t="str">
        <f>VLOOKUP(I3098,'Cost Center VLookup'!$A$1:$D$97,4,0)</f>
        <v>Administration</v>
      </c>
    </row>
    <row r="3099" spans="1:15" ht="15" hidden="1">
      <c r="A3099" s="206" t="s">
        <v>3301</v>
      </c>
      <c r="B3099" s="203">
        <v>201903</v>
      </c>
      <c r="C3099" s="98" t="s">
        <v>3131</v>
      </c>
      <c r="D3099" s="206" t="s">
        <v>3302</v>
      </c>
      <c r="E3099" s="206" t="s">
        <v>2828</v>
      </c>
      <c r="F3099" s="207">
        <v>250</v>
      </c>
      <c r="G3099" s="208">
        <v>30705</v>
      </c>
      <c r="H3099" s="7" t="str">
        <f>VLOOKUP(G3099,'Sub-Acct VLookup'!$A$1:$B$44,2,0)</f>
        <v>Health</v>
      </c>
      <c r="I3099" s="208">
        <v>3434</v>
      </c>
      <c r="J3099" s="201" t="s">
        <v>1026</v>
      </c>
      <c r="K3099" s="201"/>
      <c r="L3099" t="str">
        <f>VLOOKUP(J3099,'State V-Lookup'!$A$1:$B$19,2,0)</f>
        <v>TENNESSEE</v>
      </c>
      <c r="M3099" t="str">
        <f>VLOOKUP(I3099,'Cost Center VLookup'!$A$1:$C$99,2,0)</f>
        <v>3434 Mid St Div Maryville Operations</v>
      </c>
      <c r="N3099" t="str">
        <f>VLOOKUP(I3099,'Cost Center VLookup'!$A$1:$C$89,3,0)</f>
        <v>Bobby Burrell</v>
      </c>
      <c r="O3099" t="str">
        <f>VLOOKUP(I3099,'Cost Center VLookup'!$A$1:$D$97,4,0)</f>
        <v>Bernie Anderson</v>
      </c>
    </row>
    <row r="3100" spans="1:15" ht="15" hidden="1">
      <c r="A3100" s="206" t="s">
        <v>3303</v>
      </c>
      <c r="B3100" s="203">
        <v>201903</v>
      </c>
      <c r="C3100" s="98" t="s">
        <v>3131</v>
      </c>
      <c r="D3100" s="206" t="s">
        <v>3305</v>
      </c>
      <c r="E3100" s="206" t="s">
        <v>3304</v>
      </c>
      <c r="F3100" s="207">
        <v>1000</v>
      </c>
      <c r="G3100" s="208">
        <v>30706</v>
      </c>
      <c r="H3100" s="7" t="str">
        <f>VLOOKUP(G3100,'Sub-Acct VLookup'!$A$1:$B$44,2,0)</f>
        <v>Museums &amp; Arts</v>
      </c>
      <c r="I3100" s="208">
        <v>3436</v>
      </c>
      <c r="J3100" s="201" t="s">
        <v>1026</v>
      </c>
      <c r="K3100" s="201"/>
      <c r="L3100" t="str">
        <f>VLOOKUP(J3100,'State V-Lookup'!$A$1:$B$19,2,0)</f>
        <v>TENNESSEE</v>
      </c>
      <c r="M3100" t="str">
        <f>VLOOKUP(I3100,'Cost Center VLookup'!$A$1:$C$99,2,0)</f>
        <v>3436 Mid St Div Johnson City Tri-Cities Operations</v>
      </c>
      <c r="N3100" t="str">
        <f>VLOOKUP(I3100,'Cost Center VLookup'!$A$1:$C$89,3,0)</f>
        <v>John Bradley</v>
      </c>
      <c r="O3100" t="str">
        <f>VLOOKUP(I3100,'Cost Center VLookup'!$A$1:$D$97,4,0)</f>
        <v>Bernie Anderson</v>
      </c>
    </row>
    <row r="3101" spans="1:15" ht="15" hidden="1">
      <c r="A3101" s="206" t="s">
        <v>3303</v>
      </c>
      <c r="B3101" s="203">
        <v>201903</v>
      </c>
      <c r="C3101" s="98" t="s">
        <v>3131</v>
      </c>
      <c r="D3101" s="206" t="s">
        <v>3306</v>
      </c>
      <c r="E3101" s="206" t="s">
        <v>1582</v>
      </c>
      <c r="F3101" s="207">
        <v>3000</v>
      </c>
      <c r="G3101" s="208">
        <v>30736</v>
      </c>
      <c r="H3101" s="7" t="str">
        <f>VLOOKUP(G3101,'Sub-Acct VLookup'!$A$1:$B$44,2,0)</f>
        <v>Community Welfare</v>
      </c>
      <c r="I3101" s="208">
        <v>3301</v>
      </c>
      <c r="J3101" s="201" t="s">
        <v>1026</v>
      </c>
      <c r="K3101" s="201"/>
      <c r="L3101" t="str">
        <f>VLOOKUP(J3101,'State V-Lookup'!$A$1:$B$19,2,0)</f>
        <v>TENNESSEE</v>
      </c>
      <c r="M3101" t="str">
        <f>VLOOKUP(I3101,'Cost Center VLookup'!$A$1:$C$99,2,0)</f>
        <v>3301 Mid St Div Franklin Administration</v>
      </c>
      <c r="N3101" t="str">
        <f>VLOOKUP(I3101,'Cost Center VLookup'!$A$1:$C$89,3,0)</f>
        <v>Kevin Dobbs</v>
      </c>
      <c r="O3101" t="str">
        <f>VLOOKUP(I3101,'Cost Center VLookup'!$A$1:$D$97,4,0)</f>
        <v>Administration</v>
      </c>
    </row>
    <row r="3102" spans="1:15" ht="15" hidden="1">
      <c r="A3102" s="206" t="s">
        <v>3307</v>
      </c>
      <c r="B3102" s="203">
        <v>201903</v>
      </c>
      <c r="C3102" s="98" t="s">
        <v>3131</v>
      </c>
      <c r="D3102" s="206" t="s">
        <v>3308</v>
      </c>
      <c r="E3102" s="206" t="s">
        <v>964</v>
      </c>
      <c r="F3102" s="207">
        <v>100</v>
      </c>
      <c r="G3102" s="208">
        <v>30702</v>
      </c>
      <c r="H3102" s="7" t="str">
        <f>VLOOKUP(G3102,'Sub-Acct VLookup'!$A$1:$B$44,2,0)</f>
        <v>Education</v>
      </c>
      <c r="I3102" s="208">
        <v>3333</v>
      </c>
      <c r="J3102" s="205" t="s">
        <v>1011</v>
      </c>
      <c r="K3102" s="205"/>
      <c r="L3102" t="str">
        <f>VLOOKUP(J3102,'State V-Lookup'!$A$1:$B$19,2,0)</f>
        <v>KENTUCKY</v>
      </c>
      <c r="M3102" t="str">
        <f>VLOOKUP(I3102,'Cost Center VLookup'!$A$1:$C$99,2,0)</f>
        <v>3333 Mid St Div Public Affairs</v>
      </c>
      <c r="N3102" t="str">
        <f>VLOOKUP(I3102,'Cost Center VLookup'!$A$1:$C$89,3,0)</f>
        <v>Mark Martin</v>
      </c>
      <c r="O3102" t="str">
        <f>VLOOKUP(I3102,'Cost Center VLookup'!$A$1:$D$97,4,0)</f>
        <v>Administration</v>
      </c>
    </row>
    <row r="3103" spans="1:15" ht="15" hidden="1">
      <c r="A3103" s="206" t="s">
        <v>3309</v>
      </c>
      <c r="B3103" s="203">
        <v>201903</v>
      </c>
      <c r="C3103" s="98" t="s">
        <v>3131</v>
      </c>
      <c r="D3103" s="206" t="s">
        <v>3310</v>
      </c>
      <c r="E3103" s="206" t="s">
        <v>868</v>
      </c>
      <c r="F3103" s="207">
        <v>2500</v>
      </c>
      <c r="G3103" s="208">
        <v>30736</v>
      </c>
      <c r="H3103" s="7" t="str">
        <f>VLOOKUP(G3103,'Sub-Acct VLookup'!$A$1:$B$44,2,0)</f>
        <v>Community Welfare</v>
      </c>
      <c r="I3103" s="208">
        <v>3333</v>
      </c>
      <c r="J3103" s="205" t="s">
        <v>1011</v>
      </c>
      <c r="K3103" s="205"/>
      <c r="L3103" t="str">
        <f>VLOOKUP(J3103,'State V-Lookup'!$A$1:$B$19,2,0)</f>
        <v>KENTUCKY</v>
      </c>
      <c r="M3103" t="str">
        <f>VLOOKUP(I3103,'Cost Center VLookup'!$A$1:$C$99,2,0)</f>
        <v>3333 Mid St Div Public Affairs</v>
      </c>
      <c r="N3103" t="str">
        <f>VLOOKUP(I3103,'Cost Center VLookup'!$A$1:$C$89,3,0)</f>
        <v>Mark Martin</v>
      </c>
      <c r="O3103" t="str">
        <f>VLOOKUP(I3103,'Cost Center VLookup'!$A$1:$D$97,4,0)</f>
        <v>Administration</v>
      </c>
    </row>
    <row r="3104" spans="1:15" ht="15" hidden="1">
      <c r="A3104" s="206" t="s">
        <v>3309</v>
      </c>
      <c r="B3104" s="203">
        <v>201903</v>
      </c>
      <c r="C3104" s="98" t="s">
        <v>3131</v>
      </c>
      <c r="D3104" s="206" t="s">
        <v>3311</v>
      </c>
      <c r="E3104" s="206" t="s">
        <v>704</v>
      </c>
      <c r="F3104" s="207">
        <v>100</v>
      </c>
      <c r="G3104" s="208">
        <v>30702</v>
      </c>
      <c r="H3104" s="7" t="str">
        <f>VLOOKUP(G3104,'Sub-Acct VLookup'!$A$1:$B$44,2,0)</f>
        <v>Education</v>
      </c>
      <c r="I3104" s="208">
        <v>3333</v>
      </c>
      <c r="J3104" s="205" t="s">
        <v>1011</v>
      </c>
      <c r="K3104" s="205"/>
      <c r="L3104" t="str">
        <f>VLOOKUP(J3104,'State V-Lookup'!$A$1:$B$19,2,0)</f>
        <v>KENTUCKY</v>
      </c>
      <c r="M3104" t="str">
        <f>VLOOKUP(I3104,'Cost Center VLookup'!$A$1:$C$99,2,0)</f>
        <v>3333 Mid St Div Public Affairs</v>
      </c>
      <c r="N3104" t="str">
        <f>VLOOKUP(I3104,'Cost Center VLookup'!$A$1:$C$89,3,0)</f>
        <v>Mark Martin</v>
      </c>
      <c r="O3104" t="str">
        <f>VLOOKUP(I3104,'Cost Center VLookup'!$A$1:$D$97,4,0)</f>
        <v>Administration</v>
      </c>
    </row>
    <row r="3105" spans="1:15" ht="15" hidden="1">
      <c r="A3105" s="206" t="s">
        <v>3312</v>
      </c>
      <c r="B3105" s="203">
        <v>201903</v>
      </c>
      <c r="C3105" s="98" t="s">
        <v>3131</v>
      </c>
      <c r="D3105" s="206" t="s">
        <v>3313</v>
      </c>
      <c r="E3105" s="206" t="s">
        <v>694</v>
      </c>
      <c r="F3105" s="207">
        <v>1000</v>
      </c>
      <c r="G3105" s="208">
        <v>30705</v>
      </c>
      <c r="H3105" s="7" t="str">
        <f>VLOOKUP(G3105,'Sub-Acct VLookup'!$A$1:$B$44,2,0)</f>
        <v>Health</v>
      </c>
      <c r="I3105" s="208">
        <v>3333</v>
      </c>
      <c r="J3105" s="209" t="s">
        <v>1027</v>
      </c>
      <c r="K3105" s="209"/>
      <c r="L3105" t="str">
        <f>VLOOKUP(J3105,'State V-Lookup'!$A$1:$B$19,2,0)</f>
        <v>GENERAL OFFICE</v>
      </c>
      <c r="M3105" t="str">
        <f>VLOOKUP(I3105,'Cost Center VLookup'!$A$1:$C$99,2,0)</f>
        <v>3333 Mid St Div Public Affairs</v>
      </c>
      <c r="N3105" t="str">
        <f>VLOOKUP(I3105,'Cost Center VLookup'!$A$1:$C$89,3,0)</f>
        <v>Mark Martin</v>
      </c>
      <c r="O3105" t="str">
        <f>VLOOKUP(I3105,'Cost Center VLookup'!$A$1:$D$97,4,0)</f>
        <v>Administration</v>
      </c>
    </row>
    <row r="3106" spans="1:15" ht="15" hidden="1">
      <c r="A3106" s="206" t="s">
        <v>3312</v>
      </c>
      <c r="B3106" s="203">
        <v>201903</v>
      </c>
      <c r="C3106" s="98" t="s">
        <v>3131</v>
      </c>
      <c r="D3106" s="206" t="s">
        <v>3314</v>
      </c>
      <c r="E3106" s="206" t="s">
        <v>2365</v>
      </c>
      <c r="F3106" s="207">
        <v>500</v>
      </c>
      <c r="G3106" s="208">
        <v>30736</v>
      </c>
      <c r="H3106" s="7" t="str">
        <f>VLOOKUP(G3106,'Sub-Acct VLookup'!$A$1:$B$44,2,0)</f>
        <v>Community Welfare</v>
      </c>
      <c r="I3106" s="208">
        <v>3333</v>
      </c>
      <c r="J3106" s="205" t="s">
        <v>1011</v>
      </c>
      <c r="K3106" s="205"/>
      <c r="L3106" t="str">
        <f>VLOOKUP(J3106,'State V-Lookup'!$A$1:$B$19,2,0)</f>
        <v>KENTUCKY</v>
      </c>
      <c r="M3106" t="str">
        <f>VLOOKUP(I3106,'Cost Center VLookup'!$A$1:$C$99,2,0)</f>
        <v>3333 Mid St Div Public Affairs</v>
      </c>
      <c r="N3106" t="str">
        <f>VLOOKUP(I3106,'Cost Center VLookup'!$A$1:$C$89,3,0)</f>
        <v>Mark Martin</v>
      </c>
      <c r="O3106" t="str">
        <f>VLOOKUP(I3106,'Cost Center VLookup'!$A$1:$D$97,4,0)</f>
        <v>Administration</v>
      </c>
    </row>
    <row r="3107" spans="1:15" ht="15" hidden="1">
      <c r="A3107" s="206" t="s">
        <v>3312</v>
      </c>
      <c r="B3107" s="203">
        <v>201903</v>
      </c>
      <c r="C3107" s="98" t="s">
        <v>3131</v>
      </c>
      <c r="D3107" s="206" t="s">
        <v>3315</v>
      </c>
      <c r="E3107" s="206" t="s">
        <v>651</v>
      </c>
      <c r="F3107" s="207">
        <v>2000</v>
      </c>
      <c r="G3107" s="208">
        <v>30705</v>
      </c>
      <c r="H3107" s="7" t="str">
        <f>VLOOKUP(G3107,'Sub-Acct VLookup'!$A$1:$B$44,2,0)</f>
        <v>Health</v>
      </c>
      <c r="I3107" s="208">
        <v>3333</v>
      </c>
      <c r="J3107" s="209" t="s">
        <v>1027</v>
      </c>
      <c r="K3107" s="209"/>
      <c r="L3107" t="str">
        <f>VLOOKUP(J3107,'State V-Lookup'!$A$1:$B$19,2,0)</f>
        <v>GENERAL OFFICE</v>
      </c>
      <c r="M3107" t="str">
        <f>VLOOKUP(I3107,'Cost Center VLookup'!$A$1:$C$99,2,0)</f>
        <v>3333 Mid St Div Public Affairs</v>
      </c>
      <c r="N3107" t="str">
        <f>VLOOKUP(I3107,'Cost Center VLookup'!$A$1:$C$89,3,0)</f>
        <v>Mark Martin</v>
      </c>
      <c r="O3107" t="str">
        <f>VLOOKUP(I3107,'Cost Center VLookup'!$A$1:$D$97,4,0)</f>
        <v>Administration</v>
      </c>
    </row>
    <row r="3108" spans="1:15" ht="15" hidden="1">
      <c r="A3108" s="206" t="s">
        <v>3316</v>
      </c>
      <c r="B3108" s="203">
        <v>201903</v>
      </c>
      <c r="C3108" s="98" t="s">
        <v>3131</v>
      </c>
      <c r="D3108" s="206" t="s">
        <v>3317</v>
      </c>
      <c r="E3108" s="206" t="s">
        <v>484</v>
      </c>
      <c r="F3108" s="207">
        <v>5850</v>
      </c>
      <c r="G3108" s="208">
        <v>30703</v>
      </c>
      <c r="H3108" s="7" t="str">
        <f>VLOOKUP(G3108,'Sub-Acct VLookup'!$A$1:$B$44,2,0)</f>
        <v>United Way Agencies</v>
      </c>
      <c r="I3108" s="208">
        <v>3434</v>
      </c>
      <c r="J3108" s="201" t="s">
        <v>1026</v>
      </c>
      <c r="K3108" s="201"/>
      <c r="L3108" t="str">
        <f>VLOOKUP(J3108,'State V-Lookup'!$A$1:$B$19,2,0)</f>
        <v>TENNESSEE</v>
      </c>
      <c r="M3108" t="str">
        <f>VLOOKUP(I3108,'Cost Center VLookup'!$A$1:$C$99,2,0)</f>
        <v>3434 Mid St Div Maryville Operations</v>
      </c>
      <c r="N3108" t="str">
        <f>VLOOKUP(I3108,'Cost Center VLookup'!$A$1:$C$89,3,0)</f>
        <v>Bobby Burrell</v>
      </c>
      <c r="O3108" t="str">
        <f>VLOOKUP(I3108,'Cost Center VLookup'!$A$1:$D$97,4,0)</f>
        <v>Bernie Anderson</v>
      </c>
    </row>
    <row r="3109" spans="1:15" ht="15" hidden="1">
      <c r="A3109" s="210" t="s">
        <v>3318</v>
      </c>
      <c r="B3109" s="211">
        <v>201904</v>
      </c>
      <c r="C3109" s="98" t="s">
        <v>3131</v>
      </c>
      <c r="D3109" s="210" t="s">
        <v>3319</v>
      </c>
      <c r="E3109" s="210" t="s">
        <v>1420</v>
      </c>
      <c r="F3109" s="212">
        <v>200</v>
      </c>
      <c r="G3109" s="211">
        <v>30736</v>
      </c>
      <c r="H3109" s="7" t="str">
        <f>VLOOKUP(G3109,'Sub-Acct VLookup'!$A$1:$B$44,2,0)</f>
        <v>Community Welfare</v>
      </c>
      <c r="I3109" s="211">
        <v>3333</v>
      </c>
      <c r="J3109" s="205" t="s">
        <v>1011</v>
      </c>
      <c r="K3109" s="205"/>
      <c r="L3109" t="str">
        <f>VLOOKUP(J3109,'State V-Lookup'!$A$1:$B$19,2,0)</f>
        <v>KENTUCKY</v>
      </c>
      <c r="M3109" t="str">
        <f>VLOOKUP(I3109,'Cost Center VLookup'!$A$1:$C$99,2,0)</f>
        <v>3333 Mid St Div Public Affairs</v>
      </c>
      <c r="N3109" t="str">
        <f>VLOOKUP(I3109,'Cost Center VLookup'!$A$1:$C$89,3,0)</f>
        <v>Mark Martin</v>
      </c>
      <c r="O3109" t="str">
        <f>VLOOKUP(I3109,'Cost Center VLookup'!$A$1:$D$97,4,0)</f>
        <v>Administration</v>
      </c>
    </row>
    <row r="3110" spans="1:15" ht="15" hidden="1">
      <c r="A3110" s="210" t="s">
        <v>3318</v>
      </c>
      <c r="B3110" s="211">
        <v>201904</v>
      </c>
      <c r="C3110" s="98" t="s">
        <v>3131</v>
      </c>
      <c r="D3110" s="210" t="s">
        <v>3320</v>
      </c>
      <c r="E3110" s="210" t="s">
        <v>1785</v>
      </c>
      <c r="F3110" s="212">
        <v>1000</v>
      </c>
      <c r="G3110" s="211">
        <v>30736</v>
      </c>
      <c r="H3110" s="7" t="str">
        <f>VLOOKUP(G3110,'Sub-Acct VLookup'!$A$1:$B$44,2,0)</f>
        <v>Community Welfare</v>
      </c>
      <c r="I3110" s="211">
        <v>3333</v>
      </c>
      <c r="J3110" s="205" t="s">
        <v>1011</v>
      </c>
      <c r="K3110" s="205"/>
      <c r="L3110" t="str">
        <f>VLOOKUP(J3110,'State V-Lookup'!$A$1:$B$19,2,0)</f>
        <v>KENTUCKY</v>
      </c>
      <c r="M3110" t="str">
        <f>VLOOKUP(I3110,'Cost Center VLookup'!$A$1:$C$99,2,0)</f>
        <v>3333 Mid St Div Public Affairs</v>
      </c>
      <c r="N3110" t="str">
        <f>VLOOKUP(I3110,'Cost Center VLookup'!$A$1:$C$89,3,0)</f>
        <v>Mark Martin</v>
      </c>
      <c r="O3110" t="str">
        <f>VLOOKUP(I3110,'Cost Center VLookup'!$A$1:$D$97,4,0)</f>
        <v>Administration</v>
      </c>
    </row>
    <row r="3111" spans="1:15" ht="15" hidden="1">
      <c r="A3111" s="210" t="s">
        <v>3318</v>
      </c>
      <c r="B3111" s="211">
        <v>201904</v>
      </c>
      <c r="C3111" s="98" t="s">
        <v>3131</v>
      </c>
      <c r="D3111" s="210" t="s">
        <v>3321</v>
      </c>
      <c r="E3111" s="210" t="s">
        <v>2466</v>
      </c>
      <c r="F3111" s="212">
        <v>400</v>
      </c>
      <c r="G3111" s="211">
        <v>30736</v>
      </c>
      <c r="H3111" s="7" t="str">
        <f>VLOOKUP(G3111,'Sub-Acct VLookup'!$A$1:$B$44,2,0)</f>
        <v>Community Welfare</v>
      </c>
      <c r="I3111" s="211">
        <v>3333</v>
      </c>
      <c r="J3111" s="205" t="s">
        <v>1011</v>
      </c>
      <c r="K3111" s="205"/>
      <c r="L3111" t="str">
        <f>VLOOKUP(J3111,'State V-Lookup'!$A$1:$B$19,2,0)</f>
        <v>KENTUCKY</v>
      </c>
      <c r="M3111" t="str">
        <f>VLOOKUP(I3111,'Cost Center VLookup'!$A$1:$C$99,2,0)</f>
        <v>3333 Mid St Div Public Affairs</v>
      </c>
      <c r="N3111" t="str">
        <f>VLOOKUP(I3111,'Cost Center VLookup'!$A$1:$C$89,3,0)</f>
        <v>Mark Martin</v>
      </c>
      <c r="O3111" t="str">
        <f>VLOOKUP(I3111,'Cost Center VLookup'!$A$1:$D$97,4,0)</f>
        <v>Administration</v>
      </c>
    </row>
    <row r="3112" spans="1:15" ht="15" hidden="1">
      <c r="A3112" s="210" t="s">
        <v>3322</v>
      </c>
      <c r="B3112" s="211">
        <v>201904</v>
      </c>
      <c r="C3112" s="98" t="s">
        <v>3131</v>
      </c>
      <c r="D3112" s="210" t="s">
        <v>3323</v>
      </c>
      <c r="E3112" s="210" t="s">
        <v>2049</v>
      </c>
      <c r="F3112" s="212">
        <v>19</v>
      </c>
      <c r="G3112" s="211">
        <v>30702</v>
      </c>
      <c r="H3112" s="7" t="str">
        <f>VLOOKUP(G3112,'Sub-Acct VLookup'!$A$1:$B$44,2,0)</f>
        <v>Education</v>
      </c>
      <c r="I3112" s="211">
        <v>3434</v>
      </c>
      <c r="J3112" s="213" t="s">
        <v>1026</v>
      </c>
      <c r="K3112" s="213"/>
      <c r="L3112" t="str">
        <f>VLOOKUP(J3112,'State V-Lookup'!$A$1:$B$19,2,0)</f>
        <v>TENNESSEE</v>
      </c>
      <c r="M3112" t="str">
        <f>VLOOKUP(I3112,'Cost Center VLookup'!$A$1:$C$99,2,0)</f>
        <v>3434 Mid St Div Maryville Operations</v>
      </c>
      <c r="N3112" t="str">
        <f>VLOOKUP(I3112,'Cost Center VLookup'!$A$1:$C$89,3,0)</f>
        <v>Bobby Burrell</v>
      </c>
      <c r="O3112" t="str">
        <f>VLOOKUP(I3112,'Cost Center VLookup'!$A$1:$D$97,4,0)</f>
        <v>Bernie Anderson</v>
      </c>
    </row>
    <row r="3113" spans="1:15" ht="15" hidden="1">
      <c r="A3113" s="210" t="s">
        <v>3322</v>
      </c>
      <c r="B3113" s="211">
        <v>201904</v>
      </c>
      <c r="C3113" s="98" t="s">
        <v>3131</v>
      </c>
      <c r="D3113" s="210" t="s">
        <v>3324</v>
      </c>
      <c r="E3113" s="210" t="s">
        <v>704</v>
      </c>
      <c r="F3113" s="212">
        <v>500</v>
      </c>
      <c r="G3113" s="211">
        <v>30702</v>
      </c>
      <c r="H3113" s="7" t="str">
        <f>VLOOKUP(G3113,'Sub-Acct VLookup'!$A$1:$B$44,2,0)</f>
        <v>Education</v>
      </c>
      <c r="I3113" s="211">
        <v>3435</v>
      </c>
      <c r="J3113" s="213" t="s">
        <v>1026</v>
      </c>
      <c r="K3113" s="213"/>
      <c r="L3113" t="str">
        <f>VLOOKUP(J3113,'State V-Lookup'!$A$1:$B$19,2,0)</f>
        <v>TENNESSEE</v>
      </c>
      <c r="M3113" t="str">
        <f>VLOOKUP(I3113,'Cost Center VLookup'!$A$1:$C$99,2,0)</f>
        <v>3435 Mid St Div Greenville/Morristown Operations</v>
      </c>
      <c r="N3113" t="str">
        <f>VLOOKUP(I3113,'Cost Center VLookup'!$A$1:$C$89,3,0)</f>
        <v>Jonathan Barnett</v>
      </c>
      <c r="O3113" t="str">
        <f>VLOOKUP(I3113,'Cost Center VLookup'!$A$1:$D$97,4,0)</f>
        <v>Bernie Anderson</v>
      </c>
    </row>
    <row r="3114" spans="1:15" ht="15" hidden="1">
      <c r="A3114" s="210" t="s">
        <v>3322</v>
      </c>
      <c r="B3114" s="211">
        <v>201904</v>
      </c>
      <c r="C3114" s="98" t="s">
        <v>3131</v>
      </c>
      <c r="D3114" s="210" t="s">
        <v>3325</v>
      </c>
      <c r="E3114" s="210" t="s">
        <v>3000</v>
      </c>
      <c r="F3114" s="212">
        <v>500</v>
      </c>
      <c r="G3114" s="211">
        <v>30705</v>
      </c>
      <c r="H3114" s="7" t="str">
        <f>VLOOKUP(G3114,'Sub-Acct VLookup'!$A$1:$B$44,2,0)</f>
        <v>Health</v>
      </c>
      <c r="I3114" s="211">
        <v>3343</v>
      </c>
      <c r="J3114" s="213" t="s">
        <v>1026</v>
      </c>
      <c r="K3114" s="213"/>
      <c r="L3114" t="str">
        <f>VLOOKUP(J3114,'State V-Lookup'!$A$1:$B$19,2,0)</f>
        <v>TENNESSEE</v>
      </c>
      <c r="M3114" t="str">
        <f>VLOOKUP(I3114,'Cost Center VLookup'!$A$1:$C$99,2,0)</f>
        <v>3343 Mid St Div Murfreesboro Operations</v>
      </c>
      <c r="N3114" t="str">
        <f>VLOOKUP(I3114,'Cost Center VLookup'!$A$1:$C$89,3,0)</f>
        <v>James Robbins / Jason Griffin</v>
      </c>
      <c r="O3114" t="str">
        <f>VLOOKUP(I3114,'Cost Center VLookup'!$A$1:$D$97,4,0)</f>
        <v>Brett Lowe</v>
      </c>
    </row>
    <row r="3115" spans="1:15" ht="15" hidden="1">
      <c r="A3115" s="210" t="s">
        <v>3326</v>
      </c>
      <c r="B3115" s="211">
        <v>201904</v>
      </c>
      <c r="C3115" s="98" t="s">
        <v>3131</v>
      </c>
      <c r="D3115" s="210" t="s">
        <v>3327</v>
      </c>
      <c r="E3115" s="210" t="s">
        <v>102</v>
      </c>
      <c r="F3115" s="212">
        <v>500</v>
      </c>
      <c r="G3115" s="211">
        <v>30705</v>
      </c>
      <c r="H3115" s="7" t="str">
        <f>VLOOKUP(G3115,'Sub-Acct VLookup'!$A$1:$B$44,2,0)</f>
        <v>Health</v>
      </c>
      <c r="I3115" s="211">
        <v>3333</v>
      </c>
      <c r="J3115" s="213" t="s">
        <v>1026</v>
      </c>
      <c r="K3115" s="213"/>
      <c r="L3115" t="str">
        <f>VLOOKUP(J3115,'State V-Lookup'!$A$1:$B$19,2,0)</f>
        <v>TENNESSEE</v>
      </c>
      <c r="M3115" t="str">
        <f>VLOOKUP(I3115,'Cost Center VLookup'!$A$1:$C$99,2,0)</f>
        <v>3333 Mid St Div Public Affairs</v>
      </c>
      <c r="N3115" t="str">
        <f>VLOOKUP(I3115,'Cost Center VLookup'!$A$1:$C$89,3,0)</f>
        <v>Mark Martin</v>
      </c>
      <c r="O3115" t="str">
        <f>VLOOKUP(I3115,'Cost Center VLookup'!$A$1:$D$97,4,0)</f>
        <v>Administration</v>
      </c>
    </row>
    <row r="3116" spans="1:15" ht="15" hidden="1">
      <c r="A3116" s="210" t="s">
        <v>3326</v>
      </c>
      <c r="B3116" s="211">
        <v>201904</v>
      </c>
      <c r="C3116" s="98" t="s">
        <v>3131</v>
      </c>
      <c r="D3116" s="210" t="s">
        <v>3328</v>
      </c>
      <c r="E3116" s="210" t="s">
        <v>1623</v>
      </c>
      <c r="F3116" s="212">
        <v>3099</v>
      </c>
      <c r="G3116" s="211">
        <v>30702</v>
      </c>
      <c r="H3116" s="7" t="str">
        <f>VLOOKUP(G3116,'Sub-Acct VLookup'!$A$1:$B$44,2,0)</f>
        <v>Education</v>
      </c>
      <c r="I3116" s="211">
        <v>3438</v>
      </c>
      <c r="J3116" s="213" t="s">
        <v>1035</v>
      </c>
      <c r="K3116" s="213"/>
      <c r="L3116" t="str">
        <f>VLOOKUP(J3116,'State V-Lookup'!$A$1:$B$19,2,0)</f>
        <v>VIRGINIA</v>
      </c>
      <c r="M3116" t="str">
        <f>VLOOKUP(I3116,'Cost Center VLookup'!$A$1:$C$99,2,0)</f>
        <v>3438 Mid St Div New River North Operations</v>
      </c>
      <c r="N3116" t="str">
        <f>VLOOKUP(I3116,'Cost Center VLookup'!$A$1:$C$89,3,0)</f>
        <v>Perry Patterson</v>
      </c>
      <c r="O3116" t="str">
        <f>VLOOKUP(I3116,'Cost Center VLookup'!$A$1:$D$97,4,0)</f>
        <v>Bernie Anderson</v>
      </c>
    </row>
    <row r="3117" spans="1:15" ht="15" hidden="1">
      <c r="A3117" s="210" t="s">
        <v>3329</v>
      </c>
      <c r="B3117" s="211">
        <v>201904</v>
      </c>
      <c r="C3117" s="98" t="s">
        <v>3131</v>
      </c>
      <c r="D3117" s="210" t="s">
        <v>3331</v>
      </c>
      <c r="E3117" s="210" t="s">
        <v>3330</v>
      </c>
      <c r="F3117" s="212">
        <v>100</v>
      </c>
      <c r="G3117" s="211">
        <v>30736</v>
      </c>
      <c r="H3117" s="7" t="str">
        <f>VLOOKUP(G3117,'Sub-Acct VLookup'!$A$1:$B$44,2,0)</f>
        <v>Community Welfare</v>
      </c>
      <c r="I3117" s="211">
        <v>3333</v>
      </c>
      <c r="J3117" s="205" t="s">
        <v>1011</v>
      </c>
      <c r="K3117" s="205"/>
      <c r="L3117" t="str">
        <f>VLOOKUP(J3117,'State V-Lookup'!$A$1:$B$19,2,0)</f>
        <v>KENTUCKY</v>
      </c>
      <c r="M3117" t="str">
        <f>VLOOKUP(I3117,'Cost Center VLookup'!$A$1:$C$99,2,0)</f>
        <v>3333 Mid St Div Public Affairs</v>
      </c>
      <c r="N3117" t="str">
        <f>VLOOKUP(I3117,'Cost Center VLookup'!$A$1:$C$89,3,0)</f>
        <v>Mark Martin</v>
      </c>
      <c r="O3117" t="str">
        <f>VLOOKUP(I3117,'Cost Center VLookup'!$A$1:$D$97,4,0)</f>
        <v>Administration</v>
      </c>
    </row>
    <row r="3118" spans="1:15" ht="15" hidden="1">
      <c r="A3118" s="210" t="s">
        <v>3329</v>
      </c>
      <c r="B3118" s="211">
        <v>201904</v>
      </c>
      <c r="C3118" s="98" t="s">
        <v>3131</v>
      </c>
      <c r="D3118" s="210" t="s">
        <v>3331</v>
      </c>
      <c r="E3118" s="210" t="s">
        <v>1998</v>
      </c>
      <c r="F3118" s="212">
        <v>100</v>
      </c>
      <c r="G3118" s="211">
        <v>30736</v>
      </c>
      <c r="H3118" s="7" t="str">
        <f>VLOOKUP(G3118,'Sub-Acct VLookup'!$A$1:$B$44,2,0)</f>
        <v>Community Welfare</v>
      </c>
      <c r="I3118" s="211">
        <v>3333</v>
      </c>
      <c r="J3118" s="205" t="s">
        <v>1011</v>
      </c>
      <c r="K3118" s="205"/>
      <c r="L3118" t="str">
        <f>VLOOKUP(J3118,'State V-Lookup'!$A$1:$B$19,2,0)</f>
        <v>KENTUCKY</v>
      </c>
      <c r="M3118" t="str">
        <f>VLOOKUP(I3118,'Cost Center VLookup'!$A$1:$C$99,2,0)</f>
        <v>3333 Mid St Div Public Affairs</v>
      </c>
      <c r="N3118" t="str">
        <f>VLOOKUP(I3118,'Cost Center VLookup'!$A$1:$C$89,3,0)</f>
        <v>Mark Martin</v>
      </c>
      <c r="O3118" t="str">
        <f>VLOOKUP(I3118,'Cost Center VLookup'!$A$1:$D$97,4,0)</f>
        <v>Administration</v>
      </c>
    </row>
    <row r="3119" spans="1:15" ht="15" hidden="1">
      <c r="A3119" s="210" t="s">
        <v>3332</v>
      </c>
      <c r="B3119" s="211">
        <v>201904</v>
      </c>
      <c r="C3119" s="98" t="s">
        <v>3131</v>
      </c>
      <c r="D3119" s="210" t="s">
        <v>3334</v>
      </c>
      <c r="E3119" s="210" t="s">
        <v>3333</v>
      </c>
      <c r="F3119" s="212">
        <v>100</v>
      </c>
      <c r="G3119" s="211">
        <v>30736</v>
      </c>
      <c r="H3119" s="7" t="str">
        <f>VLOOKUP(G3119,'Sub-Acct VLookup'!$A$1:$B$44,2,0)</f>
        <v>Community Welfare</v>
      </c>
      <c r="I3119" s="211">
        <v>3333</v>
      </c>
      <c r="J3119" s="205" t="s">
        <v>1011</v>
      </c>
      <c r="K3119" s="205"/>
      <c r="L3119" t="str">
        <f>VLOOKUP(J3119,'State V-Lookup'!$A$1:$B$19,2,0)</f>
        <v>KENTUCKY</v>
      </c>
      <c r="M3119" t="str">
        <f>VLOOKUP(I3119,'Cost Center VLookup'!$A$1:$C$99,2,0)</f>
        <v>3333 Mid St Div Public Affairs</v>
      </c>
      <c r="N3119" t="str">
        <f>VLOOKUP(I3119,'Cost Center VLookup'!$A$1:$C$89,3,0)</f>
        <v>Mark Martin</v>
      </c>
      <c r="O3119" t="str">
        <f>VLOOKUP(I3119,'Cost Center VLookup'!$A$1:$D$97,4,0)</f>
        <v>Administration</v>
      </c>
    </row>
    <row r="3120" spans="1:15" ht="15" hidden="1">
      <c r="A3120" s="210" t="s">
        <v>3332</v>
      </c>
      <c r="B3120" s="211">
        <v>201904</v>
      </c>
      <c r="C3120" s="98" t="s">
        <v>3131</v>
      </c>
      <c r="D3120" s="210" t="s">
        <v>3335</v>
      </c>
      <c r="E3120" s="210" t="s">
        <v>2897</v>
      </c>
      <c r="F3120" s="212">
        <v>500</v>
      </c>
      <c r="G3120" s="211">
        <v>30710</v>
      </c>
      <c r="H3120" s="7" t="str">
        <f>VLOOKUP(G3120,'Sub-Acct VLookup'!$A$1:$B$44,2,0)</f>
        <v>Youth Clubs &amp; Centers</v>
      </c>
      <c r="I3120" s="211">
        <v>3333</v>
      </c>
      <c r="J3120" s="205" t="s">
        <v>1011</v>
      </c>
      <c r="K3120" s="205"/>
      <c r="L3120" t="str">
        <f>VLOOKUP(J3120,'State V-Lookup'!$A$1:$B$19,2,0)</f>
        <v>KENTUCKY</v>
      </c>
      <c r="M3120" t="str">
        <f>VLOOKUP(I3120,'Cost Center VLookup'!$A$1:$C$99,2,0)</f>
        <v>3333 Mid St Div Public Affairs</v>
      </c>
      <c r="N3120" t="str">
        <f>VLOOKUP(I3120,'Cost Center VLookup'!$A$1:$C$89,3,0)</f>
        <v>Mark Martin</v>
      </c>
      <c r="O3120" t="str">
        <f>VLOOKUP(I3120,'Cost Center VLookup'!$A$1:$D$97,4,0)</f>
        <v>Administration</v>
      </c>
    </row>
    <row r="3121" spans="1:15" ht="15" hidden="1">
      <c r="A3121" s="210" t="s">
        <v>3332</v>
      </c>
      <c r="B3121" s="211">
        <v>201904</v>
      </c>
      <c r="C3121" s="98" t="s">
        <v>3131</v>
      </c>
      <c r="D3121" s="210" t="s">
        <v>3334</v>
      </c>
      <c r="E3121" s="210" t="s">
        <v>790</v>
      </c>
      <c r="F3121" s="212">
        <v>174</v>
      </c>
      <c r="G3121" s="211">
        <v>30736</v>
      </c>
      <c r="H3121" s="7" t="str">
        <f>VLOOKUP(G3121,'Sub-Acct VLookup'!$A$1:$B$44,2,0)</f>
        <v>Community Welfare</v>
      </c>
      <c r="I3121" s="211">
        <v>3333</v>
      </c>
      <c r="J3121" s="205" t="s">
        <v>1011</v>
      </c>
      <c r="K3121" s="205"/>
      <c r="L3121" t="str">
        <f>VLOOKUP(J3121,'State V-Lookup'!$A$1:$B$19,2,0)</f>
        <v>KENTUCKY</v>
      </c>
      <c r="M3121" t="str">
        <f>VLOOKUP(I3121,'Cost Center VLookup'!$A$1:$C$99,2,0)</f>
        <v>3333 Mid St Div Public Affairs</v>
      </c>
      <c r="N3121" t="str">
        <f>VLOOKUP(I3121,'Cost Center VLookup'!$A$1:$C$89,3,0)</f>
        <v>Mark Martin</v>
      </c>
      <c r="O3121" t="str">
        <f>VLOOKUP(I3121,'Cost Center VLookup'!$A$1:$D$97,4,0)</f>
        <v>Administration</v>
      </c>
    </row>
    <row r="3122" spans="1:15" ht="15" hidden="1">
      <c r="A3122" s="210" t="s">
        <v>3336</v>
      </c>
      <c r="B3122" s="211">
        <v>201904</v>
      </c>
      <c r="C3122" s="98" t="s">
        <v>3131</v>
      </c>
      <c r="D3122" s="210" t="s">
        <v>2890</v>
      </c>
      <c r="E3122" s="210" t="s">
        <v>3076</v>
      </c>
      <c r="F3122" s="212">
        <v>100</v>
      </c>
      <c r="G3122" s="211">
        <v>30736</v>
      </c>
      <c r="H3122" s="7" t="str">
        <f>VLOOKUP(G3122,'Sub-Acct VLookup'!$A$1:$B$44,2,0)</f>
        <v>Community Welfare</v>
      </c>
      <c r="I3122" s="211">
        <v>3333</v>
      </c>
      <c r="J3122" s="205" t="s">
        <v>1011</v>
      </c>
      <c r="K3122" s="205"/>
      <c r="L3122" t="str">
        <f>VLOOKUP(J3122,'State V-Lookup'!$A$1:$B$19,2,0)</f>
        <v>KENTUCKY</v>
      </c>
      <c r="M3122" t="str">
        <f>VLOOKUP(I3122,'Cost Center VLookup'!$A$1:$C$99,2,0)</f>
        <v>3333 Mid St Div Public Affairs</v>
      </c>
      <c r="N3122" t="str">
        <f>VLOOKUP(I3122,'Cost Center VLookup'!$A$1:$C$89,3,0)</f>
        <v>Mark Martin</v>
      </c>
      <c r="O3122" t="str">
        <f>VLOOKUP(I3122,'Cost Center VLookup'!$A$1:$D$97,4,0)</f>
        <v>Administration</v>
      </c>
    </row>
    <row r="3123" spans="1:15" ht="15" hidden="1">
      <c r="A3123" s="210" t="s">
        <v>3337</v>
      </c>
      <c r="B3123" s="211">
        <v>201904</v>
      </c>
      <c r="C3123" s="98" t="s">
        <v>3131</v>
      </c>
      <c r="D3123" s="210" t="s">
        <v>3338</v>
      </c>
      <c r="E3123" s="210" t="s">
        <v>712</v>
      </c>
      <c r="F3123" s="212">
        <v>50</v>
      </c>
      <c r="G3123" s="211">
        <v>30736</v>
      </c>
      <c r="H3123" s="7" t="str">
        <f>VLOOKUP(G3123,'Sub-Acct VLookup'!$A$1:$B$44,2,0)</f>
        <v>Community Welfare</v>
      </c>
      <c r="I3123" s="211">
        <v>2631</v>
      </c>
      <c r="J3123" s="205" t="s">
        <v>1011</v>
      </c>
      <c r="K3123" s="205"/>
      <c r="L3123" t="str">
        <f>VLOOKUP(J3123,'State V-Lookup'!$A$1:$B$19,2,0)</f>
        <v>KENTUCKY</v>
      </c>
      <c r="M3123" t="str">
        <f>VLOOKUP(I3123,'Cost Center VLookup'!$A$1:$C$99,2,0)</f>
        <v>2631 KY Div Madisonville West Region Administration</v>
      </c>
      <c r="N3123" t="str">
        <f>VLOOKUP(I3123,'Cost Center VLookup'!$A$1:$C$89,3,0)</f>
        <v>Tim Owen</v>
      </c>
      <c r="O3123" t="str">
        <f>VLOOKUP(I3123,'Cost Center VLookup'!$A$1:$D$97,4,0)</f>
        <v>Administration</v>
      </c>
    </row>
    <row r="3124" spans="1:15" ht="15" hidden="1">
      <c r="A3124" s="210" t="s">
        <v>3339</v>
      </c>
      <c r="B3124" s="211">
        <v>201904</v>
      </c>
      <c r="C3124" s="98" t="s">
        <v>3131</v>
      </c>
      <c r="D3124" s="210" t="s">
        <v>3340</v>
      </c>
      <c r="E3124" s="210" t="s">
        <v>373</v>
      </c>
      <c r="F3124" s="212">
        <v>2500</v>
      </c>
      <c r="G3124" s="211">
        <v>30706</v>
      </c>
      <c r="H3124" s="7" t="str">
        <f>VLOOKUP(G3124,'Sub-Acct VLookup'!$A$1:$B$44,2,0)</f>
        <v>Museums &amp; Arts</v>
      </c>
      <c r="I3124" s="211">
        <v>3333</v>
      </c>
      <c r="J3124" s="205" t="s">
        <v>1011</v>
      </c>
      <c r="K3124" s="205"/>
      <c r="L3124" t="str">
        <f>VLOOKUP(J3124,'State V-Lookup'!$A$1:$B$19,2,0)</f>
        <v>KENTUCKY</v>
      </c>
      <c r="M3124" t="str">
        <f>VLOOKUP(I3124,'Cost Center VLookup'!$A$1:$C$99,2,0)</f>
        <v>3333 Mid St Div Public Affairs</v>
      </c>
      <c r="N3124" t="str">
        <f>VLOOKUP(I3124,'Cost Center VLookup'!$A$1:$C$89,3,0)</f>
        <v>Mark Martin</v>
      </c>
      <c r="O3124" t="str">
        <f>VLOOKUP(I3124,'Cost Center VLookup'!$A$1:$D$97,4,0)</f>
        <v>Administration</v>
      </c>
    </row>
    <row r="3125" spans="1:15" ht="15" hidden="1">
      <c r="A3125" s="210" t="s">
        <v>3341</v>
      </c>
      <c r="B3125" s="211">
        <v>201904</v>
      </c>
      <c r="C3125" s="98" t="s">
        <v>3131</v>
      </c>
      <c r="D3125" s="210" t="s">
        <v>3342</v>
      </c>
      <c r="E3125" s="210" t="s">
        <v>1615</v>
      </c>
      <c r="F3125" s="212">
        <v>1700</v>
      </c>
      <c r="G3125" s="211">
        <v>30736</v>
      </c>
      <c r="H3125" s="7" t="str">
        <f>VLOOKUP(G3125,'Sub-Acct VLookup'!$A$1:$B$44,2,0)</f>
        <v>Community Welfare</v>
      </c>
      <c r="I3125" s="211">
        <v>3333</v>
      </c>
      <c r="J3125" s="205" t="s">
        <v>1011</v>
      </c>
      <c r="K3125" s="205"/>
      <c r="L3125" t="str">
        <f>VLOOKUP(J3125,'State V-Lookup'!$A$1:$B$19,2,0)</f>
        <v>KENTUCKY</v>
      </c>
      <c r="M3125" t="str">
        <f>VLOOKUP(I3125,'Cost Center VLookup'!$A$1:$C$99,2,0)</f>
        <v>3333 Mid St Div Public Affairs</v>
      </c>
      <c r="N3125" t="str">
        <f>VLOOKUP(I3125,'Cost Center VLookup'!$A$1:$C$89,3,0)</f>
        <v>Mark Martin</v>
      </c>
      <c r="O3125" t="str">
        <f>VLOOKUP(I3125,'Cost Center VLookup'!$A$1:$D$97,4,0)</f>
        <v>Administration</v>
      </c>
    </row>
    <row r="3126" spans="1:15" ht="15" hidden="1">
      <c r="A3126" s="210" t="s">
        <v>3341</v>
      </c>
      <c r="B3126" s="211">
        <v>201904</v>
      </c>
      <c r="C3126" s="98" t="s">
        <v>3131</v>
      </c>
      <c r="D3126" s="210" t="s">
        <v>3342</v>
      </c>
      <c r="E3126" s="210" t="s">
        <v>953</v>
      </c>
      <c r="F3126" s="212">
        <v>500</v>
      </c>
      <c r="G3126" s="211">
        <v>30736</v>
      </c>
      <c r="H3126" s="7" t="str">
        <f>VLOOKUP(G3126,'Sub-Acct VLookup'!$A$1:$B$44,2,0)</f>
        <v>Community Welfare</v>
      </c>
      <c r="I3126" s="211">
        <v>3333</v>
      </c>
      <c r="J3126" s="205" t="s">
        <v>1011</v>
      </c>
      <c r="K3126" s="205"/>
      <c r="L3126" t="str">
        <f>VLOOKUP(J3126,'State V-Lookup'!$A$1:$B$19,2,0)</f>
        <v>KENTUCKY</v>
      </c>
      <c r="M3126" t="str">
        <f>VLOOKUP(I3126,'Cost Center VLookup'!$A$1:$C$99,2,0)</f>
        <v>3333 Mid St Div Public Affairs</v>
      </c>
      <c r="N3126" t="str">
        <f>VLOOKUP(I3126,'Cost Center VLookup'!$A$1:$C$89,3,0)</f>
        <v>Mark Martin</v>
      </c>
      <c r="O3126" t="str">
        <f>VLOOKUP(I3126,'Cost Center VLookup'!$A$1:$D$97,4,0)</f>
        <v>Administration</v>
      </c>
    </row>
    <row r="3127" spans="1:15" ht="15" hidden="1">
      <c r="A3127" s="210" t="s">
        <v>3343</v>
      </c>
      <c r="B3127" s="211">
        <v>201904</v>
      </c>
      <c r="C3127" s="98" t="s">
        <v>3131</v>
      </c>
      <c r="D3127" s="210" t="s">
        <v>3344</v>
      </c>
      <c r="E3127" s="210" t="s">
        <v>691</v>
      </c>
      <c r="F3127" s="212">
        <v>125</v>
      </c>
      <c r="G3127" s="211">
        <v>30736</v>
      </c>
      <c r="H3127" s="7" t="str">
        <f>VLOOKUP(G3127,'Sub-Acct VLookup'!$A$1:$B$44,2,0)</f>
        <v>Community Welfare</v>
      </c>
      <c r="I3127" s="211">
        <v>3333</v>
      </c>
      <c r="J3127" s="205" t="s">
        <v>1011</v>
      </c>
      <c r="K3127" s="205"/>
      <c r="L3127" t="str">
        <f>VLOOKUP(J3127,'State V-Lookup'!$A$1:$B$19,2,0)</f>
        <v>KENTUCKY</v>
      </c>
      <c r="M3127" t="str">
        <f>VLOOKUP(I3127,'Cost Center VLookup'!$A$1:$C$99,2,0)</f>
        <v>3333 Mid St Div Public Affairs</v>
      </c>
      <c r="N3127" t="str">
        <f>VLOOKUP(I3127,'Cost Center VLookup'!$A$1:$C$89,3,0)</f>
        <v>Mark Martin</v>
      </c>
      <c r="O3127" t="str">
        <f>VLOOKUP(I3127,'Cost Center VLookup'!$A$1:$D$97,4,0)</f>
        <v>Administration</v>
      </c>
    </row>
    <row r="3128" spans="1:15" ht="15" hidden="1">
      <c r="A3128" s="210" t="s">
        <v>3345</v>
      </c>
      <c r="B3128" s="211">
        <v>201904</v>
      </c>
      <c r="C3128" s="98" t="s">
        <v>3131</v>
      </c>
      <c r="D3128" s="210" t="s">
        <v>3346</v>
      </c>
      <c r="E3128" s="210" t="s">
        <v>694</v>
      </c>
      <c r="F3128" s="212">
        <v>500</v>
      </c>
      <c r="G3128" s="211">
        <v>30736</v>
      </c>
      <c r="H3128" s="7" t="str">
        <f>VLOOKUP(G3128,'Sub-Acct VLookup'!$A$1:$B$44,2,0)</f>
        <v>Community Welfare</v>
      </c>
      <c r="I3128" s="211">
        <v>3333</v>
      </c>
      <c r="J3128" s="205" t="s">
        <v>1011</v>
      </c>
      <c r="K3128" s="205"/>
      <c r="L3128" t="str">
        <f>VLOOKUP(J3128,'State V-Lookup'!$A$1:$B$19,2,0)</f>
        <v>KENTUCKY</v>
      </c>
      <c r="M3128" t="str">
        <f>VLOOKUP(I3128,'Cost Center VLookup'!$A$1:$C$99,2,0)</f>
        <v>3333 Mid St Div Public Affairs</v>
      </c>
      <c r="N3128" t="str">
        <f>VLOOKUP(I3128,'Cost Center VLookup'!$A$1:$C$89,3,0)</f>
        <v>Mark Martin</v>
      </c>
      <c r="O3128" t="str">
        <f>VLOOKUP(I3128,'Cost Center VLookup'!$A$1:$D$97,4,0)</f>
        <v>Administration</v>
      </c>
    </row>
    <row r="3129" spans="1:15" ht="15" hidden="1">
      <c r="A3129" s="210" t="s">
        <v>3347</v>
      </c>
      <c r="B3129" s="211">
        <v>201904</v>
      </c>
      <c r="C3129" s="98" t="s">
        <v>3131</v>
      </c>
      <c r="D3129" s="210" t="s">
        <v>3348</v>
      </c>
      <c r="E3129" s="210" t="s">
        <v>2877</v>
      </c>
      <c r="F3129" s="212">
        <v>500</v>
      </c>
      <c r="G3129" s="211">
        <v>30702</v>
      </c>
      <c r="H3129" s="7" t="str">
        <f>VLOOKUP(G3129,'Sub-Acct VLookup'!$A$1:$B$44,2,0)</f>
        <v>Education</v>
      </c>
      <c r="I3129" s="211">
        <v>3343</v>
      </c>
      <c r="J3129" s="213" t="s">
        <v>1026</v>
      </c>
      <c r="K3129" s="213"/>
      <c r="L3129" t="str">
        <f>VLOOKUP(J3129,'State V-Lookup'!$A$1:$B$19,2,0)</f>
        <v>TENNESSEE</v>
      </c>
      <c r="M3129" t="str">
        <f>VLOOKUP(I3129,'Cost Center VLookup'!$A$1:$C$99,2,0)</f>
        <v>3343 Mid St Div Murfreesboro Operations</v>
      </c>
      <c r="N3129" t="str">
        <f>VLOOKUP(I3129,'Cost Center VLookup'!$A$1:$C$89,3,0)</f>
        <v>James Robbins / Jason Griffin</v>
      </c>
      <c r="O3129" t="str">
        <f>VLOOKUP(I3129,'Cost Center VLookup'!$A$1:$D$97,4,0)</f>
        <v>Brett Lowe</v>
      </c>
    </row>
    <row r="3130" spans="1:15" ht="15" hidden="1">
      <c r="A3130" s="210" t="s">
        <v>3347</v>
      </c>
      <c r="B3130" s="211">
        <v>201904</v>
      </c>
      <c r="C3130" s="98" t="s">
        <v>3131</v>
      </c>
      <c r="D3130" s="210" t="s">
        <v>3348</v>
      </c>
      <c r="E3130" s="210" t="s">
        <v>2019</v>
      </c>
      <c r="F3130" s="212">
        <v>1000</v>
      </c>
      <c r="G3130" s="211">
        <v>30702</v>
      </c>
      <c r="H3130" s="7" t="str">
        <f>VLOOKUP(G3130,'Sub-Acct VLookup'!$A$1:$B$44,2,0)</f>
        <v>Education</v>
      </c>
      <c r="I3130" s="211">
        <v>3343</v>
      </c>
      <c r="J3130" s="213" t="s">
        <v>1026</v>
      </c>
      <c r="K3130" s="213"/>
      <c r="L3130" t="str">
        <f>VLOOKUP(J3130,'State V-Lookup'!$A$1:$B$19,2,0)</f>
        <v>TENNESSEE</v>
      </c>
      <c r="M3130" t="str">
        <f>VLOOKUP(I3130,'Cost Center VLookup'!$A$1:$C$99,2,0)</f>
        <v>3343 Mid St Div Murfreesboro Operations</v>
      </c>
      <c r="N3130" t="str">
        <f>VLOOKUP(I3130,'Cost Center VLookup'!$A$1:$C$89,3,0)</f>
        <v>James Robbins / Jason Griffin</v>
      </c>
      <c r="O3130" t="str">
        <f>VLOOKUP(I3130,'Cost Center VLookup'!$A$1:$D$97,4,0)</f>
        <v>Brett Lowe</v>
      </c>
    </row>
    <row r="3131" spans="1:15" ht="15" hidden="1">
      <c r="A3131" s="210" t="s">
        <v>3349</v>
      </c>
      <c r="B3131" s="211">
        <v>201904</v>
      </c>
      <c r="C3131" s="98" t="s">
        <v>3131</v>
      </c>
      <c r="D3131" s="210" t="s">
        <v>3350</v>
      </c>
      <c r="E3131" s="210" t="s">
        <v>417</v>
      </c>
      <c r="F3131" s="212">
        <v>200</v>
      </c>
      <c r="G3131" s="211">
        <v>30702</v>
      </c>
      <c r="H3131" s="7" t="str">
        <f>VLOOKUP(G3131,'Sub-Acct VLookup'!$A$1:$B$44,2,0)</f>
        <v>Education</v>
      </c>
      <c r="I3131" s="211">
        <v>3343</v>
      </c>
      <c r="J3131" s="213" t="s">
        <v>1026</v>
      </c>
      <c r="K3131" s="213"/>
      <c r="L3131" t="str">
        <f>VLOOKUP(J3131,'State V-Lookup'!$A$1:$B$19,2,0)</f>
        <v>TENNESSEE</v>
      </c>
      <c r="M3131" t="str">
        <f>VLOOKUP(I3131,'Cost Center VLookup'!$A$1:$C$99,2,0)</f>
        <v>3343 Mid St Div Murfreesboro Operations</v>
      </c>
      <c r="N3131" t="str">
        <f>VLOOKUP(I3131,'Cost Center VLookup'!$A$1:$C$89,3,0)</f>
        <v>James Robbins / Jason Griffin</v>
      </c>
      <c r="O3131" t="str">
        <f>VLOOKUP(I3131,'Cost Center VLookup'!$A$1:$D$97,4,0)</f>
        <v>Brett Lowe</v>
      </c>
    </row>
    <row r="3132" spans="1:15" ht="15" hidden="1">
      <c r="A3132" s="210" t="s">
        <v>3351</v>
      </c>
      <c r="B3132" s="211">
        <v>201904</v>
      </c>
      <c r="C3132" s="98" t="s">
        <v>3131</v>
      </c>
      <c r="D3132" s="210" t="s">
        <v>3352</v>
      </c>
      <c r="E3132" s="210" t="s">
        <v>694</v>
      </c>
      <c r="F3132" s="212">
        <v>150</v>
      </c>
      <c r="G3132" s="211">
        <v>30736</v>
      </c>
      <c r="H3132" s="7" t="str">
        <f>VLOOKUP(G3132,'Sub-Acct VLookup'!$A$1:$B$44,2,0)</f>
        <v>Community Welfare</v>
      </c>
      <c r="I3132" s="211">
        <v>3333</v>
      </c>
      <c r="J3132" s="205" t="s">
        <v>1011</v>
      </c>
      <c r="K3132" s="205"/>
      <c r="L3132" t="str">
        <f>VLOOKUP(J3132,'State V-Lookup'!$A$1:$B$19,2,0)</f>
        <v>KENTUCKY</v>
      </c>
      <c r="M3132" t="str">
        <f>VLOOKUP(I3132,'Cost Center VLookup'!$A$1:$C$99,2,0)</f>
        <v>3333 Mid St Div Public Affairs</v>
      </c>
      <c r="N3132" t="str">
        <f>VLOOKUP(I3132,'Cost Center VLookup'!$A$1:$C$89,3,0)</f>
        <v>Mark Martin</v>
      </c>
      <c r="O3132" t="str">
        <f>VLOOKUP(I3132,'Cost Center VLookup'!$A$1:$D$97,4,0)</f>
        <v>Administration</v>
      </c>
    </row>
    <row r="3133" spans="1:15" ht="15" hidden="1">
      <c r="A3133" s="214" t="s">
        <v>3312</v>
      </c>
      <c r="B3133" s="215">
        <v>201905</v>
      </c>
      <c r="C3133" s="98" t="s">
        <v>3131</v>
      </c>
      <c r="D3133" s="214" t="s">
        <v>3353</v>
      </c>
      <c r="E3133" s="214" t="s">
        <v>2883</v>
      </c>
      <c r="F3133" s="216">
        <v>100</v>
      </c>
      <c r="G3133" s="215">
        <v>30702</v>
      </c>
      <c r="H3133" s="7" t="str">
        <f>VLOOKUP(G3133,'Sub-Acct VLookup'!$A$1:$B$44,2,0)</f>
        <v>Education</v>
      </c>
      <c r="I3133" s="215">
        <v>3333</v>
      </c>
      <c r="J3133" s="205" t="s">
        <v>1011</v>
      </c>
      <c r="K3133" s="205"/>
      <c r="L3133" t="str">
        <f>VLOOKUP(J3133,'State V-Lookup'!$A$1:$B$19,2,0)</f>
        <v>KENTUCKY</v>
      </c>
      <c r="M3133" t="str">
        <f>VLOOKUP(I3133,'Cost Center VLookup'!$A$1:$C$99,2,0)</f>
        <v>3333 Mid St Div Public Affairs</v>
      </c>
      <c r="N3133" t="str">
        <f>VLOOKUP(I3133,'Cost Center VLookup'!$A$1:$C$89,3,0)</f>
        <v>Mark Martin</v>
      </c>
      <c r="O3133" t="str">
        <f>VLOOKUP(I3133,'Cost Center VLookup'!$A$1:$D$97,4,0)</f>
        <v>Administration</v>
      </c>
    </row>
    <row r="3134" spans="1:15" ht="15" hidden="1">
      <c r="A3134" s="214" t="s">
        <v>3354</v>
      </c>
      <c r="B3134" s="215">
        <v>201905</v>
      </c>
      <c r="C3134" s="98" t="s">
        <v>3131</v>
      </c>
      <c r="D3134" s="214" t="s">
        <v>3355</v>
      </c>
      <c r="E3134" s="214" t="s">
        <v>865</v>
      </c>
      <c r="F3134" s="216">
        <v>1000</v>
      </c>
      <c r="G3134" s="215">
        <v>30736</v>
      </c>
      <c r="H3134" s="7" t="str">
        <f>VLOOKUP(G3134,'Sub-Acct VLookup'!$A$1:$B$44,2,0)</f>
        <v>Community Welfare</v>
      </c>
      <c r="I3134" s="215">
        <v>3333</v>
      </c>
      <c r="J3134" s="205" t="s">
        <v>1011</v>
      </c>
      <c r="K3134" s="205"/>
      <c r="L3134" t="str">
        <f>VLOOKUP(J3134,'State V-Lookup'!$A$1:$B$19,2,0)</f>
        <v>KENTUCKY</v>
      </c>
      <c r="M3134" t="str">
        <f>VLOOKUP(I3134,'Cost Center VLookup'!$A$1:$C$99,2,0)</f>
        <v>3333 Mid St Div Public Affairs</v>
      </c>
      <c r="N3134" t="str">
        <f>VLOOKUP(I3134,'Cost Center VLookup'!$A$1:$C$89,3,0)</f>
        <v>Mark Martin</v>
      </c>
      <c r="O3134" t="str">
        <f>VLOOKUP(I3134,'Cost Center VLookup'!$A$1:$D$97,4,0)</f>
        <v>Administration</v>
      </c>
    </row>
    <row r="3135" spans="1:15" ht="15" hidden="1">
      <c r="A3135" s="214" t="s">
        <v>3356</v>
      </c>
      <c r="B3135" s="215">
        <v>201905</v>
      </c>
      <c r="C3135" s="98" t="s">
        <v>3131</v>
      </c>
      <c r="D3135" s="214" t="s">
        <v>3357</v>
      </c>
      <c r="E3135" s="214" t="s">
        <v>2495</v>
      </c>
      <c r="F3135" s="216">
        <v>1000</v>
      </c>
      <c r="G3135" s="215">
        <v>30736</v>
      </c>
      <c r="H3135" s="7" t="str">
        <f>VLOOKUP(G3135,'Sub-Acct VLookup'!$A$1:$B$44,2,0)</f>
        <v>Community Welfare</v>
      </c>
      <c r="I3135" s="215">
        <v>3333</v>
      </c>
      <c r="J3135" s="205" t="s">
        <v>1011</v>
      </c>
      <c r="K3135" s="205"/>
      <c r="L3135" t="str">
        <f>VLOOKUP(J3135,'State V-Lookup'!$A$1:$B$19,2,0)</f>
        <v>KENTUCKY</v>
      </c>
      <c r="M3135" t="str">
        <f>VLOOKUP(I3135,'Cost Center VLookup'!$A$1:$C$99,2,0)</f>
        <v>3333 Mid St Div Public Affairs</v>
      </c>
      <c r="N3135" t="str">
        <f>VLOOKUP(I3135,'Cost Center VLookup'!$A$1:$C$89,3,0)</f>
        <v>Mark Martin</v>
      </c>
      <c r="O3135" t="str">
        <f>VLOOKUP(I3135,'Cost Center VLookup'!$A$1:$D$97,4,0)</f>
        <v>Administration</v>
      </c>
    </row>
    <row r="3136" spans="1:15" ht="15" hidden="1">
      <c r="A3136" s="214" t="s">
        <v>3349</v>
      </c>
      <c r="B3136" s="215">
        <v>201905</v>
      </c>
      <c r="C3136" s="98" t="s">
        <v>3131</v>
      </c>
      <c r="D3136" s="214" t="s">
        <v>3350</v>
      </c>
      <c r="E3136" s="214" t="s">
        <v>3358</v>
      </c>
      <c r="F3136" s="216">
        <v>300</v>
      </c>
      <c r="G3136" s="215">
        <v>30736</v>
      </c>
      <c r="H3136" s="7" t="str">
        <f>VLOOKUP(G3136,'Sub-Acct VLookup'!$A$1:$B$44,2,0)</f>
        <v>Community Welfare</v>
      </c>
      <c r="I3136" s="215">
        <v>3343</v>
      </c>
      <c r="J3136" s="213" t="s">
        <v>1026</v>
      </c>
      <c r="K3136" s="213"/>
      <c r="L3136" t="str">
        <f>VLOOKUP(J3136,'State V-Lookup'!$A$1:$B$19,2,0)</f>
        <v>TENNESSEE</v>
      </c>
      <c r="M3136" t="str">
        <f>VLOOKUP(I3136,'Cost Center VLookup'!$A$1:$C$99,2,0)</f>
        <v>3343 Mid St Div Murfreesboro Operations</v>
      </c>
      <c r="N3136" t="str">
        <f>VLOOKUP(I3136,'Cost Center VLookup'!$A$1:$C$89,3,0)</f>
        <v>James Robbins / Jason Griffin</v>
      </c>
      <c r="O3136" t="str">
        <f>VLOOKUP(I3136,'Cost Center VLookup'!$A$1:$D$97,4,0)</f>
        <v>Brett Lowe</v>
      </c>
    </row>
    <row r="3137" spans="1:15" ht="15" hidden="1">
      <c r="A3137" s="214" t="s">
        <v>3359</v>
      </c>
      <c r="B3137" s="215">
        <v>201905</v>
      </c>
      <c r="C3137" s="98" t="s">
        <v>3131</v>
      </c>
      <c r="D3137" s="214" t="s">
        <v>3360</v>
      </c>
      <c r="E3137" s="214" t="s">
        <v>778</v>
      </c>
      <c r="F3137" s="216">
        <v>235</v>
      </c>
      <c r="G3137" s="215">
        <v>30702</v>
      </c>
      <c r="H3137" s="7" t="str">
        <f>VLOOKUP(G3137,'Sub-Acct VLookup'!$A$1:$B$44,2,0)</f>
        <v>Education</v>
      </c>
      <c r="I3137" s="215">
        <v>3333</v>
      </c>
      <c r="J3137" s="205" t="s">
        <v>1011</v>
      </c>
      <c r="K3137" s="205"/>
      <c r="L3137" t="str">
        <f>VLOOKUP(J3137,'State V-Lookup'!$A$1:$B$19,2,0)</f>
        <v>KENTUCKY</v>
      </c>
      <c r="M3137" t="str">
        <f>VLOOKUP(I3137,'Cost Center VLookup'!$A$1:$C$99,2,0)</f>
        <v>3333 Mid St Div Public Affairs</v>
      </c>
      <c r="N3137" t="str">
        <f>VLOOKUP(I3137,'Cost Center VLookup'!$A$1:$C$89,3,0)</f>
        <v>Mark Martin</v>
      </c>
      <c r="O3137" t="str">
        <f>VLOOKUP(I3137,'Cost Center VLookup'!$A$1:$D$97,4,0)</f>
        <v>Administration</v>
      </c>
    </row>
    <row r="3138" spans="1:15" ht="15" hidden="1">
      <c r="A3138" s="214" t="s">
        <v>3359</v>
      </c>
      <c r="B3138" s="215">
        <v>201905</v>
      </c>
      <c r="C3138" s="98" t="s">
        <v>3131</v>
      </c>
      <c r="D3138" s="214" t="s">
        <v>3362</v>
      </c>
      <c r="E3138" s="214" t="s">
        <v>3361</v>
      </c>
      <c r="F3138" s="216">
        <v>1000</v>
      </c>
      <c r="G3138" s="215">
        <v>30736</v>
      </c>
      <c r="H3138" s="7" t="str">
        <f>VLOOKUP(G3138,'Sub-Acct VLookup'!$A$1:$B$44,2,0)</f>
        <v>Community Welfare</v>
      </c>
      <c r="I3138" s="215">
        <v>3307</v>
      </c>
      <c r="J3138" s="205" t="s">
        <v>1011</v>
      </c>
      <c r="K3138" s="205"/>
      <c r="L3138" t="str">
        <f>VLOOKUP(J3138,'State V-Lookup'!$A$1:$B$19,2,0)</f>
        <v>KENTUCKY</v>
      </c>
      <c r="M3138" t="str">
        <f>VLOOKUP(I3138,'Cost Center VLookup'!$A$1:$C$99,2,0)</f>
        <v>3307 Mid St Div Franklin Finance</v>
      </c>
      <c r="N3138" t="str">
        <f>VLOOKUP(I3138,'Cost Center VLookup'!$A$1:$C$89,3,0)</f>
        <v>Marcie Wessinger</v>
      </c>
      <c r="O3138" t="str">
        <f>VLOOKUP(I3138,'Cost Center VLookup'!$A$1:$D$97,4,0)</f>
        <v>Administration</v>
      </c>
    </row>
    <row r="3139" spans="1:15" ht="15" hidden="1">
      <c r="A3139" s="214" t="s">
        <v>3359</v>
      </c>
      <c r="B3139" s="215">
        <v>201905</v>
      </c>
      <c r="C3139" s="98" t="s">
        <v>3131</v>
      </c>
      <c r="D3139" s="214" t="s">
        <v>3363</v>
      </c>
      <c r="E3139" s="214" t="s">
        <v>2516</v>
      </c>
      <c r="F3139" s="216">
        <v>250</v>
      </c>
      <c r="G3139" s="215">
        <v>30736</v>
      </c>
      <c r="H3139" s="7" t="str">
        <f>VLOOKUP(G3139,'Sub-Acct VLookup'!$A$1:$B$44,2,0)</f>
        <v>Community Welfare</v>
      </c>
      <c r="I3139" s="215">
        <v>3333</v>
      </c>
      <c r="J3139" s="205" t="s">
        <v>1011</v>
      </c>
      <c r="K3139" s="205"/>
      <c r="L3139" t="str">
        <f>VLOOKUP(J3139,'State V-Lookup'!$A$1:$B$19,2,0)</f>
        <v>KENTUCKY</v>
      </c>
      <c r="M3139" t="str">
        <f>VLOOKUP(I3139,'Cost Center VLookup'!$A$1:$C$99,2,0)</f>
        <v>3333 Mid St Div Public Affairs</v>
      </c>
      <c r="N3139" t="str">
        <f>VLOOKUP(I3139,'Cost Center VLookup'!$A$1:$C$89,3,0)</f>
        <v>Mark Martin</v>
      </c>
      <c r="O3139" t="str">
        <f>VLOOKUP(I3139,'Cost Center VLookup'!$A$1:$D$97,4,0)</f>
        <v>Administration</v>
      </c>
    </row>
    <row r="3140" spans="1:15" ht="15" hidden="1">
      <c r="A3140" s="214" t="s">
        <v>3364</v>
      </c>
      <c r="B3140" s="215">
        <v>201905</v>
      </c>
      <c r="C3140" s="98" t="s">
        <v>3131</v>
      </c>
      <c r="D3140" s="214" t="s">
        <v>3365</v>
      </c>
      <c r="E3140" s="214" t="s">
        <v>2430</v>
      </c>
      <c r="F3140" s="216">
        <v>1000</v>
      </c>
      <c r="G3140" s="215">
        <v>30736</v>
      </c>
      <c r="H3140" s="7" t="str">
        <f>VLOOKUP(G3140,'Sub-Acct VLookup'!$A$1:$B$44,2,0)</f>
        <v>Community Welfare</v>
      </c>
      <c r="I3140" s="215">
        <v>3333</v>
      </c>
      <c r="J3140" s="213" t="s">
        <v>1026</v>
      </c>
      <c r="K3140" s="213"/>
      <c r="L3140" t="str">
        <f>VLOOKUP(J3140,'State V-Lookup'!$A$1:$B$19,2,0)</f>
        <v>TENNESSEE</v>
      </c>
      <c r="M3140" t="str">
        <f>VLOOKUP(I3140,'Cost Center VLookup'!$A$1:$C$99,2,0)</f>
        <v>3333 Mid St Div Public Affairs</v>
      </c>
      <c r="N3140" t="str">
        <f>VLOOKUP(I3140,'Cost Center VLookup'!$A$1:$C$89,3,0)</f>
        <v>Mark Martin</v>
      </c>
      <c r="O3140" t="str">
        <f>VLOOKUP(I3140,'Cost Center VLookup'!$A$1:$D$97,4,0)</f>
        <v>Administration</v>
      </c>
    </row>
    <row r="3141" spans="1:15" ht="15" hidden="1">
      <c r="A3141" s="214" t="s">
        <v>3364</v>
      </c>
      <c r="B3141" s="215">
        <v>201905</v>
      </c>
      <c r="C3141" s="98" t="s">
        <v>3131</v>
      </c>
      <c r="D3141" s="214" t="s">
        <v>3365</v>
      </c>
      <c r="E3141" s="214" t="s">
        <v>864</v>
      </c>
      <c r="F3141" s="216">
        <v>1250</v>
      </c>
      <c r="G3141" s="215">
        <v>30736</v>
      </c>
      <c r="H3141" s="7" t="str">
        <f>VLOOKUP(G3141,'Sub-Acct VLookup'!$A$1:$B$44,2,0)</f>
        <v>Community Welfare</v>
      </c>
      <c r="I3141" s="215">
        <v>3333</v>
      </c>
      <c r="J3141" s="205" t="s">
        <v>1011</v>
      </c>
      <c r="K3141" s="205"/>
      <c r="L3141" t="str">
        <f>VLOOKUP(J3141,'State V-Lookup'!$A$1:$B$19,2,0)</f>
        <v>KENTUCKY</v>
      </c>
      <c r="M3141" t="str">
        <f>VLOOKUP(I3141,'Cost Center VLookup'!$A$1:$C$99,2,0)</f>
        <v>3333 Mid St Div Public Affairs</v>
      </c>
      <c r="N3141" t="str">
        <f>VLOOKUP(I3141,'Cost Center VLookup'!$A$1:$C$89,3,0)</f>
        <v>Mark Martin</v>
      </c>
      <c r="O3141" t="str">
        <f>VLOOKUP(I3141,'Cost Center VLookup'!$A$1:$D$97,4,0)</f>
        <v>Administration</v>
      </c>
    </row>
    <row r="3142" spans="1:15" ht="15" hidden="1">
      <c r="A3142" s="214" t="s">
        <v>3364</v>
      </c>
      <c r="B3142" s="215">
        <v>201905</v>
      </c>
      <c r="C3142" s="98" t="s">
        <v>3131</v>
      </c>
      <c r="D3142" s="214" t="s">
        <v>3367</v>
      </c>
      <c r="E3142" s="214" t="s">
        <v>3366</v>
      </c>
      <c r="F3142" s="216">
        <v>200</v>
      </c>
      <c r="G3142" s="215">
        <v>30736</v>
      </c>
      <c r="H3142" s="7" t="str">
        <f>VLOOKUP(G3142,'Sub-Acct VLookup'!$A$1:$B$44,2,0)</f>
        <v>Community Welfare</v>
      </c>
      <c r="I3142" s="215">
        <v>3333</v>
      </c>
      <c r="J3142" s="205" t="s">
        <v>1011</v>
      </c>
      <c r="K3142" s="205"/>
      <c r="L3142" t="str">
        <f>VLOOKUP(J3142,'State V-Lookup'!$A$1:$B$19,2,0)</f>
        <v>KENTUCKY</v>
      </c>
      <c r="M3142" t="str">
        <f>VLOOKUP(I3142,'Cost Center VLookup'!$A$1:$C$99,2,0)</f>
        <v>3333 Mid St Div Public Affairs</v>
      </c>
      <c r="N3142" t="str">
        <f>VLOOKUP(I3142,'Cost Center VLookup'!$A$1:$C$89,3,0)</f>
        <v>Mark Martin</v>
      </c>
      <c r="O3142" t="str">
        <f>VLOOKUP(I3142,'Cost Center VLookup'!$A$1:$D$97,4,0)</f>
        <v>Administration</v>
      </c>
    </row>
    <row r="3143" spans="1:15" ht="15" hidden="1">
      <c r="A3143" s="214" t="s">
        <v>3364</v>
      </c>
      <c r="B3143" s="215">
        <v>201905</v>
      </c>
      <c r="C3143" s="98" t="s">
        <v>3131</v>
      </c>
      <c r="D3143" s="214" t="s">
        <v>3365</v>
      </c>
      <c r="E3143" s="214" t="s">
        <v>3368</v>
      </c>
      <c r="F3143" s="216">
        <v>750</v>
      </c>
      <c r="G3143" s="215">
        <v>30736</v>
      </c>
      <c r="H3143" s="7" t="str">
        <f>VLOOKUP(G3143,'Sub-Acct VLookup'!$A$1:$B$44,2,0)</f>
        <v>Community Welfare</v>
      </c>
      <c r="I3143" s="215">
        <v>3333</v>
      </c>
      <c r="J3143" s="205" t="s">
        <v>1011</v>
      </c>
      <c r="K3143" s="205"/>
      <c r="L3143" t="str">
        <f>VLOOKUP(J3143,'State V-Lookup'!$A$1:$B$19,2,0)</f>
        <v>KENTUCKY</v>
      </c>
      <c r="M3143" t="str">
        <f>VLOOKUP(I3143,'Cost Center VLookup'!$A$1:$C$99,2,0)</f>
        <v>3333 Mid St Div Public Affairs</v>
      </c>
      <c r="N3143" t="str">
        <f>VLOOKUP(I3143,'Cost Center VLookup'!$A$1:$C$89,3,0)</f>
        <v>Mark Martin</v>
      </c>
      <c r="O3143" t="str">
        <f>VLOOKUP(I3143,'Cost Center VLookup'!$A$1:$D$97,4,0)</f>
        <v>Administration</v>
      </c>
    </row>
    <row r="3144" spans="1:15" ht="15" hidden="1">
      <c r="A3144" s="214" t="s">
        <v>3369</v>
      </c>
      <c r="B3144" s="215">
        <v>201905</v>
      </c>
      <c r="C3144" s="98" t="s">
        <v>3131</v>
      </c>
      <c r="D3144" s="214" t="s">
        <v>3371</v>
      </c>
      <c r="E3144" s="214" t="s">
        <v>3370</v>
      </c>
      <c r="F3144" s="216">
        <v>100</v>
      </c>
      <c r="G3144" s="215">
        <v>30736</v>
      </c>
      <c r="H3144" s="7" t="str">
        <f>VLOOKUP(G3144,'Sub-Acct VLookup'!$A$1:$B$44,2,0)</f>
        <v>Community Welfare</v>
      </c>
      <c r="I3144" s="215">
        <v>3333</v>
      </c>
      <c r="J3144" s="205" t="s">
        <v>1011</v>
      </c>
      <c r="K3144" s="205"/>
      <c r="L3144" t="str">
        <f>VLOOKUP(J3144,'State V-Lookup'!$A$1:$B$19,2,0)</f>
        <v>KENTUCKY</v>
      </c>
      <c r="M3144" t="str">
        <f>VLOOKUP(I3144,'Cost Center VLookup'!$A$1:$C$99,2,0)</f>
        <v>3333 Mid St Div Public Affairs</v>
      </c>
      <c r="N3144" t="str">
        <f>VLOOKUP(I3144,'Cost Center VLookup'!$A$1:$C$89,3,0)</f>
        <v>Mark Martin</v>
      </c>
      <c r="O3144" t="str">
        <f>VLOOKUP(I3144,'Cost Center VLookup'!$A$1:$D$97,4,0)</f>
        <v>Administration</v>
      </c>
    </row>
    <row r="3145" spans="1:15" ht="15" hidden="1">
      <c r="A3145" s="214" t="s">
        <v>3369</v>
      </c>
      <c r="B3145" s="215">
        <v>201905</v>
      </c>
      <c r="C3145" s="98" t="s">
        <v>3131</v>
      </c>
      <c r="D3145" s="214" t="s">
        <v>3372</v>
      </c>
      <c r="E3145" s="214" t="s">
        <v>712</v>
      </c>
      <c r="F3145" s="216">
        <v>1500</v>
      </c>
      <c r="G3145" s="215">
        <v>30736</v>
      </c>
      <c r="H3145" s="7" t="str">
        <f>VLOOKUP(G3145,'Sub-Acct VLookup'!$A$1:$B$44,2,0)</f>
        <v>Community Welfare</v>
      </c>
      <c r="I3145" s="215">
        <v>3333</v>
      </c>
      <c r="J3145" s="205" t="s">
        <v>1011</v>
      </c>
      <c r="K3145" s="205"/>
      <c r="L3145" t="str">
        <f>VLOOKUP(J3145,'State V-Lookup'!$A$1:$B$19,2,0)</f>
        <v>KENTUCKY</v>
      </c>
      <c r="M3145" t="str">
        <f>VLOOKUP(I3145,'Cost Center VLookup'!$A$1:$C$99,2,0)</f>
        <v>3333 Mid St Div Public Affairs</v>
      </c>
      <c r="N3145" t="str">
        <f>VLOOKUP(I3145,'Cost Center VLookup'!$A$1:$C$89,3,0)</f>
        <v>Mark Martin</v>
      </c>
      <c r="O3145" t="str">
        <f>VLOOKUP(I3145,'Cost Center VLookup'!$A$1:$D$97,4,0)</f>
        <v>Administration</v>
      </c>
    </row>
    <row r="3146" spans="1:15" ht="15" hidden="1">
      <c r="A3146" s="214" t="s">
        <v>3369</v>
      </c>
      <c r="B3146" s="215">
        <v>201905</v>
      </c>
      <c r="C3146" s="98" t="s">
        <v>3131</v>
      </c>
      <c r="D3146" s="214" t="s">
        <v>3371</v>
      </c>
      <c r="E3146" s="214" t="s">
        <v>2172</v>
      </c>
      <c r="F3146" s="216">
        <v>600</v>
      </c>
      <c r="G3146" s="215">
        <v>30736</v>
      </c>
      <c r="H3146" s="7" t="str">
        <f>VLOOKUP(G3146,'Sub-Acct VLookup'!$A$1:$B$44,2,0)</f>
        <v>Community Welfare</v>
      </c>
      <c r="I3146" s="215">
        <v>3342</v>
      </c>
      <c r="J3146" s="213" t="s">
        <v>1026</v>
      </c>
      <c r="K3146" s="213"/>
      <c r="L3146" t="str">
        <f>VLOOKUP(J3146,'State V-Lookup'!$A$1:$B$19,2,0)</f>
        <v>TENNESSEE</v>
      </c>
      <c r="M3146" t="str">
        <f>VLOOKUP(I3146,'Cost Center VLookup'!$A$1:$C$99,2,0)</f>
        <v>3342 Mid St Div Franklin Operations</v>
      </c>
      <c r="N3146" t="str">
        <f>VLOOKUP(I3146,'Cost Center VLookup'!$A$1:$C$89,3,0)</f>
        <v>Kenny Hay / Steve Steiger</v>
      </c>
      <c r="O3146" t="str">
        <f>VLOOKUP(I3146,'Cost Center VLookup'!$A$1:$D$97,4,0)</f>
        <v>Brett Lowe</v>
      </c>
    </row>
    <row r="3147" spans="1:15" ht="15" hidden="1">
      <c r="A3147" s="214" t="s">
        <v>3369</v>
      </c>
      <c r="B3147" s="215">
        <v>201905</v>
      </c>
      <c r="C3147" s="98" t="s">
        <v>3131</v>
      </c>
      <c r="D3147" s="214" t="s">
        <v>3371</v>
      </c>
      <c r="E3147" s="214" t="s">
        <v>2932</v>
      </c>
      <c r="F3147" s="216">
        <v>500</v>
      </c>
      <c r="G3147" s="215">
        <v>30736</v>
      </c>
      <c r="H3147" s="7" t="str">
        <f>VLOOKUP(G3147,'Sub-Acct VLookup'!$A$1:$B$44,2,0)</f>
        <v>Community Welfare</v>
      </c>
      <c r="I3147" s="215">
        <v>3344</v>
      </c>
      <c r="J3147" s="213" t="s">
        <v>1026</v>
      </c>
      <c r="K3147" s="213"/>
      <c r="L3147" t="str">
        <f>VLOOKUP(J3147,'State V-Lookup'!$A$1:$B$19,2,0)</f>
        <v>TENNESSEE</v>
      </c>
      <c r="M3147" t="str">
        <f>VLOOKUP(I3147,'Cost Center VLookup'!$A$1:$C$99,2,0)</f>
        <v>3344 Mid St Div Shelbyville Operations</v>
      </c>
      <c r="N3147" t="str">
        <f>VLOOKUP(I3147,'Cost Center VLookup'!$A$1:$C$89,3,0)</f>
        <v>James Robbins / Jason Griffin</v>
      </c>
      <c r="O3147" t="str">
        <f>VLOOKUP(I3147,'Cost Center VLookup'!$A$1:$D$97,4,0)</f>
        <v>Brett Lowe</v>
      </c>
    </row>
    <row r="3148" spans="1:15" ht="15" hidden="1">
      <c r="A3148" s="214" t="s">
        <v>3369</v>
      </c>
      <c r="B3148" s="215">
        <v>201905</v>
      </c>
      <c r="C3148" s="98" t="s">
        <v>3131</v>
      </c>
      <c r="D3148" s="214" t="s">
        <v>3371</v>
      </c>
      <c r="E3148" s="214" t="s">
        <v>3373</v>
      </c>
      <c r="F3148" s="216">
        <v>180</v>
      </c>
      <c r="G3148" s="215">
        <v>30736</v>
      </c>
      <c r="H3148" s="7" t="str">
        <f>VLOOKUP(G3148,'Sub-Acct VLookup'!$A$1:$B$44,2,0)</f>
        <v>Community Welfare</v>
      </c>
      <c r="I3148" s="215">
        <v>3344</v>
      </c>
      <c r="J3148" s="213" t="s">
        <v>1026</v>
      </c>
      <c r="K3148" s="213"/>
      <c r="L3148" t="str">
        <f>VLOOKUP(J3148,'State V-Lookup'!$A$1:$B$19,2,0)</f>
        <v>TENNESSEE</v>
      </c>
      <c r="M3148" t="str">
        <f>VLOOKUP(I3148,'Cost Center VLookup'!$A$1:$C$99,2,0)</f>
        <v>3344 Mid St Div Shelbyville Operations</v>
      </c>
      <c r="N3148" t="str">
        <f>VLOOKUP(I3148,'Cost Center VLookup'!$A$1:$C$89,3,0)</f>
        <v>James Robbins / Jason Griffin</v>
      </c>
      <c r="O3148" t="str">
        <f>VLOOKUP(I3148,'Cost Center VLookup'!$A$1:$D$97,4,0)</f>
        <v>Brett Lowe</v>
      </c>
    </row>
    <row r="3149" spans="1:15" ht="15" hidden="1">
      <c r="A3149" s="214" t="s">
        <v>3374</v>
      </c>
      <c r="B3149" s="215">
        <v>201905</v>
      </c>
      <c r="C3149" s="98" t="s">
        <v>3131</v>
      </c>
      <c r="D3149" s="214" t="s">
        <v>3375</v>
      </c>
      <c r="E3149" s="214" t="s">
        <v>653</v>
      </c>
      <c r="F3149" s="216">
        <v>100</v>
      </c>
      <c r="G3149" s="215">
        <v>30736</v>
      </c>
      <c r="H3149" s="7" t="str">
        <f>VLOOKUP(G3149,'Sub-Acct VLookup'!$A$1:$B$44,2,0)</f>
        <v>Community Welfare</v>
      </c>
      <c r="I3149" s="215">
        <v>3307</v>
      </c>
      <c r="J3149" s="213" t="s">
        <v>1026</v>
      </c>
      <c r="K3149" s="213"/>
      <c r="L3149" t="str">
        <f>VLOOKUP(J3149,'State V-Lookup'!$A$1:$B$19,2,0)</f>
        <v>TENNESSEE</v>
      </c>
      <c r="M3149" t="str">
        <f>VLOOKUP(I3149,'Cost Center VLookup'!$A$1:$C$99,2,0)</f>
        <v>3307 Mid St Div Franklin Finance</v>
      </c>
      <c r="N3149" t="str">
        <f>VLOOKUP(I3149,'Cost Center VLookup'!$A$1:$C$89,3,0)</f>
        <v>Marcie Wessinger</v>
      </c>
      <c r="O3149" t="str">
        <f>VLOOKUP(I3149,'Cost Center VLookup'!$A$1:$D$97,4,0)</f>
        <v>Administration</v>
      </c>
    </row>
    <row r="3150" spans="1:15" ht="15" hidden="1">
      <c r="A3150" s="214" t="s">
        <v>3376</v>
      </c>
      <c r="B3150" s="215">
        <v>201905</v>
      </c>
      <c r="C3150" s="98" t="s">
        <v>3131</v>
      </c>
      <c r="D3150" s="214" t="s">
        <v>1667</v>
      </c>
      <c r="E3150" s="214" t="s">
        <v>1075</v>
      </c>
      <c r="F3150" s="216">
        <v>100</v>
      </c>
      <c r="G3150" s="215">
        <v>30702</v>
      </c>
      <c r="H3150" s="7" t="str">
        <f>VLOOKUP(G3150,'Sub-Acct VLookup'!$A$1:$B$44,2,0)</f>
        <v>Education</v>
      </c>
      <c r="I3150" s="215">
        <v>3333</v>
      </c>
      <c r="J3150" s="205" t="s">
        <v>1011</v>
      </c>
      <c r="K3150" s="205"/>
      <c r="L3150" t="str">
        <f>VLOOKUP(J3150,'State V-Lookup'!$A$1:$B$19,2,0)</f>
        <v>KENTUCKY</v>
      </c>
      <c r="M3150" t="str">
        <f>VLOOKUP(I3150,'Cost Center VLookup'!$A$1:$C$99,2,0)</f>
        <v>3333 Mid St Div Public Affairs</v>
      </c>
      <c r="N3150" t="str">
        <f>VLOOKUP(I3150,'Cost Center VLookup'!$A$1:$C$89,3,0)</f>
        <v>Mark Martin</v>
      </c>
      <c r="O3150" t="str">
        <f>VLOOKUP(I3150,'Cost Center VLookup'!$A$1:$D$97,4,0)</f>
        <v>Administration</v>
      </c>
    </row>
    <row r="3151" spans="1:15" ht="15" hidden="1">
      <c r="A3151" s="214" t="s">
        <v>3377</v>
      </c>
      <c r="B3151" s="215">
        <v>201905</v>
      </c>
      <c r="C3151" s="98" t="s">
        <v>3131</v>
      </c>
      <c r="D3151" s="214" t="s">
        <v>3378</v>
      </c>
      <c r="E3151" s="214" t="s">
        <v>876</v>
      </c>
      <c r="F3151" s="216">
        <v>2500</v>
      </c>
      <c r="G3151" s="215">
        <v>30736</v>
      </c>
      <c r="H3151" s="7" t="str">
        <f>VLOOKUP(G3151,'Sub-Acct VLookup'!$A$1:$B$44,2,0)</f>
        <v>Community Welfare</v>
      </c>
      <c r="I3151" s="215">
        <v>3333</v>
      </c>
      <c r="J3151" s="205" t="s">
        <v>1011</v>
      </c>
      <c r="K3151" s="205"/>
      <c r="L3151" t="str">
        <f>VLOOKUP(J3151,'State V-Lookup'!$A$1:$B$19,2,0)</f>
        <v>KENTUCKY</v>
      </c>
      <c r="M3151" t="str">
        <f>VLOOKUP(I3151,'Cost Center VLookup'!$A$1:$C$99,2,0)</f>
        <v>3333 Mid St Div Public Affairs</v>
      </c>
      <c r="N3151" t="str">
        <f>VLOOKUP(I3151,'Cost Center VLookup'!$A$1:$C$89,3,0)</f>
        <v>Mark Martin</v>
      </c>
      <c r="O3151" t="str">
        <f>VLOOKUP(I3151,'Cost Center VLookup'!$A$1:$D$97,4,0)</f>
        <v>Administration</v>
      </c>
    </row>
    <row r="3152" spans="1:15" ht="15" hidden="1">
      <c r="A3152" s="214" t="s">
        <v>3377</v>
      </c>
      <c r="B3152" s="215">
        <v>201905</v>
      </c>
      <c r="C3152" s="98" t="s">
        <v>3131</v>
      </c>
      <c r="D3152" s="214" t="s">
        <v>3379</v>
      </c>
      <c r="E3152" s="214" t="s">
        <v>484</v>
      </c>
      <c r="F3152" s="216">
        <v>250</v>
      </c>
      <c r="G3152" s="215">
        <v>30736</v>
      </c>
      <c r="H3152" s="7" t="str">
        <f>VLOOKUP(G3152,'Sub-Acct VLookup'!$A$1:$B$44,2,0)</f>
        <v>Community Welfare</v>
      </c>
      <c r="I3152" s="215">
        <v>3343</v>
      </c>
      <c r="J3152" s="213" t="s">
        <v>1026</v>
      </c>
      <c r="K3152" s="213"/>
      <c r="L3152" t="str">
        <f>VLOOKUP(J3152,'State V-Lookup'!$A$1:$B$19,2,0)</f>
        <v>TENNESSEE</v>
      </c>
      <c r="M3152" t="str">
        <f>VLOOKUP(I3152,'Cost Center VLookup'!$A$1:$C$99,2,0)</f>
        <v>3343 Mid St Div Murfreesboro Operations</v>
      </c>
      <c r="N3152" t="str">
        <f>VLOOKUP(I3152,'Cost Center VLookup'!$A$1:$C$89,3,0)</f>
        <v>James Robbins / Jason Griffin</v>
      </c>
      <c r="O3152" t="str">
        <f>VLOOKUP(I3152,'Cost Center VLookup'!$A$1:$D$97,4,0)</f>
        <v>Brett Lowe</v>
      </c>
    </row>
    <row r="3153" spans="1:15" ht="15" hidden="1">
      <c r="A3153" s="214" t="s">
        <v>3380</v>
      </c>
      <c r="B3153" s="215">
        <v>201905</v>
      </c>
      <c r="C3153" s="98" t="s">
        <v>3131</v>
      </c>
      <c r="D3153" s="214" t="s">
        <v>3382</v>
      </c>
      <c r="E3153" s="214" t="s">
        <v>3381</v>
      </c>
      <c r="F3153" s="216">
        <v>1000</v>
      </c>
      <c r="G3153" s="215">
        <v>30706</v>
      </c>
      <c r="H3153" s="7" t="str">
        <f>VLOOKUP(G3153,'Sub-Acct VLookup'!$A$1:$B$44,2,0)</f>
        <v>Museums &amp; Arts</v>
      </c>
      <c r="I3153" s="215">
        <v>3343</v>
      </c>
      <c r="J3153" s="213" t="s">
        <v>1026</v>
      </c>
      <c r="K3153" s="213"/>
      <c r="L3153" t="str">
        <f>VLOOKUP(J3153,'State V-Lookup'!$A$1:$B$19,2,0)</f>
        <v>TENNESSEE</v>
      </c>
      <c r="M3153" t="str">
        <f>VLOOKUP(I3153,'Cost Center VLookup'!$A$1:$C$99,2,0)</f>
        <v>3343 Mid St Div Murfreesboro Operations</v>
      </c>
      <c r="N3153" t="str">
        <f>VLOOKUP(I3153,'Cost Center VLookup'!$A$1:$C$89,3,0)</f>
        <v>James Robbins / Jason Griffin</v>
      </c>
      <c r="O3153" t="str">
        <f>VLOOKUP(I3153,'Cost Center VLookup'!$A$1:$D$97,4,0)</f>
        <v>Brett Lowe</v>
      </c>
    </row>
    <row r="3154" spans="1:15" ht="15" hidden="1">
      <c r="A3154" s="214" t="s">
        <v>3383</v>
      </c>
      <c r="B3154" s="215">
        <v>201905</v>
      </c>
      <c r="C3154" s="98" t="s">
        <v>3131</v>
      </c>
      <c r="D3154" s="214" t="s">
        <v>3385</v>
      </c>
      <c r="E3154" s="214" t="s">
        <v>3384</v>
      </c>
      <c r="F3154" s="216">
        <v>500</v>
      </c>
      <c r="G3154" s="215">
        <v>30702</v>
      </c>
      <c r="H3154" s="7" t="str">
        <f>VLOOKUP(G3154,'Sub-Acct VLookup'!$A$1:$B$44,2,0)</f>
        <v>Education</v>
      </c>
      <c r="I3154" s="215">
        <v>3342</v>
      </c>
      <c r="J3154" s="213" t="s">
        <v>1026</v>
      </c>
      <c r="K3154" s="213"/>
      <c r="L3154" t="str">
        <f>VLOOKUP(J3154,'State V-Lookup'!$A$1:$B$19,2,0)</f>
        <v>TENNESSEE</v>
      </c>
      <c r="M3154" t="str">
        <f>VLOOKUP(I3154,'Cost Center VLookup'!$A$1:$C$99,2,0)</f>
        <v>3342 Mid St Div Franklin Operations</v>
      </c>
      <c r="N3154" t="str">
        <f>VLOOKUP(I3154,'Cost Center VLookup'!$A$1:$C$89,3,0)</f>
        <v>Kenny Hay / Steve Steiger</v>
      </c>
      <c r="O3154" t="str">
        <f>VLOOKUP(I3154,'Cost Center VLookup'!$A$1:$D$97,4,0)</f>
        <v>Brett Lowe</v>
      </c>
    </row>
    <row r="3155" spans="1:15" ht="15" hidden="1">
      <c r="A3155" s="214" t="s">
        <v>3383</v>
      </c>
      <c r="B3155" s="215">
        <v>201905</v>
      </c>
      <c r="C3155" s="98" t="s">
        <v>3131</v>
      </c>
      <c r="D3155" s="214" t="s">
        <v>3386</v>
      </c>
      <c r="E3155" s="214" t="s">
        <v>656</v>
      </c>
      <c r="F3155" s="216">
        <v>500</v>
      </c>
      <c r="G3155" s="215">
        <v>30705</v>
      </c>
      <c r="H3155" s="7" t="str">
        <f>VLOOKUP(G3155,'Sub-Acct VLookup'!$A$1:$B$44,2,0)</f>
        <v>Health</v>
      </c>
      <c r="I3155" s="215">
        <v>3333</v>
      </c>
      <c r="J3155" s="205" t="s">
        <v>1011</v>
      </c>
      <c r="K3155" s="205"/>
      <c r="L3155" t="str">
        <f>VLOOKUP(J3155,'State V-Lookup'!$A$1:$B$19,2,0)</f>
        <v>KENTUCKY</v>
      </c>
      <c r="M3155" t="str">
        <f>VLOOKUP(I3155,'Cost Center VLookup'!$A$1:$C$99,2,0)</f>
        <v>3333 Mid St Div Public Affairs</v>
      </c>
      <c r="N3155" t="str">
        <f>VLOOKUP(I3155,'Cost Center VLookup'!$A$1:$C$89,3,0)</f>
        <v>Mark Martin</v>
      </c>
      <c r="O3155" t="str">
        <f>VLOOKUP(I3155,'Cost Center VLookup'!$A$1:$D$97,4,0)</f>
        <v>Administration</v>
      </c>
    </row>
    <row r="3156" spans="1:15" ht="15" hidden="1">
      <c r="A3156" s="214" t="s">
        <v>3383</v>
      </c>
      <c r="B3156" s="215">
        <v>201905</v>
      </c>
      <c r="C3156" s="98" t="s">
        <v>3131</v>
      </c>
      <c r="D3156" s="214" t="s">
        <v>3388</v>
      </c>
      <c r="E3156" s="214" t="s">
        <v>3387</v>
      </c>
      <c r="F3156" s="216">
        <v>250</v>
      </c>
      <c r="G3156" s="215">
        <v>30736</v>
      </c>
      <c r="H3156" s="7" t="str">
        <f>VLOOKUP(G3156,'Sub-Acct VLookup'!$A$1:$B$44,2,0)</f>
        <v>Community Welfare</v>
      </c>
      <c r="I3156" s="215">
        <v>3333</v>
      </c>
      <c r="J3156" s="205" t="s">
        <v>1011</v>
      </c>
      <c r="K3156" s="205"/>
      <c r="L3156" t="str">
        <f>VLOOKUP(J3156,'State V-Lookup'!$A$1:$B$19,2,0)</f>
        <v>KENTUCKY</v>
      </c>
      <c r="M3156" t="str">
        <f>VLOOKUP(I3156,'Cost Center VLookup'!$A$1:$C$99,2,0)</f>
        <v>3333 Mid St Div Public Affairs</v>
      </c>
      <c r="N3156" t="str">
        <f>VLOOKUP(I3156,'Cost Center VLookup'!$A$1:$C$89,3,0)</f>
        <v>Mark Martin</v>
      </c>
      <c r="O3156" t="str">
        <f>VLOOKUP(I3156,'Cost Center VLookup'!$A$1:$D$97,4,0)</f>
        <v>Administration</v>
      </c>
    </row>
    <row r="3157" spans="1:15" ht="15" hidden="1">
      <c r="A3157" s="214" t="s">
        <v>3383</v>
      </c>
      <c r="B3157" s="215">
        <v>201905</v>
      </c>
      <c r="C3157" s="98" t="s">
        <v>3131</v>
      </c>
      <c r="D3157" s="214" t="s">
        <v>3388</v>
      </c>
      <c r="E3157" s="214" t="s">
        <v>1714</v>
      </c>
      <c r="F3157" s="216">
        <v>3000</v>
      </c>
      <c r="G3157" s="215">
        <v>30736</v>
      </c>
      <c r="H3157" s="7" t="str">
        <f>VLOOKUP(G3157,'Sub-Acct VLookup'!$A$1:$B$44,2,0)</f>
        <v>Community Welfare</v>
      </c>
      <c r="I3157" s="215">
        <v>3333</v>
      </c>
      <c r="J3157" s="205" t="s">
        <v>1011</v>
      </c>
      <c r="K3157" s="205"/>
      <c r="L3157" t="str">
        <f>VLOOKUP(J3157,'State V-Lookup'!$A$1:$B$19,2,0)</f>
        <v>KENTUCKY</v>
      </c>
      <c r="M3157" t="str">
        <f>VLOOKUP(I3157,'Cost Center VLookup'!$A$1:$C$99,2,0)</f>
        <v>3333 Mid St Div Public Affairs</v>
      </c>
      <c r="N3157" t="str">
        <f>VLOOKUP(I3157,'Cost Center VLookup'!$A$1:$C$89,3,0)</f>
        <v>Mark Martin</v>
      </c>
      <c r="O3157" t="str">
        <f>VLOOKUP(I3157,'Cost Center VLookup'!$A$1:$D$97,4,0)</f>
        <v>Administration</v>
      </c>
    </row>
    <row r="3158" spans="1:15" ht="15" hidden="1">
      <c r="A3158" s="214" t="s">
        <v>3389</v>
      </c>
      <c r="B3158" s="215">
        <v>201905</v>
      </c>
      <c r="C3158" s="98" t="s">
        <v>3131</v>
      </c>
      <c r="D3158" s="214" t="s">
        <v>3390</v>
      </c>
      <c r="E3158" s="214" t="s">
        <v>2988</v>
      </c>
      <c r="F3158" s="216">
        <v>500</v>
      </c>
      <c r="G3158" s="215">
        <v>30705</v>
      </c>
      <c r="H3158" s="7" t="str">
        <f>VLOOKUP(G3158,'Sub-Acct VLookup'!$A$1:$B$44,2,0)</f>
        <v>Health</v>
      </c>
      <c r="I3158" s="215">
        <v>3333</v>
      </c>
      <c r="J3158" s="205" t="s">
        <v>1011</v>
      </c>
      <c r="K3158" s="205"/>
      <c r="L3158" t="str">
        <f>VLOOKUP(J3158,'State V-Lookup'!$A$1:$B$19,2,0)</f>
        <v>KENTUCKY</v>
      </c>
      <c r="M3158" t="str">
        <f>VLOOKUP(I3158,'Cost Center VLookup'!$A$1:$C$99,2,0)</f>
        <v>3333 Mid St Div Public Affairs</v>
      </c>
      <c r="N3158" t="str">
        <f>VLOOKUP(I3158,'Cost Center VLookup'!$A$1:$C$89,3,0)</f>
        <v>Mark Martin</v>
      </c>
      <c r="O3158" t="str">
        <f>VLOOKUP(I3158,'Cost Center VLookup'!$A$1:$D$97,4,0)</f>
        <v>Administration</v>
      </c>
    </row>
    <row r="3159" spans="1:15" ht="15" hidden="1">
      <c r="A3159" s="214" t="s">
        <v>3391</v>
      </c>
      <c r="B3159" s="215">
        <v>201905</v>
      </c>
      <c r="C3159" s="98" t="s">
        <v>3131</v>
      </c>
      <c r="D3159" s="214" t="s">
        <v>3392</v>
      </c>
      <c r="E3159" s="214" t="s">
        <v>567</v>
      </c>
      <c r="F3159" s="216">
        <v>4500</v>
      </c>
      <c r="G3159" s="215">
        <v>30736</v>
      </c>
      <c r="H3159" s="7" t="str">
        <f>VLOOKUP(G3159,'Sub-Acct VLookup'!$A$1:$B$44,2,0)</f>
        <v>Community Welfare</v>
      </c>
      <c r="I3159" s="215">
        <v>3333</v>
      </c>
      <c r="J3159" s="205" t="s">
        <v>1011</v>
      </c>
      <c r="K3159" s="205"/>
      <c r="L3159" t="str">
        <f>VLOOKUP(J3159,'State V-Lookup'!$A$1:$B$19,2,0)</f>
        <v>KENTUCKY</v>
      </c>
      <c r="M3159" t="str">
        <f>VLOOKUP(I3159,'Cost Center VLookup'!$A$1:$C$99,2,0)</f>
        <v>3333 Mid St Div Public Affairs</v>
      </c>
      <c r="N3159" t="str">
        <f>VLOOKUP(I3159,'Cost Center VLookup'!$A$1:$C$89,3,0)</f>
        <v>Mark Martin</v>
      </c>
      <c r="O3159" t="str">
        <f>VLOOKUP(I3159,'Cost Center VLookup'!$A$1:$D$97,4,0)</f>
        <v>Administration</v>
      </c>
    </row>
    <row r="3160" spans="1:15" ht="15" hidden="1">
      <c r="A3160" s="214" t="s">
        <v>3391</v>
      </c>
      <c r="B3160" s="215">
        <v>201905</v>
      </c>
      <c r="C3160" s="98" t="s">
        <v>3131</v>
      </c>
      <c r="D3160" s="214" t="s">
        <v>3393</v>
      </c>
      <c r="E3160" s="214" t="s">
        <v>755</v>
      </c>
      <c r="F3160" s="216">
        <v>100</v>
      </c>
      <c r="G3160" s="215">
        <v>30736</v>
      </c>
      <c r="H3160" s="7" t="str">
        <f>VLOOKUP(G3160,'Sub-Acct VLookup'!$A$1:$B$44,2,0)</f>
        <v>Community Welfare</v>
      </c>
      <c r="I3160" s="215">
        <v>3333</v>
      </c>
      <c r="J3160" s="205" t="s">
        <v>1011</v>
      </c>
      <c r="K3160" s="205"/>
      <c r="L3160" t="str">
        <f>VLOOKUP(J3160,'State V-Lookup'!$A$1:$B$19,2,0)</f>
        <v>KENTUCKY</v>
      </c>
      <c r="M3160" t="str">
        <f>VLOOKUP(I3160,'Cost Center VLookup'!$A$1:$C$99,2,0)</f>
        <v>3333 Mid St Div Public Affairs</v>
      </c>
      <c r="N3160" t="str">
        <f>VLOOKUP(I3160,'Cost Center VLookup'!$A$1:$C$89,3,0)</f>
        <v>Mark Martin</v>
      </c>
      <c r="O3160" t="str">
        <f>VLOOKUP(I3160,'Cost Center VLookup'!$A$1:$D$97,4,0)</f>
        <v>Administration</v>
      </c>
    </row>
    <row r="3161" spans="1:15" ht="15" hidden="1">
      <c r="A3161" s="214" t="s">
        <v>3391</v>
      </c>
      <c r="B3161" s="215">
        <v>201905</v>
      </c>
      <c r="C3161" s="98" t="s">
        <v>3131</v>
      </c>
      <c r="D3161" s="214" t="s">
        <v>3394</v>
      </c>
      <c r="E3161" s="214" t="s">
        <v>797</v>
      </c>
      <c r="F3161" s="216">
        <v>500</v>
      </c>
      <c r="G3161" s="215">
        <v>30705</v>
      </c>
      <c r="H3161" s="7" t="str">
        <f>VLOOKUP(G3161,'Sub-Acct VLookup'!$A$1:$B$44,2,0)</f>
        <v>Health</v>
      </c>
      <c r="I3161" s="215">
        <v>3333</v>
      </c>
      <c r="J3161" s="213" t="s">
        <v>1026</v>
      </c>
      <c r="K3161" s="213"/>
      <c r="L3161" t="str">
        <f>VLOOKUP(J3161,'State V-Lookup'!$A$1:$B$19,2,0)</f>
        <v>TENNESSEE</v>
      </c>
      <c r="M3161" t="str">
        <f>VLOOKUP(I3161,'Cost Center VLookup'!$A$1:$C$99,2,0)</f>
        <v>3333 Mid St Div Public Affairs</v>
      </c>
      <c r="N3161" t="str">
        <f>VLOOKUP(I3161,'Cost Center VLookup'!$A$1:$C$89,3,0)</f>
        <v>Mark Martin</v>
      </c>
      <c r="O3161" t="str">
        <f>VLOOKUP(I3161,'Cost Center VLookup'!$A$1:$D$97,4,0)</f>
        <v>Administration</v>
      </c>
    </row>
    <row r="3162" spans="1:15" ht="15" hidden="1">
      <c r="A3162" s="214" t="s">
        <v>3395</v>
      </c>
      <c r="B3162" s="215">
        <v>201905</v>
      </c>
      <c r="C3162" s="98" t="s">
        <v>3131</v>
      </c>
      <c r="D3162" s="214" t="s">
        <v>3396</v>
      </c>
      <c r="E3162" s="214" t="s">
        <v>1391</v>
      </c>
      <c r="F3162" s="216">
        <v>500</v>
      </c>
      <c r="G3162" s="215">
        <v>30736</v>
      </c>
      <c r="H3162" s="7" t="str">
        <f>VLOOKUP(G3162,'Sub-Acct VLookup'!$A$1:$B$44,2,0)</f>
        <v>Community Welfare</v>
      </c>
      <c r="I3162" s="215">
        <v>3344</v>
      </c>
      <c r="J3162" s="213" t="s">
        <v>1026</v>
      </c>
      <c r="K3162" s="213"/>
      <c r="L3162" t="str">
        <f>VLOOKUP(J3162,'State V-Lookup'!$A$1:$B$19,2,0)</f>
        <v>TENNESSEE</v>
      </c>
      <c r="M3162" t="str">
        <f>VLOOKUP(I3162,'Cost Center VLookup'!$A$1:$C$99,2,0)</f>
        <v>3344 Mid St Div Shelbyville Operations</v>
      </c>
      <c r="N3162" t="str">
        <f>VLOOKUP(I3162,'Cost Center VLookup'!$A$1:$C$89,3,0)</f>
        <v>James Robbins / Jason Griffin</v>
      </c>
      <c r="O3162" t="str">
        <f>VLOOKUP(I3162,'Cost Center VLookup'!$A$1:$D$97,4,0)</f>
        <v>Brett Lowe</v>
      </c>
    </row>
    <row r="3163" spans="1:15" ht="15" hidden="1">
      <c r="A3163" s="214" t="s">
        <v>3395</v>
      </c>
      <c r="B3163" s="215">
        <v>201905</v>
      </c>
      <c r="C3163" s="98" t="s">
        <v>3131</v>
      </c>
      <c r="D3163" s="214" t="s">
        <v>3397</v>
      </c>
      <c r="E3163" s="214" t="s">
        <v>585</v>
      </c>
      <c r="F3163" s="216">
        <v>1000</v>
      </c>
      <c r="G3163" s="215">
        <v>30736</v>
      </c>
      <c r="H3163" s="7" t="str">
        <f>VLOOKUP(G3163,'Sub-Acct VLookup'!$A$1:$B$44,2,0)</f>
        <v>Community Welfare</v>
      </c>
      <c r="I3163" s="215">
        <v>3342</v>
      </c>
      <c r="J3163" s="213" t="s">
        <v>1026</v>
      </c>
      <c r="K3163" s="213"/>
      <c r="L3163" t="str">
        <f>VLOOKUP(J3163,'State V-Lookup'!$A$1:$B$19,2,0)</f>
        <v>TENNESSEE</v>
      </c>
      <c r="M3163" t="str">
        <f>VLOOKUP(I3163,'Cost Center VLookup'!$A$1:$C$99,2,0)</f>
        <v>3342 Mid St Div Franklin Operations</v>
      </c>
      <c r="N3163" t="str">
        <f>VLOOKUP(I3163,'Cost Center VLookup'!$A$1:$C$89,3,0)</f>
        <v>Kenny Hay / Steve Steiger</v>
      </c>
      <c r="O3163" t="str">
        <f>VLOOKUP(I3163,'Cost Center VLookup'!$A$1:$D$97,4,0)</f>
        <v>Brett Lowe</v>
      </c>
    </row>
    <row r="3164" spans="1:15" ht="15" hidden="1">
      <c r="A3164" s="214" t="s">
        <v>3398</v>
      </c>
      <c r="B3164" s="215">
        <v>201905</v>
      </c>
      <c r="C3164" s="98" t="s">
        <v>3131</v>
      </c>
      <c r="D3164" s="214" t="s">
        <v>3399</v>
      </c>
      <c r="E3164" s="214" t="s">
        <v>484</v>
      </c>
      <c r="F3164" s="216">
        <v>5000</v>
      </c>
      <c r="G3164" s="215">
        <v>30703</v>
      </c>
      <c r="H3164" s="7" t="str">
        <f>VLOOKUP(G3164,'Sub-Acct VLookup'!$A$1:$B$44,2,0)</f>
        <v>United Way Agencies</v>
      </c>
      <c r="I3164" s="215">
        <v>3301</v>
      </c>
      <c r="J3164" s="213" t="s">
        <v>1026</v>
      </c>
      <c r="K3164" s="213"/>
      <c r="L3164" t="str">
        <f>VLOOKUP(J3164,'State V-Lookup'!$A$1:$B$19,2,0)</f>
        <v>TENNESSEE</v>
      </c>
      <c r="M3164" t="str">
        <f>VLOOKUP(I3164,'Cost Center VLookup'!$A$1:$C$99,2,0)</f>
        <v>3301 Mid St Div Franklin Administration</v>
      </c>
      <c r="N3164" t="str">
        <f>VLOOKUP(I3164,'Cost Center VLookup'!$A$1:$C$89,3,0)</f>
        <v>Kevin Dobbs</v>
      </c>
      <c r="O3164" t="str">
        <f>VLOOKUP(I3164,'Cost Center VLookup'!$A$1:$D$97,4,0)</f>
        <v>Administration</v>
      </c>
    </row>
    <row r="3165" spans="1:15" ht="15" hidden="1">
      <c r="A3165" s="214" t="s">
        <v>3400</v>
      </c>
      <c r="B3165" s="215">
        <v>201905</v>
      </c>
      <c r="C3165" s="98" t="s">
        <v>3131</v>
      </c>
      <c r="D3165" s="214" t="s">
        <v>3401</v>
      </c>
      <c r="E3165" s="214" t="s">
        <v>563</v>
      </c>
      <c r="F3165" s="216">
        <v>500</v>
      </c>
      <c r="G3165" s="215">
        <v>30736</v>
      </c>
      <c r="H3165" s="7" t="str">
        <f>VLOOKUP(G3165,'Sub-Acct VLookup'!$A$1:$B$44,2,0)</f>
        <v>Community Welfare</v>
      </c>
      <c r="I3165" s="215">
        <v>3333</v>
      </c>
      <c r="J3165" s="205" t="s">
        <v>1011</v>
      </c>
      <c r="K3165" s="205"/>
      <c r="L3165" t="str">
        <f>VLOOKUP(J3165,'State V-Lookup'!$A$1:$B$19,2,0)</f>
        <v>KENTUCKY</v>
      </c>
      <c r="M3165" t="str">
        <f>VLOOKUP(I3165,'Cost Center VLookup'!$A$1:$C$99,2,0)</f>
        <v>3333 Mid St Div Public Affairs</v>
      </c>
      <c r="N3165" t="str">
        <f>VLOOKUP(I3165,'Cost Center VLookup'!$A$1:$C$89,3,0)</f>
        <v>Mark Martin</v>
      </c>
      <c r="O3165" t="str">
        <f>VLOOKUP(I3165,'Cost Center VLookup'!$A$1:$D$97,4,0)</f>
        <v>Administration</v>
      </c>
    </row>
    <row r="3166" spans="1:15" ht="15" hidden="1">
      <c r="A3166" s="214" t="s">
        <v>3400</v>
      </c>
      <c r="B3166" s="215">
        <v>201905</v>
      </c>
      <c r="C3166" s="98" t="s">
        <v>3131</v>
      </c>
      <c r="D3166" s="214" t="s">
        <v>3401</v>
      </c>
      <c r="E3166" s="214" t="s">
        <v>712</v>
      </c>
      <c r="F3166" s="216">
        <v>0</v>
      </c>
      <c r="G3166" s="215">
        <v>30736</v>
      </c>
      <c r="H3166" s="7" t="str">
        <f>VLOOKUP(G3166,'Sub-Acct VLookup'!$A$1:$B$44,2,0)</f>
        <v>Community Welfare</v>
      </c>
      <c r="I3166" s="215">
        <v>3333</v>
      </c>
      <c r="J3166" s="205" t="s">
        <v>1011</v>
      </c>
      <c r="K3166" s="205"/>
      <c r="L3166" t="str">
        <f>VLOOKUP(J3166,'State V-Lookup'!$A$1:$B$19,2,0)</f>
        <v>KENTUCKY</v>
      </c>
      <c r="M3166" t="str">
        <f>VLOOKUP(I3166,'Cost Center VLookup'!$A$1:$C$99,2,0)</f>
        <v>3333 Mid St Div Public Affairs</v>
      </c>
      <c r="N3166" t="str">
        <f>VLOOKUP(I3166,'Cost Center VLookup'!$A$1:$C$89,3,0)</f>
        <v>Mark Martin</v>
      </c>
      <c r="O3166" t="str">
        <f>VLOOKUP(I3166,'Cost Center VLookup'!$A$1:$D$97,4,0)</f>
        <v>Administration</v>
      </c>
    </row>
    <row r="3167" spans="1:15" ht="15" hidden="1">
      <c r="A3167" s="214" t="s">
        <v>3400</v>
      </c>
      <c r="B3167" s="215">
        <v>201905</v>
      </c>
      <c r="C3167" s="98" t="s">
        <v>3131</v>
      </c>
      <c r="D3167" s="214" t="s">
        <v>3402</v>
      </c>
      <c r="E3167" s="214" t="s">
        <v>475</v>
      </c>
      <c r="F3167" s="216">
        <v>200</v>
      </c>
      <c r="G3167" s="215">
        <v>30736</v>
      </c>
      <c r="H3167" s="7" t="str">
        <f>VLOOKUP(G3167,'Sub-Acct VLookup'!$A$1:$B$44,2,0)</f>
        <v>Community Welfare</v>
      </c>
      <c r="I3167" s="215">
        <v>3342</v>
      </c>
      <c r="J3167" s="213" t="s">
        <v>1026</v>
      </c>
      <c r="K3167" s="213"/>
      <c r="L3167" t="str">
        <f>VLOOKUP(J3167,'State V-Lookup'!$A$1:$B$19,2,0)</f>
        <v>TENNESSEE</v>
      </c>
      <c r="M3167" t="str">
        <f>VLOOKUP(I3167,'Cost Center VLookup'!$A$1:$C$99,2,0)</f>
        <v>3342 Mid St Div Franklin Operations</v>
      </c>
      <c r="N3167" t="str">
        <f>VLOOKUP(I3167,'Cost Center VLookup'!$A$1:$C$89,3,0)</f>
        <v>Kenny Hay / Steve Steiger</v>
      </c>
      <c r="O3167" t="str">
        <f>VLOOKUP(I3167,'Cost Center VLookup'!$A$1:$D$97,4,0)</f>
        <v>Brett Lowe</v>
      </c>
    </row>
    <row r="3168" spans="1:15" ht="15" hidden="1">
      <c r="A3168" s="214" t="s">
        <v>3403</v>
      </c>
      <c r="B3168" s="215">
        <v>201905</v>
      </c>
      <c r="C3168" s="98" t="s">
        <v>3131</v>
      </c>
      <c r="D3168" s="214" t="s">
        <v>3404</v>
      </c>
      <c r="E3168" s="214" t="s">
        <v>699</v>
      </c>
      <c r="F3168" s="216">
        <v>100</v>
      </c>
      <c r="G3168" s="215">
        <v>30736</v>
      </c>
      <c r="H3168" s="7" t="str">
        <f>VLOOKUP(G3168,'Sub-Acct VLookup'!$A$1:$B$44,2,0)</f>
        <v>Community Welfare</v>
      </c>
      <c r="I3168" s="215">
        <v>3306</v>
      </c>
      <c r="J3168" s="205" t="s">
        <v>1011</v>
      </c>
      <c r="K3168" s="205"/>
      <c r="L3168" t="str">
        <f>VLOOKUP(J3168,'State V-Lookup'!$A$1:$B$19,2,0)</f>
        <v>KENTUCKY</v>
      </c>
      <c r="M3168" t="str">
        <f>VLOOKUP(I3168,'Cost Center VLookup'!$A$1:$C$99,2,0)</f>
        <v>3306 Mid St Div Franklin Project Engineering &amp; Maps/Records</v>
      </c>
      <c r="N3168" t="str">
        <f>VLOOKUP(I3168,'Cost Center VLookup'!$A$1:$C$89,3,0)</f>
        <v>Jeremy Lee</v>
      </c>
      <c r="O3168" t="str">
        <f>VLOOKUP(I3168,'Cost Center VLookup'!$A$1:$D$97,4,0)</f>
        <v>Tech Services</v>
      </c>
    </row>
    <row r="3169" spans="1:15" ht="15" hidden="1">
      <c r="A3169" s="214" t="s">
        <v>3405</v>
      </c>
      <c r="B3169" s="215">
        <v>201905</v>
      </c>
      <c r="C3169" s="98" t="s">
        <v>3131</v>
      </c>
      <c r="D3169" s="214" t="s">
        <v>3406</v>
      </c>
      <c r="E3169" s="214" t="s">
        <v>863</v>
      </c>
      <c r="F3169" s="216">
        <v>500</v>
      </c>
      <c r="G3169" s="215">
        <v>30736</v>
      </c>
      <c r="H3169" s="7" t="str">
        <f>VLOOKUP(G3169,'Sub-Acct VLookup'!$A$1:$B$44,2,0)</f>
        <v>Community Welfare</v>
      </c>
      <c r="I3169" s="215">
        <v>3333</v>
      </c>
      <c r="J3169" s="205" t="s">
        <v>1011</v>
      </c>
      <c r="K3169" s="205"/>
      <c r="L3169" t="str">
        <f>VLOOKUP(J3169,'State V-Lookup'!$A$1:$B$19,2,0)</f>
        <v>KENTUCKY</v>
      </c>
      <c r="M3169" t="str">
        <f>VLOOKUP(I3169,'Cost Center VLookup'!$A$1:$C$99,2,0)</f>
        <v>3333 Mid St Div Public Affairs</v>
      </c>
      <c r="N3169" t="str">
        <f>VLOOKUP(I3169,'Cost Center VLookup'!$A$1:$C$89,3,0)</f>
        <v>Mark Martin</v>
      </c>
      <c r="O3169" t="str">
        <f>VLOOKUP(I3169,'Cost Center VLookup'!$A$1:$D$97,4,0)</f>
        <v>Administration</v>
      </c>
    </row>
    <row r="3170" spans="1:15" ht="15" hidden="1">
      <c r="A3170" s="217" t="s">
        <v>3407</v>
      </c>
      <c r="B3170" s="215">
        <v>201906</v>
      </c>
      <c r="C3170" s="98" t="s">
        <v>3131</v>
      </c>
      <c r="D3170" s="217" t="s">
        <v>3409</v>
      </c>
      <c r="E3170" s="217" t="s">
        <v>3408</v>
      </c>
      <c r="F3170" s="218">
        <v>100</v>
      </c>
      <c r="G3170" s="219">
        <v>30736</v>
      </c>
      <c r="H3170" s="7" t="str">
        <f>VLOOKUP(G3170,'Sub-Acct VLookup'!$A$1:$B$44,2,0)</f>
        <v>Community Welfare</v>
      </c>
      <c r="I3170" s="219">
        <v>3301</v>
      </c>
      <c r="J3170" s="213" t="s">
        <v>1026</v>
      </c>
      <c r="K3170" s="213"/>
      <c r="L3170" t="str">
        <f>VLOOKUP(J3170,'State V-Lookup'!$A$1:$B$19,2,0)</f>
        <v>TENNESSEE</v>
      </c>
      <c r="M3170" t="str">
        <f>VLOOKUP(I3170,'Cost Center VLookup'!$A$1:$C$99,2,0)</f>
        <v>3301 Mid St Div Franklin Administration</v>
      </c>
      <c r="N3170" t="str">
        <f>VLOOKUP(I3170,'Cost Center VLookup'!$A$1:$C$89,3,0)</f>
        <v>Kevin Dobbs</v>
      </c>
      <c r="O3170" t="str">
        <f>VLOOKUP(I3170,'Cost Center VLookup'!$A$1:$D$97,4,0)</f>
        <v>Administration</v>
      </c>
    </row>
    <row r="3171" spans="1:15" ht="15" hidden="1">
      <c r="A3171" s="217" t="s">
        <v>3403</v>
      </c>
      <c r="B3171" s="215">
        <v>201906</v>
      </c>
      <c r="C3171" s="98" t="s">
        <v>3131</v>
      </c>
      <c r="D3171" s="217" t="s">
        <v>3410</v>
      </c>
      <c r="E3171" s="217" t="s">
        <v>2915</v>
      </c>
      <c r="F3171" s="218">
        <v>500</v>
      </c>
      <c r="G3171" s="219">
        <v>30736</v>
      </c>
      <c r="H3171" s="7" t="str">
        <f>VLOOKUP(G3171,'Sub-Acct VLookup'!$A$1:$B$44,2,0)</f>
        <v>Community Welfare</v>
      </c>
      <c r="I3171" s="219">
        <v>3333</v>
      </c>
      <c r="J3171" s="205" t="s">
        <v>1011</v>
      </c>
      <c r="K3171" s="205"/>
      <c r="L3171" t="str">
        <f>VLOOKUP(J3171,'State V-Lookup'!$A$1:$B$19,2,0)</f>
        <v>KENTUCKY</v>
      </c>
      <c r="M3171" t="str">
        <f>VLOOKUP(I3171,'Cost Center VLookup'!$A$1:$C$99,2,0)</f>
        <v>3333 Mid St Div Public Affairs</v>
      </c>
      <c r="N3171" t="str">
        <f>VLOOKUP(I3171,'Cost Center VLookup'!$A$1:$C$89,3,0)</f>
        <v>Mark Martin</v>
      </c>
      <c r="O3171" t="str">
        <f>VLOOKUP(I3171,'Cost Center VLookup'!$A$1:$D$97,4,0)</f>
        <v>Administration</v>
      </c>
    </row>
    <row r="3172" spans="1:15" ht="15" hidden="1">
      <c r="A3172" s="217" t="s">
        <v>3405</v>
      </c>
      <c r="B3172" s="215">
        <v>201906</v>
      </c>
      <c r="C3172" s="98" t="s">
        <v>3131</v>
      </c>
      <c r="D3172" s="217" t="s">
        <v>3406</v>
      </c>
      <c r="E3172" s="217" t="s">
        <v>1075</v>
      </c>
      <c r="F3172" s="218">
        <v>500</v>
      </c>
      <c r="G3172" s="219">
        <v>30702</v>
      </c>
      <c r="H3172" s="7" t="str">
        <f>VLOOKUP(G3172,'Sub-Acct VLookup'!$A$1:$B$44,2,0)</f>
        <v>Education</v>
      </c>
      <c r="I3172" s="219">
        <v>3333</v>
      </c>
      <c r="J3172" s="205" t="s">
        <v>1011</v>
      </c>
      <c r="K3172" s="205"/>
      <c r="L3172" t="str">
        <f>VLOOKUP(J3172,'State V-Lookup'!$A$1:$B$19,2,0)</f>
        <v>KENTUCKY</v>
      </c>
      <c r="M3172" t="str">
        <f>VLOOKUP(I3172,'Cost Center VLookup'!$A$1:$C$99,2,0)</f>
        <v>3333 Mid St Div Public Affairs</v>
      </c>
      <c r="N3172" t="str">
        <f>VLOOKUP(I3172,'Cost Center VLookup'!$A$1:$C$89,3,0)</f>
        <v>Mark Martin</v>
      </c>
      <c r="O3172" t="str">
        <f>VLOOKUP(I3172,'Cost Center VLookup'!$A$1:$D$97,4,0)</f>
        <v>Administration</v>
      </c>
    </row>
    <row r="3173" spans="1:15" ht="15" hidden="1">
      <c r="A3173" s="217" t="s">
        <v>3411</v>
      </c>
      <c r="B3173" s="215">
        <v>201906</v>
      </c>
      <c r="C3173" s="98" t="s">
        <v>3131</v>
      </c>
      <c r="D3173" s="217" t="s">
        <v>3413</v>
      </c>
      <c r="E3173" s="217" t="s">
        <v>3412</v>
      </c>
      <c r="F3173" s="218">
        <v>1000</v>
      </c>
      <c r="G3173" s="219">
        <v>30705</v>
      </c>
      <c r="H3173" s="7" t="str">
        <f>VLOOKUP(G3173,'Sub-Acct VLookup'!$A$1:$B$44,2,0)</f>
        <v>Health</v>
      </c>
      <c r="I3173" s="219">
        <v>3333</v>
      </c>
      <c r="J3173" s="205" t="s">
        <v>1011</v>
      </c>
      <c r="K3173" s="205"/>
      <c r="L3173" t="str">
        <f>VLOOKUP(J3173,'State V-Lookup'!$A$1:$B$19,2,0)</f>
        <v>KENTUCKY</v>
      </c>
      <c r="M3173" t="str">
        <f>VLOOKUP(I3173,'Cost Center VLookup'!$A$1:$C$99,2,0)</f>
        <v>3333 Mid St Div Public Affairs</v>
      </c>
      <c r="N3173" t="str">
        <f>VLOOKUP(I3173,'Cost Center VLookup'!$A$1:$C$89,3,0)</f>
        <v>Mark Martin</v>
      </c>
      <c r="O3173" t="str">
        <f>VLOOKUP(I3173,'Cost Center VLookup'!$A$1:$D$97,4,0)</f>
        <v>Administration</v>
      </c>
    </row>
    <row r="3174" spans="1:15" ht="15" hidden="1">
      <c r="A3174" s="217" t="s">
        <v>3414</v>
      </c>
      <c r="B3174" s="215">
        <v>201906</v>
      </c>
      <c r="C3174" s="98" t="s">
        <v>3131</v>
      </c>
      <c r="D3174" s="217" t="s">
        <v>3415</v>
      </c>
      <c r="E3174" s="217" t="s">
        <v>207</v>
      </c>
      <c r="F3174" s="218">
        <v>350</v>
      </c>
      <c r="G3174" s="219">
        <v>30736</v>
      </c>
      <c r="H3174" s="7" t="str">
        <f>VLOOKUP(G3174,'Sub-Acct VLookup'!$A$1:$B$44,2,0)</f>
        <v>Community Welfare</v>
      </c>
      <c r="I3174" s="219">
        <v>3333</v>
      </c>
      <c r="J3174" s="205" t="s">
        <v>1011</v>
      </c>
      <c r="K3174" s="205"/>
      <c r="L3174" t="str">
        <f>VLOOKUP(J3174,'State V-Lookup'!$A$1:$B$19,2,0)</f>
        <v>KENTUCKY</v>
      </c>
      <c r="M3174" t="str">
        <f>VLOOKUP(I3174,'Cost Center VLookup'!$A$1:$C$99,2,0)</f>
        <v>3333 Mid St Div Public Affairs</v>
      </c>
      <c r="N3174" t="str">
        <f>VLOOKUP(I3174,'Cost Center VLookup'!$A$1:$C$89,3,0)</f>
        <v>Mark Martin</v>
      </c>
      <c r="O3174" t="str">
        <f>VLOOKUP(I3174,'Cost Center VLookup'!$A$1:$D$97,4,0)</f>
        <v>Administration</v>
      </c>
    </row>
    <row r="3175" spans="1:15" ht="15" hidden="1">
      <c r="A3175" s="217" t="s">
        <v>3416</v>
      </c>
      <c r="B3175" s="215">
        <v>201906</v>
      </c>
      <c r="C3175" s="98" t="s">
        <v>3131</v>
      </c>
      <c r="D3175" s="217" t="s">
        <v>3418</v>
      </c>
      <c r="E3175" s="217" t="s">
        <v>3417</v>
      </c>
      <c r="F3175" s="218">
        <v>500</v>
      </c>
      <c r="G3175" s="219">
        <v>30702</v>
      </c>
      <c r="H3175" s="7" t="str">
        <f>VLOOKUP(G3175,'Sub-Acct VLookup'!$A$1:$B$44,2,0)</f>
        <v>Education</v>
      </c>
      <c r="I3175" s="219">
        <v>3343</v>
      </c>
      <c r="J3175" s="213" t="s">
        <v>1026</v>
      </c>
      <c r="K3175" s="213"/>
      <c r="L3175" t="str">
        <f>VLOOKUP(J3175,'State V-Lookup'!$A$1:$B$19,2,0)</f>
        <v>TENNESSEE</v>
      </c>
      <c r="M3175" t="str">
        <f>VLOOKUP(I3175,'Cost Center VLookup'!$A$1:$C$99,2,0)</f>
        <v>3343 Mid St Div Murfreesboro Operations</v>
      </c>
      <c r="N3175" t="str">
        <f>VLOOKUP(I3175,'Cost Center VLookup'!$A$1:$C$89,3,0)</f>
        <v>James Robbins / Jason Griffin</v>
      </c>
      <c r="O3175" t="str">
        <f>VLOOKUP(I3175,'Cost Center VLookup'!$A$1:$D$97,4,0)</f>
        <v>Brett Lowe</v>
      </c>
    </row>
    <row r="3176" spans="1:15" ht="15" hidden="1">
      <c r="A3176" s="217" t="s">
        <v>3419</v>
      </c>
      <c r="B3176" s="215">
        <v>201906</v>
      </c>
      <c r="C3176" s="98" t="s">
        <v>3131</v>
      </c>
      <c r="D3176" s="217" t="s">
        <v>3420</v>
      </c>
      <c r="E3176" s="217" t="s">
        <v>484</v>
      </c>
      <c r="F3176" s="218">
        <v>80</v>
      </c>
      <c r="G3176" s="219">
        <v>30736</v>
      </c>
      <c r="H3176" s="7" t="str">
        <f>VLOOKUP(G3176,'Sub-Acct VLookup'!$A$1:$B$44,2,0)</f>
        <v>Community Welfare</v>
      </c>
      <c r="I3176" s="219">
        <v>3434</v>
      </c>
      <c r="J3176" s="213" t="s">
        <v>1026</v>
      </c>
      <c r="K3176" s="213"/>
      <c r="L3176" t="str">
        <f>VLOOKUP(J3176,'State V-Lookup'!$A$1:$B$19,2,0)</f>
        <v>TENNESSEE</v>
      </c>
      <c r="M3176" t="str">
        <f>VLOOKUP(I3176,'Cost Center VLookup'!$A$1:$C$99,2,0)</f>
        <v>3434 Mid St Div Maryville Operations</v>
      </c>
      <c r="N3176" t="str">
        <f>VLOOKUP(I3176,'Cost Center VLookup'!$A$1:$C$89,3,0)</f>
        <v>Bobby Burrell</v>
      </c>
      <c r="O3176" t="str">
        <f>VLOOKUP(I3176,'Cost Center VLookup'!$A$1:$D$97,4,0)</f>
        <v>Bernie Anderson</v>
      </c>
    </row>
    <row r="3177" spans="1:15" ht="15" hidden="1">
      <c r="A3177" s="217" t="s">
        <v>3421</v>
      </c>
      <c r="B3177" s="215">
        <v>201906</v>
      </c>
      <c r="C3177" s="98" t="s">
        <v>3131</v>
      </c>
      <c r="D3177" s="217" t="s">
        <v>3208</v>
      </c>
      <c r="E3177" s="217" t="s">
        <v>3422</v>
      </c>
      <c r="F3177" s="218">
        <v>800</v>
      </c>
      <c r="G3177" s="219">
        <v>30736</v>
      </c>
      <c r="H3177" s="7" t="str">
        <f>VLOOKUP(G3177,'Sub-Acct VLookup'!$A$1:$B$44,2,0)</f>
        <v>Community Welfare</v>
      </c>
      <c r="I3177" s="219">
        <v>3435</v>
      </c>
      <c r="J3177" s="213" t="s">
        <v>1026</v>
      </c>
      <c r="K3177" s="213"/>
      <c r="L3177" t="str">
        <f>VLOOKUP(J3177,'State V-Lookup'!$A$1:$B$19,2,0)</f>
        <v>TENNESSEE</v>
      </c>
      <c r="M3177" t="str">
        <f>VLOOKUP(I3177,'Cost Center VLookup'!$A$1:$C$99,2,0)</f>
        <v>3435 Mid St Div Greenville/Morristown Operations</v>
      </c>
      <c r="N3177" t="str">
        <f>VLOOKUP(I3177,'Cost Center VLookup'!$A$1:$C$89,3,0)</f>
        <v>Jonathan Barnett</v>
      </c>
      <c r="O3177" t="str">
        <f>VLOOKUP(I3177,'Cost Center VLookup'!$A$1:$D$97,4,0)</f>
        <v>Bernie Anderson</v>
      </c>
    </row>
    <row r="3178" spans="1:15" ht="15" hidden="1">
      <c r="A3178" s="217" t="s">
        <v>3423</v>
      </c>
      <c r="B3178" s="215">
        <v>201906</v>
      </c>
      <c r="C3178" s="98" t="s">
        <v>3131</v>
      </c>
      <c r="D3178" s="217" t="s">
        <v>3424</v>
      </c>
      <c r="E3178" s="217" t="s">
        <v>653</v>
      </c>
      <c r="F3178" s="218">
        <v>1000</v>
      </c>
      <c r="G3178" s="219">
        <v>30702</v>
      </c>
      <c r="H3178" s="7" t="str">
        <f>VLOOKUP(G3178,'Sub-Acct VLookup'!$A$1:$B$44,2,0)</f>
        <v>Education</v>
      </c>
      <c r="I3178" s="219">
        <v>3307</v>
      </c>
      <c r="J3178" s="213" t="s">
        <v>1026</v>
      </c>
      <c r="K3178" s="213"/>
      <c r="L3178" t="str">
        <f>VLOOKUP(J3178,'State V-Lookup'!$A$1:$B$19,2,0)</f>
        <v>TENNESSEE</v>
      </c>
      <c r="M3178" t="str">
        <f>VLOOKUP(I3178,'Cost Center VLookup'!$A$1:$C$99,2,0)</f>
        <v>3307 Mid St Div Franklin Finance</v>
      </c>
      <c r="N3178" t="str">
        <f>VLOOKUP(I3178,'Cost Center VLookup'!$A$1:$C$89,3,0)</f>
        <v>Marcie Wessinger</v>
      </c>
      <c r="O3178" t="str">
        <f>VLOOKUP(I3178,'Cost Center VLookup'!$A$1:$D$97,4,0)</f>
        <v>Administration</v>
      </c>
    </row>
    <row r="3179" spans="1:15" ht="15" hidden="1">
      <c r="A3179" s="217" t="s">
        <v>3425</v>
      </c>
      <c r="B3179" s="215">
        <v>201906</v>
      </c>
      <c r="C3179" s="98" t="s">
        <v>3131</v>
      </c>
      <c r="D3179" s="217" t="s">
        <v>3426</v>
      </c>
      <c r="E3179" s="217" t="s">
        <v>486</v>
      </c>
      <c r="F3179" s="218">
        <v>68.680000000000007</v>
      </c>
      <c r="G3179" s="219">
        <v>30736</v>
      </c>
      <c r="H3179" s="7" t="str">
        <f>VLOOKUP(G3179,'Sub-Acct VLookup'!$A$1:$B$44,2,0)</f>
        <v>Community Welfare</v>
      </c>
      <c r="I3179" s="219">
        <v>2635</v>
      </c>
      <c r="J3179" s="205" t="s">
        <v>1011</v>
      </c>
      <c r="K3179" s="205"/>
      <c r="L3179" t="str">
        <f>VLOOKUP(J3179,'State V-Lookup'!$A$1:$B$19,2,0)</f>
        <v>KENTUCKY</v>
      </c>
      <c r="M3179" t="str">
        <f>VLOOKUP(I3179,'Cost Center VLookup'!$A$1:$C$99,2,0)</f>
        <v>2635 KY Div Princeton C&amp;M/Service</v>
      </c>
      <c r="N3179" t="str">
        <f>VLOOKUP(I3179,'Cost Center VLookup'!$A$1:$C$89,3,0)</f>
        <v>Rusty Honeycutt</v>
      </c>
      <c r="O3179" t="str">
        <f>VLOOKUP(I3179,'Cost Center VLookup'!$A$1:$D$97,4,0)</f>
        <v>Mariam Tucker</v>
      </c>
    </row>
    <row r="3180" spans="1:15" ht="15" hidden="1">
      <c r="A3180" s="217" t="s">
        <v>3427</v>
      </c>
      <c r="B3180" s="215">
        <v>201906</v>
      </c>
      <c r="C3180" s="98" t="s">
        <v>3131</v>
      </c>
      <c r="D3180" s="217" t="s">
        <v>3428</v>
      </c>
      <c r="E3180" s="217" t="s">
        <v>1560</v>
      </c>
      <c r="F3180" s="218">
        <v>500</v>
      </c>
      <c r="G3180" s="219">
        <v>30736</v>
      </c>
      <c r="H3180" s="7" t="str">
        <f>VLOOKUP(G3180,'Sub-Acct VLookup'!$A$1:$B$44,2,0)</f>
        <v>Community Welfare</v>
      </c>
      <c r="I3180" s="219">
        <v>3333</v>
      </c>
      <c r="J3180" s="205" t="s">
        <v>1011</v>
      </c>
      <c r="K3180" s="205"/>
      <c r="L3180" t="str">
        <f>VLOOKUP(J3180,'State V-Lookup'!$A$1:$B$19,2,0)</f>
        <v>KENTUCKY</v>
      </c>
      <c r="M3180" t="str">
        <f>VLOOKUP(I3180,'Cost Center VLookup'!$A$1:$C$99,2,0)</f>
        <v>3333 Mid St Div Public Affairs</v>
      </c>
      <c r="N3180" t="str">
        <f>VLOOKUP(I3180,'Cost Center VLookup'!$A$1:$C$89,3,0)</f>
        <v>Mark Martin</v>
      </c>
      <c r="O3180" t="str">
        <f>VLOOKUP(I3180,'Cost Center VLookup'!$A$1:$D$97,4,0)</f>
        <v>Administration</v>
      </c>
    </row>
    <row r="3181" spans="1:15" ht="15" hidden="1">
      <c r="A3181" s="217" t="s">
        <v>3427</v>
      </c>
      <c r="B3181" s="215">
        <v>201906</v>
      </c>
      <c r="C3181" s="98" t="s">
        <v>3131</v>
      </c>
      <c r="D3181" s="217" t="s">
        <v>3430</v>
      </c>
      <c r="E3181" s="217" t="s">
        <v>3429</v>
      </c>
      <c r="F3181" s="218">
        <v>1000</v>
      </c>
      <c r="G3181" s="219">
        <v>30702</v>
      </c>
      <c r="H3181" s="7" t="str">
        <f>VLOOKUP(G3181,'Sub-Acct VLookup'!$A$1:$B$44,2,0)</f>
        <v>Education</v>
      </c>
      <c r="I3181" s="219">
        <v>3333</v>
      </c>
      <c r="J3181" s="205" t="s">
        <v>1011</v>
      </c>
      <c r="K3181" s="205"/>
      <c r="L3181" t="str">
        <f>VLOOKUP(J3181,'State V-Lookup'!$A$1:$B$19,2,0)</f>
        <v>KENTUCKY</v>
      </c>
      <c r="M3181" t="str">
        <f>VLOOKUP(I3181,'Cost Center VLookup'!$A$1:$C$99,2,0)</f>
        <v>3333 Mid St Div Public Affairs</v>
      </c>
      <c r="N3181" t="str">
        <f>VLOOKUP(I3181,'Cost Center VLookup'!$A$1:$C$89,3,0)</f>
        <v>Mark Martin</v>
      </c>
      <c r="O3181" t="str">
        <f>VLOOKUP(I3181,'Cost Center VLookup'!$A$1:$D$97,4,0)</f>
        <v>Administration</v>
      </c>
    </row>
    <row r="3182" spans="1:15" ht="15" hidden="1">
      <c r="A3182" s="217" t="s">
        <v>3431</v>
      </c>
      <c r="B3182" s="215">
        <v>201906</v>
      </c>
      <c r="C3182" s="98" t="s">
        <v>3131</v>
      </c>
      <c r="D3182" s="217" t="s">
        <v>3432</v>
      </c>
      <c r="E3182" s="217" t="s">
        <v>744</v>
      </c>
      <c r="F3182" s="218">
        <v>300</v>
      </c>
      <c r="G3182" s="219">
        <v>30736</v>
      </c>
      <c r="H3182" s="7" t="str">
        <f>VLOOKUP(G3182,'Sub-Acct VLookup'!$A$1:$B$44,2,0)</f>
        <v>Community Welfare</v>
      </c>
      <c r="I3182" s="219">
        <v>3333</v>
      </c>
      <c r="J3182" s="205" t="s">
        <v>1011</v>
      </c>
      <c r="K3182" s="205"/>
      <c r="L3182" t="str">
        <f>VLOOKUP(J3182,'State V-Lookup'!$A$1:$B$19,2,0)</f>
        <v>KENTUCKY</v>
      </c>
      <c r="M3182" t="str">
        <f>VLOOKUP(I3182,'Cost Center VLookup'!$A$1:$C$99,2,0)</f>
        <v>3333 Mid St Div Public Affairs</v>
      </c>
      <c r="N3182" t="str">
        <f>VLOOKUP(I3182,'Cost Center VLookup'!$A$1:$C$89,3,0)</f>
        <v>Mark Martin</v>
      </c>
      <c r="O3182" t="str">
        <f>VLOOKUP(I3182,'Cost Center VLookup'!$A$1:$D$97,4,0)</f>
        <v>Administration</v>
      </c>
    </row>
    <row r="3183" spans="1:15" ht="15" hidden="1">
      <c r="A3183" s="217" t="s">
        <v>3433</v>
      </c>
      <c r="B3183" s="215">
        <v>201906</v>
      </c>
      <c r="C3183" s="98" t="s">
        <v>3131</v>
      </c>
      <c r="D3183" s="217" t="s">
        <v>1696</v>
      </c>
      <c r="E3183" s="217" t="s">
        <v>1088</v>
      </c>
      <c r="F3183" s="218">
        <v>200</v>
      </c>
      <c r="G3183" s="219">
        <v>30736</v>
      </c>
      <c r="H3183" s="7" t="str">
        <f>VLOOKUP(G3183,'Sub-Acct VLookup'!$A$1:$B$44,2,0)</f>
        <v>Community Welfare</v>
      </c>
      <c r="I3183" s="219">
        <v>3333</v>
      </c>
      <c r="J3183" s="205" t="s">
        <v>1011</v>
      </c>
      <c r="K3183" s="205"/>
      <c r="L3183" t="str">
        <f>VLOOKUP(J3183,'State V-Lookup'!$A$1:$B$19,2,0)</f>
        <v>KENTUCKY</v>
      </c>
      <c r="M3183" t="str">
        <f>VLOOKUP(I3183,'Cost Center VLookup'!$A$1:$C$99,2,0)</f>
        <v>3333 Mid St Div Public Affairs</v>
      </c>
      <c r="N3183" t="str">
        <f>VLOOKUP(I3183,'Cost Center VLookup'!$A$1:$C$89,3,0)</f>
        <v>Mark Martin</v>
      </c>
      <c r="O3183" t="str">
        <f>VLOOKUP(I3183,'Cost Center VLookup'!$A$1:$D$97,4,0)</f>
        <v>Administration</v>
      </c>
    </row>
    <row r="3184" spans="1:15" ht="15" hidden="1">
      <c r="A3184" s="217" t="s">
        <v>3434</v>
      </c>
      <c r="B3184" s="215">
        <v>201906</v>
      </c>
      <c r="C3184" s="98" t="s">
        <v>3131</v>
      </c>
      <c r="D3184" s="217" t="s">
        <v>1667</v>
      </c>
      <c r="E3184" s="217" t="s">
        <v>3013</v>
      </c>
      <c r="F3184" s="218">
        <v>1250</v>
      </c>
      <c r="G3184" s="219">
        <v>30702</v>
      </c>
      <c r="H3184" s="7" t="str">
        <f>VLOOKUP(G3184,'Sub-Acct VLookup'!$A$1:$B$44,2,0)</f>
        <v>Education</v>
      </c>
      <c r="I3184" s="219">
        <v>3333</v>
      </c>
      <c r="J3184" s="205" t="s">
        <v>1011</v>
      </c>
      <c r="K3184" s="205"/>
      <c r="L3184" t="str">
        <f>VLOOKUP(J3184,'State V-Lookup'!$A$1:$B$19,2,0)</f>
        <v>KENTUCKY</v>
      </c>
      <c r="M3184" t="str">
        <f>VLOOKUP(I3184,'Cost Center VLookup'!$A$1:$C$99,2,0)</f>
        <v>3333 Mid St Div Public Affairs</v>
      </c>
      <c r="N3184" t="str">
        <f>VLOOKUP(I3184,'Cost Center VLookup'!$A$1:$C$89,3,0)</f>
        <v>Mark Martin</v>
      </c>
      <c r="O3184" t="str">
        <f>VLOOKUP(I3184,'Cost Center VLookup'!$A$1:$D$97,4,0)</f>
        <v>Administration</v>
      </c>
    </row>
    <row r="3185" spans="1:15" ht="15" hidden="1">
      <c r="B3185" s="215">
        <v>201906</v>
      </c>
      <c r="C3185" s="98" t="s">
        <v>3131</v>
      </c>
      <c r="D3185" s="16" t="s">
        <v>934</v>
      </c>
      <c r="E3185" s="217" t="s">
        <v>934</v>
      </c>
      <c r="F3185" s="24">
        <v>4.12</v>
      </c>
      <c r="G3185" s="219">
        <v>30736</v>
      </c>
      <c r="H3185" s="7" t="str">
        <f>VLOOKUP(G3185,'Sub-Acct VLookup'!$A$1:$B$44,2,0)</f>
        <v>Community Welfare</v>
      </c>
      <c r="I3185" s="219">
        <v>2635</v>
      </c>
      <c r="J3185" s="205" t="s">
        <v>1011</v>
      </c>
      <c r="K3185" s="205"/>
      <c r="L3185" t="str">
        <f>VLOOKUP(J3185,'State V-Lookup'!$A$1:$B$19,2,0)</f>
        <v>KENTUCKY</v>
      </c>
      <c r="M3185" t="str">
        <f>VLOOKUP(I3185,'Cost Center VLookup'!$A$1:$C$99,2,0)</f>
        <v>2635 KY Div Princeton C&amp;M/Service</v>
      </c>
      <c r="N3185" t="str">
        <f>VLOOKUP(I3185,'Cost Center VLookup'!$A$1:$C$89,3,0)</f>
        <v>Rusty Honeycutt</v>
      </c>
      <c r="O3185" t="str">
        <f>VLOOKUP(I3185,'Cost Center VLookup'!$A$1:$D$97,4,0)</f>
        <v>Mariam Tucker</v>
      </c>
    </row>
    <row r="3186" spans="1:15" ht="15" hidden="1">
      <c r="A3186" s="220" t="s">
        <v>3421</v>
      </c>
      <c r="B3186" s="221">
        <v>201907</v>
      </c>
      <c r="C3186" s="98" t="s">
        <v>3131</v>
      </c>
      <c r="D3186" s="220" t="s">
        <v>3436</v>
      </c>
      <c r="E3186" s="220" t="s">
        <v>3435</v>
      </c>
      <c r="F3186" s="222">
        <v>250</v>
      </c>
      <c r="G3186" s="221">
        <v>30736</v>
      </c>
      <c r="H3186" s="7" t="str">
        <f>VLOOKUP(G3186,'Sub-Acct VLookup'!$A$1:$B$44,2,0)</f>
        <v>Community Welfare</v>
      </c>
      <c r="I3186" s="221">
        <v>3435</v>
      </c>
      <c r="J3186" s="213" t="s">
        <v>1026</v>
      </c>
      <c r="K3186" s="213"/>
      <c r="L3186" t="str">
        <f>VLOOKUP(J3186,'State V-Lookup'!$A$1:$B$19,2,0)</f>
        <v>TENNESSEE</v>
      </c>
      <c r="M3186" t="str">
        <f>VLOOKUP(I3186,'Cost Center VLookup'!$A$1:$C$99,2,0)</f>
        <v>3435 Mid St Div Greenville/Morristown Operations</v>
      </c>
      <c r="N3186" t="str">
        <f>VLOOKUP(I3186,'Cost Center VLookup'!$A$1:$C$89,3,0)</f>
        <v>Jonathan Barnett</v>
      </c>
      <c r="O3186" t="str">
        <f>VLOOKUP(I3186,'Cost Center VLookup'!$A$1:$D$97,4,0)</f>
        <v>Bernie Anderson</v>
      </c>
    </row>
    <row r="3187" spans="1:15" ht="15" hidden="1">
      <c r="A3187" s="220" t="s">
        <v>3437</v>
      </c>
      <c r="B3187" s="221">
        <v>201907</v>
      </c>
      <c r="C3187" s="98" t="s">
        <v>3131</v>
      </c>
      <c r="D3187" s="220" t="s">
        <v>3439</v>
      </c>
      <c r="E3187" s="220" t="s">
        <v>3438</v>
      </c>
      <c r="F3187" s="222">
        <v>100</v>
      </c>
      <c r="G3187" s="221">
        <v>30702</v>
      </c>
      <c r="H3187" s="7" t="str">
        <f>VLOOKUP(G3187,'Sub-Acct VLookup'!$A$1:$B$44,2,0)</f>
        <v>Education</v>
      </c>
      <c r="I3187" s="221">
        <v>3333</v>
      </c>
      <c r="J3187" s="205" t="s">
        <v>1011</v>
      </c>
      <c r="K3187" s="205"/>
      <c r="L3187" t="str">
        <f>VLOOKUP(J3187,'State V-Lookup'!$A$1:$B$19,2,0)</f>
        <v>KENTUCKY</v>
      </c>
      <c r="M3187" t="str">
        <f>VLOOKUP(I3187,'Cost Center VLookup'!$A$1:$C$99,2,0)</f>
        <v>3333 Mid St Div Public Affairs</v>
      </c>
      <c r="N3187" t="str">
        <f>VLOOKUP(I3187,'Cost Center VLookup'!$A$1:$C$89,3,0)</f>
        <v>Mark Martin</v>
      </c>
      <c r="O3187" t="str">
        <f>VLOOKUP(I3187,'Cost Center VLookup'!$A$1:$D$97,4,0)</f>
        <v>Administration</v>
      </c>
    </row>
    <row r="3188" spans="1:15" ht="15" hidden="1">
      <c r="A3188" s="220" t="s">
        <v>3437</v>
      </c>
      <c r="B3188" s="221">
        <v>201907</v>
      </c>
      <c r="C3188" s="98" t="s">
        <v>3131</v>
      </c>
      <c r="D3188" s="220" t="s">
        <v>3439</v>
      </c>
      <c r="E3188" s="220" t="s">
        <v>3440</v>
      </c>
      <c r="F3188" s="222">
        <v>350</v>
      </c>
      <c r="G3188" s="221">
        <v>30702</v>
      </c>
      <c r="H3188" s="7" t="str">
        <f>VLOOKUP(G3188,'Sub-Acct VLookup'!$A$1:$B$44,2,0)</f>
        <v>Education</v>
      </c>
      <c r="I3188" s="221">
        <v>3333</v>
      </c>
      <c r="J3188" s="205" t="s">
        <v>1011</v>
      </c>
      <c r="K3188" s="205"/>
      <c r="L3188" t="str">
        <f>VLOOKUP(J3188,'State V-Lookup'!$A$1:$B$19,2,0)</f>
        <v>KENTUCKY</v>
      </c>
      <c r="M3188" t="str">
        <f>VLOOKUP(I3188,'Cost Center VLookup'!$A$1:$C$99,2,0)</f>
        <v>3333 Mid St Div Public Affairs</v>
      </c>
      <c r="N3188" t="str">
        <f>VLOOKUP(I3188,'Cost Center VLookup'!$A$1:$C$89,3,0)</f>
        <v>Mark Martin</v>
      </c>
      <c r="O3188" t="str">
        <f>VLOOKUP(I3188,'Cost Center VLookup'!$A$1:$D$97,4,0)</f>
        <v>Administration</v>
      </c>
    </row>
    <row r="3189" spans="1:15" ht="15" hidden="1">
      <c r="A3189" s="220" t="s">
        <v>3437</v>
      </c>
      <c r="B3189" s="221">
        <v>201907</v>
      </c>
      <c r="C3189" s="98" t="s">
        <v>3131</v>
      </c>
      <c r="D3189" s="220" t="s">
        <v>3442</v>
      </c>
      <c r="E3189" s="220" t="s">
        <v>3441</v>
      </c>
      <c r="F3189" s="222">
        <v>225</v>
      </c>
      <c r="G3189" s="221">
        <v>7520</v>
      </c>
      <c r="H3189" s="7" t="str">
        <f>VLOOKUP(G3189,'Sub-Acct VLookup'!$A$1:$B$44,2,0)</f>
        <v>Donations</v>
      </c>
      <c r="I3189" s="221">
        <v>3342</v>
      </c>
      <c r="J3189" s="213" t="s">
        <v>1026</v>
      </c>
      <c r="K3189" s="213"/>
      <c r="L3189" t="str">
        <f>VLOOKUP(J3189,'State V-Lookup'!$A$1:$B$19,2,0)</f>
        <v>TENNESSEE</v>
      </c>
      <c r="M3189" t="str">
        <f>VLOOKUP(I3189,'Cost Center VLookup'!$A$1:$C$99,2,0)</f>
        <v>3342 Mid St Div Franklin Operations</v>
      </c>
      <c r="N3189" t="str">
        <f>VLOOKUP(I3189,'Cost Center VLookup'!$A$1:$C$89,3,0)</f>
        <v>Kenny Hay / Steve Steiger</v>
      </c>
      <c r="O3189" t="str">
        <f>VLOOKUP(I3189,'Cost Center VLookup'!$A$1:$D$97,4,0)</f>
        <v>Brett Lowe</v>
      </c>
    </row>
    <row r="3190" spans="1:15" ht="15" hidden="1">
      <c r="A3190" s="220" t="s">
        <v>3443</v>
      </c>
      <c r="B3190" s="221">
        <v>201907</v>
      </c>
      <c r="C3190" s="98" t="s">
        <v>3131</v>
      </c>
      <c r="D3190" s="220" t="s">
        <v>3444</v>
      </c>
      <c r="E3190" s="220" t="s">
        <v>625</v>
      </c>
      <c r="F3190" s="222">
        <v>1000</v>
      </c>
      <c r="G3190" s="221">
        <v>30736</v>
      </c>
      <c r="H3190" s="7" t="str">
        <f>VLOOKUP(G3190,'Sub-Acct VLookup'!$A$1:$B$44,2,0)</f>
        <v>Community Welfare</v>
      </c>
      <c r="I3190" s="221">
        <v>3434</v>
      </c>
      <c r="J3190" s="213" t="s">
        <v>1026</v>
      </c>
      <c r="K3190" s="213"/>
      <c r="L3190" t="str">
        <f>VLOOKUP(J3190,'State V-Lookup'!$A$1:$B$19,2,0)</f>
        <v>TENNESSEE</v>
      </c>
      <c r="M3190" t="str">
        <f>VLOOKUP(I3190,'Cost Center VLookup'!$A$1:$C$99,2,0)</f>
        <v>3434 Mid St Div Maryville Operations</v>
      </c>
      <c r="N3190" t="str">
        <f>VLOOKUP(I3190,'Cost Center VLookup'!$A$1:$C$89,3,0)</f>
        <v>Bobby Burrell</v>
      </c>
      <c r="O3190" t="str">
        <f>VLOOKUP(I3190,'Cost Center VLookup'!$A$1:$D$97,4,0)</f>
        <v>Bernie Anderson</v>
      </c>
    </row>
    <row r="3191" spans="1:15" ht="15" hidden="1">
      <c r="A3191" s="220" t="s">
        <v>3443</v>
      </c>
      <c r="B3191" s="221">
        <v>201907</v>
      </c>
      <c r="C3191" s="98" t="s">
        <v>3131</v>
      </c>
      <c r="D3191" s="220" t="s">
        <v>1898</v>
      </c>
      <c r="E3191" s="220" t="s">
        <v>3445</v>
      </c>
      <c r="F3191" s="222">
        <v>500</v>
      </c>
      <c r="G3191" s="221">
        <v>30736</v>
      </c>
      <c r="H3191" s="7" t="str">
        <f>VLOOKUP(G3191,'Sub-Acct VLookup'!$A$1:$B$44,2,0)</f>
        <v>Community Welfare</v>
      </c>
      <c r="I3191" s="221">
        <v>3439</v>
      </c>
      <c r="J3191" s="213" t="s">
        <v>1026</v>
      </c>
      <c r="K3191" s="213"/>
      <c r="L3191" t="str">
        <f>VLOOKUP(J3191,'State V-Lookup'!$A$1:$B$19,2,0)</f>
        <v>TENNESSEE</v>
      </c>
      <c r="M3191" t="str">
        <f>VLOOKUP(I3191,'Cost Center VLookup'!$A$1:$C$99,2,0)</f>
        <v>3439 Mid St Div New River South Operations</v>
      </c>
      <c r="N3191" t="str">
        <f>VLOOKUP(I3191,'Cost Center VLookup'!$A$1:$C$89,3,0)</f>
        <v>Alex House</v>
      </c>
      <c r="O3191" t="str">
        <f>VLOOKUP(I3191,'Cost Center VLookup'!$A$1:$D$97,4,0)</f>
        <v>Bernie Anderson</v>
      </c>
    </row>
    <row r="3192" spans="1:15" ht="15" hidden="1">
      <c r="A3192" s="220" t="s">
        <v>3446</v>
      </c>
      <c r="B3192" s="221">
        <v>201907</v>
      </c>
      <c r="C3192" s="98" t="s">
        <v>3131</v>
      </c>
      <c r="D3192" s="220" t="s">
        <v>3448</v>
      </c>
      <c r="E3192" s="220" t="s">
        <v>3447</v>
      </c>
      <c r="F3192" s="222">
        <v>1000</v>
      </c>
      <c r="G3192" s="221">
        <v>30702</v>
      </c>
      <c r="H3192" s="7" t="str">
        <f>VLOOKUP(G3192,'Sub-Acct VLookup'!$A$1:$B$44,2,0)</f>
        <v>Education</v>
      </c>
      <c r="I3192" s="221">
        <v>3301</v>
      </c>
      <c r="J3192" s="213" t="s">
        <v>1026</v>
      </c>
      <c r="K3192" s="213"/>
      <c r="L3192" t="str">
        <f>VLOOKUP(J3192,'State V-Lookup'!$A$1:$B$19,2,0)</f>
        <v>TENNESSEE</v>
      </c>
      <c r="M3192" t="str">
        <f>VLOOKUP(I3192,'Cost Center VLookup'!$A$1:$C$99,2,0)</f>
        <v>3301 Mid St Div Franklin Administration</v>
      </c>
      <c r="N3192" t="str">
        <f>VLOOKUP(I3192,'Cost Center VLookup'!$A$1:$C$89,3,0)</f>
        <v>Kevin Dobbs</v>
      </c>
      <c r="O3192" t="str">
        <f>VLOOKUP(I3192,'Cost Center VLookup'!$A$1:$D$97,4,0)</f>
        <v>Administration</v>
      </c>
    </row>
    <row r="3193" spans="1:15" ht="15" hidden="1">
      <c r="A3193" s="220" t="s">
        <v>3449</v>
      </c>
      <c r="B3193" s="221">
        <v>201907</v>
      </c>
      <c r="C3193" s="98" t="s">
        <v>3131</v>
      </c>
      <c r="D3193" s="220" t="s">
        <v>3450</v>
      </c>
      <c r="E3193" s="220" t="s">
        <v>470</v>
      </c>
      <c r="F3193" s="222">
        <v>500</v>
      </c>
      <c r="G3193" s="221">
        <v>30736</v>
      </c>
      <c r="H3193" s="7" t="str">
        <f>VLOOKUP(G3193,'Sub-Acct VLookup'!$A$1:$B$44,2,0)</f>
        <v>Community Welfare</v>
      </c>
      <c r="I3193" s="221">
        <v>2734</v>
      </c>
      <c r="J3193" s="205" t="s">
        <v>1011</v>
      </c>
      <c r="K3193" s="205"/>
      <c r="L3193" t="str">
        <f>VLOOKUP(J3193,'State V-Lookup'!$A$1:$B$19,2,0)</f>
        <v>KENTUCKY</v>
      </c>
      <c r="M3193" t="str">
        <f>VLOOKUP(I3193,'Cost Center VLookup'!$A$1:$C$99,2,0)</f>
        <v>2734 KY Div Bowling Green C&amp;M/Service</v>
      </c>
      <c r="N3193" t="str">
        <f>VLOOKUP(I3193,'Cost Center VLookup'!$A$1:$C$89,3,0)</f>
        <v>Don Bonner / Kolby Beals</v>
      </c>
      <c r="O3193" t="str">
        <f>VLOOKUP(I3193,'Cost Center VLookup'!$A$1:$D$97,4,0)</f>
        <v>Mike Close</v>
      </c>
    </row>
    <row r="3194" spans="1:15" ht="15" hidden="1">
      <c r="A3194" s="220" t="s">
        <v>3451</v>
      </c>
      <c r="B3194" s="221">
        <v>201907</v>
      </c>
      <c r="C3194" s="98" t="s">
        <v>3131</v>
      </c>
      <c r="D3194" s="220" t="s">
        <v>3452</v>
      </c>
      <c r="E3194" s="220" t="s">
        <v>945</v>
      </c>
      <c r="F3194" s="222">
        <v>400</v>
      </c>
      <c r="G3194" s="221">
        <v>30736</v>
      </c>
      <c r="H3194" s="7" t="str">
        <f>VLOOKUP(G3194,'Sub-Acct VLookup'!$A$1:$B$44,2,0)</f>
        <v>Community Welfare</v>
      </c>
      <c r="I3194" s="221">
        <v>3342</v>
      </c>
      <c r="J3194" s="213" t="s">
        <v>1026</v>
      </c>
      <c r="K3194" s="213"/>
      <c r="L3194" t="str">
        <f>VLOOKUP(J3194,'State V-Lookup'!$A$1:$B$19,2,0)</f>
        <v>TENNESSEE</v>
      </c>
      <c r="M3194" t="str">
        <f>VLOOKUP(I3194,'Cost Center VLookup'!$A$1:$C$99,2,0)</f>
        <v>3342 Mid St Div Franklin Operations</v>
      </c>
      <c r="N3194" t="str">
        <f>VLOOKUP(I3194,'Cost Center VLookup'!$A$1:$C$89,3,0)</f>
        <v>Kenny Hay / Steve Steiger</v>
      </c>
      <c r="O3194" t="str">
        <f>VLOOKUP(I3194,'Cost Center VLookup'!$A$1:$D$97,4,0)</f>
        <v>Brett Lowe</v>
      </c>
    </row>
    <row r="3195" spans="1:15" ht="15" hidden="1">
      <c r="A3195" s="220" t="s">
        <v>3451</v>
      </c>
      <c r="B3195" s="221">
        <v>201907</v>
      </c>
      <c r="C3195" s="98" t="s">
        <v>3131</v>
      </c>
      <c r="D3195" s="220" t="s">
        <v>3453</v>
      </c>
      <c r="E3195" s="220" t="s">
        <v>2300</v>
      </c>
      <c r="F3195" s="222">
        <v>1000</v>
      </c>
      <c r="G3195" s="221">
        <v>30702</v>
      </c>
      <c r="H3195" s="7" t="str">
        <f>VLOOKUP(G3195,'Sub-Acct VLookup'!$A$1:$B$44,2,0)</f>
        <v>Education</v>
      </c>
      <c r="I3195" s="221">
        <v>3343</v>
      </c>
      <c r="J3195" s="213" t="s">
        <v>1026</v>
      </c>
      <c r="K3195" s="213"/>
      <c r="L3195" t="str">
        <f>VLOOKUP(J3195,'State V-Lookup'!$A$1:$B$19,2,0)</f>
        <v>TENNESSEE</v>
      </c>
      <c r="M3195" t="str">
        <f>VLOOKUP(I3195,'Cost Center VLookup'!$A$1:$C$99,2,0)</f>
        <v>3343 Mid St Div Murfreesboro Operations</v>
      </c>
      <c r="N3195" t="str">
        <f>VLOOKUP(I3195,'Cost Center VLookup'!$A$1:$C$89,3,0)</f>
        <v>James Robbins / Jason Griffin</v>
      </c>
      <c r="O3195" t="str">
        <f>VLOOKUP(I3195,'Cost Center VLookup'!$A$1:$D$97,4,0)</f>
        <v>Brett Lowe</v>
      </c>
    </row>
    <row r="3196" spans="1:15" ht="15" hidden="1">
      <c r="A3196" s="220" t="s">
        <v>3451</v>
      </c>
      <c r="B3196" s="221">
        <v>201907</v>
      </c>
      <c r="C3196" s="98" t="s">
        <v>3131</v>
      </c>
      <c r="D3196" s="220" t="s">
        <v>3453</v>
      </c>
      <c r="E3196" s="220" t="s">
        <v>744</v>
      </c>
      <c r="F3196" s="222">
        <v>1000</v>
      </c>
      <c r="G3196" s="221">
        <v>30736</v>
      </c>
      <c r="H3196" s="7" t="str">
        <f>VLOOKUP(G3196,'Sub-Acct VLookup'!$A$1:$B$44,2,0)</f>
        <v>Community Welfare</v>
      </c>
      <c r="I3196" s="221">
        <v>3333</v>
      </c>
      <c r="J3196" s="205" t="s">
        <v>1011</v>
      </c>
      <c r="K3196" s="205"/>
      <c r="L3196" t="str">
        <f>VLOOKUP(J3196,'State V-Lookup'!$A$1:$B$19,2,0)</f>
        <v>KENTUCKY</v>
      </c>
      <c r="M3196" t="str">
        <f>VLOOKUP(I3196,'Cost Center VLookup'!$A$1:$C$99,2,0)</f>
        <v>3333 Mid St Div Public Affairs</v>
      </c>
      <c r="N3196" t="str">
        <f>VLOOKUP(I3196,'Cost Center VLookup'!$A$1:$C$89,3,0)</f>
        <v>Mark Martin</v>
      </c>
      <c r="O3196" t="str">
        <f>VLOOKUP(I3196,'Cost Center VLookup'!$A$1:$D$97,4,0)</f>
        <v>Administration</v>
      </c>
    </row>
    <row r="3197" spans="1:15" ht="15" hidden="1">
      <c r="A3197" s="220" t="s">
        <v>3454</v>
      </c>
      <c r="B3197" s="221">
        <v>201907</v>
      </c>
      <c r="C3197" s="98" t="s">
        <v>3131</v>
      </c>
      <c r="D3197" s="220" t="s">
        <v>3455</v>
      </c>
      <c r="E3197" s="220" t="s">
        <v>800</v>
      </c>
      <c r="F3197" s="222">
        <v>0</v>
      </c>
      <c r="G3197" s="221">
        <v>30702</v>
      </c>
      <c r="H3197" s="7" t="str">
        <f>VLOOKUP(G3197,'Sub-Acct VLookup'!$A$1:$B$44,2,0)</f>
        <v>Education</v>
      </c>
      <c r="I3197" s="221">
        <v>3333</v>
      </c>
      <c r="J3197" s="205" t="s">
        <v>1011</v>
      </c>
      <c r="K3197" s="205"/>
      <c r="L3197" t="str">
        <f>VLOOKUP(J3197,'State V-Lookup'!$A$1:$B$19,2,0)</f>
        <v>KENTUCKY</v>
      </c>
      <c r="M3197" t="str">
        <f>VLOOKUP(I3197,'Cost Center VLookup'!$A$1:$C$99,2,0)</f>
        <v>3333 Mid St Div Public Affairs</v>
      </c>
      <c r="N3197" t="str">
        <f>VLOOKUP(I3197,'Cost Center VLookup'!$A$1:$C$89,3,0)</f>
        <v>Mark Martin</v>
      </c>
      <c r="O3197" t="str">
        <f>VLOOKUP(I3197,'Cost Center VLookup'!$A$1:$D$97,4,0)</f>
        <v>Administration</v>
      </c>
    </row>
    <row r="3198" spans="1:15" ht="15" hidden="1">
      <c r="A3198" s="220" t="s">
        <v>3454</v>
      </c>
      <c r="B3198" s="221">
        <v>201907</v>
      </c>
      <c r="C3198" s="98" t="s">
        <v>3131</v>
      </c>
      <c r="D3198" s="220" t="s">
        <v>3456</v>
      </c>
      <c r="E3198" s="220" t="s">
        <v>711</v>
      </c>
      <c r="F3198" s="222">
        <v>500</v>
      </c>
      <c r="G3198" s="221">
        <v>30702</v>
      </c>
      <c r="H3198" s="7" t="str">
        <f>VLOOKUP(G3198,'Sub-Acct VLookup'!$A$1:$B$44,2,0)</f>
        <v>Education</v>
      </c>
      <c r="I3198" s="221">
        <v>3333</v>
      </c>
      <c r="J3198" s="205" t="s">
        <v>1011</v>
      </c>
      <c r="K3198" s="205"/>
      <c r="L3198" t="str">
        <f>VLOOKUP(J3198,'State V-Lookup'!$A$1:$B$19,2,0)</f>
        <v>KENTUCKY</v>
      </c>
      <c r="M3198" t="str">
        <f>VLOOKUP(I3198,'Cost Center VLookup'!$A$1:$C$99,2,0)</f>
        <v>3333 Mid St Div Public Affairs</v>
      </c>
      <c r="N3198" t="str">
        <f>VLOOKUP(I3198,'Cost Center VLookup'!$A$1:$C$89,3,0)</f>
        <v>Mark Martin</v>
      </c>
      <c r="O3198" t="str">
        <f>VLOOKUP(I3198,'Cost Center VLookup'!$A$1:$D$97,4,0)</f>
        <v>Administration</v>
      </c>
    </row>
    <row r="3199" spans="1:15" ht="15" hidden="1">
      <c r="A3199" s="220" t="s">
        <v>3457</v>
      </c>
      <c r="B3199" s="221">
        <v>201907</v>
      </c>
      <c r="C3199" s="98" t="s">
        <v>3131</v>
      </c>
      <c r="D3199" s="220" t="s">
        <v>3458</v>
      </c>
      <c r="E3199" s="220" t="s">
        <v>746</v>
      </c>
      <c r="F3199" s="222">
        <v>500</v>
      </c>
      <c r="G3199" s="221">
        <v>30736</v>
      </c>
      <c r="H3199" s="7" t="str">
        <f>VLOOKUP(G3199,'Sub-Acct VLookup'!$A$1:$B$44,2,0)</f>
        <v>Community Welfare</v>
      </c>
      <c r="I3199" s="221">
        <v>3333</v>
      </c>
      <c r="J3199" s="205" t="s">
        <v>1011</v>
      </c>
      <c r="K3199" s="205"/>
      <c r="L3199" t="str">
        <f>VLOOKUP(J3199,'State V-Lookup'!$A$1:$B$19,2,0)</f>
        <v>KENTUCKY</v>
      </c>
      <c r="M3199" t="str">
        <f>VLOOKUP(I3199,'Cost Center VLookup'!$A$1:$C$99,2,0)</f>
        <v>3333 Mid St Div Public Affairs</v>
      </c>
      <c r="N3199" t="str">
        <f>VLOOKUP(I3199,'Cost Center VLookup'!$A$1:$C$89,3,0)</f>
        <v>Mark Martin</v>
      </c>
      <c r="O3199" t="str">
        <f>VLOOKUP(I3199,'Cost Center VLookup'!$A$1:$D$97,4,0)</f>
        <v>Administration</v>
      </c>
    </row>
    <row r="3200" spans="1:15" ht="15" hidden="1">
      <c r="A3200" s="220" t="s">
        <v>3459</v>
      </c>
      <c r="B3200" s="221">
        <v>201907</v>
      </c>
      <c r="C3200" s="98" t="s">
        <v>3131</v>
      </c>
      <c r="D3200" s="220" t="s">
        <v>3460</v>
      </c>
      <c r="E3200" s="220" t="s">
        <v>470</v>
      </c>
      <c r="F3200" s="222">
        <v>500</v>
      </c>
      <c r="G3200" s="221">
        <v>30702</v>
      </c>
      <c r="H3200" s="7" t="str">
        <f>VLOOKUP(G3200,'Sub-Acct VLookup'!$A$1:$B$44,2,0)</f>
        <v>Education</v>
      </c>
      <c r="I3200" s="221">
        <v>3333</v>
      </c>
      <c r="J3200" s="205" t="s">
        <v>1011</v>
      </c>
      <c r="K3200" s="205"/>
      <c r="L3200" t="str">
        <f>VLOOKUP(J3200,'State V-Lookup'!$A$1:$B$19,2,0)</f>
        <v>KENTUCKY</v>
      </c>
      <c r="M3200" t="str">
        <f>VLOOKUP(I3200,'Cost Center VLookup'!$A$1:$C$99,2,0)</f>
        <v>3333 Mid St Div Public Affairs</v>
      </c>
      <c r="N3200" t="str">
        <f>VLOOKUP(I3200,'Cost Center VLookup'!$A$1:$C$89,3,0)</f>
        <v>Mark Martin</v>
      </c>
      <c r="O3200" t="str">
        <f>VLOOKUP(I3200,'Cost Center VLookup'!$A$1:$D$97,4,0)</f>
        <v>Administration</v>
      </c>
    </row>
    <row r="3201" spans="1:15" ht="15" hidden="1">
      <c r="A3201" s="220" t="s">
        <v>3459</v>
      </c>
      <c r="B3201" s="221">
        <v>201907</v>
      </c>
      <c r="C3201" s="98" t="s">
        <v>3131</v>
      </c>
      <c r="D3201" s="220" t="s">
        <v>3461</v>
      </c>
      <c r="E3201" s="220" t="s">
        <v>3361</v>
      </c>
      <c r="F3201" s="222">
        <v>1000</v>
      </c>
      <c r="G3201" s="221">
        <v>30736</v>
      </c>
      <c r="H3201" s="7" t="str">
        <f>VLOOKUP(G3201,'Sub-Acct VLookup'!$A$1:$B$44,2,0)</f>
        <v>Community Welfare</v>
      </c>
      <c r="I3201" s="221">
        <v>3307</v>
      </c>
      <c r="J3201" s="205" t="s">
        <v>1011</v>
      </c>
      <c r="K3201" s="205"/>
      <c r="L3201" t="str">
        <f>VLOOKUP(J3201,'State V-Lookup'!$A$1:$B$19,2,0)</f>
        <v>KENTUCKY</v>
      </c>
      <c r="M3201" t="str">
        <f>VLOOKUP(I3201,'Cost Center VLookup'!$A$1:$C$99,2,0)</f>
        <v>3307 Mid St Div Franklin Finance</v>
      </c>
      <c r="N3201" t="str">
        <f>VLOOKUP(I3201,'Cost Center VLookup'!$A$1:$C$89,3,0)</f>
        <v>Marcie Wessinger</v>
      </c>
      <c r="O3201" t="str">
        <f>VLOOKUP(I3201,'Cost Center VLookup'!$A$1:$D$97,4,0)</f>
        <v>Administration</v>
      </c>
    </row>
    <row r="3202" spans="1:15" ht="15" hidden="1">
      <c r="A3202" s="220" t="s">
        <v>3459</v>
      </c>
      <c r="B3202" s="221">
        <v>201907</v>
      </c>
      <c r="C3202" s="98" t="s">
        <v>3131</v>
      </c>
      <c r="D3202" s="220" t="s">
        <v>3463</v>
      </c>
      <c r="E3202" s="220" t="s">
        <v>3462</v>
      </c>
      <c r="F3202" s="222">
        <v>1000</v>
      </c>
      <c r="G3202" s="221">
        <v>30736</v>
      </c>
      <c r="H3202" s="7" t="str">
        <f>VLOOKUP(G3202,'Sub-Acct VLookup'!$A$1:$B$44,2,0)</f>
        <v>Community Welfare</v>
      </c>
      <c r="I3202" s="221">
        <v>3333</v>
      </c>
      <c r="J3202" s="205" t="s">
        <v>1011</v>
      </c>
      <c r="K3202" s="205"/>
      <c r="L3202" t="str">
        <f>VLOOKUP(J3202,'State V-Lookup'!$A$1:$B$19,2,0)</f>
        <v>KENTUCKY</v>
      </c>
      <c r="M3202" t="str">
        <f>VLOOKUP(I3202,'Cost Center VLookup'!$A$1:$C$99,2,0)</f>
        <v>3333 Mid St Div Public Affairs</v>
      </c>
      <c r="N3202" t="str">
        <f>VLOOKUP(I3202,'Cost Center VLookup'!$A$1:$C$89,3,0)</f>
        <v>Mark Martin</v>
      </c>
      <c r="O3202" t="str">
        <f>VLOOKUP(I3202,'Cost Center VLookup'!$A$1:$D$97,4,0)</f>
        <v>Administration</v>
      </c>
    </row>
    <row r="3203" spans="1:15" ht="15" hidden="1">
      <c r="A3203" s="220" t="s">
        <v>3459</v>
      </c>
      <c r="B3203" s="221">
        <v>201907</v>
      </c>
      <c r="C3203" s="98" t="s">
        <v>3131</v>
      </c>
      <c r="D3203" s="220" t="s">
        <v>3465</v>
      </c>
      <c r="E3203" s="220" t="s">
        <v>3464</v>
      </c>
      <c r="F3203" s="222">
        <v>1500</v>
      </c>
      <c r="G3203" s="221">
        <v>30736</v>
      </c>
      <c r="H3203" s="7" t="str">
        <f>VLOOKUP(G3203,'Sub-Acct VLookup'!$A$1:$B$44,2,0)</f>
        <v>Community Welfare</v>
      </c>
      <c r="I3203" s="221">
        <v>3333</v>
      </c>
      <c r="J3203" s="205" t="s">
        <v>1011</v>
      </c>
      <c r="K3203" s="205"/>
      <c r="L3203" t="str">
        <f>VLOOKUP(J3203,'State V-Lookup'!$A$1:$B$19,2,0)</f>
        <v>KENTUCKY</v>
      </c>
      <c r="M3203" t="str">
        <f>VLOOKUP(I3203,'Cost Center VLookup'!$A$1:$C$99,2,0)</f>
        <v>3333 Mid St Div Public Affairs</v>
      </c>
      <c r="N3203" t="str">
        <f>VLOOKUP(I3203,'Cost Center VLookup'!$A$1:$C$89,3,0)</f>
        <v>Mark Martin</v>
      </c>
      <c r="O3203" t="str">
        <f>VLOOKUP(I3203,'Cost Center VLookup'!$A$1:$D$97,4,0)</f>
        <v>Administration</v>
      </c>
    </row>
    <row r="3204" spans="1:15" ht="15" hidden="1">
      <c r="A3204" s="220" t="s">
        <v>3459</v>
      </c>
      <c r="B3204" s="221">
        <v>201907</v>
      </c>
      <c r="C3204" s="98" t="s">
        <v>3131</v>
      </c>
      <c r="D3204" s="220" t="s">
        <v>3467</v>
      </c>
      <c r="E3204" s="220" t="s">
        <v>3466</v>
      </c>
      <c r="F3204" s="222">
        <v>370.42</v>
      </c>
      <c r="G3204" s="221">
        <v>30736</v>
      </c>
      <c r="H3204" s="7" t="str">
        <f>VLOOKUP(G3204,'Sub-Acct VLookup'!$A$1:$B$44,2,0)</f>
        <v>Community Welfare</v>
      </c>
      <c r="I3204" s="221">
        <v>2750</v>
      </c>
      <c r="J3204" s="205" t="s">
        <v>1011</v>
      </c>
      <c r="K3204" s="205"/>
      <c r="L3204" t="str">
        <f>VLOOKUP(J3204,'State V-Lookup'!$A$1:$B$19,2,0)</f>
        <v>KENTUCKY</v>
      </c>
      <c r="M3204" t="str">
        <f>VLOOKUP(I3204,'Cost Center VLookup'!$A$1:$C$99,2,0)</f>
        <v>2750 KY Div Bowling Green Operations</v>
      </c>
      <c r="N3204" t="str">
        <f>VLOOKUP(I3204,'Cost Center VLookup'!$A$1:$C$89,3,0)</f>
        <v>Mike Close</v>
      </c>
      <c r="O3204" t="str">
        <f>VLOOKUP(I3204,'Cost Center VLookup'!$A$1:$D$97,4,0)</f>
        <v>Mike Close</v>
      </c>
    </row>
    <row r="3205" spans="1:15" ht="15" hidden="1">
      <c r="A3205" s="220" t="s">
        <v>3468</v>
      </c>
      <c r="B3205" s="221">
        <v>201907</v>
      </c>
      <c r="C3205" s="98" t="s">
        <v>3131</v>
      </c>
      <c r="D3205" s="220" t="s">
        <v>3469</v>
      </c>
      <c r="E3205" s="220" t="s">
        <v>484</v>
      </c>
      <c r="F3205" s="222">
        <v>500</v>
      </c>
      <c r="G3205" s="221">
        <v>30703</v>
      </c>
      <c r="H3205" s="7" t="str">
        <f>VLOOKUP(G3205,'Sub-Acct VLookup'!$A$1:$B$44,2,0)</f>
        <v>United Way Agencies</v>
      </c>
      <c r="I3205" s="221">
        <v>3344</v>
      </c>
      <c r="J3205" s="213" t="s">
        <v>1026</v>
      </c>
      <c r="K3205" s="213"/>
      <c r="L3205" t="str">
        <f>VLOOKUP(J3205,'State V-Lookup'!$A$1:$B$19,2,0)</f>
        <v>TENNESSEE</v>
      </c>
      <c r="M3205" t="str">
        <f>VLOOKUP(I3205,'Cost Center VLookup'!$A$1:$C$99,2,0)</f>
        <v>3344 Mid St Div Shelbyville Operations</v>
      </c>
      <c r="N3205" t="str">
        <f>VLOOKUP(I3205,'Cost Center VLookup'!$A$1:$C$89,3,0)</f>
        <v>James Robbins / Jason Griffin</v>
      </c>
      <c r="O3205" t="str">
        <f>VLOOKUP(I3205,'Cost Center VLookup'!$A$1:$D$97,4,0)</f>
        <v>Brett Lowe</v>
      </c>
    </row>
    <row r="3206" spans="1:15" ht="15" hidden="1">
      <c r="A3206" s="220" t="s">
        <v>3470</v>
      </c>
      <c r="B3206" s="221">
        <v>201907</v>
      </c>
      <c r="C3206" s="98" t="s">
        <v>3131</v>
      </c>
      <c r="D3206" s="220" t="s">
        <v>3472</v>
      </c>
      <c r="E3206" s="220" t="s">
        <v>3471</v>
      </c>
      <c r="F3206" s="222">
        <v>1000</v>
      </c>
      <c r="G3206" s="221">
        <v>30702</v>
      </c>
      <c r="H3206" s="7" t="str">
        <f>VLOOKUP(G3206,'Sub-Acct VLookup'!$A$1:$B$44,2,0)</f>
        <v>Education</v>
      </c>
      <c r="I3206" s="221">
        <v>3307</v>
      </c>
      <c r="J3206" s="213" t="s">
        <v>1026</v>
      </c>
      <c r="K3206" s="213"/>
      <c r="L3206" t="str">
        <f>VLOOKUP(J3206,'State V-Lookup'!$A$1:$B$19,2,0)</f>
        <v>TENNESSEE</v>
      </c>
      <c r="M3206" t="str">
        <f>VLOOKUP(I3206,'Cost Center VLookup'!$A$1:$C$99,2,0)</f>
        <v>3307 Mid St Div Franklin Finance</v>
      </c>
      <c r="N3206" t="str">
        <f>VLOOKUP(I3206,'Cost Center VLookup'!$A$1:$C$89,3,0)</f>
        <v>Marcie Wessinger</v>
      </c>
      <c r="O3206" t="str">
        <f>VLOOKUP(I3206,'Cost Center VLookup'!$A$1:$D$97,4,0)</f>
        <v>Administration</v>
      </c>
    </row>
    <row r="3207" spans="1:15" ht="15" hidden="1">
      <c r="A3207" s="223" t="s">
        <v>3400</v>
      </c>
      <c r="B3207" s="221">
        <v>201908</v>
      </c>
      <c r="C3207" s="98" t="s">
        <v>3131</v>
      </c>
      <c r="D3207" s="223" t="s">
        <v>3402</v>
      </c>
      <c r="E3207" s="223" t="s">
        <v>1415</v>
      </c>
      <c r="F3207" s="225">
        <v>250</v>
      </c>
      <c r="G3207" s="224">
        <v>30736</v>
      </c>
      <c r="H3207" s="7" t="str">
        <f>VLOOKUP(G3207,'Sub-Acct VLookup'!$A$1:$B$44,2,0)</f>
        <v>Community Welfare</v>
      </c>
      <c r="I3207" s="224">
        <v>3342</v>
      </c>
      <c r="J3207" s="213" t="s">
        <v>1026</v>
      </c>
      <c r="K3207" s="213"/>
      <c r="L3207" t="str">
        <f>VLOOKUP(J3207,'State V-Lookup'!$A$1:$B$19,2,0)</f>
        <v>TENNESSEE</v>
      </c>
      <c r="M3207" t="str">
        <f>VLOOKUP(I3207,'Cost Center VLookup'!$A$1:$C$99,2,0)</f>
        <v>3342 Mid St Div Franklin Operations</v>
      </c>
      <c r="N3207" t="str">
        <f>VLOOKUP(I3207,'Cost Center VLookup'!$A$1:$C$89,3,0)</f>
        <v>Kenny Hay / Steve Steiger</v>
      </c>
      <c r="O3207" t="str">
        <f>VLOOKUP(I3207,'Cost Center VLookup'!$A$1:$D$97,4,0)</f>
        <v>Brett Lowe</v>
      </c>
    </row>
    <row r="3208" spans="1:15" ht="15" hidden="1">
      <c r="A3208" s="223" t="s">
        <v>3473</v>
      </c>
      <c r="B3208" s="221">
        <v>201908</v>
      </c>
      <c r="C3208" s="98" t="s">
        <v>3131</v>
      </c>
      <c r="D3208" s="223" t="s">
        <v>3474</v>
      </c>
      <c r="E3208" s="223" t="s">
        <v>861</v>
      </c>
      <c r="F3208" s="225">
        <v>2500</v>
      </c>
      <c r="G3208" s="224">
        <v>30736</v>
      </c>
      <c r="H3208" s="7" t="str">
        <f>VLOOKUP(G3208,'Sub-Acct VLookup'!$A$1:$B$44,2,0)</f>
        <v>Community Welfare</v>
      </c>
      <c r="I3208" s="224">
        <v>3333</v>
      </c>
      <c r="J3208" s="205" t="s">
        <v>1011</v>
      </c>
      <c r="K3208" s="205"/>
      <c r="L3208" t="str">
        <f>VLOOKUP(J3208,'State V-Lookup'!$A$1:$B$19,2,0)</f>
        <v>KENTUCKY</v>
      </c>
      <c r="M3208" t="str">
        <f>VLOOKUP(I3208,'Cost Center VLookup'!$A$1:$C$99,2,0)</f>
        <v>3333 Mid St Div Public Affairs</v>
      </c>
      <c r="N3208" t="str">
        <f>VLOOKUP(I3208,'Cost Center VLookup'!$A$1:$C$89,3,0)</f>
        <v>Mark Martin</v>
      </c>
      <c r="O3208" t="str">
        <f>VLOOKUP(I3208,'Cost Center VLookup'!$A$1:$D$97,4,0)</f>
        <v>Administration</v>
      </c>
    </row>
    <row r="3209" spans="1:15" ht="15" hidden="1">
      <c r="A3209" s="223" t="s">
        <v>3475</v>
      </c>
      <c r="B3209" s="221">
        <v>201908</v>
      </c>
      <c r="C3209" s="98" t="s">
        <v>3131</v>
      </c>
      <c r="D3209" s="223" t="s">
        <v>3477</v>
      </c>
      <c r="E3209" s="223" t="s">
        <v>3476</v>
      </c>
      <c r="F3209" s="225">
        <v>67.67</v>
      </c>
      <c r="G3209" s="224">
        <v>30736</v>
      </c>
      <c r="H3209" s="7" t="str">
        <f>VLOOKUP(G3209,'Sub-Acct VLookup'!$A$1:$B$44,2,0)</f>
        <v>Community Welfare</v>
      </c>
      <c r="I3209" s="224">
        <v>3333</v>
      </c>
      <c r="J3209" s="226" t="s">
        <v>1027</v>
      </c>
      <c r="K3209" s="226"/>
      <c r="L3209" t="str">
        <f>VLOOKUP(J3209,'State V-Lookup'!$A$1:$B$19,2,0)</f>
        <v>GENERAL OFFICE</v>
      </c>
      <c r="M3209" t="str">
        <f>VLOOKUP(I3209,'Cost Center VLookup'!$A$1:$C$99,2,0)</f>
        <v>3333 Mid St Div Public Affairs</v>
      </c>
      <c r="N3209" t="str">
        <f>VLOOKUP(I3209,'Cost Center VLookup'!$A$1:$C$89,3,0)</f>
        <v>Mark Martin</v>
      </c>
      <c r="O3209" t="str">
        <f>VLOOKUP(I3209,'Cost Center VLookup'!$A$1:$D$97,4,0)</f>
        <v>Administration</v>
      </c>
    </row>
    <row r="3210" spans="1:15" ht="15" hidden="1">
      <c r="A3210" s="223" t="s">
        <v>3470</v>
      </c>
      <c r="B3210" s="221">
        <v>201908</v>
      </c>
      <c r="C3210" s="98" t="s">
        <v>3131</v>
      </c>
      <c r="D3210" s="223" t="s">
        <v>3472</v>
      </c>
      <c r="E3210" s="223" t="s">
        <v>3478</v>
      </c>
      <c r="F3210" s="225">
        <v>500</v>
      </c>
      <c r="G3210" s="224">
        <v>30736</v>
      </c>
      <c r="H3210" s="7" t="str">
        <f>VLOOKUP(G3210,'Sub-Acct VLookup'!$A$1:$B$44,2,0)</f>
        <v>Community Welfare</v>
      </c>
      <c r="I3210" s="224">
        <v>3342</v>
      </c>
      <c r="J3210" s="213" t="s">
        <v>1026</v>
      </c>
      <c r="K3210" s="213"/>
      <c r="L3210" t="str">
        <f>VLOOKUP(J3210,'State V-Lookup'!$A$1:$B$19,2,0)</f>
        <v>TENNESSEE</v>
      </c>
      <c r="M3210" t="str">
        <f>VLOOKUP(I3210,'Cost Center VLookup'!$A$1:$C$99,2,0)</f>
        <v>3342 Mid St Div Franklin Operations</v>
      </c>
      <c r="N3210" t="str">
        <f>VLOOKUP(I3210,'Cost Center VLookup'!$A$1:$C$89,3,0)</f>
        <v>Kenny Hay / Steve Steiger</v>
      </c>
      <c r="O3210" t="str">
        <f>VLOOKUP(I3210,'Cost Center VLookup'!$A$1:$D$97,4,0)</f>
        <v>Brett Lowe</v>
      </c>
    </row>
    <row r="3211" spans="1:15" ht="15" hidden="1">
      <c r="A3211" s="223" t="s">
        <v>3479</v>
      </c>
      <c r="B3211" s="221">
        <v>201908</v>
      </c>
      <c r="C3211" s="98" t="s">
        <v>3131</v>
      </c>
      <c r="D3211" s="223" t="s">
        <v>3481</v>
      </c>
      <c r="E3211" s="223" t="s">
        <v>3480</v>
      </c>
      <c r="F3211" s="225">
        <v>253.64</v>
      </c>
      <c r="G3211" s="224">
        <v>30736</v>
      </c>
      <c r="H3211" s="7" t="str">
        <f>VLOOKUP(G3211,'Sub-Acct VLookup'!$A$1:$B$44,2,0)</f>
        <v>Community Welfare</v>
      </c>
      <c r="I3211" s="224">
        <v>2637</v>
      </c>
      <c r="J3211" s="213" t="s">
        <v>1026</v>
      </c>
      <c r="K3211" s="213"/>
      <c r="L3211" t="str">
        <f>VLOOKUP(J3211,'State V-Lookup'!$A$1:$B$19,2,0)</f>
        <v>TENNESSEE</v>
      </c>
      <c r="M3211" t="str">
        <f>VLOOKUP(I3211,'Cost Center VLookup'!$A$1:$C$99,2,0)</f>
        <v>2637 KY Div Paducah C&amp;M/Service</v>
      </c>
      <c r="N3211" t="str">
        <f>VLOOKUP(I3211,'Cost Center VLookup'!$A$1:$C$89,3,0)</f>
        <v>Pat Mattingly / Sean Jones</v>
      </c>
      <c r="O3211" t="str">
        <f>VLOOKUP(I3211,'Cost Center VLookup'!$A$1:$D$97,4,0)</f>
        <v>Ryan Tolbert</v>
      </c>
    </row>
    <row r="3212" spans="1:15" ht="15" hidden="1">
      <c r="A3212" s="223" t="s">
        <v>3479</v>
      </c>
      <c r="B3212" s="221">
        <v>201908</v>
      </c>
      <c r="C3212" s="98" t="s">
        <v>3131</v>
      </c>
      <c r="D3212" s="223" t="s">
        <v>3481</v>
      </c>
      <c r="E3212" s="223" t="s">
        <v>3480</v>
      </c>
      <c r="F3212" s="225">
        <v>507.29</v>
      </c>
      <c r="G3212" s="224">
        <v>30736</v>
      </c>
      <c r="H3212" s="7" t="str">
        <f>VLOOKUP(G3212,'Sub-Acct VLookup'!$A$1:$B$44,2,0)</f>
        <v>Community Welfare</v>
      </c>
      <c r="I3212" s="224">
        <v>2637</v>
      </c>
      <c r="J3212" s="205" t="s">
        <v>1011</v>
      </c>
      <c r="K3212" s="205"/>
      <c r="L3212" t="str">
        <f>VLOOKUP(J3212,'State V-Lookup'!$A$1:$B$19,2,0)</f>
        <v>KENTUCKY</v>
      </c>
      <c r="M3212" t="str">
        <f>VLOOKUP(I3212,'Cost Center VLookup'!$A$1:$C$99,2,0)</f>
        <v>2637 KY Div Paducah C&amp;M/Service</v>
      </c>
      <c r="N3212" t="str">
        <f>VLOOKUP(I3212,'Cost Center VLookup'!$A$1:$C$89,3,0)</f>
        <v>Pat Mattingly / Sean Jones</v>
      </c>
      <c r="O3212" t="str">
        <f>VLOOKUP(I3212,'Cost Center VLookup'!$A$1:$D$97,4,0)</f>
        <v>Ryan Tolbert</v>
      </c>
    </row>
    <row r="3213" spans="1:15" ht="15" hidden="1">
      <c r="A3213" s="223" t="s">
        <v>3482</v>
      </c>
      <c r="B3213" s="221">
        <v>201908</v>
      </c>
      <c r="C3213" s="98" t="s">
        <v>3131</v>
      </c>
      <c r="D3213" s="223" t="s">
        <v>3483</v>
      </c>
      <c r="E3213" s="223" t="s">
        <v>2992</v>
      </c>
      <c r="F3213" s="225">
        <v>250</v>
      </c>
      <c r="G3213" s="224">
        <v>30736</v>
      </c>
      <c r="H3213" s="7" t="str">
        <f>VLOOKUP(G3213,'Sub-Acct VLookup'!$A$1:$B$44,2,0)</f>
        <v>Community Welfare</v>
      </c>
      <c r="I3213" s="224">
        <v>3333</v>
      </c>
      <c r="J3213" s="205" t="s">
        <v>1011</v>
      </c>
      <c r="K3213" s="205"/>
      <c r="L3213" t="str">
        <f>VLOOKUP(J3213,'State V-Lookup'!$A$1:$B$19,2,0)</f>
        <v>KENTUCKY</v>
      </c>
      <c r="M3213" t="str">
        <f>VLOOKUP(I3213,'Cost Center VLookup'!$A$1:$C$99,2,0)</f>
        <v>3333 Mid St Div Public Affairs</v>
      </c>
      <c r="N3213" t="str">
        <f>VLOOKUP(I3213,'Cost Center VLookup'!$A$1:$C$89,3,0)</f>
        <v>Mark Martin</v>
      </c>
      <c r="O3213" t="str">
        <f>VLOOKUP(I3213,'Cost Center VLookup'!$A$1:$D$97,4,0)</f>
        <v>Administration</v>
      </c>
    </row>
    <row r="3214" spans="1:15" ht="15" hidden="1">
      <c r="A3214" s="223" t="s">
        <v>3482</v>
      </c>
      <c r="B3214" s="221">
        <v>201908</v>
      </c>
      <c r="C3214" s="98" t="s">
        <v>3131</v>
      </c>
      <c r="D3214" s="223" t="s">
        <v>3483</v>
      </c>
      <c r="E3214" s="223" t="s">
        <v>3484</v>
      </c>
      <c r="F3214" s="225">
        <v>100</v>
      </c>
      <c r="G3214" s="224">
        <v>30736</v>
      </c>
      <c r="H3214" s="7" t="str">
        <f>VLOOKUP(G3214,'Sub-Acct VLookup'!$A$1:$B$44,2,0)</f>
        <v>Community Welfare</v>
      </c>
      <c r="I3214" s="224">
        <v>3307</v>
      </c>
      <c r="J3214" s="226" t="s">
        <v>1027</v>
      </c>
      <c r="K3214" s="226"/>
      <c r="L3214" t="str">
        <f>VLOOKUP(J3214,'State V-Lookup'!$A$1:$B$19,2,0)</f>
        <v>GENERAL OFFICE</v>
      </c>
      <c r="M3214" t="str">
        <f>VLOOKUP(I3214,'Cost Center VLookup'!$A$1:$C$99,2,0)</f>
        <v>3307 Mid St Div Franklin Finance</v>
      </c>
      <c r="N3214" t="str">
        <f>VLOOKUP(I3214,'Cost Center VLookup'!$A$1:$C$89,3,0)</f>
        <v>Marcie Wessinger</v>
      </c>
      <c r="O3214" t="str">
        <f>VLOOKUP(I3214,'Cost Center VLookup'!$A$1:$D$97,4,0)</f>
        <v>Administration</v>
      </c>
    </row>
    <row r="3215" spans="1:15" ht="15" hidden="1">
      <c r="A3215" s="223" t="s">
        <v>3485</v>
      </c>
      <c r="B3215" s="221">
        <v>201908</v>
      </c>
      <c r="C3215" s="98" t="s">
        <v>3131</v>
      </c>
      <c r="D3215" s="223" t="s">
        <v>3487</v>
      </c>
      <c r="E3215" s="223" t="s">
        <v>3486</v>
      </c>
      <c r="F3215" s="225">
        <v>1000</v>
      </c>
      <c r="G3215" s="224">
        <v>30702</v>
      </c>
      <c r="H3215" s="7" t="str">
        <f>VLOOKUP(G3215,'Sub-Acct VLookup'!$A$1:$B$44,2,0)</f>
        <v>Education</v>
      </c>
      <c r="I3215" s="224">
        <v>3307</v>
      </c>
      <c r="J3215" s="213" t="s">
        <v>1026</v>
      </c>
      <c r="K3215" s="213"/>
      <c r="L3215" t="str">
        <f>VLOOKUP(J3215,'State V-Lookup'!$A$1:$B$19,2,0)</f>
        <v>TENNESSEE</v>
      </c>
      <c r="M3215" t="str">
        <f>VLOOKUP(I3215,'Cost Center VLookup'!$A$1:$C$99,2,0)</f>
        <v>3307 Mid St Div Franklin Finance</v>
      </c>
      <c r="N3215" t="str">
        <f>VLOOKUP(I3215,'Cost Center VLookup'!$A$1:$C$89,3,0)</f>
        <v>Marcie Wessinger</v>
      </c>
      <c r="O3215" t="str">
        <f>VLOOKUP(I3215,'Cost Center VLookup'!$A$1:$D$97,4,0)</f>
        <v>Administration</v>
      </c>
    </row>
    <row r="3216" spans="1:15" ht="15" hidden="1">
      <c r="A3216" s="223" t="s">
        <v>3485</v>
      </c>
      <c r="B3216" s="221">
        <v>201908</v>
      </c>
      <c r="C3216" s="98" t="s">
        <v>3131</v>
      </c>
      <c r="D3216" s="223" t="s">
        <v>3488</v>
      </c>
      <c r="E3216" s="223" t="s">
        <v>3015</v>
      </c>
      <c r="F3216" s="225">
        <v>2000</v>
      </c>
      <c r="G3216" s="224">
        <v>30736</v>
      </c>
      <c r="H3216" s="7" t="str">
        <f>VLOOKUP(G3216,'Sub-Acct VLookup'!$A$1:$B$44,2,0)</f>
        <v>Community Welfare</v>
      </c>
      <c r="I3216" s="224">
        <v>3333</v>
      </c>
      <c r="J3216" s="205" t="s">
        <v>1011</v>
      </c>
      <c r="K3216" s="205"/>
      <c r="L3216" t="str">
        <f>VLOOKUP(J3216,'State V-Lookup'!$A$1:$B$19,2,0)</f>
        <v>KENTUCKY</v>
      </c>
      <c r="M3216" t="str">
        <f>VLOOKUP(I3216,'Cost Center VLookup'!$A$1:$C$99,2,0)</f>
        <v>3333 Mid St Div Public Affairs</v>
      </c>
      <c r="N3216" t="str">
        <f>VLOOKUP(I3216,'Cost Center VLookup'!$A$1:$C$89,3,0)</f>
        <v>Mark Martin</v>
      </c>
      <c r="O3216" t="str">
        <f>VLOOKUP(I3216,'Cost Center VLookup'!$A$1:$D$97,4,0)</f>
        <v>Administration</v>
      </c>
    </row>
    <row r="3217" spans="1:15" ht="15" hidden="1">
      <c r="A3217" s="223" t="s">
        <v>3485</v>
      </c>
      <c r="B3217" s="221">
        <v>201908</v>
      </c>
      <c r="C3217" s="98" t="s">
        <v>3131</v>
      </c>
      <c r="D3217" s="223" t="s">
        <v>3489</v>
      </c>
      <c r="E3217" s="223" t="s">
        <v>613</v>
      </c>
      <c r="F3217" s="225">
        <v>1000</v>
      </c>
      <c r="G3217" s="224">
        <v>30736</v>
      </c>
      <c r="H3217" s="7" t="str">
        <f>VLOOKUP(G3217,'Sub-Acct VLookup'!$A$1:$B$44,2,0)</f>
        <v>Community Welfare</v>
      </c>
      <c r="I3217" s="224">
        <v>3333</v>
      </c>
      <c r="J3217" s="205" t="s">
        <v>1011</v>
      </c>
      <c r="K3217" s="205"/>
      <c r="L3217" t="str">
        <f>VLOOKUP(J3217,'State V-Lookup'!$A$1:$B$19,2,0)</f>
        <v>KENTUCKY</v>
      </c>
      <c r="M3217" t="str">
        <f>VLOOKUP(I3217,'Cost Center VLookup'!$A$1:$C$99,2,0)</f>
        <v>3333 Mid St Div Public Affairs</v>
      </c>
      <c r="N3217" t="str">
        <f>VLOOKUP(I3217,'Cost Center VLookup'!$A$1:$C$89,3,0)</f>
        <v>Mark Martin</v>
      </c>
      <c r="O3217" t="str">
        <f>VLOOKUP(I3217,'Cost Center VLookup'!$A$1:$D$97,4,0)</f>
        <v>Administration</v>
      </c>
    </row>
    <row r="3218" spans="1:15" ht="15" hidden="1">
      <c r="A3218" s="223" t="s">
        <v>3485</v>
      </c>
      <c r="B3218" s="221">
        <v>201908</v>
      </c>
      <c r="C3218" s="98" t="s">
        <v>3131</v>
      </c>
      <c r="D3218" s="223" t="s">
        <v>3487</v>
      </c>
      <c r="E3218" s="223" t="s">
        <v>3490</v>
      </c>
      <c r="F3218" s="225">
        <v>1000</v>
      </c>
      <c r="G3218" s="224">
        <v>30736</v>
      </c>
      <c r="H3218" s="7" t="str">
        <f>VLOOKUP(G3218,'Sub-Acct VLookup'!$A$1:$B$44,2,0)</f>
        <v>Community Welfare</v>
      </c>
      <c r="I3218" s="224">
        <v>3439</v>
      </c>
      <c r="J3218" s="226" t="s">
        <v>1035</v>
      </c>
      <c r="K3218" s="226"/>
      <c r="L3218" t="str">
        <f>VLOOKUP(J3218,'State V-Lookup'!$A$1:$B$19,2,0)</f>
        <v>VIRGINIA</v>
      </c>
      <c r="M3218" t="str">
        <f>VLOOKUP(I3218,'Cost Center VLookup'!$A$1:$C$99,2,0)</f>
        <v>3439 Mid St Div New River South Operations</v>
      </c>
      <c r="N3218" t="str">
        <f>VLOOKUP(I3218,'Cost Center VLookup'!$A$1:$C$89,3,0)</f>
        <v>Alex House</v>
      </c>
      <c r="O3218" t="str">
        <f>VLOOKUP(I3218,'Cost Center VLookup'!$A$1:$D$97,4,0)</f>
        <v>Bernie Anderson</v>
      </c>
    </row>
    <row r="3219" spans="1:15" ht="15" hidden="1">
      <c r="A3219" s="223" t="s">
        <v>3491</v>
      </c>
      <c r="B3219" s="221">
        <v>201908</v>
      </c>
      <c r="C3219" s="98" t="s">
        <v>3131</v>
      </c>
      <c r="D3219" s="223" t="s">
        <v>3492</v>
      </c>
      <c r="E3219" s="223" t="s">
        <v>3480</v>
      </c>
      <c r="F3219" s="225">
        <v>59.39</v>
      </c>
      <c r="G3219" s="224">
        <v>30736</v>
      </c>
      <c r="H3219" s="7" t="str">
        <f>VLOOKUP(G3219,'Sub-Acct VLookup'!$A$1:$B$44,2,0)</f>
        <v>Community Welfare</v>
      </c>
      <c r="I3219" s="224">
        <v>2637</v>
      </c>
      <c r="J3219" s="213" t="s">
        <v>1026</v>
      </c>
      <c r="K3219" s="213"/>
      <c r="L3219" t="str">
        <f>VLOOKUP(J3219,'State V-Lookup'!$A$1:$B$19,2,0)</f>
        <v>TENNESSEE</v>
      </c>
      <c r="M3219" t="str">
        <f>VLOOKUP(I3219,'Cost Center VLookup'!$A$1:$C$99,2,0)</f>
        <v>2637 KY Div Paducah C&amp;M/Service</v>
      </c>
      <c r="N3219" t="str">
        <f>VLOOKUP(I3219,'Cost Center VLookup'!$A$1:$C$89,3,0)</f>
        <v>Pat Mattingly / Sean Jones</v>
      </c>
      <c r="O3219" t="str">
        <f>VLOOKUP(I3219,'Cost Center VLookup'!$A$1:$D$97,4,0)</f>
        <v>Ryan Tolbert</v>
      </c>
    </row>
    <row r="3220" spans="1:15" ht="15" hidden="1">
      <c r="A3220" s="223" t="s">
        <v>3491</v>
      </c>
      <c r="B3220" s="221">
        <v>201908</v>
      </c>
      <c r="C3220" s="98" t="s">
        <v>3131</v>
      </c>
      <c r="D3220" s="223" t="s">
        <v>3492</v>
      </c>
      <c r="E3220" s="223" t="s">
        <v>3480</v>
      </c>
      <c r="F3220" s="225">
        <v>118.78</v>
      </c>
      <c r="G3220" s="224">
        <v>30736</v>
      </c>
      <c r="H3220" s="7" t="str">
        <f>VLOOKUP(G3220,'Sub-Acct VLookup'!$A$1:$B$44,2,0)</f>
        <v>Community Welfare</v>
      </c>
      <c r="I3220" s="224">
        <v>2637</v>
      </c>
      <c r="J3220" s="205" t="s">
        <v>1011</v>
      </c>
      <c r="K3220" s="205"/>
      <c r="L3220" t="str">
        <f>VLOOKUP(J3220,'State V-Lookup'!$A$1:$B$19,2,0)</f>
        <v>KENTUCKY</v>
      </c>
      <c r="M3220" t="str">
        <f>VLOOKUP(I3220,'Cost Center VLookup'!$A$1:$C$99,2,0)</f>
        <v>2637 KY Div Paducah C&amp;M/Service</v>
      </c>
      <c r="N3220" t="str">
        <f>VLOOKUP(I3220,'Cost Center VLookup'!$A$1:$C$89,3,0)</f>
        <v>Pat Mattingly / Sean Jones</v>
      </c>
      <c r="O3220" t="str">
        <f>VLOOKUP(I3220,'Cost Center VLookup'!$A$1:$D$97,4,0)</f>
        <v>Ryan Tolbert</v>
      </c>
    </row>
    <row r="3221" spans="1:15" ht="15" hidden="1">
      <c r="A3221" s="223" t="s">
        <v>3493</v>
      </c>
      <c r="B3221" s="221">
        <v>201908</v>
      </c>
      <c r="C3221" s="98" t="s">
        <v>3131</v>
      </c>
      <c r="D3221" s="223" t="s">
        <v>2438</v>
      </c>
      <c r="E3221" s="223" t="s">
        <v>2224</v>
      </c>
      <c r="F3221" s="225">
        <v>85</v>
      </c>
      <c r="G3221" s="224">
        <v>30736</v>
      </c>
      <c r="H3221" s="7" t="str">
        <f>VLOOKUP(G3221,'Sub-Acct VLookup'!$A$1:$B$44,2,0)</f>
        <v>Community Welfare</v>
      </c>
      <c r="I3221" s="224">
        <v>2635</v>
      </c>
      <c r="J3221" s="205" t="s">
        <v>1011</v>
      </c>
      <c r="K3221" s="205"/>
      <c r="L3221" t="str">
        <f>VLOOKUP(J3221,'State V-Lookup'!$A$1:$B$19,2,0)</f>
        <v>KENTUCKY</v>
      </c>
      <c r="M3221" t="str">
        <f>VLOOKUP(I3221,'Cost Center VLookup'!$A$1:$C$99,2,0)</f>
        <v>2635 KY Div Princeton C&amp;M/Service</v>
      </c>
      <c r="N3221" t="str">
        <f>VLOOKUP(I3221,'Cost Center VLookup'!$A$1:$C$89,3,0)</f>
        <v>Rusty Honeycutt</v>
      </c>
      <c r="O3221" t="str">
        <f>VLOOKUP(I3221,'Cost Center VLookup'!$A$1:$D$97,4,0)</f>
        <v>Mariam Tucker</v>
      </c>
    </row>
    <row r="3222" spans="1:15" ht="15" hidden="1">
      <c r="A3222" s="223" t="s">
        <v>3494</v>
      </c>
      <c r="B3222" s="221">
        <v>201908</v>
      </c>
      <c r="C3222" s="98" t="s">
        <v>3131</v>
      </c>
      <c r="D3222" s="223" t="s">
        <v>1677</v>
      </c>
      <c r="E3222" s="223" t="s">
        <v>486</v>
      </c>
      <c r="F3222" s="225">
        <v>500</v>
      </c>
      <c r="G3222" s="224">
        <v>30710</v>
      </c>
      <c r="H3222" s="7" t="str">
        <f>VLOOKUP(G3222,'Sub-Acct VLookup'!$A$1:$B$44,2,0)</f>
        <v>Youth Clubs &amp; Centers</v>
      </c>
      <c r="I3222" s="224">
        <v>2734</v>
      </c>
      <c r="J3222" s="205" t="s">
        <v>1011</v>
      </c>
      <c r="K3222" s="205"/>
      <c r="L3222" t="str">
        <f>VLOOKUP(J3222,'State V-Lookup'!$A$1:$B$19,2,0)</f>
        <v>KENTUCKY</v>
      </c>
      <c r="M3222" t="str">
        <f>VLOOKUP(I3222,'Cost Center VLookup'!$A$1:$C$99,2,0)</f>
        <v>2734 KY Div Bowling Green C&amp;M/Service</v>
      </c>
      <c r="N3222" t="str">
        <f>VLOOKUP(I3222,'Cost Center VLookup'!$A$1:$C$89,3,0)</f>
        <v>Don Bonner / Kolby Beals</v>
      </c>
      <c r="O3222" t="str">
        <f>VLOOKUP(I3222,'Cost Center VLookup'!$A$1:$D$97,4,0)</f>
        <v>Mike Close</v>
      </c>
    </row>
    <row r="3223" spans="1:15" ht="15" hidden="1">
      <c r="A3223" s="223" t="s">
        <v>3495</v>
      </c>
      <c r="B3223" s="221">
        <v>201908</v>
      </c>
      <c r="C3223" s="98" t="s">
        <v>3131</v>
      </c>
      <c r="D3223" s="223" t="s">
        <v>3496</v>
      </c>
      <c r="E3223" s="223" t="s">
        <v>2188</v>
      </c>
      <c r="F3223" s="225">
        <v>600</v>
      </c>
      <c r="G3223" s="224">
        <v>30736</v>
      </c>
      <c r="H3223" s="7" t="str">
        <f>VLOOKUP(G3223,'Sub-Acct VLookup'!$A$1:$B$44,2,0)</f>
        <v>Community Welfare</v>
      </c>
      <c r="I3223" s="224">
        <v>3333</v>
      </c>
      <c r="J3223" s="205" t="s">
        <v>1011</v>
      </c>
      <c r="K3223" s="205"/>
      <c r="L3223" t="str">
        <f>VLOOKUP(J3223,'State V-Lookup'!$A$1:$B$19,2,0)</f>
        <v>KENTUCKY</v>
      </c>
      <c r="M3223" t="str">
        <f>VLOOKUP(I3223,'Cost Center VLookup'!$A$1:$C$99,2,0)</f>
        <v>3333 Mid St Div Public Affairs</v>
      </c>
      <c r="N3223" t="str">
        <f>VLOOKUP(I3223,'Cost Center VLookup'!$A$1:$C$89,3,0)</f>
        <v>Mark Martin</v>
      </c>
      <c r="O3223" t="str">
        <f>VLOOKUP(I3223,'Cost Center VLookup'!$A$1:$D$97,4,0)</f>
        <v>Administration</v>
      </c>
    </row>
    <row r="3224" spans="1:15" ht="15" hidden="1">
      <c r="A3224" s="223" t="s">
        <v>3497</v>
      </c>
      <c r="B3224" s="221">
        <v>201908</v>
      </c>
      <c r="C3224" s="98" t="s">
        <v>3131</v>
      </c>
      <c r="D3224" s="223" t="s">
        <v>3498</v>
      </c>
      <c r="E3224" s="223" t="s">
        <v>1823</v>
      </c>
      <c r="F3224" s="225">
        <v>500</v>
      </c>
      <c r="G3224" s="224">
        <v>30736</v>
      </c>
      <c r="H3224" s="7" t="str">
        <f>VLOOKUP(G3224,'Sub-Acct VLookup'!$A$1:$B$44,2,0)</f>
        <v>Community Welfare</v>
      </c>
      <c r="I3224" s="224">
        <v>3333</v>
      </c>
      <c r="J3224" s="205" t="s">
        <v>1011</v>
      </c>
      <c r="K3224" s="205"/>
      <c r="L3224" t="str">
        <f>VLOOKUP(J3224,'State V-Lookup'!$A$1:$B$19,2,0)</f>
        <v>KENTUCKY</v>
      </c>
      <c r="M3224" t="str">
        <f>VLOOKUP(I3224,'Cost Center VLookup'!$A$1:$C$99,2,0)</f>
        <v>3333 Mid St Div Public Affairs</v>
      </c>
      <c r="N3224" t="str">
        <f>VLOOKUP(I3224,'Cost Center VLookup'!$A$1:$C$89,3,0)</f>
        <v>Mark Martin</v>
      </c>
      <c r="O3224" t="str">
        <f>VLOOKUP(I3224,'Cost Center VLookup'!$A$1:$D$97,4,0)</f>
        <v>Administration</v>
      </c>
    </row>
    <row r="3225" spans="1:15" ht="15" hidden="1">
      <c r="A3225" s="223" t="s">
        <v>3499</v>
      </c>
      <c r="B3225" s="221">
        <v>201908</v>
      </c>
      <c r="C3225" s="98" t="s">
        <v>3131</v>
      </c>
      <c r="D3225" s="223" t="s">
        <v>3500</v>
      </c>
      <c r="E3225" s="223" t="s">
        <v>1944</v>
      </c>
      <c r="F3225" s="225">
        <v>1000</v>
      </c>
      <c r="G3225" s="224">
        <v>30736</v>
      </c>
      <c r="H3225" s="7" t="str">
        <f>VLOOKUP(G3225,'Sub-Acct VLookup'!$A$1:$B$44,2,0)</f>
        <v>Community Welfare</v>
      </c>
      <c r="I3225" s="224">
        <v>3344</v>
      </c>
      <c r="J3225" s="213" t="s">
        <v>1026</v>
      </c>
      <c r="K3225" s="213"/>
      <c r="L3225" t="str">
        <f>VLOOKUP(J3225,'State V-Lookup'!$A$1:$B$19,2,0)</f>
        <v>TENNESSEE</v>
      </c>
      <c r="M3225" t="str">
        <f>VLOOKUP(I3225,'Cost Center VLookup'!$A$1:$C$99,2,0)</f>
        <v>3344 Mid St Div Shelbyville Operations</v>
      </c>
      <c r="N3225" t="str">
        <f>VLOOKUP(I3225,'Cost Center VLookup'!$A$1:$C$89,3,0)</f>
        <v>James Robbins / Jason Griffin</v>
      </c>
      <c r="O3225" t="str">
        <f>VLOOKUP(I3225,'Cost Center VLookup'!$A$1:$D$97,4,0)</f>
        <v>Brett Lowe</v>
      </c>
    </row>
    <row r="3226" spans="1:15" ht="15" hidden="1">
      <c r="A3226" s="223" t="s">
        <v>3501</v>
      </c>
      <c r="B3226" s="221">
        <v>201908</v>
      </c>
      <c r="C3226" s="98" t="s">
        <v>3131</v>
      </c>
      <c r="D3226" s="223" t="s">
        <v>3502</v>
      </c>
      <c r="E3226" s="223" t="s">
        <v>2595</v>
      </c>
      <c r="F3226" s="225">
        <v>200</v>
      </c>
      <c r="G3226" s="224">
        <v>30736</v>
      </c>
      <c r="H3226" s="7" t="str">
        <f>VLOOKUP(G3226,'Sub-Acct VLookup'!$A$1:$B$44,2,0)</f>
        <v>Community Welfare</v>
      </c>
      <c r="I3226" s="224">
        <v>3333</v>
      </c>
      <c r="J3226" s="205" t="s">
        <v>1011</v>
      </c>
      <c r="K3226" s="205"/>
      <c r="L3226" t="str">
        <f>VLOOKUP(J3226,'State V-Lookup'!$A$1:$B$19,2,0)</f>
        <v>KENTUCKY</v>
      </c>
      <c r="M3226" t="str">
        <f>VLOOKUP(I3226,'Cost Center VLookup'!$A$1:$C$99,2,0)</f>
        <v>3333 Mid St Div Public Affairs</v>
      </c>
      <c r="N3226" t="str">
        <f>VLOOKUP(I3226,'Cost Center VLookup'!$A$1:$C$89,3,0)</f>
        <v>Mark Martin</v>
      </c>
      <c r="O3226" t="str">
        <f>VLOOKUP(I3226,'Cost Center VLookup'!$A$1:$D$97,4,0)</f>
        <v>Administration</v>
      </c>
    </row>
    <row r="3227" spans="1:15" ht="15" hidden="1">
      <c r="A3227" s="223" t="s">
        <v>3503</v>
      </c>
      <c r="B3227" s="221">
        <v>201908</v>
      </c>
      <c r="C3227" s="98" t="s">
        <v>3131</v>
      </c>
      <c r="D3227" s="223" t="s">
        <v>3504</v>
      </c>
      <c r="E3227" s="223" t="s">
        <v>365</v>
      </c>
      <c r="F3227" s="225">
        <v>500</v>
      </c>
      <c r="G3227" s="224">
        <v>30736</v>
      </c>
      <c r="H3227" s="7" t="str">
        <f>VLOOKUP(G3227,'Sub-Acct VLookup'!$A$1:$B$44,2,0)</f>
        <v>Community Welfare</v>
      </c>
      <c r="I3227" s="224">
        <v>3333</v>
      </c>
      <c r="J3227" s="205" t="s">
        <v>1011</v>
      </c>
      <c r="K3227" s="205"/>
      <c r="L3227" t="str">
        <f>VLOOKUP(J3227,'State V-Lookup'!$A$1:$B$19,2,0)</f>
        <v>KENTUCKY</v>
      </c>
      <c r="M3227" t="str">
        <f>VLOOKUP(I3227,'Cost Center VLookup'!$A$1:$C$99,2,0)</f>
        <v>3333 Mid St Div Public Affairs</v>
      </c>
      <c r="N3227" t="str">
        <f>VLOOKUP(I3227,'Cost Center VLookup'!$A$1:$C$89,3,0)</f>
        <v>Mark Martin</v>
      </c>
      <c r="O3227" t="str">
        <f>VLOOKUP(I3227,'Cost Center VLookup'!$A$1:$D$97,4,0)</f>
        <v>Administration</v>
      </c>
    </row>
    <row r="3228" spans="1:15" ht="15" hidden="1">
      <c r="A3228" s="223" t="s">
        <v>3503</v>
      </c>
      <c r="B3228" s="221">
        <v>201908</v>
      </c>
      <c r="C3228" s="98" t="s">
        <v>3131</v>
      </c>
      <c r="D3228" s="223" t="s">
        <v>3504</v>
      </c>
      <c r="E3228" s="223" t="s">
        <v>2610</v>
      </c>
      <c r="F3228" s="225">
        <v>1500</v>
      </c>
      <c r="G3228" s="224">
        <v>30706</v>
      </c>
      <c r="H3228" s="7" t="str">
        <f>VLOOKUP(G3228,'Sub-Acct VLookup'!$A$1:$B$44,2,0)</f>
        <v>Museums &amp; Arts</v>
      </c>
      <c r="I3228" s="224">
        <v>3333</v>
      </c>
      <c r="J3228" s="205" t="s">
        <v>1011</v>
      </c>
      <c r="K3228" s="205"/>
      <c r="L3228" t="str">
        <f>VLOOKUP(J3228,'State V-Lookup'!$A$1:$B$19,2,0)</f>
        <v>KENTUCKY</v>
      </c>
      <c r="M3228" t="str">
        <f>VLOOKUP(I3228,'Cost Center VLookup'!$A$1:$C$99,2,0)</f>
        <v>3333 Mid St Div Public Affairs</v>
      </c>
      <c r="N3228" t="str">
        <f>VLOOKUP(I3228,'Cost Center VLookup'!$A$1:$C$89,3,0)</f>
        <v>Mark Martin</v>
      </c>
      <c r="O3228" t="str">
        <f>VLOOKUP(I3228,'Cost Center VLookup'!$A$1:$D$97,4,0)</f>
        <v>Administration</v>
      </c>
    </row>
    <row r="3229" spans="1:15" ht="15" hidden="1">
      <c r="A3229" s="223" t="s">
        <v>3505</v>
      </c>
      <c r="B3229" s="221">
        <v>201908</v>
      </c>
      <c r="C3229" s="98" t="s">
        <v>3131</v>
      </c>
      <c r="D3229" s="223" t="s">
        <v>3506</v>
      </c>
      <c r="E3229" s="223" t="s">
        <v>855</v>
      </c>
      <c r="F3229" s="225">
        <v>100</v>
      </c>
      <c r="G3229" s="224">
        <v>30736</v>
      </c>
      <c r="H3229" s="7" t="str">
        <f>VLOOKUP(G3229,'Sub-Acct VLookup'!$A$1:$B$44,2,0)</f>
        <v>Community Welfare</v>
      </c>
      <c r="I3229" s="224">
        <v>3333</v>
      </c>
      <c r="J3229" s="205" t="s">
        <v>1011</v>
      </c>
      <c r="K3229" s="205"/>
      <c r="L3229" t="str">
        <f>VLOOKUP(J3229,'State V-Lookup'!$A$1:$B$19,2,0)</f>
        <v>KENTUCKY</v>
      </c>
      <c r="M3229" t="str">
        <f>VLOOKUP(I3229,'Cost Center VLookup'!$A$1:$C$99,2,0)</f>
        <v>3333 Mid St Div Public Affairs</v>
      </c>
      <c r="N3229" t="str">
        <f>VLOOKUP(I3229,'Cost Center VLookup'!$A$1:$C$89,3,0)</f>
        <v>Mark Martin</v>
      </c>
      <c r="O3229" t="str">
        <f>VLOOKUP(I3229,'Cost Center VLookup'!$A$1:$D$97,4,0)</f>
        <v>Administration</v>
      </c>
    </row>
    <row r="3230" spans="1:15" ht="15" hidden="1">
      <c r="A3230" s="223" t="s">
        <v>3507</v>
      </c>
      <c r="B3230" s="221">
        <v>201908</v>
      </c>
      <c r="C3230" s="98" t="s">
        <v>3131</v>
      </c>
      <c r="D3230" s="223" t="s">
        <v>1667</v>
      </c>
      <c r="E3230" s="223" t="s">
        <v>1434</v>
      </c>
      <c r="F3230" s="225">
        <v>1500</v>
      </c>
      <c r="G3230" s="224">
        <v>30706</v>
      </c>
      <c r="H3230" s="7" t="str">
        <f>VLOOKUP(G3230,'Sub-Acct VLookup'!$A$1:$B$44,2,0)</f>
        <v>Museums &amp; Arts</v>
      </c>
      <c r="I3230" s="224">
        <v>3333</v>
      </c>
      <c r="J3230" s="205" t="s">
        <v>1011</v>
      </c>
      <c r="K3230" s="205"/>
      <c r="L3230" t="str">
        <f>VLOOKUP(J3230,'State V-Lookup'!$A$1:$B$19,2,0)</f>
        <v>KENTUCKY</v>
      </c>
      <c r="M3230" t="str">
        <f>VLOOKUP(I3230,'Cost Center VLookup'!$A$1:$C$99,2,0)</f>
        <v>3333 Mid St Div Public Affairs</v>
      </c>
      <c r="N3230" t="str">
        <f>VLOOKUP(I3230,'Cost Center VLookup'!$A$1:$C$89,3,0)</f>
        <v>Mark Martin</v>
      </c>
      <c r="O3230" t="str">
        <f>VLOOKUP(I3230,'Cost Center VLookup'!$A$1:$D$97,4,0)</f>
        <v>Administration</v>
      </c>
    </row>
    <row r="3231" spans="1:15" ht="15" hidden="1">
      <c r="A3231" s="223" t="s">
        <v>3508</v>
      </c>
      <c r="B3231" s="221">
        <v>201908</v>
      </c>
      <c r="C3231" s="98" t="s">
        <v>3131</v>
      </c>
      <c r="D3231" s="223" t="s">
        <v>3509</v>
      </c>
      <c r="E3231" s="223" t="s">
        <v>3043</v>
      </c>
      <c r="F3231" s="225">
        <v>500</v>
      </c>
      <c r="G3231" s="224">
        <v>30736</v>
      </c>
      <c r="H3231" s="7" t="str">
        <f>VLOOKUP(G3231,'Sub-Acct VLookup'!$A$1:$B$44,2,0)</f>
        <v>Community Welfare</v>
      </c>
      <c r="I3231" s="224">
        <v>3333</v>
      </c>
      <c r="J3231" s="205" t="s">
        <v>1011</v>
      </c>
      <c r="K3231" s="205"/>
      <c r="L3231" t="str">
        <f>VLOOKUP(J3231,'State V-Lookup'!$A$1:$B$19,2,0)</f>
        <v>KENTUCKY</v>
      </c>
      <c r="M3231" t="str">
        <f>VLOOKUP(I3231,'Cost Center VLookup'!$A$1:$C$99,2,0)</f>
        <v>3333 Mid St Div Public Affairs</v>
      </c>
      <c r="N3231" t="str">
        <f>VLOOKUP(I3231,'Cost Center VLookup'!$A$1:$C$89,3,0)</f>
        <v>Mark Martin</v>
      </c>
      <c r="O3231" t="str">
        <f>VLOOKUP(I3231,'Cost Center VLookup'!$A$1:$D$97,4,0)</f>
        <v>Administration</v>
      </c>
    </row>
    <row r="3232" spans="1:15" s="230" customFormat="1" ht="15" hidden="1">
      <c r="A3232" s="227"/>
      <c r="B3232" s="228">
        <v>201908</v>
      </c>
      <c r="C3232" s="229" t="s">
        <v>3131</v>
      </c>
      <c r="D3232" s="227"/>
      <c r="F3232" s="231">
        <v>30</v>
      </c>
      <c r="G3232" s="232">
        <v>30710</v>
      </c>
      <c r="H3232" s="233" t="str">
        <f>VLOOKUP(G3232,'Sub-Acct VLookup'!$A$1:$B$44,2,0)</f>
        <v>Youth Clubs &amp; Centers</v>
      </c>
      <c r="I3232" s="232">
        <v>2734</v>
      </c>
      <c r="J3232" s="234" t="s">
        <v>1011</v>
      </c>
      <c r="K3232" s="234"/>
      <c r="L3232" s="230" t="str">
        <f>VLOOKUP(J3232,'State V-Lookup'!$A$1:$B$19,2,0)</f>
        <v>KENTUCKY</v>
      </c>
      <c r="M3232" s="230" t="str">
        <f>VLOOKUP(I3232,'Cost Center VLookup'!$A$1:$C$99,2,0)</f>
        <v>2734 KY Div Bowling Green C&amp;M/Service</v>
      </c>
      <c r="N3232" s="230" t="str">
        <f>VLOOKUP(I3232,'Cost Center VLookup'!$A$1:$C$89,3,0)</f>
        <v>Don Bonner / Kolby Beals</v>
      </c>
      <c r="O3232" s="230" t="str">
        <f>VLOOKUP(I3232,'Cost Center VLookup'!$A$1:$D$97,4,0)</f>
        <v>Mike Close</v>
      </c>
    </row>
    <row r="3233" spans="1:15" ht="15" hidden="1">
      <c r="A3233" s="235" t="s">
        <v>3518</v>
      </c>
      <c r="B3233" s="224">
        <v>201909</v>
      </c>
      <c r="C3233" s="98" t="s">
        <v>3131</v>
      </c>
      <c r="D3233" s="235" t="s">
        <v>1608</v>
      </c>
      <c r="E3233" s="235" t="s">
        <v>909</v>
      </c>
      <c r="F3233" s="236">
        <v>1000</v>
      </c>
      <c r="G3233" s="237">
        <v>30705</v>
      </c>
      <c r="H3233" s="7" t="str">
        <f>VLOOKUP(G3233,'Sub-Acct VLookup'!$A$1:$B$44,2,0)</f>
        <v>Health</v>
      </c>
      <c r="I3233" s="237">
        <v>3343</v>
      </c>
      <c r="J3233" s="213" t="s">
        <v>1026</v>
      </c>
      <c r="K3233" s="213"/>
      <c r="L3233" t="str">
        <f>VLOOKUP(J3233,'State V-Lookup'!$A$1:$B$19,2,0)</f>
        <v>TENNESSEE</v>
      </c>
      <c r="M3233" t="str">
        <f>VLOOKUP(I3233,'Cost Center VLookup'!$A$1:$C$99,2,0)</f>
        <v>3343 Mid St Div Murfreesboro Operations</v>
      </c>
      <c r="N3233" t="str">
        <f>VLOOKUP(I3233,'Cost Center VLookup'!$A$1:$C$89,3,0)</f>
        <v>James Robbins / Jason Griffin</v>
      </c>
      <c r="O3233" t="str">
        <f>VLOOKUP(I3233,'Cost Center VLookup'!$A$1:$D$97,4,0)</f>
        <v>Brett Lowe</v>
      </c>
    </row>
    <row r="3234" spans="1:15" ht="15" hidden="1">
      <c r="A3234" s="235" t="s">
        <v>3508</v>
      </c>
      <c r="B3234" s="224">
        <v>201909</v>
      </c>
      <c r="C3234" s="98" t="s">
        <v>3131</v>
      </c>
      <c r="D3234" s="235" t="s">
        <v>3511</v>
      </c>
      <c r="E3234" s="235" t="s">
        <v>908</v>
      </c>
      <c r="F3234" s="236">
        <v>1000</v>
      </c>
      <c r="G3234" s="237">
        <v>30736</v>
      </c>
      <c r="H3234" s="7" t="str">
        <f>VLOOKUP(G3234,'Sub-Acct VLookup'!$A$1:$B$44,2,0)</f>
        <v>Community Welfare</v>
      </c>
      <c r="I3234" s="237">
        <v>3333</v>
      </c>
      <c r="J3234" s="238" t="s">
        <v>1011</v>
      </c>
      <c r="K3234" s="238"/>
      <c r="L3234" t="str">
        <f>VLOOKUP(J3234,'State V-Lookup'!$A$1:$B$19,2,0)</f>
        <v>KENTUCKY</v>
      </c>
      <c r="M3234" t="str">
        <f>VLOOKUP(I3234,'Cost Center VLookup'!$A$1:$C$99,2,0)</f>
        <v>3333 Mid St Div Public Affairs</v>
      </c>
      <c r="N3234" t="str">
        <f>VLOOKUP(I3234,'Cost Center VLookup'!$A$1:$C$89,3,0)</f>
        <v>Mark Martin</v>
      </c>
      <c r="O3234" t="str">
        <f>VLOOKUP(I3234,'Cost Center VLookup'!$A$1:$D$97,4,0)</f>
        <v>Administration</v>
      </c>
    </row>
    <row r="3235" spans="1:15" ht="15" hidden="1">
      <c r="A3235" s="235" t="s">
        <v>3508</v>
      </c>
      <c r="B3235" s="224">
        <v>201909</v>
      </c>
      <c r="C3235" s="98" t="s">
        <v>3131</v>
      </c>
      <c r="D3235" s="235" t="s">
        <v>3512</v>
      </c>
      <c r="E3235" s="235" t="s">
        <v>713</v>
      </c>
      <c r="F3235" s="236">
        <v>250</v>
      </c>
      <c r="G3235" s="237">
        <v>30702</v>
      </c>
      <c r="H3235" s="7" t="str">
        <f>VLOOKUP(G3235,'Sub-Acct VLookup'!$A$1:$B$44,2,0)</f>
        <v>Education</v>
      </c>
      <c r="I3235" s="237">
        <v>3333</v>
      </c>
      <c r="J3235" s="238" t="s">
        <v>1011</v>
      </c>
      <c r="K3235" s="238"/>
      <c r="L3235" t="str">
        <f>VLOOKUP(J3235,'State V-Lookup'!$A$1:$B$19,2,0)</f>
        <v>KENTUCKY</v>
      </c>
      <c r="M3235" t="str">
        <f>VLOOKUP(I3235,'Cost Center VLookup'!$A$1:$C$99,2,0)</f>
        <v>3333 Mid St Div Public Affairs</v>
      </c>
      <c r="N3235" t="str">
        <f>VLOOKUP(I3235,'Cost Center VLookup'!$A$1:$C$89,3,0)</f>
        <v>Mark Martin</v>
      </c>
      <c r="O3235" t="str">
        <f>VLOOKUP(I3235,'Cost Center VLookup'!$A$1:$D$97,4,0)</f>
        <v>Administration</v>
      </c>
    </row>
    <row r="3236" spans="1:15" ht="15" hidden="1">
      <c r="A3236" s="235" t="s">
        <v>3508</v>
      </c>
      <c r="B3236" s="224">
        <v>201909</v>
      </c>
      <c r="C3236" s="98" t="s">
        <v>3131</v>
      </c>
      <c r="D3236" s="235" t="s">
        <v>3514</v>
      </c>
      <c r="E3236" s="235" t="s">
        <v>3513</v>
      </c>
      <c r="F3236" s="236">
        <v>1000</v>
      </c>
      <c r="G3236" s="237">
        <v>30705</v>
      </c>
      <c r="H3236" s="7" t="str">
        <f>VLOOKUP(G3236,'Sub-Acct VLookup'!$A$1:$B$44,2,0)</f>
        <v>Health</v>
      </c>
      <c r="I3236" s="237">
        <v>3333</v>
      </c>
      <c r="J3236" s="238" t="s">
        <v>1011</v>
      </c>
      <c r="K3236" s="238"/>
      <c r="L3236" t="str">
        <f>VLOOKUP(J3236,'State V-Lookup'!$A$1:$B$19,2,0)</f>
        <v>KENTUCKY</v>
      </c>
      <c r="M3236" t="str">
        <f>VLOOKUP(I3236,'Cost Center VLookup'!$A$1:$C$99,2,0)</f>
        <v>3333 Mid St Div Public Affairs</v>
      </c>
      <c r="N3236" t="str">
        <f>VLOOKUP(I3236,'Cost Center VLookup'!$A$1:$C$89,3,0)</f>
        <v>Mark Martin</v>
      </c>
      <c r="O3236" t="str">
        <f>VLOOKUP(I3236,'Cost Center VLookup'!$A$1:$D$97,4,0)</f>
        <v>Administration</v>
      </c>
    </row>
    <row r="3237" spans="1:15" ht="15" hidden="1">
      <c r="A3237" s="235" t="s">
        <v>3515</v>
      </c>
      <c r="B3237" s="224">
        <v>201909</v>
      </c>
      <c r="C3237" s="98" t="s">
        <v>3131</v>
      </c>
      <c r="D3237" s="235" t="s">
        <v>3517</v>
      </c>
      <c r="E3237" s="235" t="s">
        <v>3516</v>
      </c>
      <c r="F3237" s="236">
        <v>300</v>
      </c>
      <c r="G3237" s="237">
        <v>30702</v>
      </c>
      <c r="H3237" s="7" t="str">
        <f>VLOOKUP(G3237,'Sub-Acct VLookup'!$A$1:$B$44,2,0)</f>
        <v>Education</v>
      </c>
      <c r="I3237" s="237">
        <v>3333</v>
      </c>
      <c r="J3237" s="238" t="s">
        <v>1011</v>
      </c>
      <c r="K3237" s="238"/>
      <c r="L3237" t="str">
        <f>VLOOKUP(J3237,'State V-Lookup'!$A$1:$B$19,2,0)</f>
        <v>KENTUCKY</v>
      </c>
      <c r="M3237" t="str">
        <f>VLOOKUP(I3237,'Cost Center VLookup'!$A$1:$C$99,2,0)</f>
        <v>3333 Mid St Div Public Affairs</v>
      </c>
      <c r="N3237" t="str">
        <f>VLOOKUP(I3237,'Cost Center VLookup'!$A$1:$C$89,3,0)</f>
        <v>Mark Martin</v>
      </c>
      <c r="O3237" t="str">
        <f>VLOOKUP(I3237,'Cost Center VLookup'!$A$1:$D$97,4,0)</f>
        <v>Administration</v>
      </c>
    </row>
    <row r="3238" spans="1:15" ht="15" hidden="1">
      <c r="A3238" s="235" t="s">
        <v>3515</v>
      </c>
      <c r="B3238" s="224">
        <v>201909</v>
      </c>
      <c r="C3238" s="98" t="s">
        <v>3131</v>
      </c>
      <c r="D3238" s="235" t="s">
        <v>3517</v>
      </c>
      <c r="E3238" s="235" t="s">
        <v>2554</v>
      </c>
      <c r="F3238" s="236">
        <v>2195</v>
      </c>
      <c r="G3238" s="237">
        <v>30736</v>
      </c>
      <c r="H3238" s="7" t="str">
        <f>VLOOKUP(G3238,'Sub-Acct VLookup'!$A$1:$B$44,2,0)</f>
        <v>Community Welfare</v>
      </c>
      <c r="I3238" s="237">
        <v>3342</v>
      </c>
      <c r="J3238" s="213" t="s">
        <v>1026</v>
      </c>
      <c r="K3238" s="213"/>
      <c r="L3238" t="str">
        <f>VLOOKUP(J3238,'State V-Lookup'!$A$1:$B$19,2,0)</f>
        <v>TENNESSEE</v>
      </c>
      <c r="M3238" t="str">
        <f>VLOOKUP(I3238,'Cost Center VLookup'!$A$1:$C$99,2,0)</f>
        <v>3342 Mid St Div Franklin Operations</v>
      </c>
      <c r="N3238" t="str">
        <f>VLOOKUP(I3238,'Cost Center VLookup'!$A$1:$C$89,3,0)</f>
        <v>Kenny Hay / Steve Steiger</v>
      </c>
      <c r="O3238" t="str">
        <f>VLOOKUP(I3238,'Cost Center VLookup'!$A$1:$D$97,4,0)</f>
        <v>Brett Lowe</v>
      </c>
    </row>
    <row r="3239" spans="1:15" ht="15" hidden="1">
      <c r="A3239" s="235" t="s">
        <v>3519</v>
      </c>
      <c r="B3239" s="224">
        <v>201909</v>
      </c>
      <c r="C3239" s="98" t="s">
        <v>3131</v>
      </c>
      <c r="D3239" s="235" t="s">
        <v>3520</v>
      </c>
      <c r="E3239" s="235" t="s">
        <v>484</v>
      </c>
      <c r="F3239" s="236">
        <v>1000</v>
      </c>
      <c r="G3239" s="237">
        <v>30703</v>
      </c>
      <c r="H3239" s="7" t="str">
        <f>VLOOKUP(G3239,'Sub-Acct VLookup'!$A$1:$B$44,2,0)</f>
        <v>United Way Agencies</v>
      </c>
      <c r="I3239" s="237">
        <v>3333</v>
      </c>
      <c r="J3239" s="238" t="s">
        <v>1011</v>
      </c>
      <c r="K3239" s="238"/>
      <c r="L3239" t="str">
        <f>VLOOKUP(J3239,'State V-Lookup'!$A$1:$B$19,2,0)</f>
        <v>KENTUCKY</v>
      </c>
      <c r="M3239" t="str">
        <f>VLOOKUP(I3239,'Cost Center VLookup'!$A$1:$C$99,2,0)</f>
        <v>3333 Mid St Div Public Affairs</v>
      </c>
      <c r="N3239" t="str">
        <f>VLOOKUP(I3239,'Cost Center VLookup'!$A$1:$C$89,3,0)</f>
        <v>Mark Martin</v>
      </c>
      <c r="O3239" t="str">
        <f>VLOOKUP(I3239,'Cost Center VLookup'!$A$1:$D$97,4,0)</f>
        <v>Administration</v>
      </c>
    </row>
    <row r="3240" spans="1:15" ht="15" hidden="1">
      <c r="A3240" s="235" t="s">
        <v>3521</v>
      </c>
      <c r="B3240" s="224">
        <v>201909</v>
      </c>
      <c r="C3240" s="98" t="s">
        <v>3131</v>
      </c>
      <c r="D3240" s="235" t="s">
        <v>3522</v>
      </c>
      <c r="E3240" s="235" t="s">
        <v>2850</v>
      </c>
      <c r="F3240" s="236">
        <v>1500</v>
      </c>
      <c r="G3240" s="237">
        <v>30736</v>
      </c>
      <c r="H3240" s="7" t="str">
        <f>VLOOKUP(G3240,'Sub-Acct VLookup'!$A$1:$B$44,2,0)</f>
        <v>Community Welfare</v>
      </c>
      <c r="I3240" s="237">
        <v>3303</v>
      </c>
      <c r="J3240" s="213" t="s">
        <v>1026</v>
      </c>
      <c r="K3240" s="213"/>
      <c r="L3240" t="str">
        <f>VLOOKUP(J3240,'State V-Lookup'!$A$1:$B$19,2,0)</f>
        <v>TENNESSEE</v>
      </c>
      <c r="M3240" t="str">
        <f>VLOOKUP(I3240,'Cost Center VLookup'!$A$1:$C$99,2,0)</f>
        <v>3303 Mid St Div Franklin Human Resources</v>
      </c>
      <c r="N3240" t="str">
        <f>VLOOKUP(I3240,'Cost Center VLookup'!$A$1:$C$89,3,0)</f>
        <v>Julie Duff</v>
      </c>
      <c r="O3240" t="str">
        <f>VLOOKUP(I3240,'Cost Center VLookup'!$A$1:$D$97,4,0)</f>
        <v>Administration</v>
      </c>
    </row>
    <row r="3241" spans="1:15" ht="15" hidden="1">
      <c r="A3241" s="235" t="s">
        <v>3521</v>
      </c>
      <c r="B3241" s="224">
        <v>201909</v>
      </c>
      <c r="C3241" s="98" t="s">
        <v>3131</v>
      </c>
      <c r="D3241" s="235" t="s">
        <v>3522</v>
      </c>
      <c r="E3241" s="235" t="s">
        <v>3028</v>
      </c>
      <c r="F3241" s="236">
        <v>5000</v>
      </c>
      <c r="G3241" s="237">
        <v>30702</v>
      </c>
      <c r="H3241" s="7" t="str">
        <f>VLOOKUP(G3241,'Sub-Acct VLookup'!$A$1:$B$44,2,0)</f>
        <v>Education</v>
      </c>
      <c r="I3241" s="237">
        <v>3303</v>
      </c>
      <c r="J3241" s="213" t="s">
        <v>1026</v>
      </c>
      <c r="K3241" s="213"/>
      <c r="L3241" t="str">
        <f>VLOOKUP(J3241,'State V-Lookup'!$A$1:$B$19,2,0)</f>
        <v>TENNESSEE</v>
      </c>
      <c r="M3241" t="str">
        <f>VLOOKUP(I3241,'Cost Center VLookup'!$A$1:$C$99,2,0)</f>
        <v>3303 Mid St Div Franklin Human Resources</v>
      </c>
      <c r="N3241" t="str">
        <f>VLOOKUP(I3241,'Cost Center VLookup'!$A$1:$C$89,3,0)</f>
        <v>Julie Duff</v>
      </c>
      <c r="O3241" t="str">
        <f>VLOOKUP(I3241,'Cost Center VLookup'!$A$1:$D$97,4,0)</f>
        <v>Administration</v>
      </c>
    </row>
    <row r="3242" spans="1:15" ht="15" hidden="1">
      <c r="A3242" s="235" t="s">
        <v>3523</v>
      </c>
      <c r="B3242" s="224">
        <v>201909</v>
      </c>
      <c r="C3242" s="98" t="s">
        <v>3131</v>
      </c>
      <c r="D3242" s="235" t="s">
        <v>3524</v>
      </c>
      <c r="E3242" s="235" t="s">
        <v>3078</v>
      </c>
      <c r="F3242" s="236">
        <v>200</v>
      </c>
      <c r="G3242" s="237">
        <v>30736</v>
      </c>
      <c r="H3242" s="7" t="str">
        <f>VLOOKUP(G3242,'Sub-Acct VLookup'!$A$1:$B$44,2,0)</f>
        <v>Community Welfare</v>
      </c>
      <c r="I3242" s="237">
        <v>3333</v>
      </c>
      <c r="J3242" s="238" t="s">
        <v>1011</v>
      </c>
      <c r="K3242" s="238"/>
      <c r="L3242" t="str">
        <f>VLOOKUP(J3242,'State V-Lookup'!$A$1:$B$19,2,0)</f>
        <v>KENTUCKY</v>
      </c>
      <c r="M3242" t="str">
        <f>VLOOKUP(I3242,'Cost Center VLookup'!$A$1:$C$99,2,0)</f>
        <v>3333 Mid St Div Public Affairs</v>
      </c>
      <c r="N3242" t="str">
        <f>VLOOKUP(I3242,'Cost Center VLookup'!$A$1:$C$89,3,0)</f>
        <v>Mark Martin</v>
      </c>
      <c r="O3242" t="str">
        <f>VLOOKUP(I3242,'Cost Center VLookup'!$A$1:$D$97,4,0)</f>
        <v>Administration</v>
      </c>
    </row>
    <row r="3243" spans="1:15" ht="15" hidden="1">
      <c r="A3243" s="235" t="s">
        <v>3523</v>
      </c>
      <c r="B3243" s="224">
        <v>201909</v>
      </c>
      <c r="C3243" s="98" t="s">
        <v>3131</v>
      </c>
      <c r="D3243" s="235" t="s">
        <v>3525</v>
      </c>
      <c r="E3243" s="235" t="s">
        <v>470</v>
      </c>
      <c r="F3243" s="236">
        <v>3500</v>
      </c>
      <c r="G3243" s="237">
        <v>30736</v>
      </c>
      <c r="H3243" s="7" t="str">
        <f>VLOOKUP(G3243,'Sub-Acct VLookup'!$A$1:$B$44,2,0)</f>
        <v>Community Welfare</v>
      </c>
      <c r="I3243" s="237">
        <v>3333</v>
      </c>
      <c r="J3243" s="238" t="s">
        <v>1011</v>
      </c>
      <c r="K3243" s="238"/>
      <c r="L3243" t="str">
        <f>VLOOKUP(J3243,'State V-Lookup'!$A$1:$B$19,2,0)</f>
        <v>KENTUCKY</v>
      </c>
      <c r="M3243" t="str">
        <f>VLOOKUP(I3243,'Cost Center VLookup'!$A$1:$C$99,2,0)</f>
        <v>3333 Mid St Div Public Affairs</v>
      </c>
      <c r="N3243" t="str">
        <f>VLOOKUP(I3243,'Cost Center VLookup'!$A$1:$C$89,3,0)</f>
        <v>Mark Martin</v>
      </c>
      <c r="O3243" t="str">
        <f>VLOOKUP(I3243,'Cost Center VLookup'!$A$1:$D$97,4,0)</f>
        <v>Administration</v>
      </c>
    </row>
    <row r="3244" spans="1:15" ht="15" hidden="1">
      <c r="A3244" s="235" t="s">
        <v>3523</v>
      </c>
      <c r="B3244" s="224">
        <v>201909</v>
      </c>
      <c r="C3244" s="98" t="s">
        <v>3131</v>
      </c>
      <c r="D3244" s="235" t="s">
        <v>3526</v>
      </c>
      <c r="E3244" s="235" t="s">
        <v>2501</v>
      </c>
      <c r="F3244" s="236">
        <v>1000</v>
      </c>
      <c r="G3244" s="237">
        <v>30736</v>
      </c>
      <c r="H3244" s="7" t="str">
        <f>VLOOKUP(G3244,'Sub-Acct VLookup'!$A$1:$B$44,2,0)</f>
        <v>Community Welfare</v>
      </c>
      <c r="I3244" s="237">
        <v>3333</v>
      </c>
      <c r="J3244" s="238" t="s">
        <v>1011</v>
      </c>
      <c r="K3244" s="238"/>
      <c r="L3244" t="str">
        <f>VLOOKUP(J3244,'State V-Lookup'!$A$1:$B$19,2,0)</f>
        <v>KENTUCKY</v>
      </c>
      <c r="M3244" t="str">
        <f>VLOOKUP(I3244,'Cost Center VLookup'!$A$1:$C$99,2,0)</f>
        <v>3333 Mid St Div Public Affairs</v>
      </c>
      <c r="N3244" t="str">
        <f>VLOOKUP(I3244,'Cost Center VLookup'!$A$1:$C$89,3,0)</f>
        <v>Mark Martin</v>
      </c>
      <c r="O3244" t="str">
        <f>VLOOKUP(I3244,'Cost Center VLookup'!$A$1:$D$97,4,0)</f>
        <v>Administration</v>
      </c>
    </row>
    <row r="3245" spans="1:15" ht="15" hidden="1">
      <c r="A3245" s="235" t="s">
        <v>3527</v>
      </c>
      <c r="B3245" s="224">
        <v>201909</v>
      </c>
      <c r="C3245" s="98" t="s">
        <v>3131</v>
      </c>
      <c r="D3245" s="235" t="s">
        <v>3528</v>
      </c>
      <c r="E3245" s="235" t="s">
        <v>1497</v>
      </c>
      <c r="F3245" s="236">
        <v>500</v>
      </c>
      <c r="G3245" s="237">
        <v>30736</v>
      </c>
      <c r="H3245" s="7" t="str">
        <f>VLOOKUP(G3245,'Sub-Acct VLookup'!$A$1:$B$44,2,0)</f>
        <v>Community Welfare</v>
      </c>
      <c r="I3245" s="237">
        <v>3333</v>
      </c>
      <c r="J3245" s="238" t="s">
        <v>1011</v>
      </c>
      <c r="K3245" s="238"/>
      <c r="L3245" t="str">
        <f>VLOOKUP(J3245,'State V-Lookup'!$A$1:$B$19,2,0)</f>
        <v>KENTUCKY</v>
      </c>
      <c r="M3245" t="str">
        <f>VLOOKUP(I3245,'Cost Center VLookup'!$A$1:$C$99,2,0)</f>
        <v>3333 Mid St Div Public Affairs</v>
      </c>
      <c r="N3245" t="str">
        <f>VLOOKUP(I3245,'Cost Center VLookup'!$A$1:$C$89,3,0)</f>
        <v>Mark Martin</v>
      </c>
      <c r="O3245" t="str">
        <f>VLOOKUP(I3245,'Cost Center VLookup'!$A$1:$D$97,4,0)</f>
        <v>Administration</v>
      </c>
    </row>
    <row r="3246" spans="1:15" ht="15" hidden="1">
      <c r="A3246" s="235" t="s">
        <v>3527</v>
      </c>
      <c r="B3246" s="224">
        <v>201909</v>
      </c>
      <c r="C3246" s="98" t="s">
        <v>3131</v>
      </c>
      <c r="D3246" s="235" t="s">
        <v>3530</v>
      </c>
      <c r="E3246" s="235" t="s">
        <v>3529</v>
      </c>
      <c r="F3246" s="236">
        <v>250</v>
      </c>
      <c r="G3246" s="237">
        <v>30702</v>
      </c>
      <c r="H3246" s="7" t="str">
        <f>VLOOKUP(G3246,'Sub-Acct VLookup'!$A$1:$B$44,2,0)</f>
        <v>Education</v>
      </c>
      <c r="I3246" s="237">
        <v>3307</v>
      </c>
      <c r="J3246" s="213" t="s">
        <v>1026</v>
      </c>
      <c r="K3246" s="213"/>
      <c r="L3246" t="str">
        <f>VLOOKUP(J3246,'State V-Lookup'!$A$1:$B$19,2,0)</f>
        <v>TENNESSEE</v>
      </c>
      <c r="M3246" t="str">
        <f>VLOOKUP(I3246,'Cost Center VLookup'!$A$1:$C$99,2,0)</f>
        <v>3307 Mid St Div Franklin Finance</v>
      </c>
      <c r="N3246" t="str">
        <f>VLOOKUP(I3246,'Cost Center VLookup'!$A$1:$C$89,3,0)</f>
        <v>Marcie Wessinger</v>
      </c>
      <c r="O3246" t="str">
        <f>VLOOKUP(I3246,'Cost Center VLookup'!$A$1:$D$97,4,0)</f>
        <v>Administration</v>
      </c>
    </row>
    <row r="3247" spans="1:15" ht="15" hidden="1">
      <c r="A3247" s="235" t="s">
        <v>3531</v>
      </c>
      <c r="B3247" s="224">
        <v>201909</v>
      </c>
      <c r="C3247" s="98" t="s">
        <v>3131</v>
      </c>
      <c r="D3247" s="235" t="s">
        <v>3533</v>
      </c>
      <c r="E3247" s="235" t="s">
        <v>3532</v>
      </c>
      <c r="F3247" s="236">
        <v>100</v>
      </c>
      <c r="G3247" s="237">
        <v>30702</v>
      </c>
      <c r="H3247" s="7" t="str">
        <f>VLOOKUP(G3247,'Sub-Acct VLookup'!$A$1:$B$44,2,0)</f>
        <v>Education</v>
      </c>
      <c r="I3247" s="237">
        <v>3307</v>
      </c>
      <c r="J3247" s="213" t="s">
        <v>1026</v>
      </c>
      <c r="K3247" s="213"/>
      <c r="L3247" t="str">
        <f>VLOOKUP(J3247,'State V-Lookup'!$A$1:$B$19,2,0)</f>
        <v>TENNESSEE</v>
      </c>
      <c r="M3247" t="str">
        <f>VLOOKUP(I3247,'Cost Center VLookup'!$A$1:$C$99,2,0)</f>
        <v>3307 Mid St Div Franklin Finance</v>
      </c>
      <c r="N3247" t="str">
        <f>VLOOKUP(I3247,'Cost Center VLookup'!$A$1:$C$89,3,0)</f>
        <v>Marcie Wessinger</v>
      </c>
      <c r="O3247" t="str">
        <f>VLOOKUP(I3247,'Cost Center VLookup'!$A$1:$D$97,4,0)</f>
        <v>Administration</v>
      </c>
    </row>
    <row r="3248" spans="1:15" ht="15" hidden="1">
      <c r="A3248" s="235" t="s">
        <v>3534</v>
      </c>
      <c r="B3248" s="224">
        <v>201909</v>
      </c>
      <c r="C3248" s="98" t="s">
        <v>3131</v>
      </c>
      <c r="D3248" s="235" t="s">
        <v>3535</v>
      </c>
      <c r="E3248" s="235" t="s">
        <v>491</v>
      </c>
      <c r="F3248" s="236">
        <v>1000</v>
      </c>
      <c r="G3248" s="237">
        <v>30736</v>
      </c>
      <c r="H3248" s="7" t="str">
        <f>VLOOKUP(G3248,'Sub-Acct VLookup'!$A$1:$B$44,2,0)</f>
        <v>Community Welfare</v>
      </c>
      <c r="I3248" s="237">
        <v>3343</v>
      </c>
      <c r="J3248" s="213" t="s">
        <v>1026</v>
      </c>
      <c r="K3248" s="213"/>
      <c r="L3248" t="str">
        <f>VLOOKUP(J3248,'State V-Lookup'!$A$1:$B$19,2,0)</f>
        <v>TENNESSEE</v>
      </c>
      <c r="M3248" t="str">
        <f>VLOOKUP(I3248,'Cost Center VLookup'!$A$1:$C$99,2,0)</f>
        <v>3343 Mid St Div Murfreesboro Operations</v>
      </c>
      <c r="N3248" t="str">
        <f>VLOOKUP(I3248,'Cost Center VLookup'!$A$1:$C$89,3,0)</f>
        <v>James Robbins / Jason Griffin</v>
      </c>
      <c r="O3248" t="str">
        <f>VLOOKUP(I3248,'Cost Center VLookup'!$A$1:$D$97,4,0)</f>
        <v>Brett Lowe</v>
      </c>
    </row>
    <row r="3249" spans="1:15" ht="15" hidden="1">
      <c r="A3249" s="235" t="s">
        <v>3536</v>
      </c>
      <c r="B3249" s="224">
        <v>201909</v>
      </c>
      <c r="C3249" s="98" t="s">
        <v>3131</v>
      </c>
      <c r="D3249" s="235" t="s">
        <v>3537</v>
      </c>
      <c r="E3249" s="235" t="s">
        <v>3072</v>
      </c>
      <c r="F3249" s="236">
        <v>500</v>
      </c>
      <c r="G3249" s="237">
        <v>30736</v>
      </c>
      <c r="H3249" s="7" t="str">
        <f>VLOOKUP(G3249,'Sub-Acct VLookup'!$A$1:$B$44,2,0)</f>
        <v>Community Welfare</v>
      </c>
      <c r="I3249" s="237">
        <v>3342</v>
      </c>
      <c r="J3249" s="213" t="s">
        <v>1026</v>
      </c>
      <c r="K3249" s="213"/>
      <c r="L3249" t="str">
        <f>VLOOKUP(J3249,'State V-Lookup'!$A$1:$B$19,2,0)</f>
        <v>TENNESSEE</v>
      </c>
      <c r="M3249" t="str">
        <f>VLOOKUP(I3249,'Cost Center VLookup'!$A$1:$C$99,2,0)</f>
        <v>3342 Mid St Div Franklin Operations</v>
      </c>
      <c r="N3249" t="str">
        <f>VLOOKUP(I3249,'Cost Center VLookup'!$A$1:$C$89,3,0)</f>
        <v>Kenny Hay / Steve Steiger</v>
      </c>
      <c r="O3249" t="str">
        <f>VLOOKUP(I3249,'Cost Center VLookup'!$A$1:$D$97,4,0)</f>
        <v>Brett Lowe</v>
      </c>
    </row>
    <row r="3250" spans="1:15" ht="15" hidden="1">
      <c r="A3250" s="235" t="s">
        <v>3538</v>
      </c>
      <c r="B3250" s="224">
        <v>201909</v>
      </c>
      <c r="C3250" s="98" t="s">
        <v>3131</v>
      </c>
      <c r="D3250" s="235" t="s">
        <v>3539</v>
      </c>
      <c r="E3250" s="235" t="s">
        <v>491</v>
      </c>
      <c r="F3250" s="236">
        <v>1500</v>
      </c>
      <c r="G3250" s="237">
        <v>30736</v>
      </c>
      <c r="H3250" s="7" t="str">
        <f>VLOOKUP(G3250,'Sub-Acct VLookup'!$A$1:$B$44,2,0)</f>
        <v>Community Welfare</v>
      </c>
      <c r="I3250" s="237">
        <v>3434</v>
      </c>
      <c r="J3250" s="213" t="s">
        <v>1026</v>
      </c>
      <c r="K3250" s="213"/>
      <c r="L3250" t="str">
        <f>VLOOKUP(J3250,'State V-Lookup'!$A$1:$B$19,2,0)</f>
        <v>TENNESSEE</v>
      </c>
      <c r="M3250" t="str">
        <f>VLOOKUP(I3250,'Cost Center VLookup'!$A$1:$C$99,2,0)</f>
        <v>3434 Mid St Div Maryville Operations</v>
      </c>
      <c r="N3250" t="str">
        <f>VLOOKUP(I3250,'Cost Center VLookup'!$A$1:$C$89,3,0)</f>
        <v>Bobby Burrell</v>
      </c>
      <c r="O3250" t="str">
        <f>VLOOKUP(I3250,'Cost Center VLookup'!$A$1:$D$97,4,0)</f>
        <v>Bernie Anderson</v>
      </c>
    </row>
    <row r="3251" spans="1:15" ht="15" hidden="1">
      <c r="A3251" s="235" t="s">
        <v>3538</v>
      </c>
      <c r="B3251" s="224">
        <v>201909</v>
      </c>
      <c r="C3251" s="98" t="s">
        <v>3131</v>
      </c>
      <c r="D3251" s="235" t="s">
        <v>3540</v>
      </c>
      <c r="E3251" s="235" t="s">
        <v>653</v>
      </c>
      <c r="F3251" s="236">
        <v>10000</v>
      </c>
      <c r="G3251" s="237">
        <v>30702</v>
      </c>
      <c r="H3251" s="7" t="str">
        <f>VLOOKUP(G3251,'Sub-Acct VLookup'!$A$1:$B$44,2,0)</f>
        <v>Education</v>
      </c>
      <c r="I3251" s="237">
        <v>3307</v>
      </c>
      <c r="J3251" s="213" t="s">
        <v>1026</v>
      </c>
      <c r="K3251" s="213"/>
      <c r="L3251" t="str">
        <f>VLOOKUP(J3251,'State V-Lookup'!$A$1:$B$19,2,0)</f>
        <v>TENNESSEE</v>
      </c>
      <c r="M3251" t="str">
        <f>VLOOKUP(I3251,'Cost Center VLookup'!$A$1:$C$99,2,0)</f>
        <v>3307 Mid St Div Franklin Finance</v>
      </c>
      <c r="N3251" t="str">
        <f>VLOOKUP(I3251,'Cost Center VLookup'!$A$1:$C$89,3,0)</f>
        <v>Marcie Wessinger</v>
      </c>
      <c r="O3251" t="str">
        <f>VLOOKUP(I3251,'Cost Center VLookup'!$A$1:$D$97,4,0)</f>
        <v>Administration</v>
      </c>
    </row>
    <row r="3252" spans="1:15" ht="15" hidden="1">
      <c r="A3252" s="235" t="s">
        <v>3541</v>
      </c>
      <c r="B3252" s="224">
        <v>201909</v>
      </c>
      <c r="C3252" s="98" t="s">
        <v>3131</v>
      </c>
      <c r="D3252" s="235" t="s">
        <v>3542</v>
      </c>
      <c r="E3252" s="235" t="s">
        <v>713</v>
      </c>
      <c r="F3252" s="236">
        <v>1250</v>
      </c>
      <c r="G3252" s="237">
        <v>30710</v>
      </c>
      <c r="H3252" s="7" t="str">
        <f>VLOOKUP(G3252,'Sub-Acct VLookup'!$A$1:$B$44,2,0)</f>
        <v>Youth Clubs &amp; Centers</v>
      </c>
      <c r="I3252" s="237">
        <v>2734</v>
      </c>
      <c r="J3252" s="238" t="s">
        <v>1011</v>
      </c>
      <c r="K3252" s="238"/>
      <c r="L3252" t="str">
        <f>VLOOKUP(J3252,'State V-Lookup'!$A$1:$B$19,2,0)</f>
        <v>KENTUCKY</v>
      </c>
      <c r="M3252" t="str">
        <f>VLOOKUP(I3252,'Cost Center VLookup'!$A$1:$C$99,2,0)</f>
        <v>2734 KY Div Bowling Green C&amp;M/Service</v>
      </c>
      <c r="N3252" t="str">
        <f>VLOOKUP(I3252,'Cost Center VLookup'!$A$1:$C$89,3,0)</f>
        <v>Don Bonner / Kolby Beals</v>
      </c>
      <c r="O3252" t="str">
        <f>VLOOKUP(I3252,'Cost Center VLookup'!$A$1:$D$97,4,0)</f>
        <v>Mike Close</v>
      </c>
    </row>
    <row r="3253" spans="1:15" ht="15" hidden="1">
      <c r="A3253" s="235" t="s">
        <v>3543</v>
      </c>
      <c r="B3253" s="224">
        <v>201909</v>
      </c>
      <c r="C3253" s="98" t="s">
        <v>3131</v>
      </c>
      <c r="D3253" s="235" t="s">
        <v>3544</v>
      </c>
      <c r="E3253" s="235" t="s">
        <v>2785</v>
      </c>
      <c r="F3253" s="236">
        <v>500</v>
      </c>
      <c r="G3253" s="237">
        <v>30706</v>
      </c>
      <c r="H3253" s="7" t="str">
        <f>VLOOKUP(G3253,'Sub-Acct VLookup'!$A$1:$B$44,2,0)</f>
        <v>Museums &amp; Arts</v>
      </c>
      <c r="I3253" s="237">
        <v>3333</v>
      </c>
      <c r="J3253" s="238" t="s">
        <v>1011</v>
      </c>
      <c r="K3253" s="238"/>
      <c r="L3253" t="str">
        <f>VLOOKUP(J3253,'State V-Lookup'!$A$1:$B$19,2,0)</f>
        <v>KENTUCKY</v>
      </c>
      <c r="M3253" t="str">
        <f>VLOOKUP(I3253,'Cost Center VLookup'!$A$1:$C$99,2,0)</f>
        <v>3333 Mid St Div Public Affairs</v>
      </c>
      <c r="N3253" t="str">
        <f>VLOOKUP(I3253,'Cost Center VLookup'!$A$1:$C$89,3,0)</f>
        <v>Mark Martin</v>
      </c>
      <c r="O3253" t="str">
        <f>VLOOKUP(I3253,'Cost Center VLookup'!$A$1:$D$97,4,0)</f>
        <v>Administration</v>
      </c>
    </row>
    <row r="3254" spans="1:15" ht="15" hidden="1">
      <c r="A3254" s="235" t="s">
        <v>3543</v>
      </c>
      <c r="B3254" s="224">
        <v>201909</v>
      </c>
      <c r="C3254" s="98" t="s">
        <v>3131</v>
      </c>
      <c r="D3254" s="235" t="s">
        <v>3545</v>
      </c>
      <c r="E3254" s="235" t="s">
        <v>581</v>
      </c>
      <c r="F3254" s="236">
        <v>42500</v>
      </c>
      <c r="G3254" s="237">
        <v>30709</v>
      </c>
      <c r="H3254" s="7" t="str">
        <f>VLOOKUP(G3254,'Sub-Acct VLookup'!$A$1:$B$44,2,0)</f>
        <v>Salvation Army</v>
      </c>
      <c r="I3254" s="237">
        <v>3307</v>
      </c>
      <c r="J3254" s="238" t="s">
        <v>1011</v>
      </c>
      <c r="K3254" s="238"/>
      <c r="L3254" t="str">
        <f>VLOOKUP(J3254,'State V-Lookup'!$A$1:$B$19,2,0)</f>
        <v>KENTUCKY</v>
      </c>
      <c r="M3254" t="str">
        <f>VLOOKUP(I3254,'Cost Center VLookup'!$A$1:$C$99,2,0)</f>
        <v>3307 Mid St Div Franklin Finance</v>
      </c>
      <c r="N3254" t="str">
        <f>VLOOKUP(I3254,'Cost Center VLookup'!$A$1:$C$89,3,0)</f>
        <v>Marcie Wessinger</v>
      </c>
      <c r="O3254" t="str">
        <f>VLOOKUP(I3254,'Cost Center VLookup'!$A$1:$D$97,4,0)</f>
        <v>Administration</v>
      </c>
    </row>
    <row r="3255" spans="1:15" ht="15" hidden="1">
      <c r="A3255" s="235" t="s">
        <v>3546</v>
      </c>
      <c r="B3255" s="224">
        <v>201909</v>
      </c>
      <c r="C3255" s="98" t="s">
        <v>3131</v>
      </c>
      <c r="D3255" s="235" t="s">
        <v>3548</v>
      </c>
      <c r="E3255" s="235" t="s">
        <v>3547</v>
      </c>
      <c r="F3255" s="236">
        <v>3000</v>
      </c>
      <c r="G3255" s="237">
        <v>30736</v>
      </c>
      <c r="H3255" s="7" t="str">
        <f>VLOOKUP(G3255,'Sub-Acct VLookup'!$A$1:$B$44,2,0)</f>
        <v>Community Welfare</v>
      </c>
      <c r="I3255" s="237">
        <v>3342</v>
      </c>
      <c r="J3255" s="213" t="s">
        <v>1026</v>
      </c>
      <c r="K3255" s="213"/>
      <c r="L3255" t="str">
        <f>VLOOKUP(J3255,'State V-Lookup'!$A$1:$B$19,2,0)</f>
        <v>TENNESSEE</v>
      </c>
      <c r="M3255" t="str">
        <f>VLOOKUP(I3255,'Cost Center VLookup'!$A$1:$C$99,2,0)</f>
        <v>3342 Mid St Div Franklin Operations</v>
      </c>
      <c r="N3255" t="str">
        <f>VLOOKUP(I3255,'Cost Center VLookup'!$A$1:$C$89,3,0)</f>
        <v>Kenny Hay / Steve Steiger</v>
      </c>
      <c r="O3255" t="str">
        <f>VLOOKUP(I3255,'Cost Center VLookup'!$A$1:$D$97,4,0)</f>
        <v>Brett Lowe</v>
      </c>
    </row>
    <row r="3256" spans="1:15" ht="15" hidden="1">
      <c r="A3256" s="235" t="s">
        <v>3549</v>
      </c>
      <c r="B3256" s="224">
        <v>201909</v>
      </c>
      <c r="C3256" s="98" t="s">
        <v>3131</v>
      </c>
      <c r="D3256" s="235" t="s">
        <v>3551</v>
      </c>
      <c r="E3256" s="235" t="s">
        <v>3550</v>
      </c>
      <c r="F3256" s="236">
        <v>100</v>
      </c>
      <c r="G3256" s="237">
        <v>30736</v>
      </c>
      <c r="H3256" s="7" t="str">
        <f>VLOOKUP(G3256,'Sub-Acct VLookup'!$A$1:$B$44,2,0)</f>
        <v>Community Welfare</v>
      </c>
      <c r="I3256" s="237">
        <v>3333</v>
      </c>
      <c r="J3256" s="238" t="s">
        <v>1027</v>
      </c>
      <c r="K3256" s="238"/>
      <c r="L3256" t="str">
        <f>VLOOKUP(J3256,'State V-Lookup'!$A$1:$B$19,2,0)</f>
        <v>GENERAL OFFICE</v>
      </c>
      <c r="M3256" t="str">
        <f>VLOOKUP(I3256,'Cost Center VLookup'!$A$1:$C$99,2,0)</f>
        <v>3333 Mid St Div Public Affairs</v>
      </c>
      <c r="N3256" t="str">
        <f>VLOOKUP(I3256,'Cost Center VLookup'!$A$1:$C$89,3,0)</f>
        <v>Mark Martin</v>
      </c>
      <c r="O3256" t="str">
        <f>VLOOKUP(I3256,'Cost Center VLookup'!$A$1:$D$97,4,0)</f>
        <v>Administration</v>
      </c>
    </row>
    <row r="3257" spans="1:15" ht="15" hidden="1">
      <c r="A3257" s="235" t="s">
        <v>3549</v>
      </c>
      <c r="B3257" s="224">
        <v>201909</v>
      </c>
      <c r="C3257" s="98" t="s">
        <v>3131</v>
      </c>
      <c r="D3257" s="235" t="s">
        <v>3553</v>
      </c>
      <c r="E3257" s="235" t="s">
        <v>3552</v>
      </c>
      <c r="F3257" s="236">
        <v>1500</v>
      </c>
      <c r="G3257" s="237">
        <v>30736</v>
      </c>
      <c r="H3257" s="7" t="str">
        <f>VLOOKUP(G3257,'Sub-Acct VLookup'!$A$1:$B$44,2,0)</f>
        <v>Community Welfare</v>
      </c>
      <c r="I3257" s="237">
        <v>3333</v>
      </c>
      <c r="J3257" s="238" t="s">
        <v>1011</v>
      </c>
      <c r="K3257" s="238"/>
      <c r="L3257" t="str">
        <f>VLOOKUP(J3257,'State V-Lookup'!$A$1:$B$19,2,0)</f>
        <v>KENTUCKY</v>
      </c>
      <c r="M3257" t="str">
        <f>VLOOKUP(I3257,'Cost Center VLookup'!$A$1:$C$99,2,0)</f>
        <v>3333 Mid St Div Public Affairs</v>
      </c>
      <c r="N3257" t="str">
        <f>VLOOKUP(I3257,'Cost Center VLookup'!$A$1:$C$89,3,0)</f>
        <v>Mark Martin</v>
      </c>
      <c r="O3257" t="str">
        <f>VLOOKUP(I3257,'Cost Center VLookup'!$A$1:$D$97,4,0)</f>
        <v>Administration</v>
      </c>
    </row>
    <row r="3258" spans="1:15" ht="15" hidden="1">
      <c r="A3258" s="235" t="s">
        <v>3554</v>
      </c>
      <c r="B3258" s="224">
        <v>201909</v>
      </c>
      <c r="C3258" s="98" t="s">
        <v>3131</v>
      </c>
      <c r="D3258" s="235" t="s">
        <v>3555</v>
      </c>
      <c r="E3258" s="235" t="s">
        <v>3486</v>
      </c>
      <c r="F3258" s="236">
        <v>2500</v>
      </c>
      <c r="G3258" s="237">
        <v>30702</v>
      </c>
      <c r="H3258" s="7" t="str">
        <f>VLOOKUP(G3258,'Sub-Acct VLookup'!$A$1:$B$44,2,0)</f>
        <v>Education</v>
      </c>
      <c r="I3258" s="237">
        <v>3307</v>
      </c>
      <c r="J3258" s="213" t="s">
        <v>1026</v>
      </c>
      <c r="K3258" s="213"/>
      <c r="L3258" t="str">
        <f>VLOOKUP(J3258,'State V-Lookup'!$A$1:$B$19,2,0)</f>
        <v>TENNESSEE</v>
      </c>
      <c r="M3258" t="str">
        <f>VLOOKUP(I3258,'Cost Center VLookup'!$A$1:$C$99,2,0)</f>
        <v>3307 Mid St Div Franklin Finance</v>
      </c>
      <c r="N3258" t="str">
        <f>VLOOKUP(I3258,'Cost Center VLookup'!$A$1:$C$89,3,0)</f>
        <v>Marcie Wessinger</v>
      </c>
      <c r="O3258" t="str">
        <f>VLOOKUP(I3258,'Cost Center VLookup'!$A$1:$D$97,4,0)</f>
        <v>Administration</v>
      </c>
    </row>
    <row r="3259" spans="1:15" ht="15" hidden="1">
      <c r="A3259" s="235" t="s">
        <v>3554</v>
      </c>
      <c r="B3259" s="224">
        <v>201909</v>
      </c>
      <c r="C3259" s="98" t="s">
        <v>3131</v>
      </c>
      <c r="D3259" s="235" t="s">
        <v>3556</v>
      </c>
      <c r="E3259" s="235" t="s">
        <v>470</v>
      </c>
      <c r="F3259" s="236">
        <v>2000</v>
      </c>
      <c r="G3259" s="237">
        <v>30736</v>
      </c>
      <c r="H3259" s="7" t="str">
        <f>VLOOKUP(G3259,'Sub-Acct VLookup'!$A$1:$B$44,2,0)</f>
        <v>Community Welfare</v>
      </c>
      <c r="I3259" s="237">
        <v>2734</v>
      </c>
      <c r="J3259" s="238" t="s">
        <v>1011</v>
      </c>
      <c r="K3259" s="238"/>
      <c r="L3259" t="str">
        <f>VLOOKUP(J3259,'State V-Lookup'!$A$1:$B$19,2,0)</f>
        <v>KENTUCKY</v>
      </c>
      <c r="M3259" t="str">
        <f>VLOOKUP(I3259,'Cost Center VLookup'!$A$1:$C$99,2,0)</f>
        <v>2734 KY Div Bowling Green C&amp;M/Service</v>
      </c>
      <c r="N3259" t="str">
        <f>VLOOKUP(I3259,'Cost Center VLookup'!$A$1:$C$89,3,0)</f>
        <v>Don Bonner / Kolby Beals</v>
      </c>
      <c r="O3259" t="str">
        <f>VLOOKUP(I3259,'Cost Center VLookup'!$A$1:$D$97,4,0)</f>
        <v>Mike Close</v>
      </c>
    </row>
    <row r="3260" spans="1:15" ht="15" hidden="1">
      <c r="A3260" s="235" t="s">
        <v>3554</v>
      </c>
      <c r="B3260" s="224">
        <v>201909</v>
      </c>
      <c r="C3260" s="98" t="s">
        <v>3131</v>
      </c>
      <c r="D3260" s="235" t="s">
        <v>3555</v>
      </c>
      <c r="E3260" s="235" t="s">
        <v>2219</v>
      </c>
      <c r="F3260" s="236">
        <v>5000</v>
      </c>
      <c r="G3260" s="237">
        <v>30736</v>
      </c>
      <c r="H3260" s="7" t="str">
        <f>VLOOKUP(G3260,'Sub-Acct VLookup'!$A$1:$B$44,2,0)</f>
        <v>Community Welfare</v>
      </c>
      <c r="I3260" s="237">
        <v>3438</v>
      </c>
      <c r="J3260" s="238" t="s">
        <v>1035</v>
      </c>
      <c r="K3260" s="238"/>
      <c r="L3260" t="str">
        <f>VLOOKUP(J3260,'State V-Lookup'!$A$1:$B$19,2,0)</f>
        <v>VIRGINIA</v>
      </c>
      <c r="M3260" t="str">
        <f>VLOOKUP(I3260,'Cost Center VLookup'!$A$1:$C$99,2,0)</f>
        <v>3438 Mid St Div New River North Operations</v>
      </c>
      <c r="N3260" t="str">
        <f>VLOOKUP(I3260,'Cost Center VLookup'!$A$1:$C$89,3,0)</f>
        <v>Perry Patterson</v>
      </c>
      <c r="O3260" t="str">
        <f>VLOOKUP(I3260,'Cost Center VLookup'!$A$1:$D$97,4,0)</f>
        <v>Bernie Anderson</v>
      </c>
    </row>
    <row r="3261" spans="1:15" ht="15" hidden="1">
      <c r="A3261" s="235" t="s">
        <v>3554</v>
      </c>
      <c r="B3261" s="224">
        <v>201909</v>
      </c>
      <c r="C3261" s="98" t="s">
        <v>3131</v>
      </c>
      <c r="D3261" s="235" t="s">
        <v>3555</v>
      </c>
      <c r="E3261" s="235" t="s">
        <v>3210</v>
      </c>
      <c r="F3261" s="236">
        <v>20000</v>
      </c>
      <c r="G3261" s="237">
        <v>30736</v>
      </c>
      <c r="H3261" s="7" t="str">
        <f>VLOOKUP(G3261,'Sub-Acct VLookup'!$A$1:$B$44,2,0)</f>
        <v>Community Welfare</v>
      </c>
      <c r="I3261" s="237">
        <v>3436</v>
      </c>
      <c r="J3261" s="213" t="s">
        <v>1026</v>
      </c>
      <c r="K3261" s="213"/>
      <c r="L3261" t="str">
        <f>VLOOKUP(J3261,'State V-Lookup'!$A$1:$B$19,2,0)</f>
        <v>TENNESSEE</v>
      </c>
      <c r="M3261" t="str">
        <f>VLOOKUP(I3261,'Cost Center VLookup'!$A$1:$C$99,2,0)</f>
        <v>3436 Mid St Div Johnson City Tri-Cities Operations</v>
      </c>
      <c r="N3261" t="str">
        <f>VLOOKUP(I3261,'Cost Center VLookup'!$A$1:$C$89,3,0)</f>
        <v>John Bradley</v>
      </c>
      <c r="O3261" t="str">
        <f>VLOOKUP(I3261,'Cost Center VLookup'!$A$1:$D$97,4,0)</f>
        <v>Bernie Anderson</v>
      </c>
    </row>
    <row r="3262" spans="1:15" ht="15" hidden="1">
      <c r="A3262" s="235" t="s">
        <v>3554</v>
      </c>
      <c r="B3262" s="224">
        <v>201909</v>
      </c>
      <c r="C3262" s="98" t="s">
        <v>3131</v>
      </c>
      <c r="D3262" s="235" t="s">
        <v>3555</v>
      </c>
      <c r="E3262" s="235" t="s">
        <v>3557</v>
      </c>
      <c r="F3262" s="236">
        <v>2500</v>
      </c>
      <c r="G3262" s="237">
        <v>30736</v>
      </c>
      <c r="H3262" s="7" t="str">
        <f>VLOOKUP(G3262,'Sub-Acct VLookup'!$A$1:$B$44,2,0)</f>
        <v>Community Welfare</v>
      </c>
      <c r="I3262" s="237">
        <v>3439</v>
      </c>
      <c r="J3262" s="238" t="s">
        <v>1035</v>
      </c>
      <c r="K3262" s="238"/>
      <c r="L3262" t="str">
        <f>VLOOKUP(J3262,'State V-Lookup'!$A$1:$B$19,2,0)</f>
        <v>VIRGINIA</v>
      </c>
      <c r="M3262" t="str">
        <f>VLOOKUP(I3262,'Cost Center VLookup'!$A$1:$C$99,2,0)</f>
        <v>3439 Mid St Div New River South Operations</v>
      </c>
      <c r="N3262" t="str">
        <f>VLOOKUP(I3262,'Cost Center VLookup'!$A$1:$C$89,3,0)</f>
        <v>Alex House</v>
      </c>
      <c r="O3262" t="str">
        <f>VLOOKUP(I3262,'Cost Center VLookup'!$A$1:$D$97,4,0)</f>
        <v>Bernie Anderson</v>
      </c>
    </row>
    <row r="3263" spans="1:15" ht="15" hidden="1">
      <c r="A3263" s="235" t="s">
        <v>3554</v>
      </c>
      <c r="B3263" s="224">
        <v>201909</v>
      </c>
      <c r="C3263" s="98" t="s">
        <v>3131</v>
      </c>
      <c r="D3263" s="235" t="s">
        <v>3555</v>
      </c>
      <c r="E3263" s="235" t="s">
        <v>3471</v>
      </c>
      <c r="F3263" s="236">
        <v>7500</v>
      </c>
      <c r="G3263" s="237">
        <v>30702</v>
      </c>
      <c r="H3263" s="7" t="str">
        <f>VLOOKUP(G3263,'Sub-Acct VLookup'!$A$1:$B$44,2,0)</f>
        <v>Education</v>
      </c>
      <c r="I3263" s="237">
        <v>3307</v>
      </c>
      <c r="J3263" s="213" t="s">
        <v>1026</v>
      </c>
      <c r="K3263" s="213"/>
      <c r="L3263" t="str">
        <f>VLOOKUP(J3263,'State V-Lookup'!$A$1:$B$19,2,0)</f>
        <v>TENNESSEE</v>
      </c>
      <c r="M3263" t="str">
        <f>VLOOKUP(I3263,'Cost Center VLookup'!$A$1:$C$99,2,0)</f>
        <v>3307 Mid St Div Franklin Finance</v>
      </c>
      <c r="N3263" t="str">
        <f>VLOOKUP(I3263,'Cost Center VLookup'!$A$1:$C$89,3,0)</f>
        <v>Marcie Wessinger</v>
      </c>
      <c r="O3263" t="str">
        <f>VLOOKUP(I3263,'Cost Center VLookup'!$A$1:$D$97,4,0)</f>
        <v>Administration</v>
      </c>
    </row>
    <row r="3264" spans="1:15" ht="15" hidden="1">
      <c r="A3264" s="235" t="s">
        <v>3554</v>
      </c>
      <c r="B3264" s="224">
        <v>201909</v>
      </c>
      <c r="C3264" s="98" t="s">
        <v>3131</v>
      </c>
      <c r="D3264" s="235" t="s">
        <v>3555</v>
      </c>
      <c r="E3264" s="235" t="s">
        <v>3558</v>
      </c>
      <c r="F3264" s="236">
        <v>5000</v>
      </c>
      <c r="G3264" s="237">
        <v>30736</v>
      </c>
      <c r="H3264" s="7" t="str">
        <f>VLOOKUP(G3264,'Sub-Acct VLookup'!$A$1:$B$44,2,0)</f>
        <v>Community Welfare</v>
      </c>
      <c r="I3264" s="237">
        <v>3439</v>
      </c>
      <c r="J3264" s="238" t="s">
        <v>1035</v>
      </c>
      <c r="K3264" s="238"/>
      <c r="L3264" t="str">
        <f>VLOOKUP(J3264,'State V-Lookup'!$A$1:$B$19,2,0)</f>
        <v>VIRGINIA</v>
      </c>
      <c r="M3264" t="str">
        <f>VLOOKUP(I3264,'Cost Center VLookup'!$A$1:$C$99,2,0)</f>
        <v>3439 Mid St Div New River South Operations</v>
      </c>
      <c r="N3264" t="str">
        <f>VLOOKUP(I3264,'Cost Center VLookup'!$A$1:$C$89,3,0)</f>
        <v>Alex House</v>
      </c>
      <c r="O3264" t="str">
        <f>VLOOKUP(I3264,'Cost Center VLookup'!$A$1:$D$97,4,0)</f>
        <v>Bernie Anderson</v>
      </c>
    </row>
    <row r="3265" spans="1:15" ht="15" hidden="1">
      <c r="A3265" s="235" t="s">
        <v>3554</v>
      </c>
      <c r="B3265" s="224">
        <v>201909</v>
      </c>
      <c r="C3265" s="98" t="s">
        <v>3131</v>
      </c>
      <c r="D3265" s="235" t="s">
        <v>3559</v>
      </c>
      <c r="E3265" s="235" t="s">
        <v>2309</v>
      </c>
      <c r="F3265" s="236">
        <v>600</v>
      </c>
      <c r="G3265" s="237">
        <v>30702</v>
      </c>
      <c r="H3265" s="7" t="str">
        <f>VLOOKUP(G3265,'Sub-Acct VLookup'!$A$1:$B$44,2,0)</f>
        <v>Education</v>
      </c>
      <c r="I3265" s="237">
        <v>3333</v>
      </c>
      <c r="J3265" s="238" t="s">
        <v>1011</v>
      </c>
      <c r="K3265" s="238"/>
      <c r="L3265" t="str">
        <f>VLOOKUP(J3265,'State V-Lookup'!$A$1:$B$19,2,0)</f>
        <v>KENTUCKY</v>
      </c>
      <c r="M3265" t="str">
        <f>VLOOKUP(I3265,'Cost Center VLookup'!$A$1:$C$99,2,0)</f>
        <v>3333 Mid St Div Public Affairs</v>
      </c>
      <c r="N3265" t="str">
        <f>VLOOKUP(I3265,'Cost Center VLookup'!$A$1:$C$89,3,0)</f>
        <v>Mark Martin</v>
      </c>
      <c r="O3265" t="str">
        <f>VLOOKUP(I3265,'Cost Center VLookup'!$A$1:$D$97,4,0)</f>
        <v>Administration</v>
      </c>
    </row>
    <row r="3266" spans="1:15" ht="15" hidden="1">
      <c r="A3266" s="235" t="s">
        <v>3554</v>
      </c>
      <c r="B3266" s="224">
        <v>201909</v>
      </c>
      <c r="C3266" s="98" t="s">
        <v>3131</v>
      </c>
      <c r="D3266" s="235" t="s">
        <v>3555</v>
      </c>
      <c r="E3266" s="235" t="s">
        <v>3560</v>
      </c>
      <c r="F3266" s="236">
        <v>500</v>
      </c>
      <c r="G3266" s="237">
        <v>30736</v>
      </c>
      <c r="H3266" s="7" t="str">
        <f>VLOOKUP(G3266,'Sub-Acct VLookup'!$A$1:$B$44,2,0)</f>
        <v>Community Welfare</v>
      </c>
      <c r="I3266" s="237">
        <v>3307</v>
      </c>
      <c r="J3266" s="213" t="s">
        <v>1026</v>
      </c>
      <c r="K3266" s="213"/>
      <c r="L3266" t="str">
        <f>VLOOKUP(J3266,'State V-Lookup'!$A$1:$B$19,2,0)</f>
        <v>TENNESSEE</v>
      </c>
      <c r="M3266" t="str">
        <f>VLOOKUP(I3266,'Cost Center VLookup'!$A$1:$C$99,2,0)</f>
        <v>3307 Mid St Div Franklin Finance</v>
      </c>
      <c r="N3266" t="str">
        <f>VLOOKUP(I3266,'Cost Center VLookup'!$A$1:$C$89,3,0)</f>
        <v>Marcie Wessinger</v>
      </c>
      <c r="O3266" t="str">
        <f>VLOOKUP(I3266,'Cost Center VLookup'!$A$1:$D$97,4,0)</f>
        <v>Administration</v>
      </c>
    </row>
    <row r="3267" spans="1:15" ht="15" hidden="1">
      <c r="A3267" s="235" t="s">
        <v>3554</v>
      </c>
      <c r="B3267" s="224">
        <v>201909</v>
      </c>
      <c r="C3267" s="98" t="s">
        <v>3131</v>
      </c>
      <c r="D3267" s="235" t="s">
        <v>3555</v>
      </c>
      <c r="E3267" s="235" t="s">
        <v>3561</v>
      </c>
      <c r="F3267" s="236">
        <v>2500</v>
      </c>
      <c r="G3267" s="237">
        <v>30702</v>
      </c>
      <c r="H3267" s="7" t="str">
        <f>VLOOKUP(G3267,'Sub-Acct VLookup'!$A$1:$B$44,2,0)</f>
        <v>Education</v>
      </c>
      <c r="I3267" s="237">
        <v>3307</v>
      </c>
      <c r="J3267" s="213" t="s">
        <v>1026</v>
      </c>
      <c r="K3267" s="213"/>
      <c r="L3267" t="str">
        <f>VLOOKUP(J3267,'State V-Lookup'!$A$1:$B$19,2,0)</f>
        <v>TENNESSEE</v>
      </c>
      <c r="M3267" t="str">
        <f>VLOOKUP(I3267,'Cost Center VLookup'!$A$1:$C$99,2,0)</f>
        <v>3307 Mid St Div Franklin Finance</v>
      </c>
      <c r="N3267" t="str">
        <f>VLOOKUP(I3267,'Cost Center VLookup'!$A$1:$C$89,3,0)</f>
        <v>Marcie Wessinger</v>
      </c>
      <c r="O3267" t="str">
        <f>VLOOKUP(I3267,'Cost Center VLookup'!$A$1:$D$97,4,0)</f>
        <v>Administration</v>
      </c>
    </row>
    <row r="3268" spans="1:15" ht="15" hidden="1">
      <c r="A3268" s="235" t="s">
        <v>3554</v>
      </c>
      <c r="B3268" s="224">
        <v>201909</v>
      </c>
      <c r="C3268" s="98" t="s">
        <v>3131</v>
      </c>
      <c r="D3268" s="235" t="s">
        <v>3555</v>
      </c>
      <c r="E3268" s="235" t="s">
        <v>3562</v>
      </c>
      <c r="F3268" s="236">
        <v>500</v>
      </c>
      <c r="G3268" s="237">
        <v>30702</v>
      </c>
      <c r="H3268" s="7" t="str">
        <f>VLOOKUP(G3268,'Sub-Acct VLookup'!$A$1:$B$44,2,0)</f>
        <v>Education</v>
      </c>
      <c r="I3268" s="237">
        <v>3307</v>
      </c>
      <c r="J3268" s="213" t="s">
        <v>1026</v>
      </c>
      <c r="K3268" s="213"/>
      <c r="L3268" t="str">
        <f>VLOOKUP(J3268,'State V-Lookup'!$A$1:$B$19,2,0)</f>
        <v>TENNESSEE</v>
      </c>
      <c r="M3268" t="str">
        <f>VLOOKUP(I3268,'Cost Center VLookup'!$A$1:$C$99,2,0)</f>
        <v>3307 Mid St Div Franklin Finance</v>
      </c>
      <c r="N3268" t="str">
        <f>VLOOKUP(I3268,'Cost Center VLookup'!$A$1:$C$89,3,0)</f>
        <v>Marcie Wessinger</v>
      </c>
      <c r="O3268" t="str">
        <f>VLOOKUP(I3268,'Cost Center VLookup'!$A$1:$D$97,4,0)</f>
        <v>Administration</v>
      </c>
    </row>
    <row r="3269" spans="1:15" ht="15" hidden="1">
      <c r="A3269" s="235" t="s">
        <v>3554</v>
      </c>
      <c r="B3269" s="224">
        <v>201909</v>
      </c>
      <c r="C3269" s="98" t="s">
        <v>3131</v>
      </c>
      <c r="D3269" s="235" t="s">
        <v>3555</v>
      </c>
      <c r="E3269" s="235" t="s">
        <v>3563</v>
      </c>
      <c r="F3269" s="236">
        <v>2500</v>
      </c>
      <c r="G3269" s="237">
        <v>30736</v>
      </c>
      <c r="H3269" s="7" t="str">
        <f>VLOOKUP(G3269,'Sub-Acct VLookup'!$A$1:$B$44,2,0)</f>
        <v>Community Welfare</v>
      </c>
      <c r="I3269" s="237">
        <v>3439</v>
      </c>
      <c r="J3269" s="238" t="s">
        <v>1035</v>
      </c>
      <c r="K3269" s="238"/>
      <c r="L3269" t="str">
        <f>VLOOKUP(J3269,'State V-Lookup'!$A$1:$B$19,2,0)</f>
        <v>VIRGINIA</v>
      </c>
      <c r="M3269" t="str">
        <f>VLOOKUP(I3269,'Cost Center VLookup'!$A$1:$C$99,2,0)</f>
        <v>3439 Mid St Div New River South Operations</v>
      </c>
      <c r="N3269" t="str">
        <f>VLOOKUP(I3269,'Cost Center VLookup'!$A$1:$C$89,3,0)</f>
        <v>Alex House</v>
      </c>
      <c r="O3269" t="str">
        <f>VLOOKUP(I3269,'Cost Center VLookup'!$A$1:$D$97,4,0)</f>
        <v>Bernie Anderson</v>
      </c>
    </row>
    <row r="3270" spans="1:15" ht="15" hidden="1">
      <c r="A3270" s="235" t="s">
        <v>3554</v>
      </c>
      <c r="B3270" s="224">
        <v>201909</v>
      </c>
      <c r="C3270" s="98" t="s">
        <v>3131</v>
      </c>
      <c r="D3270" s="235" t="s">
        <v>3555</v>
      </c>
      <c r="E3270" s="235" t="s">
        <v>3564</v>
      </c>
      <c r="F3270" s="236">
        <v>5000</v>
      </c>
      <c r="G3270" s="237">
        <v>30736</v>
      </c>
      <c r="H3270" s="7" t="str">
        <f>VLOOKUP(G3270,'Sub-Acct VLookup'!$A$1:$B$44,2,0)</f>
        <v>Community Welfare</v>
      </c>
      <c r="I3270" s="237">
        <v>3438</v>
      </c>
      <c r="J3270" s="238" t="s">
        <v>1035</v>
      </c>
      <c r="K3270" s="238"/>
      <c r="L3270" t="str">
        <f>VLOOKUP(J3270,'State V-Lookup'!$A$1:$B$19,2,0)</f>
        <v>VIRGINIA</v>
      </c>
      <c r="M3270" t="str">
        <f>VLOOKUP(I3270,'Cost Center VLookup'!$A$1:$C$99,2,0)</f>
        <v>3438 Mid St Div New River North Operations</v>
      </c>
      <c r="N3270" t="str">
        <f>VLOOKUP(I3270,'Cost Center VLookup'!$A$1:$C$89,3,0)</f>
        <v>Perry Patterson</v>
      </c>
      <c r="O3270" t="str">
        <f>VLOOKUP(I3270,'Cost Center VLookup'!$A$1:$D$97,4,0)</f>
        <v>Bernie Anderson</v>
      </c>
    </row>
    <row r="3271" spans="1:15" ht="15" hidden="1">
      <c r="A3271" s="235" t="s">
        <v>3565</v>
      </c>
      <c r="B3271" s="224">
        <v>201909</v>
      </c>
      <c r="C3271" s="98" t="s">
        <v>3131</v>
      </c>
      <c r="D3271" s="235" t="s">
        <v>3566</v>
      </c>
      <c r="E3271" s="235" t="s">
        <v>694</v>
      </c>
      <c r="F3271" s="236">
        <v>1000</v>
      </c>
      <c r="G3271" s="237">
        <v>30736</v>
      </c>
      <c r="H3271" s="7" t="str">
        <f>VLOOKUP(G3271,'Sub-Acct VLookup'!$A$1:$B$44,2,0)</f>
        <v>Community Welfare</v>
      </c>
      <c r="I3271" s="237">
        <v>2637</v>
      </c>
      <c r="J3271" s="238" t="s">
        <v>1011</v>
      </c>
      <c r="K3271" s="238"/>
      <c r="L3271" t="str">
        <f>VLOOKUP(J3271,'State V-Lookup'!$A$1:$B$19,2,0)</f>
        <v>KENTUCKY</v>
      </c>
      <c r="M3271" t="str">
        <f>VLOOKUP(I3271,'Cost Center VLookup'!$A$1:$C$99,2,0)</f>
        <v>2637 KY Div Paducah C&amp;M/Service</v>
      </c>
      <c r="N3271" t="str">
        <f>VLOOKUP(I3271,'Cost Center VLookup'!$A$1:$C$89,3,0)</f>
        <v>Pat Mattingly / Sean Jones</v>
      </c>
      <c r="O3271" t="str">
        <f>VLOOKUP(I3271,'Cost Center VLookup'!$A$1:$D$97,4,0)</f>
        <v>Ryan Tolbert</v>
      </c>
    </row>
    <row r="3272" spans="1:15" ht="15" hidden="1">
      <c r="A3272" s="235" t="s">
        <v>3565</v>
      </c>
      <c r="B3272" s="224">
        <v>201909</v>
      </c>
      <c r="C3272" s="98" t="s">
        <v>3131</v>
      </c>
      <c r="D3272" s="235" t="s">
        <v>3566</v>
      </c>
      <c r="E3272" s="235" t="s">
        <v>1845</v>
      </c>
      <c r="F3272" s="236">
        <v>12500</v>
      </c>
      <c r="G3272" s="237">
        <v>30736</v>
      </c>
      <c r="H3272" s="7" t="str">
        <f>VLOOKUP(G3272,'Sub-Acct VLookup'!$A$1:$B$44,2,0)</f>
        <v>Community Welfare</v>
      </c>
      <c r="I3272" s="237">
        <v>2734</v>
      </c>
      <c r="J3272" s="238" t="s">
        <v>1011</v>
      </c>
      <c r="K3272" s="238"/>
      <c r="L3272" t="str">
        <f>VLOOKUP(J3272,'State V-Lookup'!$A$1:$B$19,2,0)</f>
        <v>KENTUCKY</v>
      </c>
      <c r="M3272" t="str">
        <f>VLOOKUP(I3272,'Cost Center VLookup'!$A$1:$C$99,2,0)</f>
        <v>2734 KY Div Bowling Green C&amp;M/Service</v>
      </c>
      <c r="N3272" t="str">
        <f>VLOOKUP(I3272,'Cost Center VLookup'!$A$1:$C$89,3,0)</f>
        <v>Don Bonner / Kolby Beals</v>
      </c>
      <c r="O3272" t="str">
        <f>VLOOKUP(I3272,'Cost Center VLookup'!$A$1:$D$97,4,0)</f>
        <v>Mike Close</v>
      </c>
    </row>
    <row r="3273" spans="1:15" ht="15" hidden="1">
      <c r="A3273" s="235" t="s">
        <v>3565</v>
      </c>
      <c r="B3273" s="224">
        <v>201909</v>
      </c>
      <c r="C3273" s="98" t="s">
        <v>3131</v>
      </c>
      <c r="D3273" s="235" t="s">
        <v>3566</v>
      </c>
      <c r="E3273" s="235" t="s">
        <v>1823</v>
      </c>
      <c r="F3273" s="236">
        <v>500</v>
      </c>
      <c r="G3273" s="237">
        <v>30736</v>
      </c>
      <c r="H3273" s="7" t="str">
        <f>VLOOKUP(G3273,'Sub-Acct VLookup'!$A$1:$B$44,2,0)</f>
        <v>Community Welfare</v>
      </c>
      <c r="I3273" s="237">
        <v>2734</v>
      </c>
      <c r="J3273" s="238" t="s">
        <v>1011</v>
      </c>
      <c r="K3273" s="238"/>
      <c r="L3273" t="str">
        <f>VLOOKUP(J3273,'State V-Lookup'!$A$1:$B$19,2,0)</f>
        <v>KENTUCKY</v>
      </c>
      <c r="M3273" t="str">
        <f>VLOOKUP(I3273,'Cost Center VLookup'!$A$1:$C$99,2,0)</f>
        <v>2734 KY Div Bowling Green C&amp;M/Service</v>
      </c>
      <c r="N3273" t="str">
        <f>VLOOKUP(I3273,'Cost Center VLookup'!$A$1:$C$89,3,0)</f>
        <v>Don Bonner / Kolby Beals</v>
      </c>
      <c r="O3273" t="str">
        <f>VLOOKUP(I3273,'Cost Center VLookup'!$A$1:$D$97,4,0)</f>
        <v>Mike Close</v>
      </c>
    </row>
    <row r="3274" spans="1:15" ht="15" hidden="1">
      <c r="A3274" s="235" t="s">
        <v>3565</v>
      </c>
      <c r="B3274" s="224">
        <v>201909</v>
      </c>
      <c r="C3274" s="98" t="s">
        <v>3131</v>
      </c>
      <c r="D3274" s="235" t="s">
        <v>3568</v>
      </c>
      <c r="E3274" s="235" t="s">
        <v>3567</v>
      </c>
      <c r="F3274" s="236">
        <v>2500</v>
      </c>
      <c r="G3274" s="237">
        <v>30736</v>
      </c>
      <c r="H3274" s="7" t="str">
        <f>VLOOKUP(G3274,'Sub-Acct VLookup'!$A$1:$B$44,2,0)</f>
        <v>Community Welfare</v>
      </c>
      <c r="I3274" s="237">
        <v>3333</v>
      </c>
      <c r="J3274" s="238" t="s">
        <v>1011</v>
      </c>
      <c r="K3274" s="238"/>
      <c r="L3274" t="str">
        <f>VLOOKUP(J3274,'State V-Lookup'!$A$1:$B$19,2,0)</f>
        <v>KENTUCKY</v>
      </c>
      <c r="M3274" t="str">
        <f>VLOOKUP(I3274,'Cost Center VLookup'!$A$1:$C$99,2,0)</f>
        <v>3333 Mid St Div Public Affairs</v>
      </c>
      <c r="N3274" t="str">
        <f>VLOOKUP(I3274,'Cost Center VLookup'!$A$1:$C$89,3,0)</f>
        <v>Mark Martin</v>
      </c>
      <c r="O3274" t="str">
        <f>VLOOKUP(I3274,'Cost Center VLookup'!$A$1:$D$97,4,0)</f>
        <v>Administration</v>
      </c>
    </row>
    <row r="3275" spans="1:15" ht="15" hidden="1">
      <c r="A3275" s="235" t="s">
        <v>3565</v>
      </c>
      <c r="B3275" s="224">
        <v>201909</v>
      </c>
      <c r="C3275" s="98" t="s">
        <v>3131</v>
      </c>
      <c r="D3275" s="235" t="s">
        <v>3570</v>
      </c>
      <c r="E3275" s="235" t="s">
        <v>3569</v>
      </c>
      <c r="F3275" s="236">
        <v>10000</v>
      </c>
      <c r="G3275" s="237">
        <v>30736</v>
      </c>
      <c r="H3275" s="7" t="str">
        <f>VLOOKUP(G3275,'Sub-Acct VLookup'!$A$1:$B$44,2,0)</f>
        <v>Community Welfare</v>
      </c>
      <c r="I3275" s="237">
        <v>3333</v>
      </c>
      <c r="J3275" s="238" t="s">
        <v>1011</v>
      </c>
      <c r="K3275" s="238"/>
      <c r="L3275" t="str">
        <f>VLOOKUP(J3275,'State V-Lookup'!$A$1:$B$19,2,0)</f>
        <v>KENTUCKY</v>
      </c>
      <c r="M3275" t="str">
        <f>VLOOKUP(I3275,'Cost Center VLookup'!$A$1:$C$99,2,0)</f>
        <v>3333 Mid St Div Public Affairs</v>
      </c>
      <c r="N3275" t="str">
        <f>VLOOKUP(I3275,'Cost Center VLookup'!$A$1:$C$89,3,0)</f>
        <v>Mark Martin</v>
      </c>
      <c r="O3275" t="str">
        <f>VLOOKUP(I3275,'Cost Center VLookup'!$A$1:$D$97,4,0)</f>
        <v>Administration</v>
      </c>
    </row>
    <row r="3276" spans="1:15" ht="15" hidden="1">
      <c r="A3276" s="239" t="s">
        <v>3527</v>
      </c>
      <c r="B3276" s="224">
        <v>201910</v>
      </c>
      <c r="C3276" s="9" t="s">
        <v>3606</v>
      </c>
      <c r="D3276" s="239" t="s">
        <v>3572</v>
      </c>
      <c r="E3276" s="239" t="s">
        <v>3571</v>
      </c>
      <c r="F3276" s="240">
        <v>1000</v>
      </c>
      <c r="G3276" s="241">
        <v>30736</v>
      </c>
      <c r="H3276" s="7" t="str">
        <f>VLOOKUP(G3276,'Sub-Acct VLookup'!$A$1:$B$44,2,0)</f>
        <v>Community Welfare</v>
      </c>
      <c r="I3276" s="241">
        <v>3434</v>
      </c>
      <c r="J3276" s="213" t="s">
        <v>1026</v>
      </c>
      <c r="K3276" s="213"/>
      <c r="L3276" t="str">
        <f>VLOOKUP(J3276,'State V-Lookup'!$A$1:$B$19,2,0)</f>
        <v>TENNESSEE</v>
      </c>
      <c r="M3276" t="str">
        <f>VLOOKUP(I3276,'Cost Center VLookup'!$A$1:$C$99,2,0)</f>
        <v>3434 Mid St Div Maryville Operations</v>
      </c>
      <c r="N3276" t="str">
        <f>VLOOKUP(I3276,'Cost Center VLookup'!$A$1:$C$89,3,0)</f>
        <v>Bobby Burrell</v>
      </c>
      <c r="O3276" t="str">
        <f>VLOOKUP(I3276,'Cost Center VLookup'!$A$1:$D$97,4,0)</f>
        <v>Bernie Anderson</v>
      </c>
    </row>
    <row r="3277" spans="1:15" ht="15" hidden="1">
      <c r="A3277" s="239" t="s">
        <v>3565</v>
      </c>
      <c r="B3277" s="224">
        <v>201910</v>
      </c>
      <c r="C3277" s="9" t="s">
        <v>3606</v>
      </c>
      <c r="D3277" s="239" t="s">
        <v>3566</v>
      </c>
      <c r="E3277" s="239" t="s">
        <v>581</v>
      </c>
      <c r="F3277" s="240">
        <v>2500</v>
      </c>
      <c r="G3277" s="241">
        <v>30736</v>
      </c>
      <c r="H3277" s="7" t="str">
        <f>VLOOKUP(G3277,'Sub-Acct VLookup'!$A$1:$B$44,2,0)</f>
        <v>Community Welfare</v>
      </c>
      <c r="I3277" s="241">
        <v>2734</v>
      </c>
      <c r="J3277" s="238" t="s">
        <v>1011</v>
      </c>
      <c r="K3277" s="238"/>
      <c r="L3277" t="str">
        <f>VLOOKUP(J3277,'State V-Lookup'!$A$1:$B$19,2,0)</f>
        <v>KENTUCKY</v>
      </c>
      <c r="M3277" t="str">
        <f>VLOOKUP(I3277,'Cost Center VLookup'!$A$1:$C$99,2,0)</f>
        <v>2734 KY Div Bowling Green C&amp;M/Service</v>
      </c>
      <c r="N3277" t="str">
        <f>VLOOKUP(I3277,'Cost Center VLookup'!$A$1:$C$89,3,0)</f>
        <v>Don Bonner / Kolby Beals</v>
      </c>
      <c r="O3277" t="str">
        <f>VLOOKUP(I3277,'Cost Center VLookup'!$A$1:$D$97,4,0)</f>
        <v>Mike Close</v>
      </c>
    </row>
    <row r="3278" spans="1:15" ht="15" hidden="1">
      <c r="A3278" s="239" t="s">
        <v>3573</v>
      </c>
      <c r="B3278" s="224">
        <v>201910</v>
      </c>
      <c r="C3278" s="9" t="s">
        <v>3606</v>
      </c>
      <c r="D3278" s="239" t="s">
        <v>3574</v>
      </c>
      <c r="E3278" s="239" t="s">
        <v>3035</v>
      </c>
      <c r="F3278" s="240">
        <v>500</v>
      </c>
      <c r="G3278" s="241">
        <v>30736</v>
      </c>
      <c r="H3278" s="7" t="str">
        <f>VLOOKUP(G3278,'Sub-Acct VLookup'!$A$1:$B$44,2,0)</f>
        <v>Community Welfare</v>
      </c>
      <c r="I3278" s="241">
        <v>3342</v>
      </c>
      <c r="J3278" s="213" t="s">
        <v>1026</v>
      </c>
      <c r="K3278" s="213"/>
      <c r="L3278" t="str">
        <f>VLOOKUP(J3278,'State V-Lookup'!$A$1:$B$19,2,0)</f>
        <v>TENNESSEE</v>
      </c>
      <c r="M3278" t="str">
        <f>VLOOKUP(I3278,'Cost Center VLookup'!$A$1:$C$99,2,0)</f>
        <v>3342 Mid St Div Franklin Operations</v>
      </c>
      <c r="N3278" t="str">
        <f>VLOOKUP(I3278,'Cost Center VLookup'!$A$1:$C$89,3,0)</f>
        <v>Kenny Hay / Steve Steiger</v>
      </c>
      <c r="O3278" t="str">
        <f>VLOOKUP(I3278,'Cost Center VLookup'!$A$1:$D$97,4,0)</f>
        <v>Brett Lowe</v>
      </c>
    </row>
    <row r="3279" spans="1:15" ht="15" hidden="1">
      <c r="A3279" s="239" t="s">
        <v>3573</v>
      </c>
      <c r="B3279" s="224">
        <v>201910</v>
      </c>
      <c r="C3279" s="9" t="s">
        <v>3606</v>
      </c>
      <c r="D3279" s="239" t="s">
        <v>1667</v>
      </c>
      <c r="E3279" s="239" t="s">
        <v>360</v>
      </c>
      <c r="F3279" s="240">
        <v>100</v>
      </c>
      <c r="G3279" s="241">
        <v>30702</v>
      </c>
      <c r="H3279" s="7" t="str">
        <f>VLOOKUP(G3279,'Sub-Acct VLookup'!$A$1:$B$44,2,0)</f>
        <v>Education</v>
      </c>
      <c r="I3279" s="241">
        <v>3333</v>
      </c>
      <c r="J3279" s="238" t="s">
        <v>1011</v>
      </c>
      <c r="K3279" s="238"/>
      <c r="L3279" t="str">
        <f>VLOOKUP(J3279,'State V-Lookup'!$A$1:$B$19,2,0)</f>
        <v>KENTUCKY</v>
      </c>
      <c r="M3279" t="str">
        <f>VLOOKUP(I3279,'Cost Center VLookup'!$A$1:$C$99,2,0)</f>
        <v>3333 Mid St Div Public Affairs</v>
      </c>
      <c r="N3279" t="str">
        <f>VLOOKUP(I3279,'Cost Center VLookup'!$A$1:$C$89,3,0)</f>
        <v>Mark Martin</v>
      </c>
      <c r="O3279" t="str">
        <f>VLOOKUP(I3279,'Cost Center VLookup'!$A$1:$D$97,4,0)</f>
        <v>Administration</v>
      </c>
    </row>
    <row r="3280" spans="1:15" ht="15" hidden="1">
      <c r="A3280" s="239" t="s">
        <v>3575</v>
      </c>
      <c r="B3280" s="224">
        <v>201910</v>
      </c>
      <c r="C3280" s="9" t="s">
        <v>3606</v>
      </c>
      <c r="D3280" s="239" t="s">
        <v>3577</v>
      </c>
      <c r="E3280" s="239" t="s">
        <v>3576</v>
      </c>
      <c r="F3280" s="240">
        <v>10000</v>
      </c>
      <c r="G3280" s="241">
        <v>30736</v>
      </c>
      <c r="H3280" s="7" t="str">
        <f>VLOOKUP(G3280,'Sub-Acct VLookup'!$A$1:$B$44,2,0)</f>
        <v>Community Welfare</v>
      </c>
      <c r="I3280" s="241">
        <v>2736</v>
      </c>
      <c r="J3280" s="238" t="s">
        <v>1011</v>
      </c>
      <c r="K3280" s="238"/>
      <c r="L3280" t="str">
        <f>VLOOKUP(J3280,'State V-Lookup'!$A$1:$B$19,2,0)</f>
        <v>KENTUCKY</v>
      </c>
      <c r="M3280" t="str">
        <f>VLOOKUP(I3280,'Cost Center VLookup'!$A$1:$C$99,2,0)</f>
        <v>2736 KY Div Hopkinsville C&amp;M/Service</v>
      </c>
      <c r="N3280" t="str">
        <f>VLOOKUP(I3280,'Cost Center VLookup'!$A$1:$C$89,3,0)</f>
        <v>Ryan Tolbert</v>
      </c>
      <c r="O3280" t="str">
        <f>VLOOKUP(I3280,'Cost Center VLookup'!$A$1:$D$97,4,0)</f>
        <v>Mariam Tucker</v>
      </c>
    </row>
    <row r="3281" spans="1:15" ht="15" hidden="1">
      <c r="A3281" s="239" t="s">
        <v>3578</v>
      </c>
      <c r="B3281" s="224">
        <v>201910</v>
      </c>
      <c r="C3281" s="9" t="s">
        <v>3606</v>
      </c>
      <c r="D3281" s="239" t="s">
        <v>3580</v>
      </c>
      <c r="E3281" s="239" t="s">
        <v>3579</v>
      </c>
      <c r="F3281" s="240">
        <v>25</v>
      </c>
      <c r="G3281" s="241">
        <v>30736</v>
      </c>
      <c r="H3281" s="7" t="str">
        <f>VLOOKUP(G3281,'Sub-Acct VLookup'!$A$1:$B$44,2,0)</f>
        <v>Community Welfare</v>
      </c>
      <c r="I3281" s="241">
        <v>3342</v>
      </c>
      <c r="J3281" s="213" t="s">
        <v>1026</v>
      </c>
      <c r="K3281" s="213"/>
      <c r="L3281" t="str">
        <f>VLOOKUP(J3281,'State V-Lookup'!$A$1:$B$19,2,0)</f>
        <v>TENNESSEE</v>
      </c>
      <c r="M3281" t="str">
        <f>VLOOKUP(I3281,'Cost Center VLookup'!$A$1:$C$99,2,0)</f>
        <v>3342 Mid St Div Franklin Operations</v>
      </c>
      <c r="N3281" t="str">
        <f>VLOOKUP(I3281,'Cost Center VLookup'!$A$1:$C$89,3,0)</f>
        <v>Kenny Hay / Steve Steiger</v>
      </c>
      <c r="O3281" t="str">
        <f>VLOOKUP(I3281,'Cost Center VLookup'!$A$1:$D$97,4,0)</f>
        <v>Brett Lowe</v>
      </c>
    </row>
    <row r="3282" spans="1:15" ht="15" hidden="1">
      <c r="A3282" s="239" t="s">
        <v>3581</v>
      </c>
      <c r="B3282" s="224">
        <v>201910</v>
      </c>
      <c r="C3282" s="9" t="s">
        <v>3606</v>
      </c>
      <c r="D3282" s="239" t="s">
        <v>3582</v>
      </c>
      <c r="E3282" s="239" t="s">
        <v>481</v>
      </c>
      <c r="F3282" s="240">
        <v>1000</v>
      </c>
      <c r="G3282" s="241">
        <v>30736</v>
      </c>
      <c r="H3282" s="7" t="str">
        <f>VLOOKUP(G3282,'Sub-Acct VLookup'!$A$1:$B$44,2,0)</f>
        <v>Community Welfare</v>
      </c>
      <c r="I3282" s="241">
        <v>2738</v>
      </c>
      <c r="J3282" s="238" t="s">
        <v>1011</v>
      </c>
      <c r="K3282" s="238"/>
      <c r="L3282" t="str">
        <f>VLOOKUP(J3282,'State V-Lookup'!$A$1:$B$19,2,0)</f>
        <v>KENTUCKY</v>
      </c>
      <c r="M3282" t="str">
        <f>VLOOKUP(I3282,'Cost Center VLookup'!$A$1:$C$99,2,0)</f>
        <v>2738 KY Div Campbellsville C&amp;M/Service</v>
      </c>
      <c r="N3282" t="str">
        <f>VLOOKUP(I3282,'Cost Center VLookup'!$A$1:$C$89,3,0)</f>
        <v>Matt Ferguson</v>
      </c>
      <c r="O3282" t="str">
        <f>VLOOKUP(I3282,'Cost Center VLookup'!$A$1:$D$97,4,0)</f>
        <v>Mike Close</v>
      </c>
    </row>
    <row r="3283" spans="1:15" ht="15" hidden="1">
      <c r="A3283" s="239" t="s">
        <v>3581</v>
      </c>
      <c r="B3283" s="224">
        <v>201910</v>
      </c>
      <c r="C3283" s="9" t="s">
        <v>3606</v>
      </c>
      <c r="D3283" s="239" t="s">
        <v>3582</v>
      </c>
      <c r="E3283" s="239" t="s">
        <v>3068</v>
      </c>
      <c r="F3283" s="240">
        <v>112</v>
      </c>
      <c r="G3283" s="241">
        <v>30736</v>
      </c>
      <c r="H3283" s="7" t="str">
        <f>VLOOKUP(G3283,'Sub-Acct VLookup'!$A$1:$B$44,2,0)</f>
        <v>Community Welfare</v>
      </c>
      <c r="I3283" s="241">
        <v>3342</v>
      </c>
      <c r="J3283" s="213" t="s">
        <v>1026</v>
      </c>
      <c r="K3283" s="213"/>
      <c r="L3283" t="str">
        <f>VLOOKUP(J3283,'State V-Lookup'!$A$1:$B$19,2,0)</f>
        <v>TENNESSEE</v>
      </c>
      <c r="M3283" t="str">
        <f>VLOOKUP(I3283,'Cost Center VLookup'!$A$1:$C$99,2,0)</f>
        <v>3342 Mid St Div Franklin Operations</v>
      </c>
      <c r="N3283" t="str">
        <f>VLOOKUP(I3283,'Cost Center VLookup'!$A$1:$C$89,3,0)</f>
        <v>Kenny Hay / Steve Steiger</v>
      </c>
      <c r="O3283" t="str">
        <f>VLOOKUP(I3283,'Cost Center VLookup'!$A$1:$D$97,4,0)</f>
        <v>Brett Lowe</v>
      </c>
    </row>
    <row r="3284" spans="1:15" ht="15" hidden="1">
      <c r="A3284" s="239" t="s">
        <v>3581</v>
      </c>
      <c r="B3284" s="224">
        <v>201910</v>
      </c>
      <c r="C3284" s="9" t="s">
        <v>3606</v>
      </c>
      <c r="D3284" s="239" t="s">
        <v>3582</v>
      </c>
      <c r="E3284" s="239" t="s">
        <v>2240</v>
      </c>
      <c r="F3284" s="240">
        <v>200</v>
      </c>
      <c r="G3284" s="241">
        <v>30736</v>
      </c>
      <c r="H3284" s="7" t="str">
        <f>VLOOKUP(G3284,'Sub-Acct VLookup'!$A$1:$B$44,2,0)</f>
        <v>Community Welfare</v>
      </c>
      <c r="I3284" s="241">
        <v>2636</v>
      </c>
      <c r="J3284" s="238" t="s">
        <v>1011</v>
      </c>
      <c r="K3284" s="238"/>
      <c r="L3284" t="str">
        <f>VLOOKUP(J3284,'State V-Lookup'!$A$1:$B$19,2,0)</f>
        <v>KENTUCKY</v>
      </c>
      <c r="M3284" t="str">
        <f>VLOOKUP(I3284,'Cost Center VLookup'!$A$1:$C$99,2,0)</f>
        <v>2636 KY Div Owensboro C&amp;M/Service</v>
      </c>
      <c r="N3284" t="str">
        <f>VLOOKUP(I3284,'Cost Center VLookup'!$A$1:$C$89,3,0)</f>
        <v>Robbie Porter / Daniel Mayfield</v>
      </c>
      <c r="O3284" t="str">
        <f>VLOOKUP(I3284,'Cost Center VLookup'!$A$1:$D$97,4,0)</f>
        <v>Mariam Tucker</v>
      </c>
    </row>
    <row r="3285" spans="1:15" ht="15" hidden="1">
      <c r="A3285" s="239" t="s">
        <v>3581</v>
      </c>
      <c r="B3285" s="224">
        <v>201910</v>
      </c>
      <c r="C3285" s="9" t="s">
        <v>3606</v>
      </c>
      <c r="D3285" s="239" t="s">
        <v>3582</v>
      </c>
      <c r="E3285" s="239" t="s">
        <v>3583</v>
      </c>
      <c r="F3285" s="240">
        <v>1500</v>
      </c>
      <c r="G3285" s="241">
        <v>30736</v>
      </c>
      <c r="H3285" s="7" t="str">
        <f>VLOOKUP(G3285,'Sub-Acct VLookup'!$A$1:$B$44,2,0)</f>
        <v>Community Welfare</v>
      </c>
      <c r="I3285" s="241">
        <v>3439</v>
      </c>
      <c r="J3285" s="242" t="s">
        <v>1035</v>
      </c>
      <c r="K3285" s="242"/>
      <c r="L3285" t="str">
        <f>VLOOKUP(J3285,'State V-Lookup'!$A$1:$B$19,2,0)</f>
        <v>VIRGINIA</v>
      </c>
      <c r="M3285" t="str">
        <f>VLOOKUP(I3285,'Cost Center VLookup'!$A$1:$C$99,2,0)</f>
        <v>3439 Mid St Div New River South Operations</v>
      </c>
      <c r="N3285" t="str">
        <f>VLOOKUP(I3285,'Cost Center VLookup'!$A$1:$C$89,3,0)</f>
        <v>Alex House</v>
      </c>
      <c r="O3285" t="str">
        <f>VLOOKUP(I3285,'Cost Center VLookup'!$A$1:$D$97,4,0)</f>
        <v>Bernie Anderson</v>
      </c>
    </row>
    <row r="3286" spans="1:15" ht="15" hidden="1">
      <c r="A3286" s="239" t="s">
        <v>3581</v>
      </c>
      <c r="B3286" s="224">
        <v>201910</v>
      </c>
      <c r="C3286" s="9" t="s">
        <v>3606</v>
      </c>
      <c r="D3286" s="239" t="s">
        <v>3582</v>
      </c>
      <c r="E3286" s="239" t="s">
        <v>3584</v>
      </c>
      <c r="F3286" s="240">
        <v>1000</v>
      </c>
      <c r="G3286" s="241">
        <v>30702</v>
      </c>
      <c r="H3286" s="7" t="str">
        <f>VLOOKUP(G3286,'Sub-Acct VLookup'!$A$1:$B$44,2,0)</f>
        <v>Education</v>
      </c>
      <c r="I3286" s="241">
        <v>2734</v>
      </c>
      <c r="J3286" s="238" t="s">
        <v>1011</v>
      </c>
      <c r="K3286" s="238"/>
      <c r="L3286" t="str">
        <f>VLOOKUP(J3286,'State V-Lookup'!$A$1:$B$19,2,0)</f>
        <v>KENTUCKY</v>
      </c>
      <c r="M3286" t="str">
        <f>VLOOKUP(I3286,'Cost Center VLookup'!$A$1:$C$99,2,0)</f>
        <v>2734 KY Div Bowling Green C&amp;M/Service</v>
      </c>
      <c r="N3286" t="str">
        <f>VLOOKUP(I3286,'Cost Center VLookup'!$A$1:$C$89,3,0)</f>
        <v>Don Bonner / Kolby Beals</v>
      </c>
      <c r="O3286" t="str">
        <f>VLOOKUP(I3286,'Cost Center VLookup'!$A$1:$D$97,4,0)</f>
        <v>Mike Close</v>
      </c>
    </row>
    <row r="3287" spans="1:15" ht="15" hidden="1">
      <c r="A3287" s="239" t="s">
        <v>3585</v>
      </c>
      <c r="B3287" s="224">
        <v>201910</v>
      </c>
      <c r="C3287" s="9" t="s">
        <v>3606</v>
      </c>
      <c r="D3287" s="239" t="s">
        <v>3586</v>
      </c>
      <c r="E3287" s="239" t="s">
        <v>3030</v>
      </c>
      <c r="F3287" s="240">
        <v>1000</v>
      </c>
      <c r="G3287" s="241">
        <v>30705</v>
      </c>
      <c r="H3287" s="7" t="str">
        <f>VLOOKUP(G3287,'Sub-Acct VLookup'!$A$1:$B$44,2,0)</f>
        <v>Health</v>
      </c>
      <c r="I3287" s="241">
        <v>3301</v>
      </c>
      <c r="J3287" s="242" t="s">
        <v>1027</v>
      </c>
      <c r="K3287" s="242"/>
      <c r="L3287" t="str">
        <f>VLOOKUP(J3287,'State V-Lookup'!$A$1:$B$19,2,0)</f>
        <v>GENERAL OFFICE</v>
      </c>
      <c r="M3287" t="str">
        <f>VLOOKUP(I3287,'Cost Center VLookup'!$A$1:$C$99,2,0)</f>
        <v>3301 Mid St Div Franklin Administration</v>
      </c>
      <c r="N3287" t="str">
        <f>VLOOKUP(I3287,'Cost Center VLookup'!$A$1:$C$89,3,0)</f>
        <v>Kevin Dobbs</v>
      </c>
      <c r="O3287" t="str">
        <f>VLOOKUP(I3287,'Cost Center VLookup'!$A$1:$D$97,4,0)</f>
        <v>Administration</v>
      </c>
    </row>
    <row r="3288" spans="1:15" ht="15" hidden="1">
      <c r="A3288" s="239" t="s">
        <v>3587</v>
      </c>
      <c r="B3288" s="224">
        <v>201910</v>
      </c>
      <c r="C3288" s="9" t="s">
        <v>3606</v>
      </c>
      <c r="D3288" s="239" t="s">
        <v>3588</v>
      </c>
      <c r="E3288" s="239" t="s">
        <v>909</v>
      </c>
      <c r="F3288" s="240">
        <v>200</v>
      </c>
      <c r="G3288" s="241">
        <v>30736</v>
      </c>
      <c r="H3288" s="7" t="str">
        <f>VLOOKUP(G3288,'Sub-Acct VLookup'!$A$1:$B$44,2,0)</f>
        <v>Community Welfare</v>
      </c>
      <c r="I3288" s="241">
        <v>3301</v>
      </c>
      <c r="J3288" s="242" t="s">
        <v>1027</v>
      </c>
      <c r="K3288" s="242"/>
      <c r="L3288" t="str">
        <f>VLOOKUP(J3288,'State V-Lookup'!$A$1:$B$19,2,0)</f>
        <v>GENERAL OFFICE</v>
      </c>
      <c r="M3288" t="str">
        <f>VLOOKUP(I3288,'Cost Center VLookup'!$A$1:$C$99,2,0)</f>
        <v>3301 Mid St Div Franklin Administration</v>
      </c>
      <c r="N3288" t="str">
        <f>VLOOKUP(I3288,'Cost Center VLookup'!$A$1:$C$89,3,0)</f>
        <v>Kevin Dobbs</v>
      </c>
      <c r="O3288" t="str">
        <f>VLOOKUP(I3288,'Cost Center VLookup'!$A$1:$D$97,4,0)</f>
        <v>Administration</v>
      </c>
    </row>
    <row r="3289" spans="1:15" ht="15" hidden="1">
      <c r="A3289" s="239" t="s">
        <v>3587</v>
      </c>
      <c r="B3289" s="224">
        <v>201910</v>
      </c>
      <c r="C3289" s="9" t="s">
        <v>3606</v>
      </c>
      <c r="D3289" s="239" t="s">
        <v>3589</v>
      </c>
      <c r="E3289" s="239" t="s">
        <v>3063</v>
      </c>
      <c r="F3289" s="240">
        <v>500</v>
      </c>
      <c r="G3289" s="241">
        <v>30736</v>
      </c>
      <c r="H3289" s="7" t="str">
        <f>VLOOKUP(G3289,'Sub-Acct VLookup'!$A$1:$B$44,2,0)</f>
        <v>Community Welfare</v>
      </c>
      <c r="I3289" s="241">
        <v>2636</v>
      </c>
      <c r="J3289" s="238" t="s">
        <v>1011</v>
      </c>
      <c r="K3289" s="238"/>
      <c r="L3289" t="str">
        <f>VLOOKUP(J3289,'State V-Lookup'!$A$1:$B$19,2,0)</f>
        <v>KENTUCKY</v>
      </c>
      <c r="M3289" t="str">
        <f>VLOOKUP(I3289,'Cost Center VLookup'!$A$1:$C$99,2,0)</f>
        <v>2636 KY Div Owensboro C&amp;M/Service</v>
      </c>
      <c r="N3289" t="str">
        <f>VLOOKUP(I3289,'Cost Center VLookup'!$A$1:$C$89,3,0)</f>
        <v>Robbie Porter / Daniel Mayfield</v>
      </c>
      <c r="O3289" t="str">
        <f>VLOOKUP(I3289,'Cost Center VLookup'!$A$1:$D$97,4,0)</f>
        <v>Mariam Tucker</v>
      </c>
    </row>
    <row r="3290" spans="1:15" ht="15" hidden="1">
      <c r="A3290" s="239" t="s">
        <v>3590</v>
      </c>
      <c r="B3290" s="224">
        <v>201910</v>
      </c>
      <c r="C3290" s="9" t="s">
        <v>3606</v>
      </c>
      <c r="D3290" s="239" t="s">
        <v>3591</v>
      </c>
      <c r="E3290" s="239" t="s">
        <v>876</v>
      </c>
      <c r="F3290" s="240">
        <v>1500</v>
      </c>
      <c r="G3290" s="241">
        <v>30736</v>
      </c>
      <c r="H3290" s="7" t="str">
        <f>VLOOKUP(G3290,'Sub-Acct VLookup'!$A$1:$B$44,2,0)</f>
        <v>Community Welfare</v>
      </c>
      <c r="I3290" s="241">
        <v>2618</v>
      </c>
      <c r="J3290" s="238" t="s">
        <v>1011</v>
      </c>
      <c r="K3290" s="238"/>
      <c r="L3290" t="str">
        <f>VLOOKUP(J3290,'State V-Lookup'!$A$1:$B$19,2,0)</f>
        <v>KENTUCKY</v>
      </c>
      <c r="M3290" t="str">
        <f>VLOOKUP(I3290,'Cost Center VLookup'!$A$1:$C$99,2,0)</f>
        <v>2618 KY Div Safety Tech Services</v>
      </c>
      <c r="N3290" t="str">
        <f>VLOOKUP(I3290,'Cost Center VLookup'!$A$1:$C$89,3,0)</f>
        <v>Travis Greenwood</v>
      </c>
      <c r="O3290" t="str">
        <f>VLOOKUP(I3290,'Cost Center VLookup'!$A$1:$D$97,4,0)</f>
        <v>Tech Services</v>
      </c>
    </row>
    <row r="3291" spans="1:15" ht="15" hidden="1">
      <c r="A3291" s="239" t="s">
        <v>3590</v>
      </c>
      <c r="B3291" s="224">
        <v>201910</v>
      </c>
      <c r="C3291" s="9" t="s">
        <v>3606</v>
      </c>
      <c r="D3291" s="239" t="s">
        <v>3592</v>
      </c>
      <c r="E3291" s="239" t="s">
        <v>605</v>
      </c>
      <c r="F3291" s="240">
        <v>1338.96</v>
      </c>
      <c r="G3291" s="241">
        <v>30736</v>
      </c>
      <c r="H3291" s="7" t="str">
        <f>VLOOKUP(G3291,'Sub-Acct VLookup'!$A$1:$B$44,2,0)</f>
        <v>Community Welfare</v>
      </c>
      <c r="I3291" s="241">
        <v>2735</v>
      </c>
      <c r="J3291" s="238" t="s">
        <v>1011</v>
      </c>
      <c r="K3291" s="238"/>
      <c r="L3291" t="str">
        <f>VLOOKUP(J3291,'State V-Lookup'!$A$1:$B$19,2,0)</f>
        <v>KENTUCKY</v>
      </c>
      <c r="M3291" t="str">
        <f>VLOOKUP(I3291,'Cost Center VLookup'!$A$1:$C$99,2,0)</f>
        <v>2735 KY Div Glasgow C&amp;M/Service</v>
      </c>
      <c r="N3291" t="str">
        <f>VLOOKUP(I3291,'Cost Center VLookup'!$A$1:$C$89,3,0)</f>
        <v>Brett Lowe</v>
      </c>
      <c r="O3291" t="str">
        <f>VLOOKUP(I3291,'Cost Center VLookup'!$A$1:$D$97,4,0)</f>
        <v>Mike Close</v>
      </c>
    </row>
    <row r="3292" spans="1:15" ht="15" hidden="1">
      <c r="A3292" s="239" t="s">
        <v>3593</v>
      </c>
      <c r="B3292" s="224">
        <v>201910</v>
      </c>
      <c r="C3292" s="9" t="s">
        <v>3606</v>
      </c>
      <c r="D3292" s="239" t="s">
        <v>3594</v>
      </c>
      <c r="E3292" s="239" t="s">
        <v>713</v>
      </c>
      <c r="F3292" s="240">
        <v>2500</v>
      </c>
      <c r="G3292" s="241">
        <v>30702</v>
      </c>
      <c r="H3292" s="7" t="str">
        <f>VLOOKUP(G3292,'Sub-Acct VLookup'!$A$1:$B$44,2,0)</f>
        <v>Education</v>
      </c>
      <c r="I3292" s="241">
        <v>2636</v>
      </c>
      <c r="J3292" s="238" t="s">
        <v>1011</v>
      </c>
      <c r="K3292" s="238"/>
      <c r="L3292" t="str">
        <f>VLOOKUP(J3292,'State V-Lookup'!$A$1:$B$19,2,0)</f>
        <v>KENTUCKY</v>
      </c>
      <c r="M3292" t="str">
        <f>VLOOKUP(I3292,'Cost Center VLookup'!$A$1:$C$99,2,0)</f>
        <v>2636 KY Div Owensboro C&amp;M/Service</v>
      </c>
      <c r="N3292" t="str">
        <f>VLOOKUP(I3292,'Cost Center VLookup'!$A$1:$C$89,3,0)</f>
        <v>Robbie Porter / Daniel Mayfield</v>
      </c>
      <c r="O3292" t="str">
        <f>VLOOKUP(I3292,'Cost Center VLookup'!$A$1:$D$97,4,0)</f>
        <v>Mariam Tucker</v>
      </c>
    </row>
    <row r="3293" spans="1:15" ht="15" hidden="1">
      <c r="A3293" s="239" t="s">
        <v>3595</v>
      </c>
      <c r="B3293" s="224">
        <v>201910</v>
      </c>
      <c r="C3293" s="9" t="s">
        <v>3606</v>
      </c>
      <c r="D3293" s="239" t="s">
        <v>3596</v>
      </c>
      <c r="E3293" s="239" t="s">
        <v>857</v>
      </c>
      <c r="F3293" s="240">
        <v>2000</v>
      </c>
      <c r="G3293" s="241">
        <v>30702</v>
      </c>
      <c r="H3293" s="7" t="str">
        <f>VLOOKUP(G3293,'Sub-Acct VLookup'!$A$1:$B$44,2,0)</f>
        <v>Education</v>
      </c>
      <c r="I3293" s="241">
        <v>3315</v>
      </c>
      <c r="J3293" s="213" t="s">
        <v>1026</v>
      </c>
      <c r="K3293" s="213"/>
      <c r="L3293" t="str">
        <f>VLOOKUP(J3293,'State V-Lookup'!$A$1:$B$19,2,0)</f>
        <v>TENNESSEE</v>
      </c>
      <c r="M3293" t="str">
        <f>VLOOKUP(I3293,'Cost Center VLookup'!$A$1:$C$99,2,0)</f>
        <v>3315 Mid St Div Franklin Measurement &amp; Corrosion Control</v>
      </c>
      <c r="N3293" t="str">
        <f>VLOOKUP(I3293,'Cost Center VLookup'!$A$1:$C$89,3,0)</f>
        <v>Ryan Chastain</v>
      </c>
      <c r="O3293" t="str">
        <f>VLOOKUP(I3293,'Cost Center VLookup'!$A$1:$D$97,4,0)</f>
        <v>Tech Services</v>
      </c>
    </row>
    <row r="3294" spans="1:15" ht="15" hidden="1">
      <c r="A3294" s="239" t="s">
        <v>3595</v>
      </c>
      <c r="B3294" s="224">
        <v>201910</v>
      </c>
      <c r="C3294" s="9" t="s">
        <v>3606</v>
      </c>
      <c r="D3294" s="239" t="s">
        <v>3597</v>
      </c>
      <c r="E3294" s="239" t="s">
        <v>857</v>
      </c>
      <c r="F3294" s="240">
        <v>2000</v>
      </c>
      <c r="G3294" s="241">
        <v>30702</v>
      </c>
      <c r="H3294" s="7" t="str">
        <f>VLOOKUP(G3294,'Sub-Acct VLookup'!$A$1:$B$44,2,0)</f>
        <v>Education</v>
      </c>
      <c r="I3294" s="241">
        <v>3315</v>
      </c>
      <c r="J3294" s="213" t="s">
        <v>1026</v>
      </c>
      <c r="K3294" s="213"/>
      <c r="L3294" t="str">
        <f>VLOOKUP(J3294,'State V-Lookup'!$A$1:$B$19,2,0)</f>
        <v>TENNESSEE</v>
      </c>
      <c r="M3294" t="str">
        <f>VLOOKUP(I3294,'Cost Center VLookup'!$A$1:$C$99,2,0)</f>
        <v>3315 Mid St Div Franklin Measurement &amp; Corrosion Control</v>
      </c>
      <c r="N3294" t="str">
        <f>VLOOKUP(I3294,'Cost Center VLookup'!$A$1:$C$89,3,0)</f>
        <v>Ryan Chastain</v>
      </c>
      <c r="O3294" t="str">
        <f>VLOOKUP(I3294,'Cost Center VLookup'!$A$1:$D$97,4,0)</f>
        <v>Tech Services</v>
      </c>
    </row>
    <row r="3295" spans="1:15" ht="15" hidden="1">
      <c r="A3295" s="239" t="s">
        <v>3595</v>
      </c>
      <c r="B3295" s="224">
        <v>201910</v>
      </c>
      <c r="C3295" s="9" t="s">
        <v>3606</v>
      </c>
      <c r="D3295" s="239" t="s">
        <v>3597</v>
      </c>
      <c r="E3295" s="239" t="s">
        <v>1848</v>
      </c>
      <c r="F3295" s="240">
        <v>750</v>
      </c>
      <c r="G3295" s="241">
        <v>30702</v>
      </c>
      <c r="H3295" s="7" t="str">
        <f>VLOOKUP(G3295,'Sub-Acct VLookup'!$A$1:$B$44,2,0)</f>
        <v>Education</v>
      </c>
      <c r="I3295" s="241">
        <v>3306</v>
      </c>
      <c r="J3295" s="213" t="s">
        <v>1026</v>
      </c>
      <c r="K3295" s="213"/>
      <c r="L3295" t="str">
        <f>VLOOKUP(J3295,'State V-Lookup'!$A$1:$B$19,2,0)</f>
        <v>TENNESSEE</v>
      </c>
      <c r="M3295" t="str">
        <f>VLOOKUP(I3295,'Cost Center VLookup'!$A$1:$C$99,2,0)</f>
        <v>3306 Mid St Div Franklin Project Engineering &amp; Maps/Records</v>
      </c>
      <c r="N3295" t="str">
        <f>VLOOKUP(I3295,'Cost Center VLookup'!$A$1:$C$89,3,0)</f>
        <v>Jeremy Lee</v>
      </c>
      <c r="O3295" t="str">
        <f>VLOOKUP(I3295,'Cost Center VLookup'!$A$1:$D$97,4,0)</f>
        <v>Tech Services</v>
      </c>
    </row>
    <row r="3296" spans="1:15" ht="15" hidden="1">
      <c r="A3296" s="239" t="s">
        <v>3598</v>
      </c>
      <c r="B3296" s="224">
        <v>201910</v>
      </c>
      <c r="C3296" s="9" t="s">
        <v>3606</v>
      </c>
      <c r="D3296" s="239" t="s">
        <v>1677</v>
      </c>
      <c r="E3296" s="239" t="s">
        <v>486</v>
      </c>
      <c r="F3296" s="240">
        <v>205.12</v>
      </c>
      <c r="G3296" s="241">
        <v>30740</v>
      </c>
      <c r="H3296" s="7" t="str">
        <f>VLOOKUP(G3296,'Sub-Acct VLookup'!$A$1:$B$44,2,0)</f>
        <v>Miscellanous Income Deductions</v>
      </c>
      <c r="I3296" s="241">
        <v>2734</v>
      </c>
      <c r="J3296" s="238" t="s">
        <v>1011</v>
      </c>
      <c r="K3296" s="238"/>
      <c r="L3296" t="str">
        <f>VLOOKUP(J3296,'State V-Lookup'!$A$1:$B$19,2,0)</f>
        <v>KENTUCKY</v>
      </c>
      <c r="M3296" t="str">
        <f>VLOOKUP(I3296,'Cost Center VLookup'!$A$1:$C$99,2,0)</f>
        <v>2734 KY Div Bowling Green C&amp;M/Service</v>
      </c>
      <c r="N3296" t="str">
        <f>VLOOKUP(I3296,'Cost Center VLookup'!$A$1:$C$89,3,0)</f>
        <v>Don Bonner / Kolby Beals</v>
      </c>
      <c r="O3296" t="str">
        <f>VLOOKUP(I3296,'Cost Center VLookup'!$A$1:$D$97,4,0)</f>
        <v>Mike Close</v>
      </c>
    </row>
    <row r="3297" spans="1:15" ht="15" hidden="1">
      <c r="A3297" s="239" t="s">
        <v>3599</v>
      </c>
      <c r="B3297" s="224">
        <v>201910</v>
      </c>
      <c r="C3297" s="9" t="s">
        <v>3606</v>
      </c>
      <c r="D3297" s="239" t="s">
        <v>3601</v>
      </c>
      <c r="E3297" s="239" t="s">
        <v>3600</v>
      </c>
      <c r="F3297" s="240">
        <v>500</v>
      </c>
      <c r="G3297" s="241">
        <v>30736</v>
      </c>
      <c r="H3297" s="7" t="str">
        <f>VLOOKUP(G3297,'Sub-Acct VLookup'!$A$1:$B$44,2,0)</f>
        <v>Community Welfare</v>
      </c>
      <c r="I3297" s="241">
        <v>3333</v>
      </c>
      <c r="J3297" s="238" t="s">
        <v>1011</v>
      </c>
      <c r="K3297" s="238"/>
      <c r="L3297" t="str">
        <f>VLOOKUP(J3297,'State V-Lookup'!$A$1:$B$19,2,0)</f>
        <v>KENTUCKY</v>
      </c>
      <c r="M3297" t="str">
        <f>VLOOKUP(I3297,'Cost Center VLookup'!$A$1:$C$99,2,0)</f>
        <v>3333 Mid St Div Public Affairs</v>
      </c>
      <c r="N3297" t="str">
        <f>VLOOKUP(I3297,'Cost Center VLookup'!$A$1:$C$89,3,0)</f>
        <v>Mark Martin</v>
      </c>
      <c r="O3297" t="str">
        <f>VLOOKUP(I3297,'Cost Center VLookup'!$A$1:$D$97,4,0)</f>
        <v>Administration</v>
      </c>
    </row>
    <row r="3298" spans="1:15" ht="15" hidden="1">
      <c r="A3298" s="239" t="s">
        <v>3602</v>
      </c>
      <c r="B3298" s="224">
        <v>201910</v>
      </c>
      <c r="C3298" s="9" t="s">
        <v>3606</v>
      </c>
      <c r="D3298" s="239" t="s">
        <v>3603</v>
      </c>
      <c r="E3298" s="239" t="s">
        <v>1486</v>
      </c>
      <c r="F3298" s="240">
        <v>126406.01</v>
      </c>
      <c r="G3298" s="241">
        <v>30711</v>
      </c>
      <c r="H3298" s="7" t="str">
        <f>VLOOKUP(G3298,'Sub-Acct VLookup'!$A$1:$B$44,2,0)</f>
        <v>Heat Help Assistance Program</v>
      </c>
      <c r="I3298" s="241">
        <v>3333</v>
      </c>
      <c r="J3298" s="238" t="s">
        <v>1011</v>
      </c>
      <c r="K3298" s="238"/>
      <c r="L3298" t="str">
        <f>VLOOKUP(J3298,'State V-Lookup'!$A$1:$B$19,2,0)</f>
        <v>KENTUCKY</v>
      </c>
      <c r="M3298" t="str">
        <f>VLOOKUP(I3298,'Cost Center VLookup'!$A$1:$C$99,2,0)</f>
        <v>3333 Mid St Div Public Affairs</v>
      </c>
      <c r="N3298" t="str">
        <f>VLOOKUP(I3298,'Cost Center VLookup'!$A$1:$C$89,3,0)</f>
        <v>Mark Martin</v>
      </c>
      <c r="O3298" t="str">
        <f>VLOOKUP(I3298,'Cost Center VLookup'!$A$1:$D$97,4,0)</f>
        <v>Administration</v>
      </c>
    </row>
    <row r="3299" spans="1:15" ht="15" hidden="1">
      <c r="A3299" s="239" t="s">
        <v>3602</v>
      </c>
      <c r="B3299" s="224">
        <v>201910</v>
      </c>
      <c r="C3299" s="9" t="s">
        <v>3606</v>
      </c>
      <c r="D3299" s="239" t="s">
        <v>3603</v>
      </c>
      <c r="E3299" s="239" t="s">
        <v>1486</v>
      </c>
      <c r="F3299" s="240">
        <v>128701.99</v>
      </c>
      <c r="G3299" s="241">
        <v>30711</v>
      </c>
      <c r="H3299" s="7" t="str">
        <f>VLOOKUP(G3299,'Sub-Acct VLookup'!$A$1:$B$44,2,0)</f>
        <v>Heat Help Assistance Program</v>
      </c>
      <c r="I3299" s="241">
        <v>3333</v>
      </c>
      <c r="J3299" s="242" t="s">
        <v>1027</v>
      </c>
      <c r="K3299" s="242"/>
      <c r="L3299" t="str">
        <f>VLOOKUP(J3299,'State V-Lookup'!$A$1:$B$19,2,0)</f>
        <v>GENERAL OFFICE</v>
      </c>
      <c r="M3299" t="str">
        <f>VLOOKUP(I3299,'Cost Center VLookup'!$A$1:$C$99,2,0)</f>
        <v>3333 Mid St Div Public Affairs</v>
      </c>
      <c r="N3299" t="str">
        <f>VLOOKUP(I3299,'Cost Center VLookup'!$A$1:$C$89,3,0)</f>
        <v>Mark Martin</v>
      </c>
      <c r="O3299" t="str">
        <f>VLOOKUP(I3299,'Cost Center VLookup'!$A$1:$D$97,4,0)</f>
        <v>Administration</v>
      </c>
    </row>
    <row r="3300" spans="1:15" ht="15" hidden="1">
      <c r="A3300" s="239" t="s">
        <v>3604</v>
      </c>
      <c r="B3300" s="224">
        <v>201910</v>
      </c>
      <c r="C3300" s="9" t="s">
        <v>3606</v>
      </c>
      <c r="D3300" s="239" t="s">
        <v>3605</v>
      </c>
      <c r="E3300" s="239" t="s">
        <v>2841</v>
      </c>
      <c r="F3300" s="240">
        <v>500</v>
      </c>
      <c r="G3300" s="241">
        <v>30736</v>
      </c>
      <c r="H3300" s="7" t="str">
        <f>VLOOKUP(G3300,'Sub-Acct VLookup'!$A$1:$B$44,2,0)</f>
        <v>Community Welfare</v>
      </c>
      <c r="I3300" s="241">
        <v>3344</v>
      </c>
      <c r="J3300" s="213" t="s">
        <v>1026</v>
      </c>
      <c r="K3300" s="213"/>
      <c r="L3300" t="str">
        <f>VLOOKUP(J3300,'State V-Lookup'!$A$1:$B$19,2,0)</f>
        <v>TENNESSEE</v>
      </c>
      <c r="M3300" t="str">
        <f>VLOOKUP(I3300,'Cost Center VLookup'!$A$1:$C$99,2,0)</f>
        <v>3344 Mid St Div Shelbyville Operations</v>
      </c>
      <c r="N3300" t="str">
        <f>VLOOKUP(I3300,'Cost Center VLookup'!$A$1:$C$89,3,0)</f>
        <v>James Robbins / Jason Griffin</v>
      </c>
      <c r="O3300" t="str">
        <f>VLOOKUP(I3300,'Cost Center VLookup'!$A$1:$D$97,4,0)</f>
        <v>Brett Lowe</v>
      </c>
    </row>
    <row r="3301" spans="1:15" ht="15" hidden="1">
      <c r="A3301" s="243" t="s">
        <v>3523</v>
      </c>
      <c r="B3301" s="224">
        <v>201911</v>
      </c>
      <c r="C3301" s="9" t="s">
        <v>3606</v>
      </c>
      <c r="D3301" s="243" t="s">
        <v>3525</v>
      </c>
      <c r="E3301" s="243" t="s">
        <v>470</v>
      </c>
      <c r="F3301" s="244">
        <v>-3500</v>
      </c>
      <c r="G3301" s="245">
        <v>30736</v>
      </c>
      <c r="H3301" s="7" t="str">
        <f>VLOOKUP(G3301,'Sub-Acct VLookup'!$A$1:$B$44,2,0)</f>
        <v>Community Welfare</v>
      </c>
      <c r="I3301" s="245">
        <v>3333</v>
      </c>
      <c r="J3301" s="238" t="s">
        <v>1011</v>
      </c>
      <c r="K3301" s="238"/>
      <c r="L3301" t="str">
        <f>VLOOKUP(J3301,'State V-Lookup'!$A$1:$B$19,2,0)</f>
        <v>KENTUCKY</v>
      </c>
      <c r="M3301" t="str">
        <f>VLOOKUP(I3301,'Cost Center VLookup'!$A$1:$C$99,2,0)</f>
        <v>3333 Mid St Div Public Affairs</v>
      </c>
      <c r="N3301" t="str">
        <f>VLOOKUP(I3301,'Cost Center VLookup'!$A$1:$C$89,3,0)</f>
        <v>Mark Martin</v>
      </c>
      <c r="O3301" t="str">
        <f>VLOOKUP(I3301,'Cost Center VLookup'!$A$1:$D$97,4,0)</f>
        <v>Administration</v>
      </c>
    </row>
    <row r="3302" spans="1:15" ht="15" hidden="1">
      <c r="A3302" s="243" t="s">
        <v>3581</v>
      </c>
      <c r="B3302" s="224">
        <v>201911</v>
      </c>
      <c r="C3302" s="9" t="s">
        <v>3606</v>
      </c>
      <c r="D3302" s="243" t="s">
        <v>3582</v>
      </c>
      <c r="E3302" s="243" t="s">
        <v>3583</v>
      </c>
      <c r="F3302" s="244">
        <v>-1500</v>
      </c>
      <c r="G3302" s="245">
        <v>30736</v>
      </c>
      <c r="H3302" s="7" t="str">
        <f>VLOOKUP(G3302,'Sub-Acct VLookup'!$A$1:$B$44,2,0)</f>
        <v>Community Welfare</v>
      </c>
      <c r="I3302" s="245">
        <v>3439</v>
      </c>
      <c r="J3302" s="246" t="s">
        <v>1035</v>
      </c>
      <c r="K3302" s="246"/>
      <c r="L3302" t="str">
        <f>VLOOKUP(J3302,'State V-Lookup'!$A$1:$B$19,2,0)</f>
        <v>VIRGINIA</v>
      </c>
      <c r="M3302" t="str">
        <f>VLOOKUP(I3302,'Cost Center VLookup'!$A$1:$C$99,2,0)</f>
        <v>3439 Mid St Div New River South Operations</v>
      </c>
      <c r="N3302" t="str">
        <f>VLOOKUP(I3302,'Cost Center VLookup'!$A$1:$C$89,3,0)</f>
        <v>Alex House</v>
      </c>
      <c r="O3302" t="str">
        <f>VLOOKUP(I3302,'Cost Center VLookup'!$A$1:$D$97,4,0)</f>
        <v>Bernie Anderson</v>
      </c>
    </row>
    <row r="3303" spans="1:15" ht="15" hidden="1">
      <c r="A3303" s="243" t="s">
        <v>3607</v>
      </c>
      <c r="B3303" s="224">
        <v>201911</v>
      </c>
      <c r="C3303" s="9" t="s">
        <v>3606</v>
      </c>
      <c r="D3303" s="243" t="s">
        <v>3608</v>
      </c>
      <c r="E3303" s="243" t="s">
        <v>597</v>
      </c>
      <c r="F3303" s="244">
        <v>80</v>
      </c>
      <c r="G3303" s="245">
        <v>30736</v>
      </c>
      <c r="H3303" s="7" t="str">
        <f>VLOOKUP(G3303,'Sub-Acct VLookup'!$A$1:$B$44,2,0)</f>
        <v>Community Welfare</v>
      </c>
      <c r="I3303" s="245">
        <v>3435</v>
      </c>
      <c r="J3303" s="213" t="s">
        <v>1026</v>
      </c>
      <c r="K3303" s="213"/>
      <c r="L3303" t="str">
        <f>VLOOKUP(J3303,'State V-Lookup'!$A$1:$B$19,2,0)</f>
        <v>TENNESSEE</v>
      </c>
      <c r="M3303" t="str">
        <f>VLOOKUP(I3303,'Cost Center VLookup'!$A$1:$C$99,2,0)</f>
        <v>3435 Mid St Div Greenville/Morristown Operations</v>
      </c>
      <c r="N3303" t="str">
        <f>VLOOKUP(I3303,'Cost Center VLookup'!$A$1:$C$89,3,0)</f>
        <v>Jonathan Barnett</v>
      </c>
      <c r="O3303" t="str">
        <f>VLOOKUP(I3303,'Cost Center VLookup'!$A$1:$D$97,4,0)</f>
        <v>Bernie Anderson</v>
      </c>
    </row>
    <row r="3304" spans="1:15" ht="15" hidden="1">
      <c r="A3304" s="243" t="s">
        <v>3609</v>
      </c>
      <c r="B3304" s="224">
        <v>201911</v>
      </c>
      <c r="C3304" s="9" t="s">
        <v>3606</v>
      </c>
      <c r="D3304" s="243" t="s">
        <v>3611</v>
      </c>
      <c r="E3304" s="243" t="s">
        <v>3610</v>
      </c>
      <c r="F3304" s="244">
        <v>150</v>
      </c>
      <c r="G3304" s="245">
        <v>30736</v>
      </c>
      <c r="H3304" s="7" t="str">
        <f>VLOOKUP(G3304,'Sub-Acct VLookup'!$A$1:$B$44,2,0)</f>
        <v>Community Welfare</v>
      </c>
      <c r="I3304" s="245">
        <v>2636</v>
      </c>
      <c r="J3304" s="238" t="s">
        <v>1011</v>
      </c>
      <c r="K3304" s="238"/>
      <c r="L3304" t="str">
        <f>VLOOKUP(J3304,'State V-Lookup'!$A$1:$B$19,2,0)</f>
        <v>KENTUCKY</v>
      </c>
      <c r="M3304" t="str">
        <f>VLOOKUP(I3304,'Cost Center VLookup'!$A$1:$C$99,2,0)</f>
        <v>2636 KY Div Owensboro C&amp;M/Service</v>
      </c>
      <c r="N3304" t="str">
        <f>VLOOKUP(I3304,'Cost Center VLookup'!$A$1:$C$89,3,0)</f>
        <v>Robbie Porter / Daniel Mayfield</v>
      </c>
      <c r="O3304" t="str">
        <f>VLOOKUP(I3304,'Cost Center VLookup'!$A$1:$D$97,4,0)</f>
        <v>Mariam Tucker</v>
      </c>
    </row>
    <row r="3305" spans="1:15" ht="15" hidden="1">
      <c r="A3305" s="243" t="s">
        <v>3609</v>
      </c>
      <c r="B3305" s="224">
        <v>201911</v>
      </c>
      <c r="C3305" s="9" t="s">
        <v>3606</v>
      </c>
      <c r="D3305" s="243" t="s">
        <v>3612</v>
      </c>
      <c r="E3305" s="243" t="s">
        <v>1064</v>
      </c>
      <c r="F3305" s="244">
        <v>500</v>
      </c>
      <c r="G3305" s="245">
        <v>30702</v>
      </c>
      <c r="H3305" s="7" t="str">
        <f>VLOOKUP(G3305,'Sub-Acct VLookup'!$A$1:$B$44,2,0)</f>
        <v>Education</v>
      </c>
      <c r="I3305" s="245">
        <v>2618</v>
      </c>
      <c r="J3305" s="213" t="s">
        <v>1026</v>
      </c>
      <c r="K3305" s="213"/>
      <c r="L3305" t="str">
        <f>VLOOKUP(J3305,'State V-Lookup'!$A$1:$B$19,2,0)</f>
        <v>TENNESSEE</v>
      </c>
      <c r="M3305" t="str">
        <f>VLOOKUP(I3305,'Cost Center VLookup'!$A$1:$C$99,2,0)</f>
        <v>2618 KY Div Safety Tech Services</v>
      </c>
      <c r="N3305" t="str">
        <f>VLOOKUP(I3305,'Cost Center VLookup'!$A$1:$C$89,3,0)</f>
        <v>Travis Greenwood</v>
      </c>
      <c r="O3305" t="str">
        <f>VLOOKUP(I3305,'Cost Center VLookup'!$A$1:$D$97,4,0)</f>
        <v>Tech Services</v>
      </c>
    </row>
    <row r="3306" spans="1:15" ht="15" hidden="1">
      <c r="A3306" s="243" t="s">
        <v>3609</v>
      </c>
      <c r="B3306" s="224">
        <v>201911</v>
      </c>
      <c r="C3306" s="9" t="s">
        <v>3606</v>
      </c>
      <c r="D3306" s="243" t="s">
        <v>3611</v>
      </c>
      <c r="E3306" s="243" t="s">
        <v>979</v>
      </c>
      <c r="F3306" s="244">
        <v>100</v>
      </c>
      <c r="G3306" s="245">
        <v>30702</v>
      </c>
      <c r="H3306" s="7" t="str">
        <f>VLOOKUP(G3306,'Sub-Acct VLookup'!$A$1:$B$44,2,0)</f>
        <v>Education</v>
      </c>
      <c r="I3306" s="245">
        <v>2636</v>
      </c>
      <c r="J3306" s="238" t="s">
        <v>1011</v>
      </c>
      <c r="K3306" s="238"/>
      <c r="L3306" t="str">
        <f>VLOOKUP(J3306,'State V-Lookup'!$A$1:$B$19,2,0)</f>
        <v>KENTUCKY</v>
      </c>
      <c r="M3306" t="str">
        <f>VLOOKUP(I3306,'Cost Center VLookup'!$A$1:$C$99,2,0)</f>
        <v>2636 KY Div Owensboro C&amp;M/Service</v>
      </c>
      <c r="N3306" t="str">
        <f>VLOOKUP(I3306,'Cost Center VLookup'!$A$1:$C$89,3,0)</f>
        <v>Robbie Porter / Daniel Mayfield</v>
      </c>
      <c r="O3306" t="str">
        <f>VLOOKUP(I3306,'Cost Center VLookup'!$A$1:$D$97,4,0)</f>
        <v>Mariam Tucker</v>
      </c>
    </row>
    <row r="3307" spans="1:15" ht="15" hidden="1">
      <c r="A3307" s="243" t="s">
        <v>3613</v>
      </c>
      <c r="B3307" s="224">
        <v>201911</v>
      </c>
      <c r="C3307" s="9" t="s">
        <v>3606</v>
      </c>
      <c r="D3307" s="243" t="s">
        <v>3615</v>
      </c>
      <c r="E3307" s="243" t="s">
        <v>3614</v>
      </c>
      <c r="F3307" s="244">
        <v>1000</v>
      </c>
      <c r="G3307" s="245">
        <v>30710</v>
      </c>
      <c r="H3307" s="7" t="str">
        <f>VLOOKUP(G3307,'Sub-Acct VLookup'!$A$1:$B$44,2,0)</f>
        <v>Youth Clubs &amp; Centers</v>
      </c>
      <c r="I3307" s="245">
        <v>3342</v>
      </c>
      <c r="J3307" s="213" t="s">
        <v>1026</v>
      </c>
      <c r="K3307" s="213"/>
      <c r="L3307" t="str">
        <f>VLOOKUP(J3307,'State V-Lookup'!$A$1:$B$19,2,0)</f>
        <v>TENNESSEE</v>
      </c>
      <c r="M3307" t="str">
        <f>VLOOKUP(I3307,'Cost Center VLookup'!$A$1:$C$99,2,0)</f>
        <v>3342 Mid St Div Franklin Operations</v>
      </c>
      <c r="N3307" t="str">
        <f>VLOOKUP(I3307,'Cost Center VLookup'!$A$1:$C$89,3,0)</f>
        <v>Kenny Hay / Steve Steiger</v>
      </c>
      <c r="O3307" t="str">
        <f>VLOOKUP(I3307,'Cost Center VLookup'!$A$1:$D$97,4,0)</f>
        <v>Brett Lowe</v>
      </c>
    </row>
    <row r="3308" spans="1:15" ht="15" hidden="1">
      <c r="A3308" s="243" t="s">
        <v>3613</v>
      </c>
      <c r="B3308" s="224">
        <v>201911</v>
      </c>
      <c r="C3308" s="9" t="s">
        <v>3606</v>
      </c>
      <c r="D3308" s="243" t="s">
        <v>3616</v>
      </c>
      <c r="E3308" s="243" t="s">
        <v>1876</v>
      </c>
      <c r="F3308" s="244">
        <v>2500</v>
      </c>
      <c r="G3308" s="245">
        <v>30702</v>
      </c>
      <c r="H3308" s="7" t="str">
        <f>VLOOKUP(G3308,'Sub-Acct VLookup'!$A$1:$B$44,2,0)</f>
        <v>Education</v>
      </c>
      <c r="I3308" s="245">
        <v>2737</v>
      </c>
      <c r="J3308" s="238" t="s">
        <v>1011</v>
      </c>
      <c r="K3308" s="238"/>
      <c r="L3308" t="str">
        <f>VLOOKUP(J3308,'State V-Lookup'!$A$1:$B$19,2,0)</f>
        <v>KENTUCKY</v>
      </c>
      <c r="M3308" t="str">
        <f>VLOOKUP(I3308,'Cost Center VLookup'!$A$1:$C$99,2,0)</f>
        <v>2737 KY Div Danville C&amp;M/Service</v>
      </c>
      <c r="N3308" t="str">
        <f>VLOOKUP(I3308,'Cost Center VLookup'!$A$1:$C$89,3,0)</f>
        <v>Jimmy Dale Smith</v>
      </c>
      <c r="O3308" t="str">
        <f>VLOOKUP(I3308,'Cost Center VLookup'!$A$1:$D$97,4,0)</f>
        <v>Mike Close</v>
      </c>
    </row>
    <row r="3309" spans="1:15" ht="15" hidden="1">
      <c r="A3309" s="243" t="s">
        <v>3613</v>
      </c>
      <c r="B3309" s="224">
        <v>201911</v>
      </c>
      <c r="C3309" s="9" t="s">
        <v>3606</v>
      </c>
      <c r="D3309" s="243" t="s">
        <v>3616</v>
      </c>
      <c r="E3309" s="243" t="s">
        <v>88</v>
      </c>
      <c r="F3309" s="244">
        <v>200</v>
      </c>
      <c r="G3309" s="245">
        <v>30736</v>
      </c>
      <c r="H3309" s="7" t="str">
        <f>VLOOKUP(G3309,'Sub-Acct VLookup'!$A$1:$B$44,2,0)</f>
        <v>Community Welfare</v>
      </c>
      <c r="I3309" s="245">
        <v>2636</v>
      </c>
      <c r="J3309" s="238" t="s">
        <v>1011</v>
      </c>
      <c r="K3309" s="238"/>
      <c r="L3309" t="str">
        <f>VLOOKUP(J3309,'State V-Lookup'!$A$1:$B$19,2,0)</f>
        <v>KENTUCKY</v>
      </c>
      <c r="M3309" t="str">
        <f>VLOOKUP(I3309,'Cost Center VLookup'!$A$1:$C$99,2,0)</f>
        <v>2636 KY Div Owensboro C&amp;M/Service</v>
      </c>
      <c r="N3309" t="str">
        <f>VLOOKUP(I3309,'Cost Center VLookup'!$A$1:$C$89,3,0)</f>
        <v>Robbie Porter / Daniel Mayfield</v>
      </c>
      <c r="O3309" t="str">
        <f>VLOOKUP(I3309,'Cost Center VLookup'!$A$1:$D$97,4,0)</f>
        <v>Mariam Tucker</v>
      </c>
    </row>
    <row r="3310" spans="1:15" ht="15" hidden="1">
      <c r="A3310" s="243" t="s">
        <v>3617</v>
      </c>
      <c r="B3310" s="224">
        <v>201911</v>
      </c>
      <c r="C3310" s="9" t="s">
        <v>3606</v>
      </c>
      <c r="D3310" s="243" t="s">
        <v>3618</v>
      </c>
      <c r="E3310" s="243" t="s">
        <v>2925</v>
      </c>
      <c r="F3310" s="244">
        <v>500</v>
      </c>
      <c r="G3310" s="245">
        <v>30705</v>
      </c>
      <c r="H3310" s="7" t="str">
        <f>VLOOKUP(G3310,'Sub-Acct VLookup'!$A$1:$B$44,2,0)</f>
        <v>Health</v>
      </c>
      <c r="I3310" s="245">
        <v>3438</v>
      </c>
      <c r="J3310" s="246" t="s">
        <v>1035</v>
      </c>
      <c r="K3310" s="246"/>
      <c r="L3310" t="str">
        <f>VLOOKUP(J3310,'State V-Lookup'!$A$1:$B$19,2,0)</f>
        <v>VIRGINIA</v>
      </c>
      <c r="M3310" t="str">
        <f>VLOOKUP(I3310,'Cost Center VLookup'!$A$1:$C$99,2,0)</f>
        <v>3438 Mid St Div New River North Operations</v>
      </c>
      <c r="N3310" t="str">
        <f>VLOOKUP(I3310,'Cost Center VLookup'!$A$1:$C$89,3,0)</f>
        <v>Perry Patterson</v>
      </c>
      <c r="O3310" t="str">
        <f>VLOOKUP(I3310,'Cost Center VLookup'!$A$1:$D$97,4,0)</f>
        <v>Bernie Anderson</v>
      </c>
    </row>
    <row r="3311" spans="1:15" ht="15" hidden="1">
      <c r="A3311" s="243" t="s">
        <v>3619</v>
      </c>
      <c r="B3311" s="224">
        <v>201911</v>
      </c>
      <c r="C3311" s="9" t="s">
        <v>3606</v>
      </c>
      <c r="D3311" s="243" t="s">
        <v>3621</v>
      </c>
      <c r="E3311" s="243" t="s">
        <v>3620</v>
      </c>
      <c r="F3311" s="244">
        <v>35.47</v>
      </c>
      <c r="G3311" s="245">
        <v>30702</v>
      </c>
      <c r="H3311" s="7" t="str">
        <f>VLOOKUP(G3311,'Sub-Acct VLookup'!$A$1:$B$44,2,0)</f>
        <v>Education</v>
      </c>
      <c r="I3311" s="245">
        <v>2736</v>
      </c>
      <c r="J3311" s="238" t="s">
        <v>1011</v>
      </c>
      <c r="K3311" s="238"/>
      <c r="L3311" t="str">
        <f>VLOOKUP(J3311,'State V-Lookup'!$A$1:$B$19,2,0)</f>
        <v>KENTUCKY</v>
      </c>
      <c r="M3311" t="str">
        <f>VLOOKUP(I3311,'Cost Center VLookup'!$A$1:$C$99,2,0)</f>
        <v>2736 KY Div Hopkinsville C&amp;M/Service</v>
      </c>
      <c r="N3311" t="str">
        <f>VLOOKUP(I3311,'Cost Center VLookup'!$A$1:$C$89,3,0)</f>
        <v>Ryan Tolbert</v>
      </c>
      <c r="O3311" t="str">
        <f>VLOOKUP(I3311,'Cost Center VLookup'!$A$1:$D$97,4,0)</f>
        <v>Mariam Tucker</v>
      </c>
    </row>
    <row r="3312" spans="1:15" ht="15" hidden="1">
      <c r="A3312" s="243" t="s">
        <v>3622</v>
      </c>
      <c r="B3312" s="224">
        <v>201911</v>
      </c>
      <c r="C3312" s="9" t="s">
        <v>3606</v>
      </c>
      <c r="D3312" s="243" t="s">
        <v>3623</v>
      </c>
      <c r="E3312" s="243" t="s">
        <v>373</v>
      </c>
      <c r="F3312" s="244">
        <v>3000</v>
      </c>
      <c r="G3312" s="245">
        <v>30706</v>
      </c>
      <c r="H3312" s="7" t="str">
        <f>VLOOKUP(G3312,'Sub-Acct VLookup'!$A$1:$B$44,2,0)</f>
        <v>Museums &amp; Arts</v>
      </c>
      <c r="I3312" s="245">
        <v>2636</v>
      </c>
      <c r="J3312" s="238" t="s">
        <v>1011</v>
      </c>
      <c r="K3312" s="238"/>
      <c r="L3312" t="str">
        <f>VLOOKUP(J3312,'State V-Lookup'!$A$1:$B$19,2,0)</f>
        <v>KENTUCKY</v>
      </c>
      <c r="M3312" t="str">
        <f>VLOOKUP(I3312,'Cost Center VLookup'!$A$1:$C$99,2,0)</f>
        <v>2636 KY Div Owensboro C&amp;M/Service</v>
      </c>
      <c r="N3312" t="str">
        <f>VLOOKUP(I3312,'Cost Center VLookup'!$A$1:$C$89,3,0)</f>
        <v>Robbie Porter / Daniel Mayfield</v>
      </c>
      <c r="O3312" t="str">
        <f>VLOOKUP(I3312,'Cost Center VLookup'!$A$1:$D$97,4,0)</f>
        <v>Mariam Tucker</v>
      </c>
    </row>
    <row r="3313" spans="1:15" ht="15" hidden="1">
      <c r="A3313" s="243" t="s">
        <v>3624</v>
      </c>
      <c r="B3313" s="224">
        <v>201911</v>
      </c>
      <c r="C3313" s="9" t="s">
        <v>3606</v>
      </c>
      <c r="D3313" s="243" t="s">
        <v>3625</v>
      </c>
      <c r="E3313" s="243" t="s">
        <v>475</v>
      </c>
      <c r="F3313" s="244">
        <v>112.5</v>
      </c>
      <c r="G3313" s="245">
        <v>30736</v>
      </c>
      <c r="H3313" s="7" t="str">
        <f>VLOOKUP(G3313,'Sub-Acct VLookup'!$A$1:$B$44,2,0)</f>
        <v>Community Welfare</v>
      </c>
      <c r="I3313" s="245">
        <v>2738</v>
      </c>
      <c r="J3313" s="238" t="s">
        <v>1011</v>
      </c>
      <c r="K3313" s="238"/>
      <c r="L3313" t="str">
        <f>VLOOKUP(J3313,'State V-Lookup'!$A$1:$B$19,2,0)</f>
        <v>KENTUCKY</v>
      </c>
      <c r="M3313" t="str">
        <f>VLOOKUP(I3313,'Cost Center VLookup'!$A$1:$C$99,2,0)</f>
        <v>2738 KY Div Campbellsville C&amp;M/Service</v>
      </c>
      <c r="N3313" t="str">
        <f>VLOOKUP(I3313,'Cost Center VLookup'!$A$1:$C$89,3,0)</f>
        <v>Matt Ferguson</v>
      </c>
      <c r="O3313" t="str">
        <f>VLOOKUP(I3313,'Cost Center VLookup'!$A$1:$D$97,4,0)</f>
        <v>Mike Close</v>
      </c>
    </row>
    <row r="3314" spans="1:15" ht="15" hidden="1">
      <c r="A3314" s="243" t="s">
        <v>3626</v>
      </c>
      <c r="B3314" s="224">
        <v>201911</v>
      </c>
      <c r="C3314" s="9" t="s">
        <v>3606</v>
      </c>
      <c r="D3314" s="243" t="s">
        <v>3627</v>
      </c>
      <c r="E3314" s="243" t="s">
        <v>3118</v>
      </c>
      <c r="F3314" s="244">
        <v>2500</v>
      </c>
      <c r="G3314" s="245">
        <v>30736</v>
      </c>
      <c r="H3314" s="7" t="str">
        <f>VLOOKUP(G3314,'Sub-Acct VLookup'!$A$1:$B$44,2,0)</f>
        <v>Community Welfare</v>
      </c>
      <c r="I3314" s="245">
        <v>3342</v>
      </c>
      <c r="J3314" s="213" t="s">
        <v>1026</v>
      </c>
      <c r="K3314" s="213"/>
      <c r="L3314" t="str">
        <f>VLOOKUP(J3314,'State V-Lookup'!$A$1:$B$19,2,0)</f>
        <v>TENNESSEE</v>
      </c>
      <c r="M3314" t="str">
        <f>VLOOKUP(I3314,'Cost Center VLookup'!$A$1:$C$99,2,0)</f>
        <v>3342 Mid St Div Franklin Operations</v>
      </c>
      <c r="N3314" t="str">
        <f>VLOOKUP(I3314,'Cost Center VLookup'!$A$1:$C$89,3,0)</f>
        <v>Kenny Hay / Steve Steiger</v>
      </c>
      <c r="O3314" t="str">
        <f>VLOOKUP(I3314,'Cost Center VLookup'!$A$1:$D$97,4,0)</f>
        <v>Brett Lowe</v>
      </c>
    </row>
    <row r="3315" spans="1:15" ht="15" hidden="1">
      <c r="A3315" s="243" t="s">
        <v>3628</v>
      </c>
      <c r="B3315" s="224">
        <v>201911</v>
      </c>
      <c r="C3315" s="9" t="s">
        <v>3606</v>
      </c>
      <c r="D3315" s="243" t="s">
        <v>3629</v>
      </c>
      <c r="E3315" s="243" t="s">
        <v>569</v>
      </c>
      <c r="F3315" s="244">
        <v>1000</v>
      </c>
      <c r="G3315" s="245">
        <v>30736</v>
      </c>
      <c r="H3315" s="7" t="str">
        <f>VLOOKUP(G3315,'Sub-Acct VLookup'!$A$1:$B$44,2,0)</f>
        <v>Community Welfare</v>
      </c>
      <c r="I3315" s="245">
        <v>3435</v>
      </c>
      <c r="J3315" s="213" t="s">
        <v>1026</v>
      </c>
      <c r="K3315" s="213"/>
      <c r="L3315" t="str">
        <f>VLOOKUP(J3315,'State V-Lookup'!$A$1:$B$19,2,0)</f>
        <v>TENNESSEE</v>
      </c>
      <c r="M3315" t="str">
        <f>VLOOKUP(I3315,'Cost Center VLookup'!$A$1:$C$99,2,0)</f>
        <v>3435 Mid St Div Greenville/Morristown Operations</v>
      </c>
      <c r="N3315" t="str">
        <f>VLOOKUP(I3315,'Cost Center VLookup'!$A$1:$C$89,3,0)</f>
        <v>Jonathan Barnett</v>
      </c>
      <c r="O3315" t="str">
        <f>VLOOKUP(I3315,'Cost Center VLookup'!$A$1:$D$97,4,0)</f>
        <v>Bernie Anderson</v>
      </c>
    </row>
    <row r="3316" spans="1:15" ht="15" hidden="1">
      <c r="A3316" s="243" t="s">
        <v>3630</v>
      </c>
      <c r="B3316" s="224">
        <v>201911</v>
      </c>
      <c r="C3316" s="9" t="s">
        <v>3606</v>
      </c>
      <c r="D3316" s="243" t="s">
        <v>3632</v>
      </c>
      <c r="E3316" s="243" t="s">
        <v>3631</v>
      </c>
      <c r="F3316" s="244">
        <v>500</v>
      </c>
      <c r="G3316" s="245">
        <v>30736</v>
      </c>
      <c r="H3316" s="7" t="str">
        <f>VLOOKUP(G3316,'Sub-Acct VLookup'!$A$1:$B$44,2,0)</f>
        <v>Community Welfare</v>
      </c>
      <c r="I3316" s="245">
        <v>3307</v>
      </c>
      <c r="J3316" s="213" t="s">
        <v>1026</v>
      </c>
      <c r="K3316" s="213"/>
      <c r="L3316" t="str">
        <f>VLOOKUP(J3316,'State V-Lookup'!$A$1:$B$19,2,0)</f>
        <v>TENNESSEE</v>
      </c>
      <c r="M3316" t="str">
        <f>VLOOKUP(I3316,'Cost Center VLookup'!$A$1:$C$99,2,0)</f>
        <v>3307 Mid St Div Franklin Finance</v>
      </c>
      <c r="N3316" t="str">
        <f>VLOOKUP(I3316,'Cost Center VLookup'!$A$1:$C$89,3,0)</f>
        <v>Marcie Wessinger</v>
      </c>
      <c r="O3316" t="str">
        <f>VLOOKUP(I3316,'Cost Center VLookup'!$A$1:$D$97,4,0)</f>
        <v>Administration</v>
      </c>
    </row>
    <row r="3317" spans="1:15" ht="15" hidden="1">
      <c r="A3317" s="243" t="s">
        <v>3633</v>
      </c>
      <c r="B3317" s="224">
        <v>201911</v>
      </c>
      <c r="C3317" s="9" t="s">
        <v>3606</v>
      </c>
      <c r="D3317" s="243" t="s">
        <v>1677</v>
      </c>
      <c r="E3317" s="243" t="s">
        <v>486</v>
      </c>
      <c r="F3317" s="244">
        <v>169.47</v>
      </c>
      <c r="G3317" s="245">
        <v>30740</v>
      </c>
      <c r="H3317" s="7" t="str">
        <f>VLOOKUP(G3317,'Sub-Acct VLookup'!$A$1:$B$44,2,0)</f>
        <v>Miscellanous Income Deductions</v>
      </c>
      <c r="I3317" s="245">
        <v>3305</v>
      </c>
      <c r="J3317" s="238" t="s">
        <v>1011</v>
      </c>
      <c r="K3317" s="238"/>
      <c r="L3317" t="str">
        <f>VLOOKUP(J3317,'State V-Lookup'!$A$1:$B$19,2,0)</f>
        <v>KENTUCKY</v>
      </c>
      <c r="M3317" t="str">
        <f>VLOOKUP(I3317,'Cost Center VLookup'!$A$1:$C$99,2,0)</f>
        <v>3305 Mid St Div Franklin Tech Services Administration</v>
      </c>
      <c r="N3317" t="str">
        <f>VLOOKUP(I3317,'Cost Center VLookup'!$A$1:$C$89,3,0)</f>
        <v>Ryan Austin</v>
      </c>
      <c r="O3317" t="str">
        <f>VLOOKUP(I3317,'Cost Center VLookup'!$A$1:$D$97,4,0)</f>
        <v>Tech Services</v>
      </c>
    </row>
    <row r="3318" spans="1:15" ht="15" hidden="1">
      <c r="A3318" s="243" t="s">
        <v>3634</v>
      </c>
      <c r="B3318" s="224">
        <v>201911</v>
      </c>
      <c r="C3318" s="9" t="s">
        <v>3606</v>
      </c>
      <c r="D3318" s="243" t="s">
        <v>3635</v>
      </c>
      <c r="E3318" s="243" t="s">
        <v>874</v>
      </c>
      <c r="F3318" s="244">
        <v>5000</v>
      </c>
      <c r="G3318" s="245">
        <v>30736</v>
      </c>
      <c r="H3318" s="7" t="str">
        <f>VLOOKUP(G3318,'Sub-Acct VLookup'!$A$1:$B$44,2,0)</f>
        <v>Community Welfare</v>
      </c>
      <c r="I3318" s="245">
        <v>3331</v>
      </c>
      <c r="J3318" s="242" t="s">
        <v>1027</v>
      </c>
      <c r="K3318" s="242"/>
      <c r="L3318" t="str">
        <f>VLOOKUP(J3318,'State V-Lookup'!$A$1:$B$19,2,0)</f>
        <v>GENERAL OFFICE</v>
      </c>
      <c r="M3318" t="str">
        <f>VLOOKUP(I3318,'Cost Center VLookup'!$A$1:$C$99,2,0)</f>
        <v>3331 Mid St Div Franklin Central Region Administration</v>
      </c>
      <c r="N3318" t="str">
        <f>VLOOKUP(I3318,'Cost Center VLookup'!$A$1:$C$89,3,0)</f>
        <v>Craig Rice</v>
      </c>
      <c r="O3318" t="str">
        <f>VLOOKUP(I3318,'Cost Center VLookup'!$A$1:$D$97,4,0)</f>
        <v>Administration</v>
      </c>
    </row>
    <row r="3319" spans="1:15" ht="15" hidden="1">
      <c r="A3319" s="243" t="s">
        <v>3636</v>
      </c>
      <c r="B3319" s="224">
        <v>201911</v>
      </c>
      <c r="C3319" s="9" t="s">
        <v>3606</v>
      </c>
      <c r="D3319" s="243" t="s">
        <v>3637</v>
      </c>
      <c r="E3319" s="243" t="s">
        <v>316</v>
      </c>
      <c r="F3319" s="244">
        <v>500</v>
      </c>
      <c r="G3319" s="245">
        <v>30736</v>
      </c>
      <c r="H3319" s="7" t="str">
        <f>VLOOKUP(G3319,'Sub-Acct VLookup'!$A$1:$B$44,2,0)</f>
        <v>Community Welfare</v>
      </c>
      <c r="I3319" s="245">
        <v>2736</v>
      </c>
      <c r="J3319" s="238" t="s">
        <v>1011</v>
      </c>
      <c r="K3319" s="238"/>
      <c r="L3319" t="str">
        <f>VLOOKUP(J3319,'State V-Lookup'!$A$1:$B$19,2,0)</f>
        <v>KENTUCKY</v>
      </c>
      <c r="M3319" t="str">
        <f>VLOOKUP(I3319,'Cost Center VLookup'!$A$1:$C$99,2,0)</f>
        <v>2736 KY Div Hopkinsville C&amp;M/Service</v>
      </c>
      <c r="N3319" t="str">
        <f>VLOOKUP(I3319,'Cost Center VLookup'!$A$1:$C$89,3,0)</f>
        <v>Ryan Tolbert</v>
      </c>
      <c r="O3319" t="str">
        <f>VLOOKUP(I3319,'Cost Center VLookup'!$A$1:$D$97,4,0)</f>
        <v>Mariam Tucker</v>
      </c>
    </row>
    <row r="3320" spans="1:15" ht="15" hidden="1">
      <c r="A3320" s="243" t="s">
        <v>3636</v>
      </c>
      <c r="B3320" s="224">
        <v>201911</v>
      </c>
      <c r="C3320" s="9" t="s">
        <v>3606</v>
      </c>
      <c r="D3320" s="243" t="s">
        <v>3638</v>
      </c>
      <c r="E3320" s="243" t="s">
        <v>492</v>
      </c>
      <c r="F3320" s="244">
        <v>5000</v>
      </c>
      <c r="G3320" s="245">
        <v>30702</v>
      </c>
      <c r="H3320" s="7" t="str">
        <f>VLOOKUP(G3320,'Sub-Acct VLookup'!$A$1:$B$44,2,0)</f>
        <v>Education</v>
      </c>
      <c r="I3320" s="245">
        <v>3333</v>
      </c>
      <c r="J3320" s="238" t="s">
        <v>1011</v>
      </c>
      <c r="K3320" s="238"/>
      <c r="L3320" t="str">
        <f>VLOOKUP(J3320,'State V-Lookup'!$A$1:$B$19,2,0)</f>
        <v>KENTUCKY</v>
      </c>
      <c r="M3320" t="str">
        <f>VLOOKUP(I3320,'Cost Center VLookup'!$A$1:$C$99,2,0)</f>
        <v>3333 Mid St Div Public Affairs</v>
      </c>
      <c r="N3320" t="str">
        <f>VLOOKUP(I3320,'Cost Center VLookup'!$A$1:$C$89,3,0)</f>
        <v>Mark Martin</v>
      </c>
      <c r="O3320" t="str">
        <f>VLOOKUP(I3320,'Cost Center VLookup'!$A$1:$D$97,4,0)</f>
        <v>Administration</v>
      </c>
    </row>
    <row r="3321" spans="1:15" ht="15" hidden="1">
      <c r="A3321" s="243" t="s">
        <v>3636</v>
      </c>
      <c r="B3321" s="224">
        <v>201911</v>
      </c>
      <c r="C3321" s="9" t="s">
        <v>3606</v>
      </c>
      <c r="D3321" s="243" t="s">
        <v>3637</v>
      </c>
      <c r="E3321" s="243" t="s">
        <v>853</v>
      </c>
      <c r="F3321" s="244">
        <v>500</v>
      </c>
      <c r="G3321" s="245">
        <v>30736</v>
      </c>
      <c r="H3321" s="7" t="str">
        <f>VLOOKUP(G3321,'Sub-Acct VLookup'!$A$1:$B$44,2,0)</f>
        <v>Community Welfare</v>
      </c>
      <c r="I3321" s="245">
        <v>2736</v>
      </c>
      <c r="J3321" s="238" t="s">
        <v>1011</v>
      </c>
      <c r="K3321" s="238"/>
      <c r="L3321" t="str">
        <f>VLOOKUP(J3321,'State V-Lookup'!$A$1:$B$19,2,0)</f>
        <v>KENTUCKY</v>
      </c>
      <c r="M3321" t="str">
        <f>VLOOKUP(I3321,'Cost Center VLookup'!$A$1:$C$99,2,0)</f>
        <v>2736 KY Div Hopkinsville C&amp;M/Service</v>
      </c>
      <c r="N3321" t="str">
        <f>VLOOKUP(I3321,'Cost Center VLookup'!$A$1:$C$89,3,0)</f>
        <v>Ryan Tolbert</v>
      </c>
      <c r="O3321" t="str">
        <f>VLOOKUP(I3321,'Cost Center VLookup'!$A$1:$D$97,4,0)</f>
        <v>Mariam Tucker</v>
      </c>
    </row>
    <row r="3322" spans="1:15" ht="15" hidden="1">
      <c r="A3322" s="243" t="s">
        <v>3636</v>
      </c>
      <c r="B3322" s="224">
        <v>201911</v>
      </c>
      <c r="C3322" s="9" t="s">
        <v>3606</v>
      </c>
      <c r="D3322" s="243" t="s">
        <v>3637</v>
      </c>
      <c r="E3322" s="243" t="s">
        <v>581</v>
      </c>
      <c r="F3322" s="244">
        <v>500</v>
      </c>
      <c r="G3322" s="245">
        <v>30736</v>
      </c>
      <c r="H3322" s="7" t="str">
        <f>VLOOKUP(G3322,'Sub-Acct VLookup'!$A$1:$B$44,2,0)</f>
        <v>Community Welfare</v>
      </c>
      <c r="I3322" s="245">
        <v>2736</v>
      </c>
      <c r="J3322" s="238" t="s">
        <v>1011</v>
      </c>
      <c r="K3322" s="238"/>
      <c r="L3322" t="str">
        <f>VLOOKUP(J3322,'State V-Lookup'!$A$1:$B$19,2,0)</f>
        <v>KENTUCKY</v>
      </c>
      <c r="M3322" t="str">
        <f>VLOOKUP(I3322,'Cost Center VLookup'!$A$1:$C$99,2,0)</f>
        <v>2736 KY Div Hopkinsville C&amp;M/Service</v>
      </c>
      <c r="N3322" t="str">
        <f>VLOOKUP(I3322,'Cost Center VLookup'!$A$1:$C$89,3,0)</f>
        <v>Ryan Tolbert</v>
      </c>
      <c r="O3322" t="str">
        <f>VLOOKUP(I3322,'Cost Center VLookup'!$A$1:$D$97,4,0)</f>
        <v>Mariam Tucker</v>
      </c>
    </row>
    <row r="3323" spans="1:15" ht="15" hidden="1">
      <c r="A3323" s="243" t="s">
        <v>3639</v>
      </c>
      <c r="B3323" s="224">
        <v>201911</v>
      </c>
      <c r="C3323" s="9" t="s">
        <v>3606</v>
      </c>
      <c r="D3323" s="243" t="s">
        <v>3640</v>
      </c>
      <c r="E3323" s="243" t="s">
        <v>470</v>
      </c>
      <c r="F3323" s="244">
        <v>500</v>
      </c>
      <c r="G3323" s="245">
        <v>30736</v>
      </c>
      <c r="H3323" s="7" t="str">
        <f>VLOOKUP(G3323,'Sub-Acct VLookup'!$A$1:$B$44,2,0)</f>
        <v>Community Welfare</v>
      </c>
      <c r="I3323" s="245">
        <v>3438</v>
      </c>
      <c r="J3323" s="246" t="s">
        <v>1035</v>
      </c>
      <c r="K3323" s="246"/>
      <c r="L3323" t="str">
        <f>VLOOKUP(J3323,'State V-Lookup'!$A$1:$B$19,2,0)</f>
        <v>VIRGINIA</v>
      </c>
      <c r="M3323" t="str">
        <f>VLOOKUP(I3323,'Cost Center VLookup'!$A$1:$C$99,2,0)</f>
        <v>3438 Mid St Div New River North Operations</v>
      </c>
      <c r="N3323" t="str">
        <f>VLOOKUP(I3323,'Cost Center VLookup'!$A$1:$C$89,3,0)</f>
        <v>Perry Patterson</v>
      </c>
      <c r="O3323" t="str">
        <f>VLOOKUP(I3323,'Cost Center VLookup'!$A$1:$D$97,4,0)</f>
        <v>Bernie Anderson</v>
      </c>
    </row>
    <row r="3324" spans="1:15" ht="15" hidden="1">
      <c r="A3324" s="243" t="s">
        <v>3641</v>
      </c>
      <c r="B3324" s="224">
        <v>201911</v>
      </c>
      <c r="C3324" s="9" t="s">
        <v>3606</v>
      </c>
      <c r="D3324" s="243" t="s">
        <v>3642</v>
      </c>
      <c r="E3324" s="243" t="s">
        <v>828</v>
      </c>
      <c r="F3324" s="244">
        <v>100</v>
      </c>
      <c r="G3324" s="245">
        <v>30702</v>
      </c>
      <c r="H3324" s="7" t="str">
        <f>VLOOKUP(G3324,'Sub-Acct VLookup'!$A$1:$B$44,2,0)</f>
        <v>Education</v>
      </c>
      <c r="I3324" s="245">
        <v>2636</v>
      </c>
      <c r="J3324" s="238" t="s">
        <v>1011</v>
      </c>
      <c r="K3324" s="238"/>
      <c r="L3324" t="str">
        <f>VLOOKUP(J3324,'State V-Lookup'!$A$1:$B$19,2,0)</f>
        <v>KENTUCKY</v>
      </c>
      <c r="M3324" t="str">
        <f>VLOOKUP(I3324,'Cost Center VLookup'!$A$1:$C$99,2,0)</f>
        <v>2636 KY Div Owensboro C&amp;M/Service</v>
      </c>
      <c r="N3324" t="str">
        <f>VLOOKUP(I3324,'Cost Center VLookup'!$A$1:$C$89,3,0)</f>
        <v>Robbie Porter / Daniel Mayfield</v>
      </c>
      <c r="O3324" t="str">
        <f>VLOOKUP(I3324,'Cost Center VLookup'!$A$1:$D$97,4,0)</f>
        <v>Mariam Tucker</v>
      </c>
    </row>
    <row r="3325" spans="1:15" ht="15" hidden="1">
      <c r="A3325" s="243" t="s">
        <v>3643</v>
      </c>
      <c r="B3325" s="224">
        <v>201911</v>
      </c>
      <c r="C3325" s="9" t="s">
        <v>3606</v>
      </c>
      <c r="D3325" s="243" t="s">
        <v>3644</v>
      </c>
      <c r="E3325" s="243" t="s">
        <v>1903</v>
      </c>
      <c r="F3325" s="244">
        <v>250</v>
      </c>
      <c r="G3325" s="245">
        <v>30736</v>
      </c>
      <c r="H3325" s="7" t="str">
        <f>VLOOKUP(G3325,'Sub-Acct VLookup'!$A$1:$B$44,2,0)</f>
        <v>Community Welfare</v>
      </c>
      <c r="I3325" s="245">
        <v>2737</v>
      </c>
      <c r="J3325" s="238" t="s">
        <v>1011</v>
      </c>
      <c r="K3325" s="238"/>
      <c r="L3325" t="str">
        <f>VLOOKUP(J3325,'State V-Lookup'!$A$1:$B$19,2,0)</f>
        <v>KENTUCKY</v>
      </c>
      <c r="M3325" t="str">
        <f>VLOOKUP(I3325,'Cost Center VLookup'!$A$1:$C$99,2,0)</f>
        <v>2737 KY Div Danville C&amp;M/Service</v>
      </c>
      <c r="N3325" t="str">
        <f>VLOOKUP(I3325,'Cost Center VLookup'!$A$1:$C$89,3,0)</f>
        <v>Jimmy Dale Smith</v>
      </c>
      <c r="O3325" t="str">
        <f>VLOOKUP(I3325,'Cost Center VLookup'!$A$1:$D$97,4,0)</f>
        <v>Mike Close</v>
      </c>
    </row>
    <row r="3326" spans="1:15" ht="15" hidden="1">
      <c r="A3326" s="243" t="s">
        <v>3643</v>
      </c>
      <c r="B3326" s="224">
        <v>201911</v>
      </c>
      <c r="C3326" s="9" t="s">
        <v>3606</v>
      </c>
      <c r="D3326" s="243" t="s">
        <v>3644</v>
      </c>
      <c r="E3326" s="243" t="s">
        <v>1595</v>
      </c>
      <c r="F3326" s="244">
        <v>2500</v>
      </c>
      <c r="G3326" s="245">
        <v>30736</v>
      </c>
      <c r="H3326" s="7" t="str">
        <f>VLOOKUP(G3326,'Sub-Acct VLookup'!$A$1:$B$44,2,0)</f>
        <v>Community Welfare</v>
      </c>
      <c r="I3326" s="245">
        <v>2637</v>
      </c>
      <c r="J3326" s="238" t="s">
        <v>1011</v>
      </c>
      <c r="K3326" s="238"/>
      <c r="L3326" t="str">
        <f>VLOOKUP(J3326,'State V-Lookup'!$A$1:$B$19,2,0)</f>
        <v>KENTUCKY</v>
      </c>
      <c r="M3326" t="str">
        <f>VLOOKUP(I3326,'Cost Center VLookup'!$A$1:$C$99,2,0)</f>
        <v>2637 KY Div Paducah C&amp;M/Service</v>
      </c>
      <c r="N3326" t="str">
        <f>VLOOKUP(I3326,'Cost Center VLookup'!$A$1:$C$89,3,0)</f>
        <v>Pat Mattingly / Sean Jones</v>
      </c>
      <c r="O3326" t="str">
        <f>VLOOKUP(I3326,'Cost Center VLookup'!$A$1:$D$97,4,0)</f>
        <v>Ryan Tolbert</v>
      </c>
    </row>
    <row r="3327" spans="1:15" ht="15" hidden="1">
      <c r="A3327" s="243"/>
      <c r="B3327" s="224">
        <v>201911</v>
      </c>
      <c r="C3327" s="9" t="s">
        <v>3606</v>
      </c>
      <c r="D3327" s="243"/>
      <c r="E3327" s="243"/>
      <c r="F3327" s="244">
        <v>16.52</v>
      </c>
      <c r="G3327" s="245">
        <v>30740</v>
      </c>
      <c r="H3327" s="7" t="str">
        <f>VLOOKUP(G3327,'Sub-Acct VLookup'!$A$1:$B$44,2,0)</f>
        <v>Miscellanous Income Deductions</v>
      </c>
      <c r="I3327" s="245">
        <v>3305</v>
      </c>
      <c r="J3327" s="247" t="s">
        <v>1011</v>
      </c>
      <c r="K3327" s="247"/>
      <c r="L3327" t="str">
        <f>VLOOKUP(J3327,'State V-Lookup'!$A$1:$B$19,2,0)</f>
        <v>KENTUCKY</v>
      </c>
      <c r="M3327" t="str">
        <f>VLOOKUP(I3327,'Cost Center VLookup'!$A$1:$C$99,2,0)</f>
        <v>3305 Mid St Div Franklin Tech Services Administration</v>
      </c>
      <c r="N3327" t="str">
        <f>VLOOKUP(I3327,'Cost Center VLookup'!$A$1:$C$89,3,0)</f>
        <v>Ryan Austin</v>
      </c>
      <c r="O3327" t="str">
        <f>VLOOKUP(I3327,'Cost Center VLookup'!$A$1:$D$97,4,0)</f>
        <v>Tech Services</v>
      </c>
    </row>
    <row r="3328" spans="1:15" ht="15" hidden="1">
      <c r="A3328" s="243" t="s">
        <v>3645</v>
      </c>
      <c r="B3328" s="224">
        <v>201911</v>
      </c>
      <c r="C3328" s="9" t="s">
        <v>3606</v>
      </c>
      <c r="D3328" s="243" t="s">
        <v>3646</v>
      </c>
      <c r="E3328" s="243" t="s">
        <v>1540</v>
      </c>
      <c r="F3328" s="244">
        <v>1500</v>
      </c>
      <c r="G3328" s="245">
        <v>30736</v>
      </c>
      <c r="H3328" s="7" t="str">
        <f>VLOOKUP(G3328,'Sub-Acct VLookup'!$A$1:$B$44,2,0)</f>
        <v>Community Welfare</v>
      </c>
      <c r="I3328" s="245">
        <v>3331</v>
      </c>
      <c r="J3328" s="242" t="s">
        <v>1027</v>
      </c>
      <c r="K3328" s="242"/>
      <c r="L3328" t="str">
        <f>VLOOKUP(J3328,'State V-Lookup'!$A$1:$B$19,2,0)</f>
        <v>GENERAL OFFICE</v>
      </c>
      <c r="M3328" t="str">
        <f>VLOOKUP(I3328,'Cost Center VLookup'!$A$1:$C$99,2,0)</f>
        <v>3331 Mid St Div Franklin Central Region Administration</v>
      </c>
      <c r="N3328" t="str">
        <f>VLOOKUP(I3328,'Cost Center VLookup'!$A$1:$C$89,3,0)</f>
        <v>Craig Rice</v>
      </c>
      <c r="O3328" t="str">
        <f>VLOOKUP(I3328,'Cost Center VLookup'!$A$1:$D$97,4,0)</f>
        <v>Administration</v>
      </c>
    </row>
    <row r="3329" spans="1:15" ht="15" hidden="1">
      <c r="A3329" s="248" t="s">
        <v>3607</v>
      </c>
      <c r="B3329" s="224">
        <v>201912</v>
      </c>
      <c r="C3329" s="9" t="s">
        <v>3606</v>
      </c>
      <c r="D3329" s="248" t="s">
        <v>3648</v>
      </c>
      <c r="E3329" s="248" t="s">
        <v>3647</v>
      </c>
      <c r="F3329" s="249">
        <v>26.25</v>
      </c>
      <c r="G3329" s="250">
        <v>30705</v>
      </c>
      <c r="H3329" s="7" t="str">
        <f>VLOOKUP(G3329,'Sub-Acct VLookup'!$A$1:$B$44,2,0)</f>
        <v>Health</v>
      </c>
      <c r="I3329" s="250">
        <v>3435</v>
      </c>
      <c r="J3329" s="251" t="s">
        <v>1026</v>
      </c>
      <c r="K3329" s="251"/>
      <c r="L3329" t="str">
        <f>VLOOKUP(J3329,'State V-Lookup'!$A$1:$B$19,2,0)</f>
        <v>TENNESSEE</v>
      </c>
      <c r="M3329" t="str">
        <f>VLOOKUP(I3329,'Cost Center VLookup'!$A$1:$C$99,2,0)</f>
        <v>3435 Mid St Div Greenville/Morristown Operations</v>
      </c>
      <c r="N3329" t="str">
        <f>VLOOKUP(I3329,'Cost Center VLookup'!$A$1:$C$89,3,0)</f>
        <v>Jonathan Barnett</v>
      </c>
      <c r="O3329" t="str">
        <f>VLOOKUP(I3329,'Cost Center VLookup'!$A$1:$D$97,4,0)</f>
        <v>Bernie Anderson</v>
      </c>
    </row>
    <row r="3330" spans="1:15" ht="15" hidden="1">
      <c r="A3330" s="248" t="s">
        <v>3624</v>
      </c>
      <c r="B3330" s="224">
        <v>201912</v>
      </c>
      <c r="C3330" s="9" t="s">
        <v>3606</v>
      </c>
      <c r="D3330" s="248" t="s">
        <v>3649</v>
      </c>
      <c r="E3330" s="248" t="s">
        <v>1051</v>
      </c>
      <c r="F3330" s="249">
        <v>100</v>
      </c>
      <c r="G3330" s="250">
        <v>30736</v>
      </c>
      <c r="H3330" s="7" t="str">
        <f>VLOOKUP(G3330,'Sub-Acct VLookup'!$A$1:$B$44,2,0)</f>
        <v>Community Welfare</v>
      </c>
      <c r="I3330" s="250">
        <v>2636</v>
      </c>
      <c r="J3330" s="238" t="s">
        <v>1011</v>
      </c>
      <c r="K3330" s="238"/>
      <c r="L3330" t="str">
        <f>VLOOKUP(J3330,'State V-Lookup'!$A$1:$B$19,2,0)</f>
        <v>KENTUCKY</v>
      </c>
      <c r="M3330" t="str">
        <f>VLOOKUP(I3330,'Cost Center VLookup'!$A$1:$C$99,2,0)</f>
        <v>2636 KY Div Owensboro C&amp;M/Service</v>
      </c>
      <c r="N3330" t="str">
        <f>VLOOKUP(I3330,'Cost Center VLookup'!$A$1:$C$89,3,0)</f>
        <v>Robbie Porter / Daniel Mayfield</v>
      </c>
      <c r="O3330" t="str">
        <f>VLOOKUP(I3330,'Cost Center VLookup'!$A$1:$D$97,4,0)</f>
        <v>Mariam Tucker</v>
      </c>
    </row>
    <row r="3331" spans="1:15" ht="15" hidden="1">
      <c r="A3331" s="248" t="s">
        <v>3639</v>
      </c>
      <c r="B3331" s="224">
        <v>201912</v>
      </c>
      <c r="C3331" s="9" t="s">
        <v>3606</v>
      </c>
      <c r="D3331" s="248" t="s">
        <v>3650</v>
      </c>
      <c r="E3331" s="248" t="s">
        <v>656</v>
      </c>
      <c r="F3331" s="249">
        <v>1000</v>
      </c>
      <c r="G3331" s="250">
        <v>30705</v>
      </c>
      <c r="H3331" s="7" t="str">
        <f>VLOOKUP(G3331,'Sub-Acct VLookup'!$A$1:$B$44,2,0)</f>
        <v>Health</v>
      </c>
      <c r="I3331" s="250">
        <v>2636</v>
      </c>
      <c r="J3331" s="238" t="s">
        <v>1011</v>
      </c>
      <c r="K3331" s="238"/>
      <c r="L3331" t="str">
        <f>VLOOKUP(J3331,'State V-Lookup'!$A$1:$B$19,2,0)</f>
        <v>KENTUCKY</v>
      </c>
      <c r="M3331" t="str">
        <f>VLOOKUP(I3331,'Cost Center VLookup'!$A$1:$C$99,2,0)</f>
        <v>2636 KY Div Owensboro C&amp;M/Service</v>
      </c>
      <c r="N3331" t="str">
        <f>VLOOKUP(I3331,'Cost Center VLookup'!$A$1:$C$89,3,0)</f>
        <v>Robbie Porter / Daniel Mayfield</v>
      </c>
      <c r="O3331" t="str">
        <f>VLOOKUP(I3331,'Cost Center VLookup'!$A$1:$D$97,4,0)</f>
        <v>Mariam Tucker</v>
      </c>
    </row>
    <row r="3332" spans="1:15" ht="15" hidden="1">
      <c r="A3332" s="248" t="s">
        <v>3639</v>
      </c>
      <c r="B3332" s="224">
        <v>201912</v>
      </c>
      <c r="C3332" s="9" t="s">
        <v>3606</v>
      </c>
      <c r="D3332" s="248" t="s">
        <v>3652</v>
      </c>
      <c r="E3332" s="248" t="s">
        <v>3651</v>
      </c>
      <c r="F3332" s="249">
        <v>250</v>
      </c>
      <c r="G3332" s="250">
        <v>30736</v>
      </c>
      <c r="H3332" s="7" t="str">
        <f>VLOOKUP(G3332,'Sub-Acct VLookup'!$A$1:$B$44,2,0)</f>
        <v>Community Welfare</v>
      </c>
      <c r="I3332" s="250">
        <v>2637</v>
      </c>
      <c r="J3332" s="238" t="s">
        <v>1011</v>
      </c>
      <c r="K3332" s="238"/>
      <c r="L3332" t="str">
        <f>VLOOKUP(J3332,'State V-Lookup'!$A$1:$B$19,2,0)</f>
        <v>KENTUCKY</v>
      </c>
      <c r="M3332" t="str">
        <f>VLOOKUP(I3332,'Cost Center VLookup'!$A$1:$C$99,2,0)</f>
        <v>2637 KY Div Paducah C&amp;M/Service</v>
      </c>
      <c r="N3332" t="str">
        <f>VLOOKUP(I3332,'Cost Center VLookup'!$A$1:$C$89,3,0)</f>
        <v>Pat Mattingly / Sean Jones</v>
      </c>
      <c r="O3332" t="str">
        <f>VLOOKUP(I3332,'Cost Center VLookup'!$A$1:$D$97,4,0)</f>
        <v>Ryan Tolbert</v>
      </c>
    </row>
    <row r="3333" spans="1:15" ht="15" hidden="1">
      <c r="A3333" s="248" t="s">
        <v>3639</v>
      </c>
      <c r="B3333" s="224">
        <v>201912</v>
      </c>
      <c r="C3333" s="9" t="s">
        <v>3606</v>
      </c>
      <c r="D3333" s="248" t="s">
        <v>3654</v>
      </c>
      <c r="E3333" s="248" t="s">
        <v>3653</v>
      </c>
      <c r="F3333" s="249">
        <v>1000</v>
      </c>
      <c r="G3333" s="250">
        <v>30736</v>
      </c>
      <c r="H3333" s="7" t="str">
        <f>VLOOKUP(G3333,'Sub-Acct VLookup'!$A$1:$B$44,2,0)</f>
        <v>Community Welfare</v>
      </c>
      <c r="I3333" s="250">
        <v>3343</v>
      </c>
      <c r="J3333" s="251" t="s">
        <v>1026</v>
      </c>
      <c r="K3333" s="251"/>
      <c r="L3333" t="str">
        <f>VLOOKUP(J3333,'State V-Lookup'!$A$1:$B$19,2,0)</f>
        <v>TENNESSEE</v>
      </c>
      <c r="M3333" t="str">
        <f>VLOOKUP(I3333,'Cost Center VLookup'!$A$1:$C$99,2,0)</f>
        <v>3343 Mid St Div Murfreesboro Operations</v>
      </c>
      <c r="N3333" t="str">
        <f>VLOOKUP(I3333,'Cost Center VLookup'!$A$1:$C$89,3,0)</f>
        <v>James Robbins / Jason Griffin</v>
      </c>
      <c r="O3333" t="str">
        <f>VLOOKUP(I3333,'Cost Center VLookup'!$A$1:$D$97,4,0)</f>
        <v>Brett Lowe</v>
      </c>
    </row>
    <row r="3334" spans="1:15" ht="15" hidden="1">
      <c r="A3334" s="248" t="s">
        <v>3655</v>
      </c>
      <c r="B3334" s="224">
        <v>201912</v>
      </c>
      <c r="C3334" s="9" t="s">
        <v>3606</v>
      </c>
      <c r="D3334" s="248" t="s">
        <v>3657</v>
      </c>
      <c r="E3334" s="248" t="s">
        <v>3656</v>
      </c>
      <c r="F3334" s="249">
        <v>1016.95</v>
      </c>
      <c r="G3334" s="250">
        <v>30736</v>
      </c>
      <c r="H3334" s="7" t="str">
        <f>VLOOKUP(G3334,'Sub-Acct VLookup'!$A$1:$B$44,2,0)</f>
        <v>Community Welfare</v>
      </c>
      <c r="I3334" s="250">
        <v>3342</v>
      </c>
      <c r="J3334" s="251" t="s">
        <v>1027</v>
      </c>
      <c r="K3334" s="251"/>
      <c r="L3334" t="str">
        <f>VLOOKUP(J3334,'State V-Lookup'!$A$1:$B$19,2,0)</f>
        <v>GENERAL OFFICE</v>
      </c>
      <c r="M3334" t="str">
        <f>VLOOKUP(I3334,'Cost Center VLookup'!$A$1:$C$99,2,0)</f>
        <v>3342 Mid St Div Franklin Operations</v>
      </c>
      <c r="N3334" t="str">
        <f>VLOOKUP(I3334,'Cost Center VLookup'!$A$1:$C$89,3,0)</f>
        <v>Kenny Hay / Steve Steiger</v>
      </c>
      <c r="O3334" t="str">
        <f>VLOOKUP(I3334,'Cost Center VLookup'!$A$1:$D$97,4,0)</f>
        <v>Brett Lowe</v>
      </c>
    </row>
    <row r="3335" spans="1:15" ht="15" hidden="1">
      <c r="A3335" s="248" t="s">
        <v>3643</v>
      </c>
      <c r="B3335" s="224">
        <v>201912</v>
      </c>
      <c r="C3335" s="9" t="s">
        <v>3606</v>
      </c>
      <c r="D3335" s="248" t="s">
        <v>3644</v>
      </c>
      <c r="E3335" s="248" t="s">
        <v>584</v>
      </c>
      <c r="F3335" s="249">
        <v>500</v>
      </c>
      <c r="G3335" s="250">
        <v>30736</v>
      </c>
      <c r="H3335" s="7" t="str">
        <f>VLOOKUP(G3335,'Sub-Acct VLookup'!$A$1:$B$44,2,0)</f>
        <v>Community Welfare</v>
      </c>
      <c r="I3335" s="250">
        <v>2737</v>
      </c>
      <c r="J3335" s="238" t="s">
        <v>1011</v>
      </c>
      <c r="K3335" s="238"/>
      <c r="L3335" t="str">
        <f>VLOOKUP(J3335,'State V-Lookup'!$A$1:$B$19,2,0)</f>
        <v>KENTUCKY</v>
      </c>
      <c r="M3335" t="str">
        <f>VLOOKUP(I3335,'Cost Center VLookup'!$A$1:$C$99,2,0)</f>
        <v>2737 KY Div Danville C&amp;M/Service</v>
      </c>
      <c r="N3335" t="str">
        <f>VLOOKUP(I3335,'Cost Center VLookup'!$A$1:$C$89,3,0)</f>
        <v>Jimmy Dale Smith</v>
      </c>
      <c r="O3335" t="str">
        <f>VLOOKUP(I3335,'Cost Center VLookup'!$A$1:$D$97,4,0)</f>
        <v>Mike Close</v>
      </c>
    </row>
    <row r="3336" spans="1:15" ht="15" hidden="1">
      <c r="A3336" s="248" t="s">
        <v>3658</v>
      </c>
      <c r="B3336" s="224">
        <v>201912</v>
      </c>
      <c r="C3336" s="9" t="s">
        <v>3606</v>
      </c>
      <c r="D3336" s="248" t="s">
        <v>3659</v>
      </c>
      <c r="E3336" s="248" t="s">
        <v>470</v>
      </c>
      <c r="F3336" s="249">
        <v>1000</v>
      </c>
      <c r="G3336" s="250">
        <v>30736</v>
      </c>
      <c r="H3336" s="7" t="str">
        <f>VLOOKUP(G3336,'Sub-Acct VLookup'!$A$1:$B$44,2,0)</f>
        <v>Community Welfare</v>
      </c>
      <c r="I3336" s="250">
        <v>2637</v>
      </c>
      <c r="J3336" s="238" t="s">
        <v>1011</v>
      </c>
      <c r="K3336" s="238"/>
      <c r="L3336" t="str">
        <f>VLOOKUP(J3336,'State V-Lookup'!$A$1:$B$19,2,0)</f>
        <v>KENTUCKY</v>
      </c>
      <c r="M3336" t="str">
        <f>VLOOKUP(I3336,'Cost Center VLookup'!$A$1:$C$99,2,0)</f>
        <v>2637 KY Div Paducah C&amp;M/Service</v>
      </c>
      <c r="N3336" t="str">
        <f>VLOOKUP(I3336,'Cost Center VLookup'!$A$1:$C$89,3,0)</f>
        <v>Pat Mattingly / Sean Jones</v>
      </c>
      <c r="O3336" t="str">
        <f>VLOOKUP(I3336,'Cost Center VLookup'!$A$1:$D$97,4,0)</f>
        <v>Ryan Tolbert</v>
      </c>
    </row>
    <row r="3337" spans="1:15" ht="15" hidden="1">
      <c r="A3337" s="248" t="s">
        <v>3660</v>
      </c>
      <c r="B3337" s="224">
        <v>201912</v>
      </c>
      <c r="C3337" s="9" t="s">
        <v>3606</v>
      </c>
      <c r="D3337" s="248" t="s">
        <v>3661</v>
      </c>
      <c r="E3337" s="248" t="s">
        <v>2763</v>
      </c>
      <c r="F3337" s="249">
        <v>2500</v>
      </c>
      <c r="G3337" s="250">
        <v>30702</v>
      </c>
      <c r="H3337" s="7" t="str">
        <f>VLOOKUP(G3337,'Sub-Acct VLookup'!$A$1:$B$44,2,0)</f>
        <v>Education</v>
      </c>
      <c r="I3337" s="250">
        <v>2636</v>
      </c>
      <c r="J3337" s="238" t="s">
        <v>1011</v>
      </c>
      <c r="K3337" s="238"/>
      <c r="L3337" t="str">
        <f>VLOOKUP(J3337,'State V-Lookup'!$A$1:$B$19,2,0)</f>
        <v>KENTUCKY</v>
      </c>
      <c r="M3337" t="str">
        <f>VLOOKUP(I3337,'Cost Center VLookup'!$A$1:$C$99,2,0)</f>
        <v>2636 KY Div Owensboro C&amp;M/Service</v>
      </c>
      <c r="N3337" t="str">
        <f>VLOOKUP(I3337,'Cost Center VLookup'!$A$1:$C$89,3,0)</f>
        <v>Robbie Porter / Daniel Mayfield</v>
      </c>
      <c r="O3337" t="str">
        <f>VLOOKUP(I3337,'Cost Center VLookup'!$A$1:$D$97,4,0)</f>
        <v>Mariam Tucker</v>
      </c>
    </row>
    <row r="3338" spans="1:15" ht="15" hidden="1">
      <c r="A3338" s="248" t="s">
        <v>3662</v>
      </c>
      <c r="B3338" s="224">
        <v>201912</v>
      </c>
      <c r="C3338" s="9" t="s">
        <v>3606</v>
      </c>
      <c r="D3338" s="248" t="s">
        <v>3664</v>
      </c>
      <c r="E3338" s="248" t="s">
        <v>3663</v>
      </c>
      <c r="F3338" s="249">
        <v>1000</v>
      </c>
      <c r="G3338" s="250">
        <v>30736</v>
      </c>
      <c r="H3338" s="7" t="str">
        <f>VLOOKUP(G3338,'Sub-Acct VLookup'!$A$1:$B$44,2,0)</f>
        <v>Community Welfare</v>
      </c>
      <c r="I3338" s="250">
        <v>3435</v>
      </c>
      <c r="J3338" s="251" t="s">
        <v>1026</v>
      </c>
      <c r="K3338" s="251"/>
      <c r="L3338" t="str">
        <f>VLOOKUP(J3338,'State V-Lookup'!$A$1:$B$19,2,0)</f>
        <v>TENNESSEE</v>
      </c>
      <c r="M3338" t="str">
        <f>VLOOKUP(I3338,'Cost Center VLookup'!$A$1:$C$99,2,0)</f>
        <v>3435 Mid St Div Greenville/Morristown Operations</v>
      </c>
      <c r="N3338" t="str">
        <f>VLOOKUP(I3338,'Cost Center VLookup'!$A$1:$C$89,3,0)</f>
        <v>Jonathan Barnett</v>
      </c>
      <c r="O3338" t="str">
        <f>VLOOKUP(I3338,'Cost Center VLookup'!$A$1:$D$97,4,0)</f>
        <v>Bernie Anderson</v>
      </c>
    </row>
    <row r="3339" spans="1:15" ht="15" hidden="1">
      <c r="A3339" s="248" t="s">
        <v>3662</v>
      </c>
      <c r="B3339" s="224">
        <v>201912</v>
      </c>
      <c r="C3339" s="9" t="s">
        <v>3606</v>
      </c>
      <c r="D3339" s="248" t="s">
        <v>3664</v>
      </c>
      <c r="E3339" s="248" t="s">
        <v>475</v>
      </c>
      <c r="F3339" s="249">
        <v>200</v>
      </c>
      <c r="G3339" s="250">
        <v>30702</v>
      </c>
      <c r="H3339" s="7" t="str">
        <f>VLOOKUP(G3339,'Sub-Acct VLookup'!$A$1:$B$44,2,0)</f>
        <v>Education</v>
      </c>
      <c r="I3339" s="250">
        <v>2736</v>
      </c>
      <c r="J3339" s="251" t="s">
        <v>1011</v>
      </c>
      <c r="K3339" s="251"/>
      <c r="L3339" t="str">
        <f>VLOOKUP(J3339,'State V-Lookup'!$A$1:$B$19,2,0)</f>
        <v>KENTUCKY</v>
      </c>
      <c r="M3339" t="str">
        <f>VLOOKUP(I3339,'Cost Center VLookup'!$A$1:$C$99,2,0)</f>
        <v>2736 KY Div Hopkinsville C&amp;M/Service</v>
      </c>
      <c r="N3339" t="str">
        <f>VLOOKUP(I3339,'Cost Center VLookup'!$A$1:$C$89,3,0)</f>
        <v>Ryan Tolbert</v>
      </c>
      <c r="O3339" t="str">
        <f>VLOOKUP(I3339,'Cost Center VLookup'!$A$1:$D$97,4,0)</f>
        <v>Mariam Tucker</v>
      </c>
    </row>
    <row r="3340" spans="1:15" ht="15" hidden="1">
      <c r="A3340" s="248" t="s">
        <v>3665</v>
      </c>
      <c r="B3340" s="224">
        <v>201912</v>
      </c>
      <c r="C3340" s="9" t="s">
        <v>3606</v>
      </c>
      <c r="D3340" s="248" t="s">
        <v>3667</v>
      </c>
      <c r="E3340" s="248" t="s">
        <v>3666</v>
      </c>
      <c r="F3340" s="249">
        <v>1000</v>
      </c>
      <c r="G3340" s="250">
        <v>30736</v>
      </c>
      <c r="H3340" s="7" t="str">
        <f>VLOOKUP(G3340,'Sub-Acct VLookup'!$A$1:$B$44,2,0)</f>
        <v>Community Welfare</v>
      </c>
      <c r="I3340" s="250">
        <v>3343</v>
      </c>
      <c r="J3340" s="251" t="s">
        <v>1026</v>
      </c>
      <c r="K3340" s="251"/>
      <c r="L3340" t="str">
        <f>VLOOKUP(J3340,'State V-Lookup'!$A$1:$B$19,2,0)</f>
        <v>TENNESSEE</v>
      </c>
      <c r="M3340" t="str">
        <f>VLOOKUP(I3340,'Cost Center VLookup'!$A$1:$C$99,2,0)</f>
        <v>3343 Mid St Div Murfreesboro Operations</v>
      </c>
      <c r="N3340" t="str">
        <f>VLOOKUP(I3340,'Cost Center VLookup'!$A$1:$C$89,3,0)</f>
        <v>James Robbins / Jason Griffin</v>
      </c>
      <c r="O3340" t="str">
        <f>VLOOKUP(I3340,'Cost Center VLookup'!$A$1:$D$97,4,0)</f>
        <v>Brett Lowe</v>
      </c>
    </row>
    <row r="3341" spans="1:15" ht="15" hidden="1">
      <c r="A3341" s="248" t="s">
        <v>3665</v>
      </c>
      <c r="B3341" s="224">
        <v>201912</v>
      </c>
      <c r="C3341" s="9" t="s">
        <v>3606</v>
      </c>
      <c r="D3341" s="248" t="s">
        <v>3667</v>
      </c>
      <c r="E3341" s="248" t="s">
        <v>581</v>
      </c>
      <c r="F3341" s="249">
        <v>1000</v>
      </c>
      <c r="G3341" s="250">
        <v>30709</v>
      </c>
      <c r="H3341" s="7" t="str">
        <f>VLOOKUP(G3341,'Sub-Acct VLookup'!$A$1:$B$44,2,0)</f>
        <v>Salvation Army</v>
      </c>
      <c r="I3341" s="250">
        <v>3307</v>
      </c>
      <c r="J3341" s="238" t="s">
        <v>1011</v>
      </c>
      <c r="K3341" s="238"/>
      <c r="L3341" t="str">
        <f>VLOOKUP(J3341,'State V-Lookup'!$A$1:$B$19,2,0)</f>
        <v>KENTUCKY</v>
      </c>
      <c r="M3341" t="str">
        <f>VLOOKUP(I3341,'Cost Center VLookup'!$A$1:$C$99,2,0)</f>
        <v>3307 Mid St Div Franklin Finance</v>
      </c>
      <c r="N3341" t="str">
        <f>VLOOKUP(I3341,'Cost Center VLookup'!$A$1:$C$89,3,0)</f>
        <v>Marcie Wessinger</v>
      </c>
      <c r="O3341" t="str">
        <f>VLOOKUP(I3341,'Cost Center VLookup'!$A$1:$D$97,4,0)</f>
        <v>Administration</v>
      </c>
    </row>
    <row r="3342" spans="1:15" ht="15" hidden="1">
      <c r="A3342" s="248" t="s">
        <v>3668</v>
      </c>
      <c r="B3342" s="224">
        <v>201912</v>
      </c>
      <c r="C3342" s="9" t="s">
        <v>3606</v>
      </c>
      <c r="D3342" s="248" t="s">
        <v>3669</v>
      </c>
      <c r="E3342" s="248" t="s">
        <v>694</v>
      </c>
      <c r="F3342" s="249">
        <v>500</v>
      </c>
      <c r="G3342" s="250">
        <v>30736</v>
      </c>
      <c r="H3342" s="7" t="str">
        <f>VLOOKUP(G3342,'Sub-Acct VLookup'!$A$1:$B$44,2,0)</f>
        <v>Community Welfare</v>
      </c>
      <c r="I3342" s="250">
        <v>2734</v>
      </c>
      <c r="J3342" s="238" t="s">
        <v>1011</v>
      </c>
      <c r="K3342" s="238"/>
      <c r="L3342" t="str">
        <f>VLOOKUP(J3342,'State V-Lookup'!$A$1:$B$19,2,0)</f>
        <v>KENTUCKY</v>
      </c>
      <c r="M3342" t="str">
        <f>VLOOKUP(I3342,'Cost Center VLookup'!$A$1:$C$99,2,0)</f>
        <v>2734 KY Div Bowling Green C&amp;M/Service</v>
      </c>
      <c r="N3342" t="str">
        <f>VLOOKUP(I3342,'Cost Center VLookup'!$A$1:$C$89,3,0)</f>
        <v>Don Bonner / Kolby Beals</v>
      </c>
      <c r="O3342" t="str">
        <f>VLOOKUP(I3342,'Cost Center VLookup'!$A$1:$D$97,4,0)</f>
        <v>Mike Close</v>
      </c>
    </row>
    <row r="3343" spans="1:15" ht="15" hidden="1">
      <c r="A3343" s="248" t="s">
        <v>3668</v>
      </c>
      <c r="B3343" s="224">
        <v>201912</v>
      </c>
      <c r="C3343" s="9" t="s">
        <v>3606</v>
      </c>
      <c r="D3343" s="248" t="s">
        <v>3669</v>
      </c>
      <c r="E3343" s="248" t="s">
        <v>3670</v>
      </c>
      <c r="F3343" s="249">
        <v>100</v>
      </c>
      <c r="G3343" s="250">
        <v>30736</v>
      </c>
      <c r="H3343" s="7" t="str">
        <f>VLOOKUP(G3343,'Sub-Acct VLookup'!$A$1:$B$44,2,0)</f>
        <v>Community Welfare</v>
      </c>
      <c r="I3343" s="250">
        <v>2636</v>
      </c>
      <c r="J3343" s="238" t="s">
        <v>1011</v>
      </c>
      <c r="K3343" s="238"/>
      <c r="L3343" t="str">
        <f>VLOOKUP(J3343,'State V-Lookup'!$A$1:$B$19,2,0)</f>
        <v>KENTUCKY</v>
      </c>
      <c r="M3343" t="str">
        <f>VLOOKUP(I3343,'Cost Center VLookup'!$A$1:$C$99,2,0)</f>
        <v>2636 KY Div Owensboro C&amp;M/Service</v>
      </c>
      <c r="N3343" t="str">
        <f>VLOOKUP(I3343,'Cost Center VLookup'!$A$1:$C$89,3,0)</f>
        <v>Robbie Porter / Daniel Mayfield</v>
      </c>
      <c r="O3343" t="str">
        <f>VLOOKUP(I3343,'Cost Center VLookup'!$A$1:$D$97,4,0)</f>
        <v>Mariam Tucker</v>
      </c>
    </row>
    <row r="3344" spans="1:15" ht="15" hidden="1">
      <c r="A3344" s="248" t="s">
        <v>3668</v>
      </c>
      <c r="B3344" s="224">
        <v>201912</v>
      </c>
      <c r="C3344" s="9" t="s">
        <v>3606</v>
      </c>
      <c r="D3344" s="248" t="s">
        <v>3671</v>
      </c>
      <c r="E3344" s="248" t="s">
        <v>360</v>
      </c>
      <c r="F3344" s="249">
        <v>500</v>
      </c>
      <c r="G3344" s="250">
        <v>30702</v>
      </c>
      <c r="H3344" s="7" t="str">
        <f>VLOOKUP(G3344,'Sub-Acct VLookup'!$A$1:$B$44,2,0)</f>
        <v>Education</v>
      </c>
      <c r="I3344" s="250">
        <v>2734</v>
      </c>
      <c r="J3344" s="238" t="s">
        <v>1011</v>
      </c>
      <c r="K3344" s="238"/>
      <c r="L3344" t="str">
        <f>VLOOKUP(J3344,'State V-Lookup'!$A$1:$B$19,2,0)</f>
        <v>KENTUCKY</v>
      </c>
      <c r="M3344" t="str">
        <f>VLOOKUP(I3344,'Cost Center VLookup'!$A$1:$C$99,2,0)</f>
        <v>2734 KY Div Bowling Green C&amp;M/Service</v>
      </c>
      <c r="N3344" t="str">
        <f>VLOOKUP(I3344,'Cost Center VLookup'!$A$1:$C$89,3,0)</f>
        <v>Don Bonner / Kolby Beals</v>
      </c>
      <c r="O3344" t="str">
        <f>VLOOKUP(I3344,'Cost Center VLookup'!$A$1:$D$97,4,0)</f>
        <v>Mike Close</v>
      </c>
    </row>
    <row r="3345" spans="1:15" ht="15" hidden="1">
      <c r="A3345" s="248" t="s">
        <v>3672</v>
      </c>
      <c r="B3345" s="224">
        <v>201912</v>
      </c>
      <c r="C3345" s="9" t="s">
        <v>3606</v>
      </c>
      <c r="D3345" s="248" t="s">
        <v>3673</v>
      </c>
      <c r="E3345" s="248" t="s">
        <v>756</v>
      </c>
      <c r="F3345" s="249">
        <v>200</v>
      </c>
      <c r="G3345" s="250">
        <v>30736</v>
      </c>
      <c r="H3345" s="7" t="str">
        <f>VLOOKUP(G3345,'Sub-Acct VLookup'!$A$1:$B$44,2,0)</f>
        <v>Community Welfare</v>
      </c>
      <c r="I3345" s="250">
        <v>2636</v>
      </c>
      <c r="J3345" s="238" t="s">
        <v>1011</v>
      </c>
      <c r="K3345" s="238"/>
      <c r="L3345" t="str">
        <f>VLOOKUP(J3345,'State V-Lookup'!$A$1:$B$19,2,0)</f>
        <v>KENTUCKY</v>
      </c>
      <c r="M3345" t="str">
        <f>VLOOKUP(I3345,'Cost Center VLookup'!$A$1:$C$99,2,0)</f>
        <v>2636 KY Div Owensboro C&amp;M/Service</v>
      </c>
      <c r="N3345" t="str">
        <f>VLOOKUP(I3345,'Cost Center VLookup'!$A$1:$C$89,3,0)</f>
        <v>Robbie Porter / Daniel Mayfield</v>
      </c>
      <c r="O3345" t="str">
        <f>VLOOKUP(I3345,'Cost Center VLookup'!$A$1:$D$97,4,0)</f>
        <v>Mariam Tucker</v>
      </c>
    </row>
    <row r="3346" spans="1:15" ht="15" hidden="1">
      <c r="A3346" s="248" t="s">
        <v>3672</v>
      </c>
      <c r="B3346" s="224">
        <v>201912</v>
      </c>
      <c r="C3346" s="9" t="s">
        <v>3606</v>
      </c>
      <c r="D3346" s="248" t="s">
        <v>3674</v>
      </c>
      <c r="E3346" s="248" t="s">
        <v>699</v>
      </c>
      <c r="F3346" s="249">
        <v>1000</v>
      </c>
      <c r="G3346" s="250">
        <v>30736</v>
      </c>
      <c r="H3346" s="7" t="str">
        <f>VLOOKUP(G3346,'Sub-Acct VLookup'!$A$1:$B$44,2,0)</f>
        <v>Community Welfare</v>
      </c>
      <c r="I3346" s="250">
        <v>2604</v>
      </c>
      <c r="J3346" s="238" t="s">
        <v>1011</v>
      </c>
      <c r="K3346" s="238"/>
      <c r="L3346" t="str">
        <f>VLOOKUP(J3346,'State V-Lookup'!$A$1:$B$19,2,0)</f>
        <v>KENTUCKY</v>
      </c>
      <c r="M3346" t="str">
        <f>VLOOKUP(I3346,'Cost Center VLookup'!$A$1:$C$99,2,0)</f>
        <v>2604 KY Div Owensboro Regulatory Affairs</v>
      </c>
      <c r="N3346" t="str">
        <f>VLOOKUP(I3346,'Cost Center VLookup'!$A$1:$C$89,3,0)</f>
        <v>Brannon Taylor</v>
      </c>
      <c r="O3346" t="str">
        <f>VLOOKUP(I3346,'Cost Center VLookup'!$A$1:$D$97,4,0)</f>
        <v>Administration</v>
      </c>
    </row>
    <row r="3347" spans="1:15" ht="15" hidden="1">
      <c r="A3347" s="248" t="s">
        <v>3672</v>
      </c>
      <c r="B3347" s="224">
        <v>201912</v>
      </c>
      <c r="C3347" s="9" t="s">
        <v>3606</v>
      </c>
      <c r="D3347" s="248" t="s">
        <v>3673</v>
      </c>
      <c r="E3347" s="248" t="s">
        <v>3675</v>
      </c>
      <c r="F3347" s="249">
        <v>500</v>
      </c>
      <c r="G3347" s="250">
        <v>30736</v>
      </c>
      <c r="H3347" s="7" t="str">
        <f>VLOOKUP(G3347,'Sub-Acct VLookup'!$A$1:$B$44,2,0)</f>
        <v>Community Welfare</v>
      </c>
      <c r="I3347" s="250">
        <v>2636</v>
      </c>
      <c r="J3347" s="238" t="s">
        <v>1011</v>
      </c>
      <c r="K3347" s="238"/>
      <c r="L3347" t="str">
        <f>VLOOKUP(J3347,'State V-Lookup'!$A$1:$B$19,2,0)</f>
        <v>KENTUCKY</v>
      </c>
      <c r="M3347" t="str">
        <f>VLOOKUP(I3347,'Cost Center VLookup'!$A$1:$C$99,2,0)</f>
        <v>2636 KY Div Owensboro C&amp;M/Service</v>
      </c>
      <c r="N3347" t="str">
        <f>VLOOKUP(I3347,'Cost Center VLookup'!$A$1:$C$89,3,0)</f>
        <v>Robbie Porter / Daniel Mayfield</v>
      </c>
      <c r="O3347" t="str">
        <f>VLOOKUP(I3347,'Cost Center VLookup'!$A$1:$D$97,4,0)</f>
        <v>Mariam Tucker</v>
      </c>
    </row>
    <row r="3348" spans="1:15" ht="15" hidden="1">
      <c r="A3348" s="248" t="s">
        <v>3676</v>
      </c>
      <c r="B3348" s="224">
        <v>201912</v>
      </c>
      <c r="C3348" s="9" t="s">
        <v>3606</v>
      </c>
      <c r="D3348" s="248" t="s">
        <v>187</v>
      </c>
      <c r="E3348" s="248" t="s">
        <v>486</v>
      </c>
      <c r="F3348" s="249">
        <v>584.66</v>
      </c>
      <c r="G3348" s="250">
        <v>30736</v>
      </c>
      <c r="H3348" s="7" t="str">
        <f>VLOOKUP(G3348,'Sub-Acct VLookup'!$A$1:$B$44,2,0)</f>
        <v>Community Welfare</v>
      </c>
      <c r="I3348" s="250">
        <v>3343</v>
      </c>
      <c r="J3348" s="251" t="s">
        <v>1026</v>
      </c>
      <c r="K3348" s="251"/>
      <c r="L3348" t="str">
        <f>VLOOKUP(J3348,'State V-Lookup'!$A$1:$B$19,2,0)</f>
        <v>TENNESSEE</v>
      </c>
      <c r="M3348" t="str">
        <f>VLOOKUP(I3348,'Cost Center VLookup'!$A$1:$C$99,2,0)</f>
        <v>3343 Mid St Div Murfreesboro Operations</v>
      </c>
      <c r="N3348" t="str">
        <f>VLOOKUP(I3348,'Cost Center VLookup'!$A$1:$C$89,3,0)</f>
        <v>James Robbins / Jason Griffin</v>
      </c>
      <c r="O3348" t="str">
        <f>VLOOKUP(I3348,'Cost Center VLookup'!$A$1:$D$97,4,0)</f>
        <v>Brett Lowe</v>
      </c>
    </row>
    <row r="3349" spans="1:15" ht="15" hidden="1">
      <c r="A3349" s="248" t="s">
        <v>3677</v>
      </c>
      <c r="B3349" s="224">
        <v>201912</v>
      </c>
      <c r="C3349" s="9" t="s">
        <v>3606</v>
      </c>
      <c r="D3349" s="248" t="s">
        <v>3678</v>
      </c>
      <c r="E3349" s="248" t="s">
        <v>2785</v>
      </c>
      <c r="F3349" s="249">
        <v>3000</v>
      </c>
      <c r="G3349" s="250">
        <v>30736</v>
      </c>
      <c r="H3349" s="7" t="str">
        <f>VLOOKUP(G3349,'Sub-Acct VLookup'!$A$1:$B$44,2,0)</f>
        <v>Community Welfare</v>
      </c>
      <c r="I3349" s="250">
        <v>3307</v>
      </c>
      <c r="J3349" s="238" t="s">
        <v>1011</v>
      </c>
      <c r="K3349" s="238"/>
      <c r="L3349" t="str">
        <f>VLOOKUP(J3349,'State V-Lookup'!$A$1:$B$19,2,0)</f>
        <v>KENTUCKY</v>
      </c>
      <c r="M3349" t="str">
        <f>VLOOKUP(I3349,'Cost Center VLookup'!$A$1:$C$99,2,0)</f>
        <v>3307 Mid St Div Franklin Finance</v>
      </c>
      <c r="N3349" t="str">
        <f>VLOOKUP(I3349,'Cost Center VLookup'!$A$1:$C$89,3,0)</f>
        <v>Marcie Wessinger</v>
      </c>
      <c r="O3349" t="str">
        <f>VLOOKUP(I3349,'Cost Center VLookup'!$A$1:$D$97,4,0)</f>
        <v>Administration</v>
      </c>
    </row>
    <row r="3350" spans="1:15" ht="15" hidden="1">
      <c r="A3350" s="248" t="s">
        <v>3679</v>
      </c>
      <c r="B3350" s="224">
        <v>201912</v>
      </c>
      <c r="C3350" s="9" t="s">
        <v>3606</v>
      </c>
      <c r="D3350" s="248" t="s">
        <v>3681</v>
      </c>
      <c r="E3350" s="248" t="s">
        <v>3680</v>
      </c>
      <c r="F3350" s="249">
        <v>500</v>
      </c>
      <c r="G3350" s="250">
        <v>30736</v>
      </c>
      <c r="H3350" s="7" t="str">
        <f>VLOOKUP(G3350,'Sub-Acct VLookup'!$A$1:$B$44,2,0)</f>
        <v>Community Welfare</v>
      </c>
      <c r="I3350" s="250">
        <v>2634</v>
      </c>
      <c r="J3350" s="238" t="s">
        <v>1011</v>
      </c>
      <c r="K3350" s="238"/>
      <c r="L3350" t="str">
        <f>VLOOKUP(J3350,'State V-Lookup'!$A$1:$B$19,2,0)</f>
        <v>KENTUCKY</v>
      </c>
      <c r="M3350" t="str">
        <f>VLOOKUP(I3350,'Cost Center VLookup'!$A$1:$C$99,2,0)</f>
        <v>2634 KY Div Madisonville C&amp;M/Service</v>
      </c>
      <c r="N3350" t="str">
        <f>VLOOKUP(I3350,'Cost Center VLookup'!$A$1:$C$89,3,0)</f>
        <v>Mike Coleman</v>
      </c>
      <c r="O3350" t="str">
        <f>VLOOKUP(I3350,'Cost Center VLookup'!$A$1:$D$97,4,0)</f>
        <v>Mariam Tucker</v>
      </c>
    </row>
    <row r="3351" spans="1:15" ht="15" hidden="1">
      <c r="A3351" s="252" t="s">
        <v>3682</v>
      </c>
      <c r="B3351" s="253">
        <v>202001</v>
      </c>
      <c r="C3351" s="9" t="s">
        <v>3606</v>
      </c>
      <c r="D3351" s="252" t="s">
        <v>3683</v>
      </c>
      <c r="E3351" s="252" t="s">
        <v>2769</v>
      </c>
      <c r="F3351" s="254">
        <v>500</v>
      </c>
      <c r="G3351" s="253">
        <v>30702</v>
      </c>
      <c r="H3351" s="7" t="str">
        <f>VLOOKUP(G3351,'Sub-Acct VLookup'!$A$1:$B$44,2,0)</f>
        <v>Education</v>
      </c>
      <c r="I3351" s="253">
        <v>2734</v>
      </c>
      <c r="J3351" s="238" t="s">
        <v>1011</v>
      </c>
      <c r="K3351" s="238"/>
      <c r="L3351" t="str">
        <f>VLOOKUP(J3351,'State V-Lookup'!$A$1:$B$19,2,0)</f>
        <v>KENTUCKY</v>
      </c>
      <c r="M3351" t="str">
        <f>VLOOKUP(I3351,'Cost Center VLookup'!$A$1:$C$99,2,0)</f>
        <v>2734 KY Div Bowling Green C&amp;M/Service</v>
      </c>
      <c r="N3351" t="str">
        <f>VLOOKUP(I3351,'Cost Center VLookup'!$A$1:$C$89,3,0)</f>
        <v>Don Bonner / Kolby Beals</v>
      </c>
      <c r="O3351" t="str">
        <f>VLOOKUP(I3351,'Cost Center VLookup'!$A$1:$D$97,4,0)</f>
        <v>Mike Close</v>
      </c>
    </row>
    <row r="3352" spans="1:15" ht="15" hidden="1">
      <c r="A3352" s="252" t="s">
        <v>3684</v>
      </c>
      <c r="B3352" s="253">
        <v>202001</v>
      </c>
      <c r="C3352" s="9" t="s">
        <v>3606</v>
      </c>
      <c r="D3352" s="252" t="s">
        <v>3685</v>
      </c>
      <c r="E3352" s="252" t="s">
        <v>2240</v>
      </c>
      <c r="F3352" s="254">
        <v>1000</v>
      </c>
      <c r="G3352" s="253">
        <v>30736</v>
      </c>
      <c r="H3352" s="7" t="str">
        <f>VLOOKUP(G3352,'Sub-Acct VLookup'!$A$1:$B$44,2,0)</f>
        <v>Community Welfare</v>
      </c>
      <c r="I3352" s="253">
        <v>2636</v>
      </c>
      <c r="J3352" s="238" t="s">
        <v>1011</v>
      </c>
      <c r="K3352" s="238"/>
      <c r="L3352" t="str">
        <f>VLOOKUP(J3352,'State V-Lookup'!$A$1:$B$19,2,0)</f>
        <v>KENTUCKY</v>
      </c>
      <c r="M3352" t="str">
        <f>VLOOKUP(I3352,'Cost Center VLookup'!$A$1:$C$99,2,0)</f>
        <v>2636 KY Div Owensboro C&amp;M/Service</v>
      </c>
      <c r="N3352" t="str">
        <f>VLOOKUP(I3352,'Cost Center VLookup'!$A$1:$C$89,3,0)</f>
        <v>Robbie Porter / Daniel Mayfield</v>
      </c>
      <c r="O3352" t="str">
        <f>VLOOKUP(I3352,'Cost Center VLookup'!$A$1:$D$97,4,0)</f>
        <v>Mariam Tucker</v>
      </c>
    </row>
    <row r="3353" spans="1:15" ht="15" hidden="1">
      <c r="A3353" s="252" t="s">
        <v>3684</v>
      </c>
      <c r="B3353" s="253">
        <v>202001</v>
      </c>
      <c r="C3353" s="9" t="s">
        <v>3606</v>
      </c>
      <c r="D3353" s="252" t="s">
        <v>3687</v>
      </c>
      <c r="E3353" s="252" t="s">
        <v>3686</v>
      </c>
      <c r="F3353" s="254">
        <v>2000</v>
      </c>
      <c r="G3353" s="253">
        <v>30736</v>
      </c>
      <c r="H3353" s="7" t="str">
        <f>VLOOKUP(G3353,'Sub-Acct VLookup'!$A$1:$B$44,2,0)</f>
        <v>Community Welfare</v>
      </c>
      <c r="I3353" s="253">
        <v>2734</v>
      </c>
      <c r="J3353" s="238" t="s">
        <v>1011</v>
      </c>
      <c r="K3353" s="238"/>
      <c r="L3353" t="str">
        <f>VLOOKUP(J3353,'State V-Lookup'!$A$1:$B$19,2,0)</f>
        <v>KENTUCKY</v>
      </c>
      <c r="M3353" t="str">
        <f>VLOOKUP(I3353,'Cost Center VLookup'!$A$1:$C$99,2,0)</f>
        <v>2734 KY Div Bowling Green C&amp;M/Service</v>
      </c>
      <c r="N3353" t="str">
        <f>VLOOKUP(I3353,'Cost Center VLookup'!$A$1:$C$89,3,0)</f>
        <v>Don Bonner / Kolby Beals</v>
      </c>
      <c r="O3353" t="str">
        <f>VLOOKUP(I3353,'Cost Center VLookup'!$A$1:$D$97,4,0)</f>
        <v>Mike Close</v>
      </c>
    </row>
    <row r="3354" spans="1:15" ht="15" hidden="1">
      <c r="A3354" s="252" t="s">
        <v>3688</v>
      </c>
      <c r="B3354" s="253">
        <v>202001</v>
      </c>
      <c r="C3354" s="9" t="s">
        <v>3606</v>
      </c>
      <c r="D3354" s="252" t="s">
        <v>3689</v>
      </c>
      <c r="E3354" s="252" t="s">
        <v>179</v>
      </c>
      <c r="F3354" s="254">
        <v>2000</v>
      </c>
      <c r="G3354" s="253">
        <v>30736</v>
      </c>
      <c r="H3354" s="7" t="str">
        <f>VLOOKUP(G3354,'Sub-Acct VLookup'!$A$1:$B$44,2,0)</f>
        <v>Community Welfare</v>
      </c>
      <c r="I3354" s="253">
        <v>2637</v>
      </c>
      <c r="J3354" s="238" t="s">
        <v>1011</v>
      </c>
      <c r="K3354" s="238"/>
      <c r="L3354" t="str">
        <f>VLOOKUP(J3354,'State V-Lookup'!$A$1:$B$19,2,0)</f>
        <v>KENTUCKY</v>
      </c>
      <c r="M3354" t="str">
        <f>VLOOKUP(I3354,'Cost Center VLookup'!$A$1:$C$99,2,0)</f>
        <v>2637 KY Div Paducah C&amp;M/Service</v>
      </c>
      <c r="N3354" t="str">
        <f>VLOOKUP(I3354,'Cost Center VLookup'!$A$1:$C$89,3,0)</f>
        <v>Pat Mattingly / Sean Jones</v>
      </c>
      <c r="O3354" t="str">
        <f>VLOOKUP(I3354,'Cost Center VLookup'!$A$1:$D$97,4,0)</f>
        <v>Ryan Tolbert</v>
      </c>
    </row>
    <row r="3355" spans="1:15" ht="15" hidden="1">
      <c r="A3355" s="252" t="s">
        <v>3688</v>
      </c>
      <c r="B3355" s="253">
        <v>202001</v>
      </c>
      <c r="C3355" s="9" t="s">
        <v>3606</v>
      </c>
      <c r="D3355" s="252" t="s">
        <v>3689</v>
      </c>
      <c r="E3355" s="252" t="s">
        <v>712</v>
      </c>
      <c r="F3355" s="254">
        <v>3000</v>
      </c>
      <c r="G3355" s="253">
        <v>30710</v>
      </c>
      <c r="H3355" s="7" t="str">
        <f>VLOOKUP(G3355,'Sub-Acct VLookup'!$A$1:$B$44,2,0)</f>
        <v>Youth Clubs &amp; Centers</v>
      </c>
      <c r="I3355" s="253">
        <v>2636</v>
      </c>
      <c r="J3355" s="238" t="s">
        <v>1011</v>
      </c>
      <c r="K3355" s="238"/>
      <c r="L3355" t="str">
        <f>VLOOKUP(J3355,'State V-Lookup'!$A$1:$B$19,2,0)</f>
        <v>KENTUCKY</v>
      </c>
      <c r="M3355" t="str">
        <f>VLOOKUP(I3355,'Cost Center VLookup'!$A$1:$C$99,2,0)</f>
        <v>2636 KY Div Owensboro C&amp;M/Service</v>
      </c>
      <c r="N3355" t="str">
        <f>VLOOKUP(I3355,'Cost Center VLookup'!$A$1:$C$89,3,0)</f>
        <v>Robbie Porter / Daniel Mayfield</v>
      </c>
      <c r="O3355" t="str">
        <f>VLOOKUP(I3355,'Cost Center VLookup'!$A$1:$D$97,4,0)</f>
        <v>Mariam Tucker</v>
      </c>
    </row>
    <row r="3356" spans="1:15" ht="15" hidden="1">
      <c r="A3356" s="252" t="s">
        <v>3688</v>
      </c>
      <c r="B3356" s="253">
        <v>202001</v>
      </c>
      <c r="C3356" s="9" t="s">
        <v>3606</v>
      </c>
      <c r="D3356" s="252" t="s">
        <v>3689</v>
      </c>
      <c r="E3356" s="252" t="s">
        <v>703</v>
      </c>
      <c r="F3356" s="254">
        <v>250</v>
      </c>
      <c r="G3356" s="253">
        <v>30736</v>
      </c>
      <c r="H3356" s="7" t="str">
        <f>VLOOKUP(G3356,'Sub-Acct VLookup'!$A$1:$B$44,2,0)</f>
        <v>Community Welfare</v>
      </c>
      <c r="I3356" s="253">
        <v>2636</v>
      </c>
      <c r="J3356" s="238" t="s">
        <v>1011</v>
      </c>
      <c r="K3356" s="238"/>
      <c r="L3356" t="str">
        <f>VLOOKUP(J3356,'State V-Lookup'!$A$1:$B$19,2,0)</f>
        <v>KENTUCKY</v>
      </c>
      <c r="M3356" t="str">
        <f>VLOOKUP(I3356,'Cost Center VLookup'!$A$1:$C$99,2,0)</f>
        <v>2636 KY Div Owensboro C&amp;M/Service</v>
      </c>
      <c r="N3356" t="str">
        <f>VLOOKUP(I3356,'Cost Center VLookup'!$A$1:$C$89,3,0)</f>
        <v>Robbie Porter / Daniel Mayfield</v>
      </c>
      <c r="O3356" t="str">
        <f>VLOOKUP(I3356,'Cost Center VLookup'!$A$1:$D$97,4,0)</f>
        <v>Mariam Tucker</v>
      </c>
    </row>
    <row r="3357" spans="1:15" ht="15" hidden="1">
      <c r="A3357" s="252" t="s">
        <v>3690</v>
      </c>
      <c r="B3357" s="253">
        <v>202001</v>
      </c>
      <c r="C3357" s="9" t="s">
        <v>3606</v>
      </c>
      <c r="D3357" s="252" t="s">
        <v>3691</v>
      </c>
      <c r="E3357" s="252" t="s">
        <v>1381</v>
      </c>
      <c r="F3357" s="254">
        <v>1000</v>
      </c>
      <c r="G3357" s="253">
        <v>7520</v>
      </c>
      <c r="H3357" s="7" t="str">
        <f>VLOOKUP(G3357,'Sub-Acct VLookup'!$A$1:$B$44,2,0)</f>
        <v>Donations</v>
      </c>
      <c r="I3357" s="253">
        <v>3439</v>
      </c>
      <c r="J3357" s="255" t="s">
        <v>1035</v>
      </c>
      <c r="K3357" s="255"/>
      <c r="L3357" t="str">
        <f>VLOOKUP(J3357,'State V-Lookup'!$A$1:$B$19,2,0)</f>
        <v>VIRGINIA</v>
      </c>
      <c r="M3357" t="str">
        <f>VLOOKUP(I3357,'Cost Center VLookup'!$A$1:$C$99,2,0)</f>
        <v>3439 Mid St Div New River South Operations</v>
      </c>
      <c r="N3357" t="str">
        <f>VLOOKUP(I3357,'Cost Center VLookup'!$A$1:$C$89,3,0)</f>
        <v>Alex House</v>
      </c>
      <c r="O3357" t="str">
        <f>VLOOKUP(I3357,'Cost Center VLookup'!$A$1:$D$97,4,0)</f>
        <v>Bernie Anderson</v>
      </c>
    </row>
    <row r="3358" spans="1:15" ht="15" hidden="1">
      <c r="A3358" s="252" t="s">
        <v>3692</v>
      </c>
      <c r="B3358" s="253">
        <v>202001</v>
      </c>
      <c r="C3358" s="9" t="s">
        <v>3606</v>
      </c>
      <c r="D3358" s="252" t="s">
        <v>3693</v>
      </c>
      <c r="E3358" s="252" t="s">
        <v>1751</v>
      </c>
      <c r="F3358" s="254">
        <v>1500</v>
      </c>
      <c r="G3358" s="253">
        <v>30736</v>
      </c>
      <c r="H3358" s="7" t="str">
        <f>VLOOKUP(G3358,'Sub-Acct VLookup'!$A$1:$B$44,2,0)</f>
        <v>Community Welfare</v>
      </c>
      <c r="I3358" s="253">
        <v>3439</v>
      </c>
      <c r="J3358" s="255" t="s">
        <v>1026</v>
      </c>
      <c r="K3358" s="255"/>
      <c r="L3358" t="str">
        <f>VLOOKUP(J3358,'State V-Lookup'!$A$1:$B$19,2,0)</f>
        <v>TENNESSEE</v>
      </c>
      <c r="M3358" t="str">
        <f>VLOOKUP(I3358,'Cost Center VLookup'!$A$1:$C$99,2,0)</f>
        <v>3439 Mid St Div New River South Operations</v>
      </c>
      <c r="N3358" t="str">
        <f>VLOOKUP(I3358,'Cost Center VLookup'!$A$1:$C$89,3,0)</f>
        <v>Alex House</v>
      </c>
      <c r="O3358" t="str">
        <f>VLOOKUP(I3358,'Cost Center VLookup'!$A$1:$D$97,4,0)</f>
        <v>Bernie Anderson</v>
      </c>
    </row>
    <row r="3359" spans="1:15" ht="15" hidden="1">
      <c r="A3359" s="252" t="s">
        <v>3692</v>
      </c>
      <c r="B3359" s="253">
        <v>202001</v>
      </c>
      <c r="C3359" s="9" t="s">
        <v>3606</v>
      </c>
      <c r="D3359" s="252" t="s">
        <v>3693</v>
      </c>
      <c r="E3359" s="252" t="s">
        <v>3694</v>
      </c>
      <c r="F3359" s="254">
        <v>200</v>
      </c>
      <c r="G3359" s="253">
        <v>30736</v>
      </c>
      <c r="H3359" s="7" t="str">
        <f>VLOOKUP(G3359,'Sub-Acct VLookup'!$A$1:$B$44,2,0)</f>
        <v>Community Welfare</v>
      </c>
      <c r="I3359" s="253">
        <v>2636</v>
      </c>
      <c r="J3359" s="238" t="s">
        <v>1011</v>
      </c>
      <c r="K3359" s="238"/>
      <c r="L3359" t="str">
        <f>VLOOKUP(J3359,'State V-Lookup'!$A$1:$B$19,2,0)</f>
        <v>KENTUCKY</v>
      </c>
      <c r="M3359" t="str">
        <f>VLOOKUP(I3359,'Cost Center VLookup'!$A$1:$C$99,2,0)</f>
        <v>2636 KY Div Owensboro C&amp;M/Service</v>
      </c>
      <c r="N3359" t="str">
        <f>VLOOKUP(I3359,'Cost Center VLookup'!$A$1:$C$89,3,0)</f>
        <v>Robbie Porter / Daniel Mayfield</v>
      </c>
      <c r="O3359" t="str">
        <f>VLOOKUP(I3359,'Cost Center VLookup'!$A$1:$D$97,4,0)</f>
        <v>Mariam Tucker</v>
      </c>
    </row>
    <row r="3360" spans="1:15" ht="15" hidden="1">
      <c r="A3360" s="252" t="s">
        <v>3692</v>
      </c>
      <c r="B3360" s="253">
        <v>202001</v>
      </c>
      <c r="C3360" s="9" t="s">
        <v>3606</v>
      </c>
      <c r="D3360" s="252" t="s">
        <v>3693</v>
      </c>
      <c r="E3360" s="252" t="s">
        <v>790</v>
      </c>
      <c r="F3360" s="254">
        <v>174</v>
      </c>
      <c r="G3360" s="253">
        <v>30702</v>
      </c>
      <c r="H3360" s="7" t="str">
        <f>VLOOKUP(G3360,'Sub-Acct VLookup'!$A$1:$B$44,2,0)</f>
        <v>Education</v>
      </c>
      <c r="I3360" s="253">
        <v>2736</v>
      </c>
      <c r="J3360" s="238" t="s">
        <v>1011</v>
      </c>
      <c r="K3360" s="238"/>
      <c r="L3360" t="str">
        <f>VLOOKUP(J3360,'State V-Lookup'!$A$1:$B$19,2,0)</f>
        <v>KENTUCKY</v>
      </c>
      <c r="M3360" t="str">
        <f>VLOOKUP(I3360,'Cost Center VLookup'!$A$1:$C$99,2,0)</f>
        <v>2736 KY Div Hopkinsville C&amp;M/Service</v>
      </c>
      <c r="N3360" t="str">
        <f>VLOOKUP(I3360,'Cost Center VLookup'!$A$1:$C$89,3,0)</f>
        <v>Ryan Tolbert</v>
      </c>
      <c r="O3360" t="str">
        <f>VLOOKUP(I3360,'Cost Center VLookup'!$A$1:$D$97,4,0)</f>
        <v>Mariam Tucker</v>
      </c>
    </row>
    <row r="3361" spans="1:15" ht="15" hidden="1">
      <c r="A3361" s="252" t="s">
        <v>3692</v>
      </c>
      <c r="B3361" s="253">
        <v>202001</v>
      </c>
      <c r="C3361" s="9" t="s">
        <v>3606</v>
      </c>
      <c r="D3361" s="252" t="s">
        <v>3693</v>
      </c>
      <c r="E3361" s="252" t="s">
        <v>3695</v>
      </c>
      <c r="F3361" s="254">
        <v>500</v>
      </c>
      <c r="G3361" s="253">
        <v>30736</v>
      </c>
      <c r="H3361" s="7" t="str">
        <f>VLOOKUP(G3361,'Sub-Acct VLookup'!$A$1:$B$44,2,0)</f>
        <v>Community Welfare</v>
      </c>
      <c r="I3361" s="253">
        <v>2734</v>
      </c>
      <c r="J3361" s="238" t="s">
        <v>1011</v>
      </c>
      <c r="K3361" s="238"/>
      <c r="L3361" t="str">
        <f>VLOOKUP(J3361,'State V-Lookup'!$A$1:$B$19,2,0)</f>
        <v>KENTUCKY</v>
      </c>
      <c r="M3361" t="str">
        <f>VLOOKUP(I3361,'Cost Center VLookup'!$A$1:$C$99,2,0)</f>
        <v>2734 KY Div Bowling Green C&amp;M/Service</v>
      </c>
      <c r="N3361" t="str">
        <f>VLOOKUP(I3361,'Cost Center VLookup'!$A$1:$C$89,3,0)</f>
        <v>Don Bonner / Kolby Beals</v>
      </c>
      <c r="O3361" t="str">
        <f>VLOOKUP(I3361,'Cost Center VLookup'!$A$1:$D$97,4,0)</f>
        <v>Mike Close</v>
      </c>
    </row>
    <row r="3362" spans="1:15" ht="15" hidden="1">
      <c r="A3362" s="252" t="s">
        <v>3696</v>
      </c>
      <c r="B3362" s="253">
        <v>202001</v>
      </c>
      <c r="C3362" s="9" t="s">
        <v>3606</v>
      </c>
      <c r="D3362" s="252" t="s">
        <v>3697</v>
      </c>
      <c r="E3362" s="252" t="s">
        <v>3269</v>
      </c>
      <c r="F3362" s="254">
        <v>200</v>
      </c>
      <c r="G3362" s="253">
        <v>30705</v>
      </c>
      <c r="H3362" s="7" t="str">
        <f>VLOOKUP(G3362,'Sub-Acct VLookup'!$A$1:$B$44,2,0)</f>
        <v>Health</v>
      </c>
      <c r="I3362" s="253">
        <v>2734</v>
      </c>
      <c r="J3362" s="238" t="s">
        <v>1011</v>
      </c>
      <c r="K3362" s="238"/>
      <c r="L3362" t="str">
        <f>VLOOKUP(J3362,'State V-Lookup'!$A$1:$B$19,2,0)</f>
        <v>KENTUCKY</v>
      </c>
      <c r="M3362" t="str">
        <f>VLOOKUP(I3362,'Cost Center VLookup'!$A$1:$C$99,2,0)</f>
        <v>2734 KY Div Bowling Green C&amp;M/Service</v>
      </c>
      <c r="N3362" t="str">
        <f>VLOOKUP(I3362,'Cost Center VLookup'!$A$1:$C$89,3,0)</f>
        <v>Don Bonner / Kolby Beals</v>
      </c>
      <c r="O3362" t="str">
        <f>VLOOKUP(I3362,'Cost Center VLookup'!$A$1:$D$97,4,0)</f>
        <v>Mike Close</v>
      </c>
    </row>
    <row r="3363" spans="1:15" ht="15" hidden="1">
      <c r="A3363" s="252" t="s">
        <v>3698</v>
      </c>
      <c r="B3363" s="253">
        <v>202001</v>
      </c>
      <c r="C3363" s="9" t="s">
        <v>3606</v>
      </c>
      <c r="D3363" s="252" t="s">
        <v>3699</v>
      </c>
      <c r="E3363" s="252" t="s">
        <v>470</v>
      </c>
      <c r="F3363" s="254">
        <v>500</v>
      </c>
      <c r="G3363" s="253">
        <v>30736</v>
      </c>
      <c r="H3363" s="7" t="str">
        <f>VLOOKUP(G3363,'Sub-Acct VLookup'!$A$1:$B$44,2,0)</f>
        <v>Community Welfare</v>
      </c>
      <c r="I3363" s="253">
        <v>2604</v>
      </c>
      <c r="J3363" s="238" t="s">
        <v>1011</v>
      </c>
      <c r="K3363" s="238"/>
      <c r="L3363" t="str">
        <f>VLOOKUP(J3363,'State V-Lookup'!$A$1:$B$19,2,0)</f>
        <v>KENTUCKY</v>
      </c>
      <c r="M3363" t="str">
        <f>VLOOKUP(I3363,'Cost Center VLookup'!$A$1:$C$99,2,0)</f>
        <v>2604 KY Div Owensboro Regulatory Affairs</v>
      </c>
      <c r="N3363" t="str">
        <f>VLOOKUP(I3363,'Cost Center VLookup'!$A$1:$C$89,3,0)</f>
        <v>Brannon Taylor</v>
      </c>
      <c r="O3363" t="str">
        <f>VLOOKUP(I3363,'Cost Center VLookup'!$A$1:$D$97,4,0)</f>
        <v>Administration</v>
      </c>
    </row>
    <row r="3364" spans="1:15" ht="15" hidden="1">
      <c r="A3364" s="252" t="s">
        <v>3700</v>
      </c>
      <c r="B3364" s="253">
        <v>202001</v>
      </c>
      <c r="C3364" s="9" t="s">
        <v>3606</v>
      </c>
      <c r="D3364" s="252" t="s">
        <v>3701</v>
      </c>
      <c r="E3364" s="252" t="s">
        <v>780</v>
      </c>
      <c r="F3364" s="254">
        <v>1000</v>
      </c>
      <c r="G3364" s="253">
        <v>30736</v>
      </c>
      <c r="H3364" s="7" t="str">
        <f>VLOOKUP(G3364,'Sub-Acct VLookup'!$A$1:$B$44,2,0)</f>
        <v>Community Welfare</v>
      </c>
      <c r="I3364" s="253">
        <v>2636</v>
      </c>
      <c r="J3364" s="238" t="s">
        <v>1011</v>
      </c>
      <c r="K3364" s="238"/>
      <c r="L3364" t="str">
        <f>VLOOKUP(J3364,'State V-Lookup'!$A$1:$B$19,2,0)</f>
        <v>KENTUCKY</v>
      </c>
      <c r="M3364" t="str">
        <f>VLOOKUP(I3364,'Cost Center VLookup'!$A$1:$C$99,2,0)</f>
        <v>2636 KY Div Owensboro C&amp;M/Service</v>
      </c>
      <c r="N3364" t="str">
        <f>VLOOKUP(I3364,'Cost Center VLookup'!$A$1:$C$89,3,0)</f>
        <v>Robbie Porter / Daniel Mayfield</v>
      </c>
      <c r="O3364" t="str">
        <f>VLOOKUP(I3364,'Cost Center VLookup'!$A$1:$D$97,4,0)</f>
        <v>Mariam Tucker</v>
      </c>
    </row>
    <row r="3365" spans="1:15" ht="15" hidden="1">
      <c r="A3365" s="252" t="s">
        <v>3702</v>
      </c>
      <c r="B3365" s="253">
        <v>202001</v>
      </c>
      <c r="C3365" s="9" t="s">
        <v>3606</v>
      </c>
      <c r="D3365" s="252" t="s">
        <v>3703</v>
      </c>
      <c r="E3365" s="252" t="s">
        <v>1062</v>
      </c>
      <c r="F3365" s="254">
        <v>1000</v>
      </c>
      <c r="G3365" s="253">
        <v>30710</v>
      </c>
      <c r="H3365" s="7" t="str">
        <f>VLOOKUP(G3365,'Sub-Acct VLookup'!$A$1:$B$44,2,0)</f>
        <v>Youth Clubs &amp; Centers</v>
      </c>
      <c r="I3365" s="253">
        <v>2636</v>
      </c>
      <c r="J3365" s="238" t="s">
        <v>1011</v>
      </c>
      <c r="K3365" s="238"/>
      <c r="L3365" t="str">
        <f>VLOOKUP(J3365,'State V-Lookup'!$A$1:$B$19,2,0)</f>
        <v>KENTUCKY</v>
      </c>
      <c r="M3365" t="str">
        <f>VLOOKUP(I3365,'Cost Center VLookup'!$A$1:$C$99,2,0)</f>
        <v>2636 KY Div Owensboro C&amp;M/Service</v>
      </c>
      <c r="N3365" t="str">
        <f>VLOOKUP(I3365,'Cost Center VLookup'!$A$1:$C$89,3,0)</f>
        <v>Robbie Porter / Daniel Mayfield</v>
      </c>
      <c r="O3365" t="str">
        <f>VLOOKUP(I3365,'Cost Center VLookup'!$A$1:$D$97,4,0)</f>
        <v>Mariam Tucker</v>
      </c>
    </row>
    <row r="3366" spans="1:15" ht="15" hidden="1">
      <c r="A3366" s="252" t="s">
        <v>3704</v>
      </c>
      <c r="B3366" s="253">
        <v>202001</v>
      </c>
      <c r="C3366" s="9" t="s">
        <v>3606</v>
      </c>
      <c r="D3366" s="252" t="s">
        <v>3706</v>
      </c>
      <c r="E3366" s="252" t="s">
        <v>3705</v>
      </c>
      <c r="F3366" s="254">
        <v>500</v>
      </c>
      <c r="G3366" s="253">
        <v>30736</v>
      </c>
      <c r="H3366" s="7" t="str">
        <f>VLOOKUP(G3366,'Sub-Acct VLookup'!$A$1:$B$44,2,0)</f>
        <v>Community Welfare</v>
      </c>
      <c r="I3366" s="253">
        <v>2638</v>
      </c>
      <c r="J3366" s="238" t="s">
        <v>1011</v>
      </c>
      <c r="K3366" s="238"/>
      <c r="L3366" t="str">
        <f>VLOOKUP(J3366,'State V-Lookup'!$A$1:$B$19,2,0)</f>
        <v>KENTUCKY</v>
      </c>
      <c r="M3366" t="str">
        <f>VLOOKUP(I3366,'Cost Center VLookup'!$A$1:$C$99,2,0)</f>
        <v>2638 KY Div Mayfield C&amp;M/Service</v>
      </c>
      <c r="N3366" t="str">
        <f>VLOOKUP(I3366,'Cost Center VLookup'!$A$1:$C$89,3,0)</f>
        <v>Pat Mattingly / Sean Jones</v>
      </c>
      <c r="O3366" t="str">
        <f>VLOOKUP(I3366,'Cost Center VLookup'!$A$1:$D$97,4,0)</f>
        <v>Ryan Tolbert</v>
      </c>
    </row>
    <row r="3367" spans="1:15" ht="15" hidden="1">
      <c r="A3367" s="252" t="s">
        <v>3704</v>
      </c>
      <c r="B3367" s="253">
        <v>202001</v>
      </c>
      <c r="C3367" s="9" t="s">
        <v>3606</v>
      </c>
      <c r="D3367" s="252" t="s">
        <v>3707</v>
      </c>
      <c r="E3367" s="252" t="s">
        <v>567</v>
      </c>
      <c r="F3367" s="254">
        <v>10000</v>
      </c>
      <c r="G3367" s="253">
        <v>30706</v>
      </c>
      <c r="H3367" s="7" t="str">
        <f>VLOOKUP(G3367,'Sub-Acct VLookup'!$A$1:$B$44,2,0)</f>
        <v>Museums &amp; Arts</v>
      </c>
      <c r="I3367" s="253">
        <v>2636</v>
      </c>
      <c r="J3367" s="238" t="s">
        <v>1011</v>
      </c>
      <c r="K3367" s="238"/>
      <c r="L3367" t="str">
        <f>VLOOKUP(J3367,'State V-Lookup'!$A$1:$B$19,2,0)</f>
        <v>KENTUCKY</v>
      </c>
      <c r="M3367" t="str">
        <f>VLOOKUP(I3367,'Cost Center VLookup'!$A$1:$C$99,2,0)</f>
        <v>2636 KY Div Owensboro C&amp;M/Service</v>
      </c>
      <c r="N3367" t="str">
        <f>VLOOKUP(I3367,'Cost Center VLookup'!$A$1:$C$89,3,0)</f>
        <v>Robbie Porter / Daniel Mayfield</v>
      </c>
      <c r="O3367" t="str">
        <f>VLOOKUP(I3367,'Cost Center VLookup'!$A$1:$D$97,4,0)</f>
        <v>Mariam Tucker</v>
      </c>
    </row>
    <row r="3368" spans="1:15" ht="15" hidden="1">
      <c r="A3368" s="252" t="s">
        <v>3708</v>
      </c>
      <c r="B3368" s="253">
        <v>202001</v>
      </c>
      <c r="C3368" s="9" t="s">
        <v>3606</v>
      </c>
      <c r="D3368" s="252" t="s">
        <v>3709</v>
      </c>
      <c r="E3368" s="252" t="s">
        <v>1560</v>
      </c>
      <c r="F3368" s="254">
        <v>500</v>
      </c>
      <c r="G3368" s="253">
        <v>30736</v>
      </c>
      <c r="H3368" s="7" t="str">
        <f>VLOOKUP(G3368,'Sub-Acct VLookup'!$A$1:$B$44,2,0)</f>
        <v>Community Welfare</v>
      </c>
      <c r="I3368" s="253">
        <v>2636</v>
      </c>
      <c r="J3368" s="238" t="s">
        <v>1011</v>
      </c>
      <c r="K3368" s="238"/>
      <c r="L3368" t="str">
        <f>VLOOKUP(J3368,'State V-Lookup'!$A$1:$B$19,2,0)</f>
        <v>KENTUCKY</v>
      </c>
      <c r="M3368" t="str">
        <f>VLOOKUP(I3368,'Cost Center VLookup'!$A$1:$C$99,2,0)</f>
        <v>2636 KY Div Owensboro C&amp;M/Service</v>
      </c>
      <c r="N3368" t="str">
        <f>VLOOKUP(I3368,'Cost Center VLookup'!$A$1:$C$89,3,0)</f>
        <v>Robbie Porter / Daniel Mayfield</v>
      </c>
      <c r="O3368" t="str">
        <f>VLOOKUP(I3368,'Cost Center VLookup'!$A$1:$D$97,4,0)</f>
        <v>Mariam Tucker</v>
      </c>
    </row>
    <row r="3369" spans="1:15" ht="15" hidden="1">
      <c r="A3369" s="252" t="s">
        <v>3708</v>
      </c>
      <c r="B3369" s="253">
        <v>202001</v>
      </c>
      <c r="C3369" s="9" t="s">
        <v>3606</v>
      </c>
      <c r="D3369" s="252" t="s">
        <v>3711</v>
      </c>
      <c r="E3369" s="252" t="s">
        <v>3710</v>
      </c>
      <c r="F3369" s="254">
        <v>500</v>
      </c>
      <c r="G3369" s="253">
        <v>30710</v>
      </c>
      <c r="H3369" s="7" t="str">
        <f>VLOOKUP(G3369,'Sub-Acct VLookup'!$A$1:$B$44,2,0)</f>
        <v>Youth Clubs &amp; Centers</v>
      </c>
      <c r="I3369" s="253">
        <v>2634</v>
      </c>
      <c r="J3369" s="238" t="s">
        <v>1011</v>
      </c>
      <c r="K3369" s="238"/>
      <c r="L3369" t="str">
        <f>VLOOKUP(J3369,'State V-Lookup'!$A$1:$B$19,2,0)</f>
        <v>KENTUCKY</v>
      </c>
      <c r="M3369" t="str">
        <f>VLOOKUP(I3369,'Cost Center VLookup'!$A$1:$C$99,2,0)</f>
        <v>2634 KY Div Madisonville C&amp;M/Service</v>
      </c>
      <c r="N3369" t="str">
        <f>VLOOKUP(I3369,'Cost Center VLookup'!$A$1:$C$89,3,0)</f>
        <v>Mike Coleman</v>
      </c>
      <c r="O3369" t="str">
        <f>VLOOKUP(I3369,'Cost Center VLookup'!$A$1:$D$97,4,0)</f>
        <v>Mariam Tucker</v>
      </c>
    </row>
    <row r="3370" spans="1:15" ht="15" hidden="1">
      <c r="A3370" s="252" t="s">
        <v>3708</v>
      </c>
      <c r="B3370" s="253">
        <v>202001</v>
      </c>
      <c r="C3370" s="9" t="s">
        <v>3606</v>
      </c>
      <c r="D3370" s="252" t="s">
        <v>3711</v>
      </c>
      <c r="E3370" s="252" t="s">
        <v>3712</v>
      </c>
      <c r="F3370" s="254">
        <v>100</v>
      </c>
      <c r="G3370" s="253">
        <v>30702</v>
      </c>
      <c r="H3370" s="7" t="str">
        <f>VLOOKUP(G3370,'Sub-Acct VLookup'!$A$1:$B$44,2,0)</f>
        <v>Education</v>
      </c>
      <c r="I3370" s="253">
        <v>2634</v>
      </c>
      <c r="J3370" s="238" t="s">
        <v>1011</v>
      </c>
      <c r="K3370" s="238"/>
      <c r="L3370" t="str">
        <f>VLOOKUP(J3370,'State V-Lookup'!$A$1:$B$19,2,0)</f>
        <v>KENTUCKY</v>
      </c>
      <c r="M3370" t="str">
        <f>VLOOKUP(I3370,'Cost Center VLookup'!$A$1:$C$99,2,0)</f>
        <v>2634 KY Div Madisonville C&amp;M/Service</v>
      </c>
      <c r="N3370" t="str">
        <f>VLOOKUP(I3370,'Cost Center VLookup'!$A$1:$C$89,3,0)</f>
        <v>Mike Coleman</v>
      </c>
      <c r="O3370" t="str">
        <f>VLOOKUP(I3370,'Cost Center VLookup'!$A$1:$D$97,4,0)</f>
        <v>Mariam Tucker</v>
      </c>
    </row>
    <row r="3371" spans="1:15" ht="15" hidden="1">
      <c r="A3371" s="252" t="s">
        <v>3713</v>
      </c>
      <c r="B3371" s="253">
        <v>202001</v>
      </c>
      <c r="C3371" s="9" t="s">
        <v>3606</v>
      </c>
      <c r="D3371" s="252" t="s">
        <v>3714</v>
      </c>
      <c r="E3371" s="252" t="s">
        <v>2433</v>
      </c>
      <c r="F3371" s="254">
        <v>500</v>
      </c>
      <c r="G3371" s="253">
        <v>30736</v>
      </c>
      <c r="H3371" s="7" t="str">
        <f>VLOOKUP(G3371,'Sub-Acct VLookup'!$A$1:$B$44,2,0)</f>
        <v>Community Welfare</v>
      </c>
      <c r="I3371" s="253">
        <v>3307</v>
      </c>
      <c r="J3371" s="255" t="s">
        <v>1026</v>
      </c>
      <c r="K3371" s="255"/>
      <c r="L3371" t="str">
        <f>VLOOKUP(J3371,'State V-Lookup'!$A$1:$B$19,2,0)</f>
        <v>TENNESSEE</v>
      </c>
      <c r="M3371" t="str">
        <f>VLOOKUP(I3371,'Cost Center VLookup'!$A$1:$C$99,2,0)</f>
        <v>3307 Mid St Div Franklin Finance</v>
      </c>
      <c r="N3371" t="str">
        <f>VLOOKUP(I3371,'Cost Center VLookup'!$A$1:$C$89,3,0)</f>
        <v>Marcie Wessinger</v>
      </c>
      <c r="O3371" t="str">
        <f>VLOOKUP(I3371,'Cost Center VLookup'!$A$1:$D$97,4,0)</f>
        <v>Administration</v>
      </c>
    </row>
    <row r="3372" spans="1:15" ht="15" hidden="1">
      <c r="A3372" s="252" t="s">
        <v>3715</v>
      </c>
      <c r="B3372" s="253">
        <v>202001</v>
      </c>
      <c r="C3372" s="9" t="s">
        <v>3606</v>
      </c>
      <c r="D3372" s="252" t="s">
        <v>3716</v>
      </c>
      <c r="E3372" s="252" t="s">
        <v>864</v>
      </c>
      <c r="F3372" s="254">
        <v>1250</v>
      </c>
      <c r="G3372" s="253">
        <v>30736</v>
      </c>
      <c r="H3372" s="7" t="str">
        <f>VLOOKUP(G3372,'Sub-Acct VLookup'!$A$1:$B$44,2,0)</f>
        <v>Community Welfare</v>
      </c>
      <c r="I3372" s="253">
        <v>2737</v>
      </c>
      <c r="J3372" s="238" t="s">
        <v>1011</v>
      </c>
      <c r="K3372" s="238"/>
      <c r="L3372" t="str">
        <f>VLOOKUP(J3372,'State V-Lookup'!$A$1:$B$19,2,0)</f>
        <v>KENTUCKY</v>
      </c>
      <c r="M3372" t="str">
        <f>VLOOKUP(I3372,'Cost Center VLookup'!$A$1:$C$99,2,0)</f>
        <v>2737 KY Div Danville C&amp;M/Service</v>
      </c>
      <c r="N3372" t="str">
        <f>VLOOKUP(I3372,'Cost Center VLookup'!$A$1:$C$89,3,0)</f>
        <v>Jimmy Dale Smith</v>
      </c>
      <c r="O3372" t="str">
        <f>VLOOKUP(I3372,'Cost Center VLookup'!$A$1:$D$97,4,0)</f>
        <v>Mike Close</v>
      </c>
    </row>
    <row r="3373" spans="1:15" ht="15" hidden="1">
      <c r="A3373" s="252" t="s">
        <v>3715</v>
      </c>
      <c r="B3373" s="253">
        <v>202001</v>
      </c>
      <c r="C3373" s="9" t="s">
        <v>3606</v>
      </c>
      <c r="D3373" s="252" t="s">
        <v>3716</v>
      </c>
      <c r="E3373" s="252" t="s">
        <v>3011</v>
      </c>
      <c r="F3373" s="254">
        <v>250</v>
      </c>
      <c r="G3373" s="253">
        <v>30736</v>
      </c>
      <c r="H3373" s="7" t="str">
        <f>VLOOKUP(G3373,'Sub-Acct VLookup'!$A$1:$B$44,2,0)</f>
        <v>Community Welfare</v>
      </c>
      <c r="I3373" s="253">
        <v>2636</v>
      </c>
      <c r="J3373" s="238" t="s">
        <v>1011</v>
      </c>
      <c r="K3373" s="238"/>
      <c r="L3373" t="str">
        <f>VLOOKUP(J3373,'State V-Lookup'!$A$1:$B$19,2,0)</f>
        <v>KENTUCKY</v>
      </c>
      <c r="M3373" t="str">
        <f>VLOOKUP(I3373,'Cost Center VLookup'!$A$1:$C$99,2,0)</f>
        <v>2636 KY Div Owensboro C&amp;M/Service</v>
      </c>
      <c r="N3373" t="str">
        <f>VLOOKUP(I3373,'Cost Center VLookup'!$A$1:$C$89,3,0)</f>
        <v>Robbie Porter / Daniel Mayfield</v>
      </c>
      <c r="O3373" t="str">
        <f>VLOOKUP(I3373,'Cost Center VLookup'!$A$1:$D$97,4,0)</f>
        <v>Mariam Tucker</v>
      </c>
    </row>
    <row r="3374" spans="1:15" ht="15" hidden="1">
      <c r="A3374" s="252" t="s">
        <v>3715</v>
      </c>
      <c r="B3374" s="253">
        <v>202001</v>
      </c>
      <c r="C3374" s="9" t="s">
        <v>3606</v>
      </c>
      <c r="D3374" s="252" t="s">
        <v>3717</v>
      </c>
      <c r="E3374" s="252" t="s">
        <v>475</v>
      </c>
      <c r="F3374" s="254">
        <v>150</v>
      </c>
      <c r="G3374" s="256">
        <v>7520</v>
      </c>
      <c r="H3374" s="7" t="str">
        <f>VLOOKUP(G3374,'Sub-Acct VLookup'!$A$1:$B$44,2,0)</f>
        <v>Donations</v>
      </c>
      <c r="I3374" s="253">
        <v>3439</v>
      </c>
      <c r="J3374" s="255" t="s">
        <v>1026</v>
      </c>
      <c r="K3374" s="255"/>
      <c r="L3374" t="str">
        <f>VLOOKUP(J3374,'State V-Lookup'!$A$1:$B$19,2,0)</f>
        <v>TENNESSEE</v>
      </c>
      <c r="M3374" t="str">
        <f>VLOOKUP(I3374,'Cost Center VLookup'!$A$1:$C$99,2,0)</f>
        <v>3439 Mid St Div New River South Operations</v>
      </c>
      <c r="N3374" t="str">
        <f>VLOOKUP(I3374,'Cost Center VLookup'!$A$1:$C$89,3,0)</f>
        <v>Alex House</v>
      </c>
      <c r="O3374" t="str">
        <f>VLOOKUP(I3374,'Cost Center VLookup'!$A$1:$D$97,4,0)</f>
        <v>Bernie Anderson</v>
      </c>
    </row>
    <row r="3375" spans="1:15" ht="15" hidden="1">
      <c r="A3375" s="252" t="s">
        <v>3718</v>
      </c>
      <c r="B3375" s="253">
        <v>202001</v>
      </c>
      <c r="C3375" s="9" t="s">
        <v>3606</v>
      </c>
      <c r="D3375" s="252" t="s">
        <v>3314</v>
      </c>
      <c r="E3375" s="252" t="s">
        <v>2365</v>
      </c>
      <c r="F3375" s="254">
        <v>500</v>
      </c>
      <c r="G3375" s="253">
        <v>30736</v>
      </c>
      <c r="H3375" s="7" t="str">
        <f>VLOOKUP(G3375,'Sub-Acct VLookup'!$A$1:$B$44,2,0)</f>
        <v>Community Welfare</v>
      </c>
      <c r="I3375" s="253">
        <v>2636</v>
      </c>
      <c r="J3375" s="238" t="s">
        <v>1011</v>
      </c>
      <c r="K3375" s="238"/>
      <c r="L3375" t="str">
        <f>VLOOKUP(J3375,'State V-Lookup'!$A$1:$B$19,2,0)</f>
        <v>KENTUCKY</v>
      </c>
      <c r="M3375" t="str">
        <f>VLOOKUP(I3375,'Cost Center VLookup'!$A$1:$C$99,2,0)</f>
        <v>2636 KY Div Owensboro C&amp;M/Service</v>
      </c>
      <c r="N3375" t="str">
        <f>VLOOKUP(I3375,'Cost Center VLookup'!$A$1:$C$89,3,0)</f>
        <v>Robbie Porter / Daniel Mayfield</v>
      </c>
      <c r="O3375" t="str">
        <f>VLOOKUP(I3375,'Cost Center VLookup'!$A$1:$D$97,4,0)</f>
        <v>Mariam Tucker</v>
      </c>
    </row>
    <row r="3376" spans="1:15" ht="15" hidden="1">
      <c r="A3376" s="252" t="s">
        <v>3719</v>
      </c>
      <c r="B3376" s="253">
        <v>202001</v>
      </c>
      <c r="C3376" s="9" t="s">
        <v>3606</v>
      </c>
      <c r="D3376" s="252" t="s">
        <v>3720</v>
      </c>
      <c r="E3376" s="252" t="s">
        <v>865</v>
      </c>
      <c r="F3376" s="254">
        <v>1000</v>
      </c>
      <c r="G3376" s="253">
        <v>30736</v>
      </c>
      <c r="H3376" s="7" t="str">
        <f>VLOOKUP(G3376,'Sub-Acct VLookup'!$A$1:$B$44,2,0)</f>
        <v>Community Welfare</v>
      </c>
      <c r="I3376" s="253">
        <v>3333</v>
      </c>
      <c r="J3376" s="238" t="s">
        <v>1011</v>
      </c>
      <c r="K3376" s="238"/>
      <c r="L3376" t="str">
        <f>VLOOKUP(J3376,'State V-Lookup'!$A$1:$B$19,2,0)</f>
        <v>KENTUCKY</v>
      </c>
      <c r="M3376" t="str">
        <f>VLOOKUP(I3376,'Cost Center VLookup'!$A$1:$C$99,2,0)</f>
        <v>3333 Mid St Div Public Affairs</v>
      </c>
      <c r="N3376" t="str">
        <f>VLOOKUP(I3376,'Cost Center VLookup'!$A$1:$C$89,3,0)</f>
        <v>Mark Martin</v>
      </c>
      <c r="O3376" t="str">
        <f>VLOOKUP(I3376,'Cost Center VLookup'!$A$1:$D$97,4,0)</f>
        <v>Administration</v>
      </c>
    </row>
    <row r="3377" spans="1:15" ht="15" hidden="1">
      <c r="A3377" s="252" t="s">
        <v>3719</v>
      </c>
      <c r="B3377" s="253">
        <v>202001</v>
      </c>
      <c r="C3377" s="9" t="s">
        <v>3606</v>
      </c>
      <c r="D3377" s="252" t="s">
        <v>3720</v>
      </c>
      <c r="E3377" s="252" t="s">
        <v>711</v>
      </c>
      <c r="F3377" s="254">
        <v>100</v>
      </c>
      <c r="G3377" s="253">
        <v>30702</v>
      </c>
      <c r="H3377" s="7" t="str">
        <f>VLOOKUP(G3377,'Sub-Acct VLookup'!$A$1:$B$44,2,0)</f>
        <v>Education</v>
      </c>
      <c r="I3377" s="253">
        <v>2636</v>
      </c>
      <c r="J3377" s="238" t="s">
        <v>1011</v>
      </c>
      <c r="K3377" s="238"/>
      <c r="L3377" t="str">
        <f>VLOOKUP(J3377,'State V-Lookup'!$A$1:$B$19,2,0)</f>
        <v>KENTUCKY</v>
      </c>
      <c r="M3377" t="str">
        <f>VLOOKUP(I3377,'Cost Center VLookup'!$A$1:$C$99,2,0)</f>
        <v>2636 KY Div Owensboro C&amp;M/Service</v>
      </c>
      <c r="N3377" t="str">
        <f>VLOOKUP(I3377,'Cost Center VLookup'!$A$1:$C$89,3,0)</f>
        <v>Robbie Porter / Daniel Mayfield</v>
      </c>
      <c r="O3377" t="str">
        <f>VLOOKUP(I3377,'Cost Center VLookup'!$A$1:$D$97,4,0)</f>
        <v>Mariam Tucker</v>
      </c>
    </row>
    <row r="3378" spans="1:15" ht="15" hidden="1">
      <c r="A3378" s="252" t="s">
        <v>3523</v>
      </c>
      <c r="B3378" s="253">
        <v>202001</v>
      </c>
      <c r="C3378" s="9" t="s">
        <v>3606</v>
      </c>
      <c r="D3378" s="252" t="s">
        <v>3721</v>
      </c>
      <c r="E3378" s="252" t="s">
        <v>470</v>
      </c>
      <c r="F3378" s="254">
        <v>3500</v>
      </c>
      <c r="G3378" s="253">
        <v>30736</v>
      </c>
      <c r="H3378" s="7" t="str">
        <f>VLOOKUP(G3378,'Sub-Acct VLookup'!$A$1:$B$44,2,0)</f>
        <v>Community Welfare</v>
      </c>
      <c r="I3378" s="253">
        <v>3333</v>
      </c>
      <c r="J3378" s="238" t="s">
        <v>1011</v>
      </c>
      <c r="K3378" s="238"/>
      <c r="L3378" t="str">
        <f>VLOOKUP(J3378,'State V-Lookup'!$A$1:$B$19,2,0)</f>
        <v>KENTUCKY</v>
      </c>
      <c r="M3378" t="str">
        <f>VLOOKUP(I3378,'Cost Center VLookup'!$A$1:$C$99,2,0)</f>
        <v>3333 Mid St Div Public Affairs</v>
      </c>
      <c r="N3378" t="str">
        <f>VLOOKUP(I3378,'Cost Center VLookup'!$A$1:$C$89,3,0)</f>
        <v>Mark Martin</v>
      </c>
      <c r="O3378" t="str">
        <f>VLOOKUP(I3378,'Cost Center VLookup'!$A$1:$D$97,4,0)</f>
        <v>Administration</v>
      </c>
    </row>
    <row r="3379" spans="1:15" ht="15" hidden="1">
      <c r="A3379" s="252" t="s">
        <v>3722</v>
      </c>
      <c r="B3379" s="253">
        <v>202001</v>
      </c>
      <c r="C3379" s="9" t="s">
        <v>3606</v>
      </c>
      <c r="D3379" s="252" t="s">
        <v>3723</v>
      </c>
      <c r="E3379" s="252" t="s">
        <v>781</v>
      </c>
      <c r="F3379" s="254">
        <v>350</v>
      </c>
      <c r="G3379" s="253">
        <v>30710</v>
      </c>
      <c r="H3379" s="7" t="str">
        <f>VLOOKUP(G3379,'Sub-Acct VLookup'!$A$1:$B$44,2,0)</f>
        <v>Youth Clubs &amp; Centers</v>
      </c>
      <c r="I3379" s="253">
        <v>2736</v>
      </c>
      <c r="J3379" s="238" t="s">
        <v>1011</v>
      </c>
      <c r="K3379" s="238"/>
      <c r="L3379" t="str">
        <f>VLOOKUP(J3379,'State V-Lookup'!$A$1:$B$19,2,0)</f>
        <v>KENTUCKY</v>
      </c>
      <c r="M3379" t="str">
        <f>VLOOKUP(I3379,'Cost Center VLookup'!$A$1:$C$99,2,0)</f>
        <v>2736 KY Div Hopkinsville C&amp;M/Service</v>
      </c>
      <c r="N3379" t="str">
        <f>VLOOKUP(I3379,'Cost Center VLookup'!$A$1:$C$89,3,0)</f>
        <v>Ryan Tolbert</v>
      </c>
      <c r="O3379" t="str">
        <f>VLOOKUP(I3379,'Cost Center VLookup'!$A$1:$D$97,4,0)</f>
        <v>Mariam Tucker</v>
      </c>
    </row>
    <row r="3380" spans="1:15" ht="15" hidden="1">
      <c r="A3380" s="252" t="s">
        <v>3724</v>
      </c>
      <c r="B3380" s="253">
        <v>202001</v>
      </c>
      <c r="C3380" s="9" t="s">
        <v>3606</v>
      </c>
      <c r="D3380" s="252" t="s">
        <v>3725</v>
      </c>
      <c r="E3380" s="252" t="s">
        <v>2519</v>
      </c>
      <c r="F3380" s="254">
        <v>1000</v>
      </c>
      <c r="G3380" s="253">
        <v>30736</v>
      </c>
      <c r="H3380" s="7" t="str">
        <f>VLOOKUP(G3380,'Sub-Acct VLookup'!$A$1:$B$44,2,0)</f>
        <v>Community Welfare</v>
      </c>
      <c r="I3380" s="253">
        <v>3439</v>
      </c>
      <c r="J3380" s="255" t="s">
        <v>1035</v>
      </c>
      <c r="K3380" s="255"/>
      <c r="L3380" t="str">
        <f>VLOOKUP(J3380,'State V-Lookup'!$A$1:$B$19,2,0)</f>
        <v>VIRGINIA</v>
      </c>
      <c r="M3380" t="str">
        <f>VLOOKUP(I3380,'Cost Center VLookup'!$A$1:$C$99,2,0)</f>
        <v>3439 Mid St Div New River South Operations</v>
      </c>
      <c r="N3380" t="str">
        <f>VLOOKUP(I3380,'Cost Center VLookup'!$A$1:$C$89,3,0)</f>
        <v>Alex House</v>
      </c>
      <c r="O3380" t="str">
        <f>VLOOKUP(I3380,'Cost Center VLookup'!$A$1:$D$97,4,0)</f>
        <v>Bernie Anderson</v>
      </c>
    </row>
    <row r="3381" spans="1:15" ht="15" hidden="1">
      <c r="A3381" s="257" t="s">
        <v>3702</v>
      </c>
      <c r="B3381" s="258">
        <v>202002</v>
      </c>
      <c r="C3381" s="9" t="s">
        <v>3606</v>
      </c>
      <c r="D3381" s="257" t="s">
        <v>3729</v>
      </c>
      <c r="E3381" s="257" t="s">
        <v>2162</v>
      </c>
      <c r="F3381" s="259">
        <v>1000</v>
      </c>
      <c r="G3381" s="258">
        <v>30736</v>
      </c>
      <c r="H3381" s="7" t="str">
        <f>VLOOKUP(G3381,'Sub-Acct VLookup'!$A$1:$B$44,2,0)</f>
        <v>Community Welfare</v>
      </c>
      <c r="I3381" s="258">
        <v>2637</v>
      </c>
      <c r="J3381" s="238" t="s">
        <v>1011</v>
      </c>
      <c r="K3381" s="238"/>
      <c r="L3381" t="str">
        <f>VLOOKUP(J3381,'State V-Lookup'!$A$1:$B$19,2,0)</f>
        <v>KENTUCKY</v>
      </c>
      <c r="M3381" t="str">
        <f>VLOOKUP(I3381,'Cost Center VLookup'!$A$1:$C$99,2,0)</f>
        <v>2637 KY Div Paducah C&amp;M/Service</v>
      </c>
      <c r="N3381" t="str">
        <f>VLOOKUP(I3381,'Cost Center VLookup'!$A$1:$C$89,3,0)</f>
        <v>Pat Mattingly / Sean Jones</v>
      </c>
      <c r="O3381" t="str">
        <f>VLOOKUP(I3381,'Cost Center VLookup'!$A$1:$D$97,4,0)</f>
        <v>Ryan Tolbert</v>
      </c>
    </row>
    <row r="3382" spans="1:15" ht="15" hidden="1">
      <c r="A3382" s="257" t="s">
        <v>3708</v>
      </c>
      <c r="B3382" s="258">
        <v>202002</v>
      </c>
      <c r="C3382" s="9" t="s">
        <v>3606</v>
      </c>
      <c r="D3382" s="257" t="s">
        <v>3730</v>
      </c>
      <c r="E3382" s="257" t="s">
        <v>581</v>
      </c>
      <c r="F3382" s="259">
        <v>500</v>
      </c>
      <c r="G3382" s="258">
        <v>30709</v>
      </c>
      <c r="H3382" s="7" t="str">
        <f>VLOOKUP(G3382,'Sub-Acct VLookup'!$A$1:$B$44,2,0)</f>
        <v>Salvation Army</v>
      </c>
      <c r="I3382" s="258">
        <v>3333</v>
      </c>
      <c r="J3382" s="260" t="s">
        <v>1026</v>
      </c>
      <c r="K3382" s="260"/>
      <c r="L3382" t="str">
        <f>VLOOKUP(J3382,'State V-Lookup'!$A$1:$B$19,2,0)</f>
        <v>TENNESSEE</v>
      </c>
      <c r="M3382" t="str">
        <f>VLOOKUP(I3382,'Cost Center VLookup'!$A$1:$C$99,2,0)</f>
        <v>3333 Mid St Div Public Affairs</v>
      </c>
      <c r="N3382" t="str">
        <f>VLOOKUP(I3382,'Cost Center VLookup'!$A$1:$C$89,3,0)</f>
        <v>Mark Martin</v>
      </c>
      <c r="O3382" t="str">
        <f>VLOOKUP(I3382,'Cost Center VLookup'!$A$1:$D$97,4,0)</f>
        <v>Administration</v>
      </c>
    </row>
    <row r="3383" spans="1:15" ht="15" hidden="1">
      <c r="A3383" s="257" t="s">
        <v>3719</v>
      </c>
      <c r="B3383" s="258">
        <v>202002</v>
      </c>
      <c r="C3383" s="9" t="s">
        <v>3606</v>
      </c>
      <c r="D3383" s="257" t="s">
        <v>3732</v>
      </c>
      <c r="E3383" s="257" t="s">
        <v>3731</v>
      </c>
      <c r="F3383" s="259">
        <v>360</v>
      </c>
      <c r="G3383" s="258">
        <v>30710</v>
      </c>
      <c r="H3383" s="7" t="str">
        <f>VLOOKUP(G3383,'Sub-Acct VLookup'!$A$1:$B$44,2,0)</f>
        <v>Youth Clubs &amp; Centers</v>
      </c>
      <c r="I3383" s="258">
        <v>2737</v>
      </c>
      <c r="J3383" s="238" t="s">
        <v>1011</v>
      </c>
      <c r="K3383" s="238"/>
      <c r="L3383" t="str">
        <f>VLOOKUP(J3383,'State V-Lookup'!$A$1:$B$19,2,0)</f>
        <v>KENTUCKY</v>
      </c>
      <c r="M3383" t="str">
        <f>VLOOKUP(I3383,'Cost Center VLookup'!$A$1:$C$99,2,0)</f>
        <v>2737 KY Div Danville C&amp;M/Service</v>
      </c>
      <c r="N3383" t="str">
        <f>VLOOKUP(I3383,'Cost Center VLookup'!$A$1:$C$89,3,0)</f>
        <v>Jimmy Dale Smith</v>
      </c>
      <c r="O3383" t="str">
        <f>VLOOKUP(I3383,'Cost Center VLookup'!$A$1:$D$97,4,0)</f>
        <v>Mike Close</v>
      </c>
    </row>
    <row r="3384" spans="1:15" ht="15" hidden="1">
      <c r="A3384" s="257" t="s">
        <v>3733</v>
      </c>
      <c r="B3384" s="258">
        <v>202002</v>
      </c>
      <c r="C3384" s="9" t="s">
        <v>3606</v>
      </c>
      <c r="D3384" s="257" t="s">
        <v>3734</v>
      </c>
      <c r="E3384" s="257" t="s">
        <v>269</v>
      </c>
      <c r="F3384" s="259">
        <v>200</v>
      </c>
      <c r="G3384" s="258">
        <v>30702</v>
      </c>
      <c r="H3384" s="7" t="str">
        <f>VLOOKUP(G3384,'Sub-Acct VLookup'!$A$1:$B$44,2,0)</f>
        <v>Education</v>
      </c>
      <c r="I3384" s="258">
        <v>2636</v>
      </c>
      <c r="J3384" s="238" t="s">
        <v>1011</v>
      </c>
      <c r="K3384" s="238"/>
      <c r="L3384" t="str">
        <f>VLOOKUP(J3384,'State V-Lookup'!$A$1:$B$19,2,0)</f>
        <v>KENTUCKY</v>
      </c>
      <c r="M3384" t="str">
        <f>VLOOKUP(I3384,'Cost Center VLookup'!$A$1:$C$99,2,0)</f>
        <v>2636 KY Div Owensboro C&amp;M/Service</v>
      </c>
      <c r="N3384" t="str">
        <f>VLOOKUP(I3384,'Cost Center VLookup'!$A$1:$C$89,3,0)</f>
        <v>Robbie Porter / Daniel Mayfield</v>
      </c>
      <c r="O3384" t="str">
        <f>VLOOKUP(I3384,'Cost Center VLookup'!$A$1:$D$97,4,0)</f>
        <v>Mariam Tucker</v>
      </c>
    </row>
    <row r="3385" spans="1:15" ht="15" hidden="1">
      <c r="A3385" s="257" t="s">
        <v>3733</v>
      </c>
      <c r="B3385" s="258">
        <v>202002</v>
      </c>
      <c r="C3385" s="9" t="s">
        <v>3606</v>
      </c>
      <c r="D3385" s="257" t="s">
        <v>3734</v>
      </c>
      <c r="E3385" s="257" t="s">
        <v>964</v>
      </c>
      <c r="F3385" s="259">
        <v>100</v>
      </c>
      <c r="G3385" s="258">
        <v>30702</v>
      </c>
      <c r="H3385" s="7" t="str">
        <f>VLOOKUP(G3385,'Sub-Acct VLookup'!$A$1:$B$44,2,0)</f>
        <v>Education</v>
      </c>
      <c r="I3385" s="258">
        <v>2636</v>
      </c>
      <c r="J3385" s="238" t="s">
        <v>1011</v>
      </c>
      <c r="K3385" s="238"/>
      <c r="L3385" t="str">
        <f>VLOOKUP(J3385,'State V-Lookup'!$A$1:$B$19,2,0)</f>
        <v>KENTUCKY</v>
      </c>
      <c r="M3385" t="str">
        <f>VLOOKUP(I3385,'Cost Center VLookup'!$A$1:$C$99,2,0)</f>
        <v>2636 KY Div Owensboro C&amp;M/Service</v>
      </c>
      <c r="N3385" t="str">
        <f>VLOOKUP(I3385,'Cost Center VLookup'!$A$1:$C$89,3,0)</f>
        <v>Robbie Porter / Daniel Mayfield</v>
      </c>
      <c r="O3385" t="str">
        <f>VLOOKUP(I3385,'Cost Center VLookup'!$A$1:$D$97,4,0)</f>
        <v>Mariam Tucker</v>
      </c>
    </row>
    <row r="3386" spans="1:15" ht="15" hidden="1">
      <c r="A3386" s="257" t="s">
        <v>3733</v>
      </c>
      <c r="B3386" s="258">
        <v>202002</v>
      </c>
      <c r="C3386" s="9" t="s">
        <v>3606</v>
      </c>
      <c r="D3386" s="257" t="s">
        <v>3734</v>
      </c>
      <c r="E3386" s="257" t="s">
        <v>3735</v>
      </c>
      <c r="F3386" s="259">
        <v>250</v>
      </c>
      <c r="G3386" s="258">
        <v>30710</v>
      </c>
      <c r="H3386" s="7" t="str">
        <f>VLOOKUP(G3386,'Sub-Acct VLookup'!$A$1:$B$44,2,0)</f>
        <v>Youth Clubs &amp; Centers</v>
      </c>
      <c r="I3386" s="258">
        <v>3435</v>
      </c>
      <c r="J3386" s="260" t="s">
        <v>1026</v>
      </c>
      <c r="K3386" s="260"/>
      <c r="L3386" t="str">
        <f>VLOOKUP(J3386,'State V-Lookup'!$A$1:$B$19,2,0)</f>
        <v>TENNESSEE</v>
      </c>
      <c r="M3386" t="str">
        <f>VLOOKUP(I3386,'Cost Center VLookup'!$A$1:$C$99,2,0)</f>
        <v>3435 Mid St Div Greenville/Morristown Operations</v>
      </c>
      <c r="N3386" t="str">
        <f>VLOOKUP(I3386,'Cost Center VLookup'!$A$1:$C$89,3,0)</f>
        <v>Jonathan Barnett</v>
      </c>
      <c r="O3386" t="str">
        <f>VLOOKUP(I3386,'Cost Center VLookup'!$A$1:$D$97,4,0)</f>
        <v>Bernie Anderson</v>
      </c>
    </row>
    <row r="3387" spans="1:15" ht="15" hidden="1">
      <c r="A3387" s="257" t="s">
        <v>3736</v>
      </c>
      <c r="B3387" s="258">
        <v>202002</v>
      </c>
      <c r="C3387" s="9" t="s">
        <v>3606</v>
      </c>
      <c r="D3387" s="257" t="s">
        <v>3737</v>
      </c>
      <c r="E3387" s="257" t="s">
        <v>3206</v>
      </c>
      <c r="F3387" s="259">
        <v>250</v>
      </c>
      <c r="G3387" s="258">
        <v>30736</v>
      </c>
      <c r="H3387" s="7" t="str">
        <f>VLOOKUP(G3387,'Sub-Acct VLookup'!$A$1:$B$44,2,0)</f>
        <v>Community Welfare</v>
      </c>
      <c r="I3387" s="258">
        <v>2636</v>
      </c>
      <c r="J3387" s="238" t="s">
        <v>1011</v>
      </c>
      <c r="K3387" s="238"/>
      <c r="L3387" t="str">
        <f>VLOOKUP(J3387,'State V-Lookup'!$A$1:$B$19,2,0)</f>
        <v>KENTUCKY</v>
      </c>
      <c r="M3387" t="str">
        <f>VLOOKUP(I3387,'Cost Center VLookup'!$A$1:$C$99,2,0)</f>
        <v>2636 KY Div Owensboro C&amp;M/Service</v>
      </c>
      <c r="N3387" t="str">
        <f>VLOOKUP(I3387,'Cost Center VLookup'!$A$1:$C$89,3,0)</f>
        <v>Robbie Porter / Daniel Mayfield</v>
      </c>
      <c r="O3387" t="str">
        <f>VLOOKUP(I3387,'Cost Center VLookup'!$A$1:$D$97,4,0)</f>
        <v>Mariam Tucker</v>
      </c>
    </row>
    <row r="3388" spans="1:15" ht="15" hidden="1">
      <c r="A3388" s="257" t="s">
        <v>3738</v>
      </c>
      <c r="B3388" s="258">
        <v>202002</v>
      </c>
      <c r="C3388" s="9" t="s">
        <v>3606</v>
      </c>
      <c r="D3388" s="257" t="s">
        <v>3739</v>
      </c>
      <c r="E3388" s="257" t="s">
        <v>1381</v>
      </c>
      <c r="F3388" s="259">
        <v>500</v>
      </c>
      <c r="G3388" s="258">
        <v>7520</v>
      </c>
      <c r="H3388" s="7" t="str">
        <f>VLOOKUP(G3388,'Sub-Acct VLookup'!$A$1:$B$44,2,0)</f>
        <v>Donations</v>
      </c>
      <c r="I3388" s="258">
        <v>3439</v>
      </c>
      <c r="J3388" s="260" t="s">
        <v>1035</v>
      </c>
      <c r="K3388" s="260"/>
      <c r="L3388" t="str">
        <f>VLOOKUP(J3388,'State V-Lookup'!$A$1:$B$19,2,0)</f>
        <v>VIRGINIA</v>
      </c>
      <c r="M3388" t="str">
        <f>VLOOKUP(I3388,'Cost Center VLookup'!$A$1:$C$99,2,0)</f>
        <v>3439 Mid St Div New River South Operations</v>
      </c>
      <c r="N3388" t="str">
        <f>VLOOKUP(I3388,'Cost Center VLookup'!$A$1:$C$89,3,0)</f>
        <v>Alex House</v>
      </c>
      <c r="O3388" t="str">
        <f>VLOOKUP(I3388,'Cost Center VLookup'!$A$1:$D$97,4,0)</f>
        <v>Bernie Anderson</v>
      </c>
    </row>
    <row r="3389" spans="1:15" ht="15" hidden="1">
      <c r="A3389" s="257" t="s">
        <v>3738</v>
      </c>
      <c r="B3389" s="258">
        <v>202002</v>
      </c>
      <c r="C3389" s="9" t="s">
        <v>3606</v>
      </c>
      <c r="D3389" s="257" t="s">
        <v>3740</v>
      </c>
      <c r="E3389" s="257" t="s">
        <v>477</v>
      </c>
      <c r="F3389" s="259">
        <v>3850</v>
      </c>
      <c r="G3389" s="258">
        <v>30736</v>
      </c>
      <c r="H3389" s="7" t="str">
        <f>VLOOKUP(G3389,'Sub-Acct VLookup'!$A$1:$B$44,2,0)</f>
        <v>Community Welfare</v>
      </c>
      <c r="I3389" s="258">
        <v>3438</v>
      </c>
      <c r="J3389" s="260" t="s">
        <v>1035</v>
      </c>
      <c r="K3389" s="260"/>
      <c r="L3389" t="str">
        <f>VLOOKUP(J3389,'State V-Lookup'!$A$1:$B$19,2,0)</f>
        <v>VIRGINIA</v>
      </c>
      <c r="M3389" t="str">
        <f>VLOOKUP(I3389,'Cost Center VLookup'!$A$1:$C$99,2,0)</f>
        <v>3438 Mid St Div New River North Operations</v>
      </c>
      <c r="N3389" t="str">
        <f>VLOOKUP(I3389,'Cost Center VLookup'!$A$1:$C$89,3,0)</f>
        <v>Perry Patterson</v>
      </c>
      <c r="O3389" t="str">
        <f>VLOOKUP(I3389,'Cost Center VLookup'!$A$1:$D$97,4,0)</f>
        <v>Bernie Anderson</v>
      </c>
    </row>
    <row r="3390" spans="1:15" ht="15" hidden="1">
      <c r="A3390" s="257" t="s">
        <v>3741</v>
      </c>
      <c r="B3390" s="258">
        <v>202002</v>
      </c>
      <c r="C3390" s="9" t="s">
        <v>3606</v>
      </c>
      <c r="D3390" s="257" t="s">
        <v>3742</v>
      </c>
      <c r="E3390" s="257" t="s">
        <v>1487</v>
      </c>
      <c r="F3390" s="259">
        <v>2500</v>
      </c>
      <c r="G3390" s="258">
        <v>30702</v>
      </c>
      <c r="H3390" s="7" t="str">
        <f>VLOOKUP(G3390,'Sub-Acct VLookup'!$A$1:$B$44,2,0)</f>
        <v>Education</v>
      </c>
      <c r="I3390" s="258">
        <v>2636</v>
      </c>
      <c r="J3390" s="238" t="s">
        <v>1011</v>
      </c>
      <c r="K3390" s="238"/>
      <c r="L3390" t="str">
        <f>VLOOKUP(J3390,'State V-Lookup'!$A$1:$B$19,2,0)</f>
        <v>KENTUCKY</v>
      </c>
      <c r="M3390" t="str">
        <f>VLOOKUP(I3390,'Cost Center VLookup'!$A$1:$C$99,2,0)</f>
        <v>2636 KY Div Owensboro C&amp;M/Service</v>
      </c>
      <c r="N3390" t="str">
        <f>VLOOKUP(I3390,'Cost Center VLookup'!$A$1:$C$89,3,0)</f>
        <v>Robbie Porter / Daniel Mayfield</v>
      </c>
      <c r="O3390" t="str">
        <f>VLOOKUP(I3390,'Cost Center VLookup'!$A$1:$D$97,4,0)</f>
        <v>Mariam Tucker</v>
      </c>
    </row>
    <row r="3391" spans="1:15" ht="15" hidden="1">
      <c r="A3391" s="257" t="s">
        <v>3741</v>
      </c>
      <c r="B3391" s="258">
        <v>202002</v>
      </c>
      <c r="C3391" s="9" t="s">
        <v>3606</v>
      </c>
      <c r="D3391" s="257" t="s">
        <v>3743</v>
      </c>
      <c r="E3391" s="257" t="s">
        <v>470</v>
      </c>
      <c r="F3391" s="259">
        <v>750</v>
      </c>
      <c r="G3391" s="258">
        <v>30736</v>
      </c>
      <c r="H3391" s="7" t="str">
        <f>VLOOKUP(G3391,'Sub-Acct VLookup'!$A$1:$B$44,2,0)</f>
        <v>Community Welfare</v>
      </c>
      <c r="I3391" s="258">
        <v>3333</v>
      </c>
      <c r="J3391" s="238" t="s">
        <v>1011</v>
      </c>
      <c r="K3391" s="238"/>
      <c r="L3391" t="str">
        <f>VLOOKUP(J3391,'State V-Lookup'!$A$1:$B$19,2,0)</f>
        <v>KENTUCKY</v>
      </c>
      <c r="M3391" t="str">
        <f>VLOOKUP(I3391,'Cost Center VLookup'!$A$1:$C$99,2,0)</f>
        <v>3333 Mid St Div Public Affairs</v>
      </c>
      <c r="N3391" t="str">
        <f>VLOOKUP(I3391,'Cost Center VLookup'!$A$1:$C$89,3,0)</f>
        <v>Mark Martin</v>
      </c>
      <c r="O3391" t="str">
        <f>VLOOKUP(I3391,'Cost Center VLookup'!$A$1:$D$97,4,0)</f>
        <v>Administration</v>
      </c>
    </row>
    <row r="3392" spans="1:15" ht="15" hidden="1">
      <c r="A3392" s="257" t="s">
        <v>3744</v>
      </c>
      <c r="B3392" s="258">
        <v>202002</v>
      </c>
      <c r="C3392" s="9" t="s">
        <v>3606</v>
      </c>
      <c r="D3392" s="257" t="s">
        <v>3745</v>
      </c>
      <c r="E3392" s="257" t="s">
        <v>470</v>
      </c>
      <c r="F3392" s="259">
        <v>3000</v>
      </c>
      <c r="G3392" s="258">
        <v>30736</v>
      </c>
      <c r="H3392" s="7" t="str">
        <f>VLOOKUP(G3392,'Sub-Acct VLookup'!$A$1:$B$44,2,0)</f>
        <v>Community Welfare</v>
      </c>
      <c r="I3392" s="258">
        <v>3333</v>
      </c>
      <c r="J3392" s="238" t="s">
        <v>1011</v>
      </c>
      <c r="K3392" s="238"/>
      <c r="L3392" t="str">
        <f>VLOOKUP(J3392,'State V-Lookup'!$A$1:$B$19,2,0)</f>
        <v>KENTUCKY</v>
      </c>
      <c r="M3392" t="str">
        <f>VLOOKUP(I3392,'Cost Center VLookup'!$A$1:$C$99,2,0)</f>
        <v>3333 Mid St Div Public Affairs</v>
      </c>
      <c r="N3392" t="str">
        <f>VLOOKUP(I3392,'Cost Center VLookup'!$A$1:$C$89,3,0)</f>
        <v>Mark Martin</v>
      </c>
      <c r="O3392" t="str">
        <f>VLOOKUP(I3392,'Cost Center VLookup'!$A$1:$D$97,4,0)</f>
        <v>Administration</v>
      </c>
    </row>
    <row r="3393" spans="1:15" ht="15" hidden="1">
      <c r="A3393" s="257" t="s">
        <v>3746</v>
      </c>
      <c r="B3393" s="258">
        <v>202002</v>
      </c>
      <c r="C3393" s="9" t="s">
        <v>3606</v>
      </c>
      <c r="D3393" s="257" t="s">
        <v>3747</v>
      </c>
      <c r="E3393" s="257" t="s">
        <v>470</v>
      </c>
      <c r="F3393" s="259">
        <v>10000</v>
      </c>
      <c r="G3393" s="258">
        <v>30736</v>
      </c>
      <c r="H3393" s="7" t="str">
        <f>VLOOKUP(G3393,'Sub-Acct VLookup'!$A$1:$B$44,2,0)</f>
        <v>Community Welfare</v>
      </c>
      <c r="I3393" s="258">
        <v>2604</v>
      </c>
      <c r="J3393" s="238" t="s">
        <v>1011</v>
      </c>
      <c r="K3393" s="238"/>
      <c r="L3393" t="str">
        <f>VLOOKUP(J3393,'State V-Lookup'!$A$1:$B$19,2,0)</f>
        <v>KENTUCKY</v>
      </c>
      <c r="M3393" t="str">
        <f>VLOOKUP(I3393,'Cost Center VLookup'!$A$1:$C$99,2,0)</f>
        <v>2604 KY Div Owensboro Regulatory Affairs</v>
      </c>
      <c r="N3393" t="str">
        <f>VLOOKUP(I3393,'Cost Center VLookup'!$A$1:$C$89,3,0)</f>
        <v>Brannon Taylor</v>
      </c>
      <c r="O3393" t="str">
        <f>VLOOKUP(I3393,'Cost Center VLookup'!$A$1:$D$97,4,0)</f>
        <v>Administration</v>
      </c>
    </row>
    <row r="3394" spans="1:15" ht="15" hidden="1">
      <c r="A3394" s="257" t="s">
        <v>3748</v>
      </c>
      <c r="B3394" s="258">
        <v>202002</v>
      </c>
      <c r="C3394" s="9" t="s">
        <v>3606</v>
      </c>
      <c r="D3394" s="257" t="s">
        <v>3750</v>
      </c>
      <c r="E3394" s="257" t="s">
        <v>3749</v>
      </c>
      <c r="F3394" s="259">
        <v>100</v>
      </c>
      <c r="G3394" s="258">
        <v>30702</v>
      </c>
      <c r="H3394" s="7" t="str">
        <f>VLOOKUP(G3394,'Sub-Acct VLookup'!$A$1:$B$44,2,0)</f>
        <v>Education</v>
      </c>
      <c r="I3394" s="258">
        <v>3307</v>
      </c>
      <c r="J3394" s="260" t="s">
        <v>1026</v>
      </c>
      <c r="K3394" s="260"/>
      <c r="L3394" t="str">
        <f>VLOOKUP(J3394,'State V-Lookup'!$A$1:$B$19,2,0)</f>
        <v>TENNESSEE</v>
      </c>
      <c r="M3394" t="str">
        <f>VLOOKUP(I3394,'Cost Center VLookup'!$A$1:$C$99,2,0)</f>
        <v>3307 Mid St Div Franklin Finance</v>
      </c>
      <c r="N3394" t="str">
        <f>VLOOKUP(I3394,'Cost Center VLookup'!$A$1:$C$89,3,0)</f>
        <v>Marcie Wessinger</v>
      </c>
      <c r="O3394" t="str">
        <f>VLOOKUP(I3394,'Cost Center VLookup'!$A$1:$D$97,4,0)</f>
        <v>Administration</v>
      </c>
    </row>
    <row r="3395" spans="1:15" ht="15" hidden="1">
      <c r="A3395" s="257" t="s">
        <v>3751</v>
      </c>
      <c r="B3395" s="258">
        <v>202002</v>
      </c>
      <c r="C3395" s="9" t="s">
        <v>3606</v>
      </c>
      <c r="D3395" s="257" t="s">
        <v>3752</v>
      </c>
      <c r="E3395" s="257" t="s">
        <v>2988</v>
      </c>
      <c r="F3395" s="259">
        <v>500</v>
      </c>
      <c r="G3395" s="258">
        <v>30705</v>
      </c>
      <c r="H3395" s="7" t="str">
        <f>VLOOKUP(G3395,'Sub-Acct VLookup'!$A$1:$B$44,2,0)</f>
        <v>Health</v>
      </c>
      <c r="I3395" s="258">
        <v>2637</v>
      </c>
      <c r="J3395" s="238" t="s">
        <v>1011</v>
      </c>
      <c r="K3395" s="238"/>
      <c r="L3395" t="str">
        <f>VLOOKUP(J3395,'State V-Lookup'!$A$1:$B$19,2,0)</f>
        <v>KENTUCKY</v>
      </c>
      <c r="M3395" t="str">
        <f>VLOOKUP(I3395,'Cost Center VLookup'!$A$1:$C$99,2,0)</f>
        <v>2637 KY Div Paducah C&amp;M/Service</v>
      </c>
      <c r="N3395" t="str">
        <f>VLOOKUP(I3395,'Cost Center VLookup'!$A$1:$C$89,3,0)</f>
        <v>Pat Mattingly / Sean Jones</v>
      </c>
      <c r="O3395" t="str">
        <f>VLOOKUP(I3395,'Cost Center VLookup'!$A$1:$D$97,4,0)</f>
        <v>Ryan Tolbert</v>
      </c>
    </row>
    <row r="3396" spans="1:15" ht="15" hidden="1">
      <c r="A3396" s="257" t="s">
        <v>3753</v>
      </c>
      <c r="B3396" s="258">
        <v>202002</v>
      </c>
      <c r="C3396" s="9" t="s">
        <v>3606</v>
      </c>
      <c r="D3396" s="257" t="s">
        <v>3754</v>
      </c>
      <c r="E3396" s="257" t="s">
        <v>470</v>
      </c>
      <c r="F3396" s="259">
        <v>500</v>
      </c>
      <c r="G3396" s="258">
        <v>30736</v>
      </c>
      <c r="H3396" s="7" t="str">
        <f>VLOOKUP(G3396,'Sub-Acct VLookup'!$A$1:$B$44,2,0)</f>
        <v>Community Welfare</v>
      </c>
      <c r="I3396" s="258">
        <v>2738</v>
      </c>
      <c r="J3396" s="238" t="s">
        <v>1011</v>
      </c>
      <c r="K3396" s="238"/>
      <c r="L3396" t="str">
        <f>VLOOKUP(J3396,'State V-Lookup'!$A$1:$B$19,2,0)</f>
        <v>KENTUCKY</v>
      </c>
      <c r="M3396" t="str">
        <f>VLOOKUP(I3396,'Cost Center VLookup'!$A$1:$C$99,2,0)</f>
        <v>2738 KY Div Campbellsville C&amp;M/Service</v>
      </c>
      <c r="N3396" t="str">
        <f>VLOOKUP(I3396,'Cost Center VLookup'!$A$1:$C$89,3,0)</f>
        <v>Matt Ferguson</v>
      </c>
      <c r="O3396" t="str">
        <f>VLOOKUP(I3396,'Cost Center VLookup'!$A$1:$D$97,4,0)</f>
        <v>Mike Close</v>
      </c>
    </row>
    <row r="3397" spans="1:15" ht="15" hidden="1">
      <c r="A3397" s="257" t="s">
        <v>3753</v>
      </c>
      <c r="B3397" s="258">
        <v>202002</v>
      </c>
      <c r="C3397" s="9" t="s">
        <v>3606</v>
      </c>
      <c r="D3397" s="257" t="s">
        <v>3755</v>
      </c>
      <c r="E3397" s="257" t="s">
        <v>2828</v>
      </c>
      <c r="F3397" s="259">
        <v>1000</v>
      </c>
      <c r="G3397" s="258">
        <v>30736</v>
      </c>
      <c r="H3397" s="7" t="str">
        <f>VLOOKUP(G3397,'Sub-Acct VLookup'!$A$1:$B$44,2,0)</f>
        <v>Community Welfare</v>
      </c>
      <c r="I3397" s="258">
        <v>3434</v>
      </c>
      <c r="J3397" s="260" t="s">
        <v>1026</v>
      </c>
      <c r="K3397" s="260"/>
      <c r="L3397" t="str">
        <f>VLOOKUP(J3397,'State V-Lookup'!$A$1:$B$19,2,0)</f>
        <v>TENNESSEE</v>
      </c>
      <c r="M3397" t="str">
        <f>VLOOKUP(I3397,'Cost Center VLookup'!$A$1:$C$99,2,0)</f>
        <v>3434 Mid St Div Maryville Operations</v>
      </c>
      <c r="N3397" t="str">
        <f>VLOOKUP(I3397,'Cost Center VLookup'!$A$1:$C$89,3,0)</f>
        <v>Bobby Burrell</v>
      </c>
      <c r="O3397" t="str">
        <f>VLOOKUP(I3397,'Cost Center VLookup'!$A$1:$D$97,4,0)</f>
        <v>Bernie Anderson</v>
      </c>
    </row>
    <row r="3398" spans="1:15" ht="15" hidden="1">
      <c r="A3398" s="257" t="s">
        <v>3756</v>
      </c>
      <c r="B3398" s="258">
        <v>202002</v>
      </c>
      <c r="C3398" s="9" t="s">
        <v>3606</v>
      </c>
      <c r="D3398" s="257" t="s">
        <v>3757</v>
      </c>
      <c r="E3398" s="257" t="s">
        <v>2861</v>
      </c>
      <c r="F3398" s="259">
        <v>500</v>
      </c>
      <c r="G3398" s="258">
        <v>30736</v>
      </c>
      <c r="H3398" s="7" t="str">
        <f>VLOOKUP(G3398,'Sub-Acct VLookup'!$A$1:$B$44,2,0)</f>
        <v>Community Welfare</v>
      </c>
      <c r="I3398" s="258">
        <v>2636</v>
      </c>
      <c r="J3398" s="238" t="s">
        <v>1011</v>
      </c>
      <c r="K3398" s="238"/>
      <c r="L3398" t="str">
        <f>VLOOKUP(J3398,'State V-Lookup'!$A$1:$B$19,2,0)</f>
        <v>KENTUCKY</v>
      </c>
      <c r="M3398" t="str">
        <f>VLOOKUP(I3398,'Cost Center VLookup'!$A$1:$C$99,2,0)</f>
        <v>2636 KY Div Owensboro C&amp;M/Service</v>
      </c>
      <c r="N3398" t="str">
        <f>VLOOKUP(I3398,'Cost Center VLookup'!$A$1:$C$89,3,0)</f>
        <v>Robbie Porter / Daniel Mayfield</v>
      </c>
      <c r="O3398" t="str">
        <f>VLOOKUP(I3398,'Cost Center VLookup'!$A$1:$D$97,4,0)</f>
        <v>Mariam Tucker</v>
      </c>
    </row>
    <row r="3399" spans="1:15" ht="15" hidden="1">
      <c r="A3399" s="257" t="s">
        <v>3756</v>
      </c>
      <c r="B3399" s="258">
        <v>202002</v>
      </c>
      <c r="C3399" s="9" t="s">
        <v>3606</v>
      </c>
      <c r="D3399" s="257" t="s">
        <v>3758</v>
      </c>
      <c r="E3399" s="257" t="s">
        <v>2401</v>
      </c>
      <c r="F3399" s="259">
        <v>500</v>
      </c>
      <c r="G3399" s="258">
        <v>30736</v>
      </c>
      <c r="H3399" s="7" t="str">
        <f>VLOOKUP(G3399,'Sub-Acct VLookup'!$A$1:$B$44,2,0)</f>
        <v>Community Welfare</v>
      </c>
      <c r="I3399" s="258">
        <v>3343</v>
      </c>
      <c r="J3399" s="260" t="s">
        <v>1026</v>
      </c>
      <c r="K3399" s="260"/>
      <c r="L3399" t="str">
        <f>VLOOKUP(J3399,'State V-Lookup'!$A$1:$B$19,2,0)</f>
        <v>TENNESSEE</v>
      </c>
      <c r="M3399" t="str">
        <f>VLOOKUP(I3399,'Cost Center VLookup'!$A$1:$C$99,2,0)</f>
        <v>3343 Mid St Div Murfreesboro Operations</v>
      </c>
      <c r="N3399" t="str">
        <f>VLOOKUP(I3399,'Cost Center VLookup'!$A$1:$C$89,3,0)</f>
        <v>James Robbins / Jason Griffin</v>
      </c>
      <c r="O3399" t="str">
        <f>VLOOKUP(I3399,'Cost Center VLookup'!$A$1:$D$97,4,0)</f>
        <v>Brett Lowe</v>
      </c>
    </row>
    <row r="3400" spans="1:15" ht="15" hidden="1">
      <c r="A3400" s="257" t="s">
        <v>3759</v>
      </c>
      <c r="B3400" s="258">
        <v>202002</v>
      </c>
      <c r="C3400" s="9" t="s">
        <v>3606</v>
      </c>
      <c r="D3400" s="257" t="s">
        <v>3760</v>
      </c>
      <c r="E3400" s="257" t="s">
        <v>980</v>
      </c>
      <c r="F3400" s="259">
        <v>100</v>
      </c>
      <c r="G3400" s="258">
        <v>30736</v>
      </c>
      <c r="H3400" s="7" t="str">
        <f>VLOOKUP(G3400,'Sub-Acct VLookup'!$A$1:$B$44,2,0)</f>
        <v>Community Welfare</v>
      </c>
      <c r="I3400" s="258">
        <v>2636</v>
      </c>
      <c r="J3400" s="238" t="s">
        <v>1011</v>
      </c>
      <c r="K3400" s="238"/>
      <c r="L3400" t="str">
        <f>VLOOKUP(J3400,'State V-Lookup'!$A$1:$B$19,2,0)</f>
        <v>KENTUCKY</v>
      </c>
      <c r="M3400" t="str">
        <f>VLOOKUP(I3400,'Cost Center VLookup'!$A$1:$C$99,2,0)</f>
        <v>2636 KY Div Owensboro C&amp;M/Service</v>
      </c>
      <c r="N3400" t="str">
        <f>VLOOKUP(I3400,'Cost Center VLookup'!$A$1:$C$89,3,0)</f>
        <v>Robbie Porter / Daniel Mayfield</v>
      </c>
      <c r="O3400" t="str">
        <f>VLOOKUP(I3400,'Cost Center VLookup'!$A$1:$D$97,4,0)</f>
        <v>Mariam Tucker</v>
      </c>
    </row>
    <row r="3401" spans="1:15" ht="15" hidden="1">
      <c r="A3401" s="257" t="s">
        <v>3759</v>
      </c>
      <c r="B3401" s="258">
        <v>202002</v>
      </c>
      <c r="C3401" s="9" t="s">
        <v>3606</v>
      </c>
      <c r="D3401" s="257" t="s">
        <v>3760</v>
      </c>
      <c r="E3401" s="257" t="s">
        <v>3471</v>
      </c>
      <c r="F3401" s="259">
        <v>700</v>
      </c>
      <c r="G3401" s="258">
        <v>30702</v>
      </c>
      <c r="H3401" s="7" t="str">
        <f>VLOOKUP(G3401,'Sub-Acct VLookup'!$A$1:$B$44,2,0)</f>
        <v>Education</v>
      </c>
      <c r="I3401" s="258">
        <v>3307</v>
      </c>
      <c r="J3401" s="260" t="s">
        <v>1026</v>
      </c>
      <c r="K3401" s="260"/>
      <c r="L3401" t="str">
        <f>VLOOKUP(J3401,'State V-Lookup'!$A$1:$B$19,2,0)</f>
        <v>TENNESSEE</v>
      </c>
      <c r="M3401" t="str">
        <f>VLOOKUP(I3401,'Cost Center VLookup'!$A$1:$C$99,2,0)</f>
        <v>3307 Mid St Div Franklin Finance</v>
      </c>
      <c r="N3401" t="str">
        <f>VLOOKUP(I3401,'Cost Center VLookup'!$A$1:$C$89,3,0)</f>
        <v>Marcie Wessinger</v>
      </c>
      <c r="O3401" t="str">
        <f>VLOOKUP(I3401,'Cost Center VLookup'!$A$1:$D$97,4,0)</f>
        <v>Administration</v>
      </c>
    </row>
    <row r="3402" spans="1:15" ht="15" hidden="1">
      <c r="A3402" s="257" t="s">
        <v>3761</v>
      </c>
      <c r="B3402" s="258">
        <v>202002</v>
      </c>
      <c r="C3402" s="9" t="s">
        <v>3606</v>
      </c>
      <c r="D3402" s="257" t="s">
        <v>3762</v>
      </c>
      <c r="E3402" s="257" t="s">
        <v>3333</v>
      </c>
      <c r="F3402" s="259">
        <v>100</v>
      </c>
      <c r="G3402" s="258">
        <v>30736</v>
      </c>
      <c r="H3402" s="7" t="str">
        <f>VLOOKUP(G3402,'Sub-Acct VLookup'!$A$1:$B$44,2,0)</f>
        <v>Community Welfare</v>
      </c>
      <c r="I3402" s="258">
        <v>2635</v>
      </c>
      <c r="J3402" s="238" t="s">
        <v>1011</v>
      </c>
      <c r="K3402" s="238"/>
      <c r="L3402" t="str">
        <f>VLOOKUP(J3402,'State V-Lookup'!$A$1:$B$19,2,0)</f>
        <v>KENTUCKY</v>
      </c>
      <c r="M3402" t="str">
        <f>VLOOKUP(I3402,'Cost Center VLookup'!$A$1:$C$99,2,0)</f>
        <v>2635 KY Div Princeton C&amp;M/Service</v>
      </c>
      <c r="N3402" t="str">
        <f>VLOOKUP(I3402,'Cost Center VLookup'!$A$1:$C$89,3,0)</f>
        <v>Rusty Honeycutt</v>
      </c>
      <c r="O3402" t="str">
        <f>VLOOKUP(I3402,'Cost Center VLookup'!$A$1:$D$97,4,0)</f>
        <v>Mariam Tucker</v>
      </c>
    </row>
    <row r="3403" spans="1:15" ht="15" hidden="1">
      <c r="A3403" s="257" t="s">
        <v>3761</v>
      </c>
      <c r="B3403" s="258">
        <v>202002</v>
      </c>
      <c r="C3403" s="9" t="s">
        <v>3606</v>
      </c>
      <c r="D3403" s="257" t="s">
        <v>3762</v>
      </c>
      <c r="E3403" s="257" t="s">
        <v>704</v>
      </c>
      <c r="F3403" s="259">
        <v>100</v>
      </c>
      <c r="G3403" s="258">
        <v>30702</v>
      </c>
      <c r="H3403" s="7" t="str">
        <f>VLOOKUP(G3403,'Sub-Acct VLookup'!$A$1:$B$44,2,0)</f>
        <v>Education</v>
      </c>
      <c r="I3403" s="258">
        <v>2736</v>
      </c>
      <c r="J3403" s="238" t="s">
        <v>1011</v>
      </c>
      <c r="K3403" s="238"/>
      <c r="L3403" t="str">
        <f>VLOOKUP(J3403,'State V-Lookup'!$A$1:$B$19,2,0)</f>
        <v>KENTUCKY</v>
      </c>
      <c r="M3403" t="str">
        <f>VLOOKUP(I3403,'Cost Center VLookup'!$A$1:$C$99,2,0)</f>
        <v>2736 KY Div Hopkinsville C&amp;M/Service</v>
      </c>
      <c r="N3403" t="str">
        <f>VLOOKUP(I3403,'Cost Center VLookup'!$A$1:$C$89,3,0)</f>
        <v>Ryan Tolbert</v>
      </c>
      <c r="O3403" t="str">
        <f>VLOOKUP(I3403,'Cost Center VLookup'!$A$1:$D$97,4,0)</f>
        <v>Mariam Tucker</v>
      </c>
    </row>
    <row r="3404" spans="1:15" ht="15" hidden="1">
      <c r="A3404" s="257" t="s">
        <v>3763</v>
      </c>
      <c r="B3404" s="258">
        <v>202002</v>
      </c>
      <c r="C3404" s="9" t="s">
        <v>3606</v>
      </c>
      <c r="D3404" s="257" t="s">
        <v>3755</v>
      </c>
      <c r="E3404" s="257" t="s">
        <v>2642</v>
      </c>
      <c r="F3404" s="259">
        <v>100</v>
      </c>
      <c r="G3404" s="258">
        <v>30736</v>
      </c>
      <c r="H3404" s="7" t="str">
        <f>VLOOKUP(G3404,'Sub-Acct VLookup'!$A$1:$B$44,2,0)</f>
        <v>Community Welfare</v>
      </c>
      <c r="I3404" s="258">
        <v>2637</v>
      </c>
      <c r="J3404" s="238" t="s">
        <v>1011</v>
      </c>
      <c r="K3404" s="238"/>
      <c r="L3404" t="str">
        <f>VLOOKUP(J3404,'State V-Lookup'!$A$1:$B$19,2,0)</f>
        <v>KENTUCKY</v>
      </c>
      <c r="M3404" t="str">
        <f>VLOOKUP(I3404,'Cost Center VLookup'!$A$1:$C$99,2,0)</f>
        <v>2637 KY Div Paducah C&amp;M/Service</v>
      </c>
      <c r="N3404" t="str">
        <f>VLOOKUP(I3404,'Cost Center VLookup'!$A$1:$C$89,3,0)</f>
        <v>Pat Mattingly / Sean Jones</v>
      </c>
      <c r="O3404" t="str">
        <f>VLOOKUP(I3404,'Cost Center VLookup'!$A$1:$D$97,4,0)</f>
        <v>Ryan Tolbert</v>
      </c>
    </row>
    <row r="3405" spans="1:15" ht="15" hidden="1">
      <c r="A3405" s="257" t="s">
        <v>3764</v>
      </c>
      <c r="B3405" s="258">
        <v>202002</v>
      </c>
      <c r="C3405" s="9" t="s">
        <v>3606</v>
      </c>
      <c r="D3405" s="257" t="s">
        <v>3766</v>
      </c>
      <c r="E3405" s="257" t="s">
        <v>3765</v>
      </c>
      <c r="F3405" s="259">
        <v>1000</v>
      </c>
      <c r="G3405" s="258">
        <v>30736</v>
      </c>
      <c r="H3405" s="7" t="str">
        <f>VLOOKUP(G3405,'Sub-Acct VLookup'!$A$1:$B$44,2,0)</f>
        <v>Community Welfare</v>
      </c>
      <c r="I3405" s="258">
        <v>2637</v>
      </c>
      <c r="J3405" s="238" t="s">
        <v>1011</v>
      </c>
      <c r="K3405" s="238"/>
      <c r="L3405" t="str">
        <f>VLOOKUP(J3405,'State V-Lookup'!$A$1:$B$19,2,0)</f>
        <v>KENTUCKY</v>
      </c>
      <c r="M3405" t="str">
        <f>VLOOKUP(I3405,'Cost Center VLookup'!$A$1:$C$99,2,0)</f>
        <v>2637 KY Div Paducah C&amp;M/Service</v>
      </c>
      <c r="N3405" t="str">
        <f>VLOOKUP(I3405,'Cost Center VLookup'!$A$1:$C$89,3,0)</f>
        <v>Pat Mattingly / Sean Jones</v>
      </c>
      <c r="O3405" t="str">
        <f>VLOOKUP(I3405,'Cost Center VLookup'!$A$1:$D$97,4,0)</f>
        <v>Ryan Tolbert</v>
      </c>
    </row>
    <row r="3406" spans="1:15" ht="15" hidden="1">
      <c r="A3406" s="257" t="s">
        <v>3764</v>
      </c>
      <c r="B3406" s="258">
        <v>202002</v>
      </c>
      <c r="C3406" s="9" t="s">
        <v>3606</v>
      </c>
      <c r="D3406" s="257" t="s">
        <v>3766</v>
      </c>
      <c r="E3406" s="257" t="s">
        <v>2455</v>
      </c>
      <c r="F3406" s="259">
        <v>300</v>
      </c>
      <c r="G3406" s="258">
        <v>30702</v>
      </c>
      <c r="H3406" s="7" t="str">
        <f>VLOOKUP(G3406,'Sub-Acct VLookup'!$A$1:$B$44,2,0)</f>
        <v>Education</v>
      </c>
      <c r="I3406" s="258">
        <v>3343</v>
      </c>
      <c r="J3406" s="260" t="s">
        <v>1026</v>
      </c>
      <c r="K3406" s="260"/>
      <c r="L3406" t="str">
        <f>VLOOKUP(J3406,'State V-Lookup'!$A$1:$B$19,2,0)</f>
        <v>TENNESSEE</v>
      </c>
      <c r="M3406" t="str">
        <f>VLOOKUP(I3406,'Cost Center VLookup'!$A$1:$C$99,2,0)</f>
        <v>3343 Mid St Div Murfreesboro Operations</v>
      </c>
      <c r="N3406" t="str">
        <f>VLOOKUP(I3406,'Cost Center VLookup'!$A$1:$C$89,3,0)</f>
        <v>James Robbins / Jason Griffin</v>
      </c>
      <c r="O3406" t="str">
        <f>VLOOKUP(I3406,'Cost Center VLookup'!$A$1:$D$97,4,0)</f>
        <v>Brett Lowe</v>
      </c>
    </row>
    <row r="3407" spans="1:15" ht="15" hidden="1">
      <c r="A3407" s="257" t="s">
        <v>3639</v>
      </c>
      <c r="B3407" s="258">
        <v>202002</v>
      </c>
      <c r="C3407" s="9" t="s">
        <v>3606</v>
      </c>
      <c r="D3407" s="257" t="s">
        <v>3767</v>
      </c>
      <c r="E3407" s="257" t="s">
        <v>470</v>
      </c>
      <c r="F3407" s="259">
        <v>75</v>
      </c>
      <c r="G3407" s="258">
        <v>30736</v>
      </c>
      <c r="H3407" s="7" t="str">
        <f>VLOOKUP(G3407,'Sub-Acct VLookup'!$A$1:$B$44,2,0)</f>
        <v>Community Welfare</v>
      </c>
      <c r="I3407" s="258">
        <v>3333</v>
      </c>
      <c r="J3407" s="238" t="s">
        <v>1011</v>
      </c>
      <c r="K3407" s="238"/>
      <c r="L3407" t="str">
        <f>VLOOKUP(J3407,'State V-Lookup'!$A$1:$B$19,2,0)</f>
        <v>KENTUCKY</v>
      </c>
      <c r="M3407" t="str">
        <f>VLOOKUP(I3407,'Cost Center VLookup'!$A$1:$C$99,2,0)</f>
        <v>3333 Mid St Div Public Affairs</v>
      </c>
      <c r="N3407" t="str">
        <f>VLOOKUP(I3407,'Cost Center VLookup'!$A$1:$C$89,3,0)</f>
        <v>Mark Martin</v>
      </c>
      <c r="O3407" t="str">
        <f>VLOOKUP(I3407,'Cost Center VLookup'!$A$1:$D$97,4,0)</f>
        <v>Administration</v>
      </c>
    </row>
    <row r="3408" spans="1:15" ht="15" hidden="1">
      <c r="A3408" s="257" t="s">
        <v>3768</v>
      </c>
      <c r="B3408" s="258">
        <v>202002</v>
      </c>
      <c r="C3408" s="9" t="s">
        <v>3606</v>
      </c>
      <c r="D3408" s="257" t="s">
        <v>3770</v>
      </c>
      <c r="E3408" s="257" t="s">
        <v>3769</v>
      </c>
      <c r="F3408" s="259">
        <v>100</v>
      </c>
      <c r="G3408" s="258">
        <v>30702</v>
      </c>
      <c r="H3408" s="7" t="str">
        <f>VLOOKUP(G3408,'Sub-Acct VLookup'!$A$1:$B$44,2,0)</f>
        <v>Education</v>
      </c>
      <c r="I3408" s="258">
        <v>2637</v>
      </c>
      <c r="J3408" s="238" t="s">
        <v>1011</v>
      </c>
      <c r="K3408" s="238"/>
      <c r="L3408" t="str">
        <f>VLOOKUP(J3408,'State V-Lookup'!$A$1:$B$19,2,0)</f>
        <v>KENTUCKY</v>
      </c>
      <c r="M3408" t="str">
        <f>VLOOKUP(I3408,'Cost Center VLookup'!$A$1:$C$99,2,0)</f>
        <v>2637 KY Div Paducah C&amp;M/Service</v>
      </c>
      <c r="N3408" t="str">
        <f>VLOOKUP(I3408,'Cost Center VLookup'!$A$1:$C$89,3,0)</f>
        <v>Pat Mattingly / Sean Jones</v>
      </c>
      <c r="O3408" t="str">
        <f>VLOOKUP(I3408,'Cost Center VLookup'!$A$1:$D$97,4,0)</f>
        <v>Ryan Tolbert</v>
      </c>
    </row>
    <row r="3409" spans="1:15" ht="15" hidden="1">
      <c r="A3409" s="261" t="s">
        <v>3692</v>
      </c>
      <c r="B3409" s="262">
        <v>202003</v>
      </c>
      <c r="C3409" s="9" t="s">
        <v>3606</v>
      </c>
      <c r="D3409" s="261" t="s">
        <v>3771</v>
      </c>
      <c r="E3409" s="261" t="s">
        <v>3576</v>
      </c>
      <c r="F3409" s="263">
        <v>400</v>
      </c>
      <c r="G3409" s="262">
        <v>30736</v>
      </c>
      <c r="H3409" s="7" t="str">
        <f>VLOOKUP(G3409,'Sub-Acct VLookup'!$A$1:$B$44,2,0)</f>
        <v>Community Welfare</v>
      </c>
      <c r="I3409" s="262">
        <v>2736</v>
      </c>
      <c r="J3409" s="238" t="s">
        <v>1011</v>
      </c>
      <c r="K3409" s="238"/>
      <c r="L3409" t="str">
        <f>VLOOKUP(J3409,'State V-Lookup'!$A$1:$B$19,2,0)</f>
        <v>KENTUCKY</v>
      </c>
      <c r="M3409" t="str">
        <f>VLOOKUP(I3409,'Cost Center VLookup'!$A$1:$C$99,2,0)</f>
        <v>2736 KY Div Hopkinsville C&amp;M/Service</v>
      </c>
      <c r="N3409" t="str">
        <f>VLOOKUP(I3409,'Cost Center VLookup'!$A$1:$C$89,3,0)</f>
        <v>Ryan Tolbert</v>
      </c>
      <c r="O3409" t="str">
        <f>VLOOKUP(I3409,'Cost Center VLookup'!$A$1:$D$97,4,0)</f>
        <v>Mariam Tucker</v>
      </c>
    </row>
    <row r="3410" spans="1:15" ht="15" hidden="1">
      <c r="A3410" s="261" t="s">
        <v>3719</v>
      </c>
      <c r="B3410" s="262">
        <v>202003</v>
      </c>
      <c r="C3410" s="9" t="s">
        <v>3606</v>
      </c>
      <c r="D3410" s="261" t="s">
        <v>3720</v>
      </c>
      <c r="E3410" s="261" t="s">
        <v>3772</v>
      </c>
      <c r="F3410" s="263">
        <v>500</v>
      </c>
      <c r="G3410" s="262">
        <v>30736</v>
      </c>
      <c r="H3410" s="7" t="str">
        <f>VLOOKUP(G3410,'Sub-Acct VLookup'!$A$1:$B$44,2,0)</f>
        <v>Community Welfare</v>
      </c>
      <c r="I3410" s="262">
        <v>3436</v>
      </c>
      <c r="J3410" s="264" t="s">
        <v>1026</v>
      </c>
      <c r="K3410" s="264"/>
      <c r="L3410" t="str">
        <f>VLOOKUP(J3410,'State V-Lookup'!$A$1:$B$19,2,0)</f>
        <v>TENNESSEE</v>
      </c>
      <c r="M3410" t="str">
        <f>VLOOKUP(I3410,'Cost Center VLookup'!$A$1:$C$99,2,0)</f>
        <v>3436 Mid St Div Johnson City Tri-Cities Operations</v>
      </c>
      <c r="N3410" t="str">
        <f>VLOOKUP(I3410,'Cost Center VLookup'!$A$1:$C$89,3,0)</f>
        <v>John Bradley</v>
      </c>
      <c r="O3410" t="str">
        <f>VLOOKUP(I3410,'Cost Center VLookup'!$A$1:$D$97,4,0)</f>
        <v>Bernie Anderson</v>
      </c>
    </row>
    <row r="3411" spans="1:15" ht="15" hidden="1">
      <c r="A3411" s="261" t="s">
        <v>3753</v>
      </c>
      <c r="B3411" s="262">
        <v>202003</v>
      </c>
      <c r="C3411" s="9" t="s">
        <v>3606</v>
      </c>
      <c r="D3411" s="261" t="s">
        <v>3773</v>
      </c>
      <c r="E3411" s="261" t="s">
        <v>597</v>
      </c>
      <c r="F3411" s="263">
        <v>500</v>
      </c>
      <c r="G3411" s="262">
        <v>30736</v>
      </c>
      <c r="H3411" s="7" t="str">
        <f>VLOOKUP(G3411,'Sub-Acct VLookup'!$A$1:$B$44,2,0)</f>
        <v>Community Welfare</v>
      </c>
      <c r="I3411" s="262">
        <v>3435</v>
      </c>
      <c r="J3411" s="264" t="s">
        <v>1026</v>
      </c>
      <c r="K3411" s="264"/>
      <c r="L3411" t="str">
        <f>VLOOKUP(J3411,'State V-Lookup'!$A$1:$B$19,2,0)</f>
        <v>TENNESSEE</v>
      </c>
      <c r="M3411" t="str">
        <f>VLOOKUP(I3411,'Cost Center VLookup'!$A$1:$C$99,2,0)</f>
        <v>3435 Mid St Div Greenville/Morristown Operations</v>
      </c>
      <c r="N3411" t="str">
        <f>VLOOKUP(I3411,'Cost Center VLookup'!$A$1:$C$89,3,0)</f>
        <v>Jonathan Barnett</v>
      </c>
      <c r="O3411" t="str">
        <f>VLOOKUP(I3411,'Cost Center VLookup'!$A$1:$D$97,4,0)</f>
        <v>Bernie Anderson</v>
      </c>
    </row>
    <row r="3412" spans="1:15" ht="15" hidden="1">
      <c r="A3412" s="261" t="s">
        <v>3759</v>
      </c>
      <c r="B3412" s="262">
        <v>202003</v>
      </c>
      <c r="C3412" s="9" t="s">
        <v>3606</v>
      </c>
      <c r="D3412" s="261" t="s">
        <v>3760</v>
      </c>
      <c r="E3412" s="261" t="s">
        <v>3774</v>
      </c>
      <c r="F3412" s="263">
        <v>100</v>
      </c>
      <c r="G3412" s="262">
        <v>30736</v>
      </c>
      <c r="H3412" s="7" t="str">
        <f>VLOOKUP(G3412,'Sub-Acct VLookup'!$A$1:$B$44,2,0)</f>
        <v>Community Welfare</v>
      </c>
      <c r="I3412" s="262">
        <v>2636</v>
      </c>
      <c r="J3412" s="238" t="s">
        <v>1011</v>
      </c>
      <c r="K3412" s="238"/>
      <c r="L3412" t="str">
        <f>VLOOKUP(J3412,'State V-Lookup'!$A$1:$B$19,2,0)</f>
        <v>KENTUCKY</v>
      </c>
      <c r="M3412" t="str">
        <f>VLOOKUP(I3412,'Cost Center VLookup'!$A$1:$C$99,2,0)</f>
        <v>2636 KY Div Owensboro C&amp;M/Service</v>
      </c>
      <c r="N3412" t="str">
        <f>VLOOKUP(I3412,'Cost Center VLookup'!$A$1:$C$89,3,0)</f>
        <v>Robbie Porter / Daniel Mayfield</v>
      </c>
      <c r="O3412" t="str">
        <f>VLOOKUP(I3412,'Cost Center VLookup'!$A$1:$D$97,4,0)</f>
        <v>Mariam Tucker</v>
      </c>
    </row>
    <row r="3413" spans="1:15" ht="15" hidden="1">
      <c r="A3413" s="261" t="s">
        <v>3764</v>
      </c>
      <c r="B3413" s="262">
        <v>202003</v>
      </c>
      <c r="C3413" s="9" t="s">
        <v>3606</v>
      </c>
      <c r="D3413" s="261" t="s">
        <v>3775</v>
      </c>
      <c r="E3413" s="261" t="s">
        <v>470</v>
      </c>
      <c r="F3413" s="263">
        <v>400</v>
      </c>
      <c r="G3413" s="262">
        <v>30736</v>
      </c>
      <c r="H3413" s="7" t="str">
        <f>VLOOKUP(G3413,'Sub-Acct VLookup'!$A$1:$B$44,2,0)</f>
        <v>Community Welfare</v>
      </c>
      <c r="I3413" s="262">
        <v>2634</v>
      </c>
      <c r="J3413" s="238" t="s">
        <v>1011</v>
      </c>
      <c r="K3413" s="238"/>
      <c r="L3413" t="str">
        <f>VLOOKUP(J3413,'State V-Lookup'!$A$1:$B$19,2,0)</f>
        <v>KENTUCKY</v>
      </c>
      <c r="M3413" t="str">
        <f>VLOOKUP(I3413,'Cost Center VLookup'!$A$1:$C$99,2,0)</f>
        <v>2634 KY Div Madisonville C&amp;M/Service</v>
      </c>
      <c r="N3413" t="str">
        <f>VLOOKUP(I3413,'Cost Center VLookup'!$A$1:$C$89,3,0)</f>
        <v>Mike Coleman</v>
      </c>
      <c r="O3413" t="str">
        <f>VLOOKUP(I3413,'Cost Center VLookup'!$A$1:$D$97,4,0)</f>
        <v>Mariam Tucker</v>
      </c>
    </row>
    <row r="3414" spans="1:15" ht="15" hidden="1">
      <c r="A3414" s="261" t="s">
        <v>3776</v>
      </c>
      <c r="B3414" s="262">
        <v>202003</v>
      </c>
      <c r="C3414" s="9" t="s">
        <v>3606</v>
      </c>
      <c r="D3414" s="261" t="s">
        <v>3777</v>
      </c>
      <c r="E3414" s="261" t="s">
        <v>868</v>
      </c>
      <c r="F3414" s="263">
        <v>1000</v>
      </c>
      <c r="G3414" s="262">
        <v>30736</v>
      </c>
      <c r="H3414" s="7" t="str">
        <f>VLOOKUP(G3414,'Sub-Acct VLookup'!$A$1:$B$44,2,0)</f>
        <v>Community Welfare</v>
      </c>
      <c r="I3414" s="262">
        <v>2636</v>
      </c>
      <c r="J3414" s="238" t="s">
        <v>1011</v>
      </c>
      <c r="K3414" s="238"/>
      <c r="L3414" t="str">
        <f>VLOOKUP(J3414,'State V-Lookup'!$A$1:$B$19,2,0)</f>
        <v>KENTUCKY</v>
      </c>
      <c r="M3414" t="str">
        <f>VLOOKUP(I3414,'Cost Center VLookup'!$A$1:$C$99,2,0)</f>
        <v>2636 KY Div Owensboro C&amp;M/Service</v>
      </c>
      <c r="N3414" t="str">
        <f>VLOOKUP(I3414,'Cost Center VLookup'!$A$1:$C$89,3,0)</f>
        <v>Robbie Porter / Daniel Mayfield</v>
      </c>
      <c r="O3414" t="str">
        <f>VLOOKUP(I3414,'Cost Center VLookup'!$A$1:$D$97,4,0)</f>
        <v>Mariam Tucker</v>
      </c>
    </row>
    <row r="3415" spans="1:15" ht="15" hidden="1">
      <c r="A3415" s="261" t="s">
        <v>3776</v>
      </c>
      <c r="B3415" s="262">
        <v>202003</v>
      </c>
      <c r="C3415" s="9" t="s">
        <v>3606</v>
      </c>
      <c r="D3415" s="261" t="s">
        <v>3777</v>
      </c>
      <c r="E3415" s="261" t="s">
        <v>1591</v>
      </c>
      <c r="F3415" s="263">
        <v>500</v>
      </c>
      <c r="G3415" s="262">
        <v>30736</v>
      </c>
      <c r="H3415" s="7" t="str">
        <f>VLOOKUP(G3415,'Sub-Acct VLookup'!$A$1:$B$44,2,0)</f>
        <v>Community Welfare</v>
      </c>
      <c r="I3415" s="262">
        <v>2734</v>
      </c>
      <c r="J3415" s="238" t="s">
        <v>1011</v>
      </c>
      <c r="K3415" s="238"/>
      <c r="L3415" t="str">
        <f>VLOOKUP(J3415,'State V-Lookup'!$A$1:$B$19,2,0)</f>
        <v>KENTUCKY</v>
      </c>
      <c r="M3415" t="str">
        <f>VLOOKUP(I3415,'Cost Center VLookup'!$A$1:$C$99,2,0)</f>
        <v>2734 KY Div Bowling Green C&amp;M/Service</v>
      </c>
      <c r="N3415" t="str">
        <f>VLOOKUP(I3415,'Cost Center VLookup'!$A$1:$C$89,3,0)</f>
        <v>Don Bonner / Kolby Beals</v>
      </c>
      <c r="O3415" t="str">
        <f>VLOOKUP(I3415,'Cost Center VLookup'!$A$1:$D$97,4,0)</f>
        <v>Mike Close</v>
      </c>
    </row>
    <row r="3416" spans="1:15" ht="15" hidden="1">
      <c r="A3416" s="261" t="s">
        <v>3776</v>
      </c>
      <c r="B3416" s="262">
        <v>202003</v>
      </c>
      <c r="C3416" s="9" t="s">
        <v>3606</v>
      </c>
      <c r="D3416" s="261" t="s">
        <v>3778</v>
      </c>
      <c r="E3416" s="261" t="s">
        <v>1591</v>
      </c>
      <c r="F3416" s="263">
        <v>500</v>
      </c>
      <c r="G3416" s="262">
        <v>30736</v>
      </c>
      <c r="H3416" s="7" t="str">
        <f>VLOOKUP(G3416,'Sub-Acct VLookup'!$A$1:$B$44,2,0)</f>
        <v>Community Welfare</v>
      </c>
      <c r="I3416" s="262">
        <v>2734</v>
      </c>
      <c r="J3416" s="238" t="s">
        <v>1011</v>
      </c>
      <c r="K3416" s="238"/>
      <c r="L3416" t="str">
        <f>VLOOKUP(J3416,'State V-Lookup'!$A$1:$B$19,2,0)</f>
        <v>KENTUCKY</v>
      </c>
      <c r="M3416" t="str">
        <f>VLOOKUP(I3416,'Cost Center VLookup'!$A$1:$C$99,2,0)</f>
        <v>2734 KY Div Bowling Green C&amp;M/Service</v>
      </c>
      <c r="N3416" t="str">
        <f>VLOOKUP(I3416,'Cost Center VLookup'!$A$1:$C$89,3,0)</f>
        <v>Don Bonner / Kolby Beals</v>
      </c>
      <c r="O3416" t="str">
        <f>VLOOKUP(I3416,'Cost Center VLookup'!$A$1:$D$97,4,0)</f>
        <v>Mike Close</v>
      </c>
    </row>
    <row r="3417" spans="1:15" ht="15" hidden="1">
      <c r="A3417" s="261" t="s">
        <v>3779</v>
      </c>
      <c r="B3417" s="262">
        <v>202003</v>
      </c>
      <c r="C3417" s="9" t="s">
        <v>3606</v>
      </c>
      <c r="D3417" s="261" t="s">
        <v>3781</v>
      </c>
      <c r="E3417" s="261" t="s">
        <v>3780</v>
      </c>
      <c r="F3417" s="263">
        <v>500</v>
      </c>
      <c r="G3417" s="262">
        <v>30736</v>
      </c>
      <c r="H3417" s="7" t="str">
        <f>VLOOKUP(G3417,'Sub-Acct VLookup'!$A$1:$B$44,2,0)</f>
        <v>Community Welfare</v>
      </c>
      <c r="I3417" s="262">
        <v>2604</v>
      </c>
      <c r="J3417" s="238" t="s">
        <v>1011</v>
      </c>
      <c r="K3417" s="238"/>
      <c r="L3417" t="str">
        <f>VLOOKUP(J3417,'State V-Lookup'!$A$1:$B$19,2,0)</f>
        <v>KENTUCKY</v>
      </c>
      <c r="M3417" t="str">
        <f>VLOOKUP(I3417,'Cost Center VLookup'!$A$1:$C$99,2,0)</f>
        <v>2604 KY Div Owensboro Regulatory Affairs</v>
      </c>
      <c r="N3417" t="str">
        <f>VLOOKUP(I3417,'Cost Center VLookup'!$A$1:$C$89,3,0)</f>
        <v>Brannon Taylor</v>
      </c>
      <c r="O3417" t="str">
        <f>VLOOKUP(I3417,'Cost Center VLookup'!$A$1:$D$97,4,0)</f>
        <v>Administration</v>
      </c>
    </row>
    <row r="3418" spans="1:15" ht="15" hidden="1">
      <c r="A3418" s="261" t="s">
        <v>3779</v>
      </c>
      <c r="B3418" s="262">
        <v>202003</v>
      </c>
      <c r="C3418" s="9" t="s">
        <v>3606</v>
      </c>
      <c r="D3418" s="261" t="s">
        <v>3783</v>
      </c>
      <c r="E3418" s="261" t="s">
        <v>3782</v>
      </c>
      <c r="F3418" s="263">
        <v>500</v>
      </c>
      <c r="G3418" s="262">
        <v>30736</v>
      </c>
      <c r="H3418" s="7" t="str">
        <f>VLOOKUP(G3418,'Sub-Acct VLookup'!$A$1:$B$44,2,0)</f>
        <v>Community Welfare</v>
      </c>
      <c r="I3418" s="262">
        <v>2734</v>
      </c>
      <c r="J3418" s="238" t="s">
        <v>1011</v>
      </c>
      <c r="K3418" s="238"/>
      <c r="L3418" t="str">
        <f>VLOOKUP(J3418,'State V-Lookup'!$A$1:$B$19,2,0)</f>
        <v>KENTUCKY</v>
      </c>
      <c r="M3418" t="str">
        <f>VLOOKUP(I3418,'Cost Center VLookup'!$A$1:$C$99,2,0)</f>
        <v>2734 KY Div Bowling Green C&amp;M/Service</v>
      </c>
      <c r="N3418" t="str">
        <f>VLOOKUP(I3418,'Cost Center VLookup'!$A$1:$C$89,3,0)</f>
        <v>Don Bonner / Kolby Beals</v>
      </c>
      <c r="O3418" t="str">
        <f>VLOOKUP(I3418,'Cost Center VLookup'!$A$1:$D$97,4,0)</f>
        <v>Mike Close</v>
      </c>
    </row>
    <row r="3419" spans="1:15" ht="15" hidden="1">
      <c r="A3419" s="261" t="s">
        <v>3779</v>
      </c>
      <c r="B3419" s="262">
        <v>202003</v>
      </c>
      <c r="C3419" s="9" t="s">
        <v>3606</v>
      </c>
      <c r="D3419" s="261" t="s">
        <v>3783</v>
      </c>
      <c r="E3419" s="261" t="s">
        <v>88</v>
      </c>
      <c r="F3419" s="263">
        <v>1000</v>
      </c>
      <c r="G3419" s="262">
        <v>30736</v>
      </c>
      <c r="H3419" s="7" t="str">
        <f>VLOOKUP(G3419,'Sub-Acct VLookup'!$A$1:$B$44,2,0)</f>
        <v>Community Welfare</v>
      </c>
      <c r="I3419" s="262">
        <v>2636</v>
      </c>
      <c r="J3419" s="238" t="s">
        <v>1011</v>
      </c>
      <c r="K3419" s="238"/>
      <c r="L3419" t="str">
        <f>VLOOKUP(J3419,'State V-Lookup'!$A$1:$B$19,2,0)</f>
        <v>KENTUCKY</v>
      </c>
      <c r="M3419" t="str">
        <f>VLOOKUP(I3419,'Cost Center VLookup'!$A$1:$C$99,2,0)</f>
        <v>2636 KY Div Owensboro C&amp;M/Service</v>
      </c>
      <c r="N3419" t="str">
        <f>VLOOKUP(I3419,'Cost Center VLookup'!$A$1:$C$89,3,0)</f>
        <v>Robbie Porter / Daniel Mayfield</v>
      </c>
      <c r="O3419" t="str">
        <f>VLOOKUP(I3419,'Cost Center VLookup'!$A$1:$D$97,4,0)</f>
        <v>Mariam Tucker</v>
      </c>
    </row>
    <row r="3420" spans="1:15" ht="15" hidden="1">
      <c r="A3420" s="261" t="s">
        <v>3779</v>
      </c>
      <c r="B3420" s="262">
        <v>202003</v>
      </c>
      <c r="C3420" s="9" t="s">
        <v>3606</v>
      </c>
      <c r="D3420" s="261" t="s">
        <v>3784</v>
      </c>
      <c r="E3420" s="261" t="s">
        <v>2203</v>
      </c>
      <c r="F3420" s="263">
        <v>1000</v>
      </c>
      <c r="G3420" s="262">
        <v>30736</v>
      </c>
      <c r="H3420" s="7" t="str">
        <f>VLOOKUP(G3420,'Sub-Acct VLookup'!$A$1:$B$44,2,0)</f>
        <v>Community Welfare</v>
      </c>
      <c r="I3420" s="262">
        <v>2734</v>
      </c>
      <c r="J3420" s="238" t="s">
        <v>1011</v>
      </c>
      <c r="K3420" s="238"/>
      <c r="L3420" t="str">
        <f>VLOOKUP(J3420,'State V-Lookup'!$A$1:$B$19,2,0)</f>
        <v>KENTUCKY</v>
      </c>
      <c r="M3420" t="str">
        <f>VLOOKUP(I3420,'Cost Center VLookup'!$A$1:$C$99,2,0)</f>
        <v>2734 KY Div Bowling Green C&amp;M/Service</v>
      </c>
      <c r="N3420" t="str">
        <f>VLOOKUP(I3420,'Cost Center VLookup'!$A$1:$C$89,3,0)</f>
        <v>Don Bonner / Kolby Beals</v>
      </c>
      <c r="O3420" t="str">
        <f>VLOOKUP(I3420,'Cost Center VLookup'!$A$1:$D$97,4,0)</f>
        <v>Mike Close</v>
      </c>
    </row>
    <row r="3421" spans="1:15" ht="15" hidden="1">
      <c r="A3421" s="261" t="s">
        <v>3785</v>
      </c>
      <c r="B3421" s="262">
        <v>202003</v>
      </c>
      <c r="C3421" s="9" t="s">
        <v>3606</v>
      </c>
      <c r="D3421" s="261" t="s">
        <v>3787</v>
      </c>
      <c r="E3421" s="261" t="s">
        <v>3786</v>
      </c>
      <c r="F3421" s="263">
        <v>60</v>
      </c>
      <c r="G3421" s="262">
        <v>30736</v>
      </c>
      <c r="H3421" s="7" t="str">
        <f>VLOOKUP(G3421,'Sub-Acct VLookup'!$A$1:$B$44,2,0)</f>
        <v>Community Welfare</v>
      </c>
      <c r="I3421" s="262">
        <v>3434</v>
      </c>
      <c r="J3421" s="264" t="s">
        <v>1026</v>
      </c>
      <c r="K3421" s="264"/>
      <c r="L3421" t="str">
        <f>VLOOKUP(J3421,'State V-Lookup'!$A$1:$B$19,2,0)</f>
        <v>TENNESSEE</v>
      </c>
      <c r="M3421" t="str">
        <f>VLOOKUP(I3421,'Cost Center VLookup'!$A$1:$C$99,2,0)</f>
        <v>3434 Mid St Div Maryville Operations</v>
      </c>
      <c r="N3421" t="str">
        <f>VLOOKUP(I3421,'Cost Center VLookup'!$A$1:$C$89,3,0)</f>
        <v>Bobby Burrell</v>
      </c>
      <c r="O3421" t="str">
        <f>VLOOKUP(I3421,'Cost Center VLookup'!$A$1:$D$97,4,0)</f>
        <v>Bernie Anderson</v>
      </c>
    </row>
    <row r="3422" spans="1:15" ht="15" hidden="1">
      <c r="A3422" s="261" t="s">
        <v>3785</v>
      </c>
      <c r="B3422" s="262">
        <v>202003</v>
      </c>
      <c r="C3422" s="9" t="s">
        <v>3606</v>
      </c>
      <c r="D3422" s="261" t="s">
        <v>3789</v>
      </c>
      <c r="E3422" s="261" t="s">
        <v>3788</v>
      </c>
      <c r="F3422" s="263">
        <v>750</v>
      </c>
      <c r="G3422" s="262">
        <v>30736</v>
      </c>
      <c r="H3422" s="7" t="str">
        <f>VLOOKUP(G3422,'Sub-Acct VLookup'!$A$1:$B$44,2,0)</f>
        <v>Community Welfare</v>
      </c>
      <c r="I3422" s="262">
        <v>3307</v>
      </c>
      <c r="J3422" s="264" t="s">
        <v>1026</v>
      </c>
      <c r="K3422" s="264"/>
      <c r="L3422" t="str">
        <f>VLOOKUP(J3422,'State V-Lookup'!$A$1:$B$19,2,0)</f>
        <v>TENNESSEE</v>
      </c>
      <c r="M3422" t="str">
        <f>VLOOKUP(I3422,'Cost Center VLookup'!$A$1:$C$99,2,0)</f>
        <v>3307 Mid St Div Franklin Finance</v>
      </c>
      <c r="N3422" t="str">
        <f>VLOOKUP(I3422,'Cost Center VLookup'!$A$1:$C$89,3,0)</f>
        <v>Marcie Wessinger</v>
      </c>
      <c r="O3422" t="str">
        <f>VLOOKUP(I3422,'Cost Center VLookup'!$A$1:$D$97,4,0)</f>
        <v>Administration</v>
      </c>
    </row>
    <row r="3423" spans="1:15" ht="15" hidden="1">
      <c r="A3423" s="261" t="s">
        <v>3785</v>
      </c>
      <c r="B3423" s="262">
        <v>202003</v>
      </c>
      <c r="C3423" s="9" t="s">
        <v>3606</v>
      </c>
      <c r="D3423" s="261" t="s">
        <v>3791</v>
      </c>
      <c r="E3423" s="261" t="s">
        <v>3790</v>
      </c>
      <c r="F3423" s="263">
        <v>100</v>
      </c>
      <c r="G3423" s="262">
        <v>30702</v>
      </c>
      <c r="H3423" s="7" t="str">
        <f>VLOOKUP(G3423,'Sub-Acct VLookup'!$A$1:$B$44,2,0)</f>
        <v>Education</v>
      </c>
      <c r="I3423" s="262">
        <v>2635</v>
      </c>
      <c r="J3423" s="238" t="s">
        <v>1011</v>
      </c>
      <c r="K3423" s="238"/>
      <c r="L3423" t="str">
        <f>VLOOKUP(J3423,'State V-Lookup'!$A$1:$B$19,2,0)</f>
        <v>KENTUCKY</v>
      </c>
      <c r="M3423" t="str">
        <f>VLOOKUP(I3423,'Cost Center VLookup'!$A$1:$C$99,2,0)</f>
        <v>2635 KY Div Princeton C&amp;M/Service</v>
      </c>
      <c r="N3423" t="str">
        <f>VLOOKUP(I3423,'Cost Center VLookup'!$A$1:$C$89,3,0)</f>
        <v>Rusty Honeycutt</v>
      </c>
      <c r="O3423" t="str">
        <f>VLOOKUP(I3423,'Cost Center VLookup'!$A$1:$D$97,4,0)</f>
        <v>Mariam Tucker</v>
      </c>
    </row>
    <row r="3424" spans="1:15" ht="15" hidden="1">
      <c r="A3424" s="261" t="s">
        <v>3792</v>
      </c>
      <c r="B3424" s="262">
        <v>202003</v>
      </c>
      <c r="C3424" s="9" t="s">
        <v>3606</v>
      </c>
      <c r="D3424" s="261" t="s">
        <v>3793</v>
      </c>
      <c r="E3424" s="261" t="s">
        <v>3105</v>
      </c>
      <c r="F3424" s="263">
        <v>3500</v>
      </c>
      <c r="G3424" s="262">
        <v>30706</v>
      </c>
      <c r="H3424" s="7" t="str">
        <f>VLOOKUP(G3424,'Sub-Acct VLookup'!$A$1:$B$44,2,0)</f>
        <v>Museums &amp; Arts</v>
      </c>
      <c r="I3424" s="262">
        <v>2636</v>
      </c>
      <c r="J3424" s="238" t="s">
        <v>1011</v>
      </c>
      <c r="K3424" s="238"/>
      <c r="L3424" t="str">
        <f>VLOOKUP(J3424,'State V-Lookup'!$A$1:$B$19,2,0)</f>
        <v>KENTUCKY</v>
      </c>
      <c r="M3424" t="str">
        <f>VLOOKUP(I3424,'Cost Center VLookup'!$A$1:$C$99,2,0)</f>
        <v>2636 KY Div Owensboro C&amp;M/Service</v>
      </c>
      <c r="N3424" t="str">
        <f>VLOOKUP(I3424,'Cost Center VLookup'!$A$1:$C$89,3,0)</f>
        <v>Robbie Porter / Daniel Mayfield</v>
      </c>
      <c r="O3424" t="str">
        <f>VLOOKUP(I3424,'Cost Center VLookup'!$A$1:$D$97,4,0)</f>
        <v>Mariam Tucker</v>
      </c>
    </row>
    <row r="3425" spans="1:15" ht="15" hidden="1">
      <c r="A3425" s="261" t="s">
        <v>3794</v>
      </c>
      <c r="B3425" s="262">
        <v>202003</v>
      </c>
      <c r="C3425" s="9" t="s">
        <v>3606</v>
      </c>
      <c r="D3425" s="261" t="s">
        <v>3796</v>
      </c>
      <c r="E3425" s="261" t="s">
        <v>3795</v>
      </c>
      <c r="F3425" s="263">
        <v>0</v>
      </c>
      <c r="G3425" s="262">
        <v>30736</v>
      </c>
      <c r="H3425" s="7" t="str">
        <f>VLOOKUP(G3425,'Sub-Acct VLookup'!$A$1:$B$44,2,0)</f>
        <v>Community Welfare</v>
      </c>
      <c r="I3425" s="262">
        <v>3331</v>
      </c>
      <c r="J3425" s="264" t="s">
        <v>1027</v>
      </c>
      <c r="K3425" s="264"/>
      <c r="L3425" t="str">
        <f>VLOOKUP(J3425,'State V-Lookup'!$A$1:$B$19,2,0)</f>
        <v>GENERAL OFFICE</v>
      </c>
      <c r="M3425" t="str">
        <f>VLOOKUP(I3425,'Cost Center VLookup'!$A$1:$C$99,2,0)</f>
        <v>3331 Mid St Div Franklin Central Region Administration</v>
      </c>
      <c r="N3425" t="str">
        <f>VLOOKUP(I3425,'Cost Center VLookup'!$A$1:$C$89,3,0)</f>
        <v>Craig Rice</v>
      </c>
      <c r="O3425" t="str">
        <f>VLOOKUP(I3425,'Cost Center VLookup'!$A$1:$D$97,4,0)</f>
        <v>Administration</v>
      </c>
    </row>
    <row r="3426" spans="1:15" ht="15" hidden="1">
      <c r="A3426" s="261" t="s">
        <v>3794</v>
      </c>
      <c r="B3426" s="262">
        <v>202003</v>
      </c>
      <c r="C3426" s="9" t="s">
        <v>3606</v>
      </c>
      <c r="D3426" s="261" t="s">
        <v>3796</v>
      </c>
      <c r="E3426" s="261" t="s">
        <v>3795</v>
      </c>
      <c r="F3426" s="263">
        <v>350</v>
      </c>
      <c r="G3426" s="262">
        <v>30736</v>
      </c>
      <c r="H3426" s="7" t="str">
        <f>VLOOKUP(G3426,'Sub-Acct VLookup'!$A$1:$B$44,2,0)</f>
        <v>Community Welfare</v>
      </c>
      <c r="I3426" s="262">
        <v>3342</v>
      </c>
      <c r="J3426" s="264" t="s">
        <v>1026</v>
      </c>
      <c r="K3426" s="264"/>
      <c r="L3426" t="str">
        <f>VLOOKUP(J3426,'State V-Lookup'!$A$1:$B$19,2,0)</f>
        <v>TENNESSEE</v>
      </c>
      <c r="M3426" t="str">
        <f>VLOOKUP(I3426,'Cost Center VLookup'!$A$1:$C$99,2,0)</f>
        <v>3342 Mid St Div Franklin Operations</v>
      </c>
      <c r="N3426" t="str">
        <f>VLOOKUP(I3426,'Cost Center VLookup'!$A$1:$C$89,3,0)</f>
        <v>Kenny Hay / Steve Steiger</v>
      </c>
      <c r="O3426" t="str">
        <f>VLOOKUP(I3426,'Cost Center VLookup'!$A$1:$D$97,4,0)</f>
        <v>Brett Lowe</v>
      </c>
    </row>
    <row r="3427" spans="1:15" ht="15" hidden="1">
      <c r="A3427" s="261" t="s">
        <v>3797</v>
      </c>
      <c r="B3427" s="262">
        <v>202003</v>
      </c>
      <c r="C3427" s="9" t="s">
        <v>3606</v>
      </c>
      <c r="D3427" s="261" t="s">
        <v>3798</v>
      </c>
      <c r="E3427" s="261" t="s">
        <v>1273</v>
      </c>
      <c r="F3427" s="263">
        <v>1000</v>
      </c>
      <c r="G3427" s="262">
        <v>30710</v>
      </c>
      <c r="H3427" s="7" t="str">
        <f>VLOOKUP(G3427,'Sub-Acct VLookup'!$A$1:$B$44,2,0)</f>
        <v>Youth Clubs &amp; Centers</v>
      </c>
      <c r="I3427" s="262">
        <v>2636</v>
      </c>
      <c r="J3427" s="238" t="s">
        <v>1011</v>
      </c>
      <c r="K3427" s="238"/>
      <c r="L3427" t="str">
        <f>VLOOKUP(J3427,'State V-Lookup'!$A$1:$B$19,2,0)</f>
        <v>KENTUCKY</v>
      </c>
      <c r="M3427" t="str">
        <f>VLOOKUP(I3427,'Cost Center VLookup'!$A$1:$C$99,2,0)</f>
        <v>2636 KY Div Owensboro C&amp;M/Service</v>
      </c>
      <c r="N3427" t="str">
        <f>VLOOKUP(I3427,'Cost Center VLookup'!$A$1:$C$89,3,0)</f>
        <v>Robbie Porter / Daniel Mayfield</v>
      </c>
      <c r="O3427" t="str">
        <f>VLOOKUP(I3427,'Cost Center VLookup'!$A$1:$D$97,4,0)</f>
        <v>Mariam Tucker</v>
      </c>
    </row>
    <row r="3428" spans="1:15" ht="15" hidden="1">
      <c r="A3428" s="261" t="s">
        <v>3799</v>
      </c>
      <c r="B3428" s="262">
        <v>202003</v>
      </c>
      <c r="C3428" s="9" t="s">
        <v>3606</v>
      </c>
      <c r="D3428" s="261" t="s">
        <v>3801</v>
      </c>
      <c r="E3428" s="261" t="s">
        <v>3800</v>
      </c>
      <c r="F3428" s="263">
        <v>4000</v>
      </c>
      <c r="G3428" s="262">
        <v>30736</v>
      </c>
      <c r="H3428" s="7" t="str">
        <f>VLOOKUP(G3428,'Sub-Acct VLookup'!$A$1:$B$44,2,0)</f>
        <v>Community Welfare</v>
      </c>
      <c r="I3428" s="262">
        <v>3333</v>
      </c>
      <c r="J3428" s="238" t="s">
        <v>1011</v>
      </c>
      <c r="K3428" s="238"/>
      <c r="L3428" t="str">
        <f>VLOOKUP(J3428,'State V-Lookup'!$A$1:$B$19,2,0)</f>
        <v>KENTUCKY</v>
      </c>
      <c r="M3428" t="str">
        <f>VLOOKUP(I3428,'Cost Center VLookup'!$A$1:$C$99,2,0)</f>
        <v>3333 Mid St Div Public Affairs</v>
      </c>
      <c r="N3428" t="str">
        <f>VLOOKUP(I3428,'Cost Center VLookup'!$A$1:$C$89,3,0)</f>
        <v>Mark Martin</v>
      </c>
      <c r="O3428" t="str">
        <f>VLOOKUP(I3428,'Cost Center VLookup'!$A$1:$D$97,4,0)</f>
        <v>Administration</v>
      </c>
    </row>
    <row r="3429" spans="1:15" ht="15" hidden="1">
      <c r="A3429" s="261" t="s">
        <v>3799</v>
      </c>
      <c r="B3429" s="262">
        <v>202003</v>
      </c>
      <c r="C3429" s="9" t="s">
        <v>3606</v>
      </c>
      <c r="D3429" s="261" t="s">
        <v>3803</v>
      </c>
      <c r="E3429" s="261" t="s">
        <v>3802</v>
      </c>
      <c r="F3429" s="263">
        <v>200</v>
      </c>
      <c r="G3429" s="262">
        <v>30702</v>
      </c>
      <c r="H3429" s="7" t="str">
        <f>VLOOKUP(G3429,'Sub-Acct VLookup'!$A$1:$B$44,2,0)</f>
        <v>Education</v>
      </c>
      <c r="I3429" s="262">
        <v>2734</v>
      </c>
      <c r="J3429" s="238" t="s">
        <v>1011</v>
      </c>
      <c r="K3429" s="238"/>
      <c r="L3429" t="str">
        <f>VLOOKUP(J3429,'State V-Lookup'!$A$1:$B$19,2,0)</f>
        <v>KENTUCKY</v>
      </c>
      <c r="M3429" t="str">
        <f>VLOOKUP(I3429,'Cost Center VLookup'!$A$1:$C$99,2,0)</f>
        <v>2734 KY Div Bowling Green C&amp;M/Service</v>
      </c>
      <c r="N3429" t="str">
        <f>VLOOKUP(I3429,'Cost Center VLookup'!$A$1:$C$89,3,0)</f>
        <v>Don Bonner / Kolby Beals</v>
      </c>
      <c r="O3429" t="str">
        <f>VLOOKUP(I3429,'Cost Center VLookup'!$A$1:$D$97,4,0)</f>
        <v>Mike Close</v>
      </c>
    </row>
    <row r="3430" spans="1:15" ht="15" hidden="1">
      <c r="A3430" s="261" t="s">
        <v>3799</v>
      </c>
      <c r="B3430" s="262">
        <v>202003</v>
      </c>
      <c r="C3430" s="9" t="s">
        <v>3606</v>
      </c>
      <c r="D3430" s="261" t="s">
        <v>3804</v>
      </c>
      <c r="E3430" s="261" t="s">
        <v>3802</v>
      </c>
      <c r="F3430" s="263">
        <v>500</v>
      </c>
      <c r="G3430" s="262">
        <v>30736</v>
      </c>
      <c r="H3430" s="7" t="str">
        <f>VLOOKUP(G3430,'Sub-Acct VLookup'!$A$1:$B$44,2,0)</f>
        <v>Community Welfare</v>
      </c>
      <c r="I3430" s="262">
        <v>2734</v>
      </c>
      <c r="J3430" s="238" t="s">
        <v>1011</v>
      </c>
      <c r="K3430" s="238"/>
      <c r="L3430" t="str">
        <f>VLOOKUP(J3430,'State V-Lookup'!$A$1:$B$19,2,0)</f>
        <v>KENTUCKY</v>
      </c>
      <c r="M3430" t="str">
        <f>VLOOKUP(I3430,'Cost Center VLookup'!$A$1:$C$99,2,0)</f>
        <v>2734 KY Div Bowling Green C&amp;M/Service</v>
      </c>
      <c r="N3430" t="str">
        <f>VLOOKUP(I3430,'Cost Center VLookup'!$A$1:$C$89,3,0)</f>
        <v>Don Bonner / Kolby Beals</v>
      </c>
      <c r="O3430" t="str">
        <f>VLOOKUP(I3430,'Cost Center VLookup'!$A$1:$D$97,4,0)</f>
        <v>Mike Close</v>
      </c>
    </row>
    <row r="3431" spans="1:15" ht="15" hidden="1">
      <c r="A3431" s="261" t="s">
        <v>3805</v>
      </c>
      <c r="B3431" s="262">
        <v>202003</v>
      </c>
      <c r="C3431" s="9" t="s">
        <v>3606</v>
      </c>
      <c r="D3431" s="261" t="s">
        <v>3806</v>
      </c>
      <c r="E3431" s="261" t="s">
        <v>585</v>
      </c>
      <c r="F3431" s="263">
        <v>1000</v>
      </c>
      <c r="G3431" s="262">
        <v>30736</v>
      </c>
      <c r="H3431" s="7" t="str">
        <f>VLOOKUP(G3431,'Sub-Acct VLookup'!$A$1:$B$44,2,0)</f>
        <v>Community Welfare</v>
      </c>
      <c r="I3431" s="262">
        <v>3434</v>
      </c>
      <c r="J3431" s="264" t="s">
        <v>1026</v>
      </c>
      <c r="K3431" s="264"/>
      <c r="L3431" t="str">
        <f>VLOOKUP(J3431,'State V-Lookup'!$A$1:$B$19,2,0)</f>
        <v>TENNESSEE</v>
      </c>
      <c r="M3431" t="str">
        <f>VLOOKUP(I3431,'Cost Center VLookup'!$A$1:$C$99,2,0)</f>
        <v>3434 Mid St Div Maryville Operations</v>
      </c>
      <c r="N3431" t="str">
        <f>VLOOKUP(I3431,'Cost Center VLookup'!$A$1:$C$89,3,0)</f>
        <v>Bobby Burrell</v>
      </c>
      <c r="O3431" t="str">
        <f>VLOOKUP(I3431,'Cost Center VLookup'!$A$1:$D$97,4,0)</f>
        <v>Bernie Anderson</v>
      </c>
    </row>
    <row r="3432" spans="1:15" ht="15" hidden="1">
      <c r="A3432" s="261" t="s">
        <v>3807</v>
      </c>
      <c r="B3432" s="262">
        <v>202003</v>
      </c>
      <c r="C3432" s="9" t="s">
        <v>3606</v>
      </c>
      <c r="D3432" s="261" t="s">
        <v>3809</v>
      </c>
      <c r="E3432" s="261" t="s">
        <v>3808</v>
      </c>
      <c r="F3432" s="263">
        <v>750</v>
      </c>
      <c r="G3432" s="262">
        <v>30736</v>
      </c>
      <c r="H3432" s="7" t="str">
        <f>VLOOKUP(G3432,'Sub-Acct VLookup'!$A$1:$B$44,2,0)</f>
        <v>Community Welfare</v>
      </c>
      <c r="I3432" s="262">
        <v>2637</v>
      </c>
      <c r="J3432" s="238" t="s">
        <v>1011</v>
      </c>
      <c r="K3432" s="238"/>
      <c r="L3432" t="str">
        <f>VLOOKUP(J3432,'State V-Lookup'!$A$1:$B$19,2,0)</f>
        <v>KENTUCKY</v>
      </c>
      <c r="M3432" t="str">
        <f>VLOOKUP(I3432,'Cost Center VLookup'!$A$1:$C$99,2,0)</f>
        <v>2637 KY Div Paducah C&amp;M/Service</v>
      </c>
      <c r="N3432" t="str">
        <f>VLOOKUP(I3432,'Cost Center VLookup'!$A$1:$C$89,3,0)</f>
        <v>Pat Mattingly / Sean Jones</v>
      </c>
      <c r="O3432" t="str">
        <f>VLOOKUP(I3432,'Cost Center VLookup'!$A$1:$D$97,4,0)</f>
        <v>Ryan Tolbert</v>
      </c>
    </row>
    <row r="3433" spans="1:15" ht="15" hidden="1">
      <c r="A3433" s="261" t="s">
        <v>3810</v>
      </c>
      <c r="B3433" s="262">
        <v>202003</v>
      </c>
      <c r="C3433" s="9" t="s">
        <v>3606</v>
      </c>
      <c r="D3433" s="261" t="s">
        <v>3811</v>
      </c>
      <c r="E3433" s="261" t="s">
        <v>953</v>
      </c>
      <c r="F3433" s="263">
        <v>500</v>
      </c>
      <c r="G3433" s="262">
        <v>30736</v>
      </c>
      <c r="H3433" s="7" t="str">
        <f>VLOOKUP(G3433,'Sub-Acct VLookup'!$A$1:$B$44,2,0)</f>
        <v>Community Welfare</v>
      </c>
      <c r="I3433" s="262">
        <v>2636</v>
      </c>
      <c r="J3433" s="238" t="s">
        <v>1011</v>
      </c>
      <c r="K3433" s="238"/>
      <c r="L3433" t="str">
        <f>VLOOKUP(J3433,'State V-Lookup'!$A$1:$B$19,2,0)</f>
        <v>KENTUCKY</v>
      </c>
      <c r="M3433" t="str">
        <f>VLOOKUP(I3433,'Cost Center VLookup'!$A$1:$C$99,2,0)</f>
        <v>2636 KY Div Owensboro C&amp;M/Service</v>
      </c>
      <c r="N3433" t="str">
        <f>VLOOKUP(I3433,'Cost Center VLookup'!$A$1:$C$89,3,0)</f>
        <v>Robbie Porter / Daniel Mayfield</v>
      </c>
      <c r="O3433" t="str">
        <f>VLOOKUP(I3433,'Cost Center VLookup'!$A$1:$D$97,4,0)</f>
        <v>Mariam Tucker</v>
      </c>
    </row>
    <row r="3434" spans="1:15" ht="15" hidden="1">
      <c r="A3434" s="261" t="s">
        <v>3812</v>
      </c>
      <c r="B3434" s="262">
        <v>202003</v>
      </c>
      <c r="C3434" s="9" t="s">
        <v>3606</v>
      </c>
      <c r="D3434" s="261" t="s">
        <v>3813</v>
      </c>
      <c r="E3434" s="261" t="s">
        <v>599</v>
      </c>
      <c r="F3434" s="263">
        <v>300</v>
      </c>
      <c r="G3434" s="262">
        <v>30702</v>
      </c>
      <c r="H3434" s="7" t="str">
        <f>VLOOKUP(G3434,'Sub-Acct VLookup'!$A$1:$B$44,2,0)</f>
        <v>Education</v>
      </c>
      <c r="I3434" s="262">
        <v>2636</v>
      </c>
      <c r="J3434" s="238" t="s">
        <v>1011</v>
      </c>
      <c r="K3434" s="238"/>
      <c r="L3434" t="str">
        <f>VLOOKUP(J3434,'State V-Lookup'!$A$1:$B$19,2,0)</f>
        <v>KENTUCKY</v>
      </c>
      <c r="M3434" t="str">
        <f>VLOOKUP(I3434,'Cost Center VLookup'!$A$1:$C$99,2,0)</f>
        <v>2636 KY Div Owensboro C&amp;M/Service</v>
      </c>
      <c r="N3434" t="str">
        <f>VLOOKUP(I3434,'Cost Center VLookup'!$A$1:$C$89,3,0)</f>
        <v>Robbie Porter / Daniel Mayfield</v>
      </c>
      <c r="O3434" t="str">
        <f>VLOOKUP(I3434,'Cost Center VLookup'!$A$1:$D$97,4,0)</f>
        <v>Mariam Tucker</v>
      </c>
    </row>
    <row r="3435" spans="1:15" ht="15" hidden="1">
      <c r="A3435" s="261" t="s">
        <v>3812</v>
      </c>
      <c r="B3435" s="262">
        <v>202003</v>
      </c>
      <c r="C3435" s="9" t="s">
        <v>3606</v>
      </c>
      <c r="D3435" s="261" t="s">
        <v>3813</v>
      </c>
      <c r="E3435" s="261" t="s">
        <v>3814</v>
      </c>
      <c r="F3435" s="263">
        <v>500</v>
      </c>
      <c r="G3435" s="262">
        <v>30736</v>
      </c>
      <c r="H3435" s="7" t="str">
        <f>VLOOKUP(G3435,'Sub-Acct VLookup'!$A$1:$B$44,2,0)</f>
        <v>Community Welfare</v>
      </c>
      <c r="I3435" s="262">
        <v>2738</v>
      </c>
      <c r="J3435" s="238" t="s">
        <v>1011</v>
      </c>
      <c r="K3435" s="238"/>
      <c r="L3435" t="str">
        <f>VLOOKUP(J3435,'State V-Lookup'!$A$1:$B$19,2,0)</f>
        <v>KENTUCKY</v>
      </c>
      <c r="M3435" t="str">
        <f>VLOOKUP(I3435,'Cost Center VLookup'!$A$1:$C$99,2,0)</f>
        <v>2738 KY Div Campbellsville C&amp;M/Service</v>
      </c>
      <c r="N3435" t="str">
        <f>VLOOKUP(I3435,'Cost Center VLookup'!$A$1:$C$89,3,0)</f>
        <v>Matt Ferguson</v>
      </c>
      <c r="O3435" t="str">
        <f>VLOOKUP(I3435,'Cost Center VLookup'!$A$1:$D$97,4,0)</f>
        <v>Mike Close</v>
      </c>
    </row>
    <row r="3436" spans="1:15" ht="15" hidden="1">
      <c r="A3436" s="261" t="s">
        <v>3815</v>
      </c>
      <c r="B3436" s="262">
        <v>202003</v>
      </c>
      <c r="C3436" s="9" t="s">
        <v>3606</v>
      </c>
      <c r="D3436" s="261" t="s">
        <v>3816</v>
      </c>
      <c r="E3436" s="261" t="s">
        <v>2850</v>
      </c>
      <c r="F3436" s="263">
        <v>3000</v>
      </c>
      <c r="G3436" s="262">
        <v>30736</v>
      </c>
      <c r="H3436" s="7" t="str">
        <f>VLOOKUP(G3436,'Sub-Acct VLookup'!$A$1:$B$44,2,0)</f>
        <v>Community Welfare</v>
      </c>
      <c r="I3436" s="262">
        <v>3303</v>
      </c>
      <c r="J3436" s="264" t="s">
        <v>1026</v>
      </c>
      <c r="K3436" s="264"/>
      <c r="L3436" t="str">
        <f>VLOOKUP(J3436,'State V-Lookup'!$A$1:$B$19,2,0)</f>
        <v>TENNESSEE</v>
      </c>
      <c r="M3436" t="str">
        <f>VLOOKUP(I3436,'Cost Center VLookup'!$A$1:$C$99,2,0)</f>
        <v>3303 Mid St Div Franklin Human Resources</v>
      </c>
      <c r="N3436" t="str">
        <f>VLOOKUP(I3436,'Cost Center VLookup'!$A$1:$C$89,3,0)</f>
        <v>Julie Duff</v>
      </c>
      <c r="O3436" t="str">
        <f>VLOOKUP(I3436,'Cost Center VLookup'!$A$1:$D$97,4,0)</f>
        <v>Administration</v>
      </c>
    </row>
    <row r="3437" spans="1:15" ht="15" hidden="1">
      <c r="A3437" s="261" t="s">
        <v>3817</v>
      </c>
      <c r="B3437" s="262">
        <v>202003</v>
      </c>
      <c r="C3437" s="9" t="s">
        <v>3606</v>
      </c>
      <c r="D3437" s="261" t="s">
        <v>3818</v>
      </c>
      <c r="E3437" s="261" t="s">
        <v>484</v>
      </c>
      <c r="F3437" s="263">
        <v>160</v>
      </c>
      <c r="G3437" s="262">
        <v>30703</v>
      </c>
      <c r="H3437" s="7" t="str">
        <f>VLOOKUP(G3437,'Sub-Acct VLookup'!$A$1:$B$44,2,0)</f>
        <v>United Way Agencies</v>
      </c>
      <c r="I3437" s="262">
        <v>2736</v>
      </c>
      <c r="J3437" s="238" t="s">
        <v>1011</v>
      </c>
      <c r="K3437" s="238"/>
      <c r="L3437" t="str">
        <f>VLOOKUP(J3437,'State V-Lookup'!$A$1:$B$19,2,0)</f>
        <v>KENTUCKY</v>
      </c>
      <c r="M3437" t="str">
        <f>VLOOKUP(I3437,'Cost Center VLookup'!$A$1:$C$99,2,0)</f>
        <v>2736 KY Div Hopkinsville C&amp;M/Service</v>
      </c>
      <c r="N3437" t="str">
        <f>VLOOKUP(I3437,'Cost Center VLookup'!$A$1:$C$89,3,0)</f>
        <v>Ryan Tolbert</v>
      </c>
      <c r="O3437" t="str">
        <f>VLOOKUP(I3437,'Cost Center VLookup'!$A$1:$D$97,4,0)</f>
        <v>Mariam Tucker</v>
      </c>
    </row>
    <row r="3438" spans="1:15" ht="15" hidden="1">
      <c r="A3438" s="261" t="s">
        <v>3819</v>
      </c>
      <c r="B3438" s="262">
        <v>202003</v>
      </c>
      <c r="C3438" s="9" t="s">
        <v>3606</v>
      </c>
      <c r="D3438" s="261" t="s">
        <v>3820</v>
      </c>
      <c r="E3438" s="261" t="s">
        <v>191</v>
      </c>
      <c r="F3438" s="263">
        <v>500</v>
      </c>
      <c r="G3438" s="262">
        <v>30736</v>
      </c>
      <c r="H3438" s="7" t="str">
        <f>VLOOKUP(G3438,'Sub-Acct VLookup'!$A$1:$B$44,2,0)</f>
        <v>Community Welfare</v>
      </c>
      <c r="I3438" s="262">
        <v>3438</v>
      </c>
      <c r="J3438" s="264" t="s">
        <v>1026</v>
      </c>
      <c r="K3438" s="264"/>
      <c r="L3438" t="str">
        <f>VLOOKUP(J3438,'State V-Lookup'!$A$1:$B$19,2,0)</f>
        <v>TENNESSEE</v>
      </c>
      <c r="M3438" t="str">
        <f>VLOOKUP(I3438,'Cost Center VLookup'!$A$1:$C$99,2,0)</f>
        <v>3438 Mid St Div New River North Operations</v>
      </c>
      <c r="N3438" t="str">
        <f>VLOOKUP(I3438,'Cost Center VLookup'!$A$1:$C$89,3,0)</f>
        <v>Perry Patterson</v>
      </c>
      <c r="O3438" t="str">
        <f>VLOOKUP(I3438,'Cost Center VLookup'!$A$1:$D$97,4,0)</f>
        <v>Bernie Anderson</v>
      </c>
    </row>
    <row r="3439" spans="1:15" ht="15" hidden="1">
      <c r="A3439" s="261" t="s">
        <v>3819</v>
      </c>
      <c r="B3439" s="262">
        <v>202003</v>
      </c>
      <c r="C3439" s="9" t="s">
        <v>3606</v>
      </c>
      <c r="D3439" s="261" t="s">
        <v>3821</v>
      </c>
      <c r="E3439" s="261" t="s">
        <v>484</v>
      </c>
      <c r="F3439" s="263">
        <v>1000</v>
      </c>
      <c r="G3439" s="262">
        <v>30736</v>
      </c>
      <c r="H3439" s="7" t="str">
        <f>VLOOKUP(G3439,'Sub-Acct VLookup'!$A$1:$B$44,2,0)</f>
        <v>Community Welfare</v>
      </c>
      <c r="I3439" s="262">
        <v>3434</v>
      </c>
      <c r="J3439" s="264" t="s">
        <v>1026</v>
      </c>
      <c r="K3439" s="264"/>
      <c r="L3439" t="str">
        <f>VLOOKUP(J3439,'State V-Lookup'!$A$1:$B$19,2,0)</f>
        <v>TENNESSEE</v>
      </c>
      <c r="M3439" t="str">
        <f>VLOOKUP(I3439,'Cost Center VLookup'!$A$1:$C$99,2,0)</f>
        <v>3434 Mid St Div Maryville Operations</v>
      </c>
      <c r="N3439" t="str">
        <f>VLOOKUP(I3439,'Cost Center VLookup'!$A$1:$C$89,3,0)</f>
        <v>Bobby Burrell</v>
      </c>
      <c r="O3439" t="str">
        <f>VLOOKUP(I3439,'Cost Center VLookup'!$A$1:$D$97,4,0)</f>
        <v>Bernie Anderson</v>
      </c>
    </row>
    <row r="3440" spans="1:15" ht="15" hidden="1">
      <c r="A3440" s="261" t="s">
        <v>3822</v>
      </c>
      <c r="B3440" s="262">
        <v>202003</v>
      </c>
      <c r="C3440" s="9" t="s">
        <v>3606</v>
      </c>
      <c r="D3440" s="261" t="s">
        <v>3823</v>
      </c>
      <c r="E3440" s="261" t="s">
        <v>3361</v>
      </c>
      <c r="F3440" s="263">
        <v>2000</v>
      </c>
      <c r="G3440" s="262">
        <v>30736</v>
      </c>
      <c r="H3440" s="7" t="str">
        <f>VLOOKUP(G3440,'Sub-Acct VLookup'!$A$1:$B$44,2,0)</f>
        <v>Community Welfare</v>
      </c>
      <c r="I3440" s="262">
        <v>3307</v>
      </c>
      <c r="J3440" s="238" t="s">
        <v>1011</v>
      </c>
      <c r="K3440" s="238"/>
      <c r="L3440" t="str">
        <f>VLOOKUP(J3440,'State V-Lookup'!$A$1:$B$19,2,0)</f>
        <v>KENTUCKY</v>
      </c>
      <c r="M3440" t="str">
        <f>VLOOKUP(I3440,'Cost Center VLookup'!$A$1:$C$99,2,0)</f>
        <v>3307 Mid St Div Franklin Finance</v>
      </c>
      <c r="N3440" t="str">
        <f>VLOOKUP(I3440,'Cost Center VLookup'!$A$1:$C$89,3,0)</f>
        <v>Marcie Wessinger</v>
      </c>
      <c r="O3440" t="str">
        <f>VLOOKUP(I3440,'Cost Center VLookup'!$A$1:$D$97,4,0)</f>
        <v>Administration</v>
      </c>
    </row>
    <row r="3441" spans="1:15" ht="15" hidden="1">
      <c r="A3441" s="261" t="s">
        <v>3824</v>
      </c>
      <c r="B3441" s="262">
        <v>202003</v>
      </c>
      <c r="C3441" s="9" t="s">
        <v>3606</v>
      </c>
      <c r="D3441" s="261" t="s">
        <v>3825</v>
      </c>
      <c r="E3441" s="261" t="s">
        <v>484</v>
      </c>
      <c r="F3441" s="263">
        <v>1000</v>
      </c>
      <c r="G3441" s="262">
        <v>30703</v>
      </c>
      <c r="H3441" s="7" t="str">
        <f>VLOOKUP(G3441,'Sub-Acct VLookup'!$A$1:$B$44,2,0)</f>
        <v>United Way Agencies</v>
      </c>
      <c r="I3441" s="262">
        <v>3436</v>
      </c>
      <c r="J3441" s="264" t="s">
        <v>1026</v>
      </c>
      <c r="K3441" s="264"/>
      <c r="L3441" t="str">
        <f>VLOOKUP(J3441,'State V-Lookup'!$A$1:$B$19,2,0)</f>
        <v>TENNESSEE</v>
      </c>
      <c r="M3441" t="str">
        <f>VLOOKUP(I3441,'Cost Center VLookup'!$A$1:$C$99,2,0)</f>
        <v>3436 Mid St Div Johnson City Tri-Cities Operations</v>
      </c>
      <c r="N3441" t="str">
        <f>VLOOKUP(I3441,'Cost Center VLookup'!$A$1:$C$89,3,0)</f>
        <v>John Bradley</v>
      </c>
      <c r="O3441" t="str">
        <f>VLOOKUP(I3441,'Cost Center VLookup'!$A$1:$D$97,4,0)</f>
        <v>Bernie Anderson</v>
      </c>
    </row>
    <row r="3442" spans="1:15" ht="15" hidden="1">
      <c r="A3442" s="261" t="s">
        <v>3824</v>
      </c>
      <c r="B3442" s="262">
        <v>202003</v>
      </c>
      <c r="C3442" s="9" t="s">
        <v>3606</v>
      </c>
      <c r="D3442" s="261" t="s">
        <v>3826</v>
      </c>
      <c r="E3442" s="261" t="s">
        <v>484</v>
      </c>
      <c r="F3442" s="263">
        <v>1500</v>
      </c>
      <c r="G3442" s="262">
        <v>30736</v>
      </c>
      <c r="H3442" s="7" t="str">
        <f>VLOOKUP(G3442,'Sub-Acct VLookup'!$A$1:$B$44,2,0)</f>
        <v>Community Welfare</v>
      </c>
      <c r="I3442" s="262">
        <v>2732</v>
      </c>
      <c r="J3442" s="238" t="s">
        <v>1011</v>
      </c>
      <c r="K3442" s="238"/>
      <c r="L3442" t="str">
        <f>VLOOKUP(J3442,'State V-Lookup'!$A$1:$B$19,2,0)</f>
        <v>KENTUCKY</v>
      </c>
      <c r="M3442" t="str">
        <f>VLOOKUP(I3442,'Cost Center VLookup'!$A$1:$C$99,2,0)</f>
        <v>2732 KY Div Bowling Green East Region Marketing</v>
      </c>
      <c r="N3442" t="str">
        <f>VLOOKUP(I3442,'Cost Center VLookup'!$A$1:$C$89,3,0)</f>
        <v>Bradley Benningfield</v>
      </c>
      <c r="O3442" t="str">
        <f>VLOOKUP(I3442,'Cost Center VLookup'!$A$1:$D$97,4,0)</f>
        <v>Marketing</v>
      </c>
    </row>
    <row r="3443" spans="1:15" ht="15" hidden="1">
      <c r="A3443" s="261" t="s">
        <v>3827</v>
      </c>
      <c r="B3443" s="262">
        <v>202003</v>
      </c>
      <c r="C3443" s="9" t="s">
        <v>3606</v>
      </c>
      <c r="D3443" s="261" t="s">
        <v>3828</v>
      </c>
      <c r="E3443" s="261" t="s">
        <v>633</v>
      </c>
      <c r="F3443" s="263">
        <v>500</v>
      </c>
      <c r="G3443" s="262">
        <v>30736</v>
      </c>
      <c r="H3443" s="7" t="str">
        <f>VLOOKUP(G3443,'Sub-Acct VLookup'!$A$1:$B$44,2,0)</f>
        <v>Community Welfare</v>
      </c>
      <c r="I3443" s="262">
        <v>3338</v>
      </c>
      <c r="J3443" s="264" t="s">
        <v>1026</v>
      </c>
      <c r="K3443" s="264"/>
      <c r="L3443" t="str">
        <f>VLOOKUP(J3443,'State V-Lookup'!$A$1:$B$19,2,0)</f>
        <v>TENNESSEE</v>
      </c>
      <c r="M3443" t="str">
        <f>VLOOKUP(I3443,'Cost Center VLookup'!$A$1:$C$99,2,0)</f>
        <v>3338 Mid St Div ILWTN Union City Operations</v>
      </c>
      <c r="N3443" t="str">
        <f>VLOOKUP(I3443,'Cost Center VLookup'!$A$1:$C$89,3,0)</f>
        <v>Pat Mattingly / Sean Jones</v>
      </c>
      <c r="O3443" t="str">
        <f>VLOOKUP(I3443,'Cost Center VLookup'!$A$1:$D$97,4,0)</f>
        <v>Ryan Tolbert</v>
      </c>
    </row>
    <row r="3444" spans="1:15" ht="15" hidden="1">
      <c r="A3444" s="265" t="s">
        <v>3799</v>
      </c>
      <c r="B3444" s="266">
        <v>202004</v>
      </c>
      <c r="C3444" s="9" t="s">
        <v>3606</v>
      </c>
      <c r="D3444" s="265" t="s">
        <v>3803</v>
      </c>
      <c r="E3444" s="265" t="s">
        <v>3839</v>
      </c>
      <c r="F3444" s="267">
        <v>500</v>
      </c>
      <c r="G3444" s="266">
        <v>30736</v>
      </c>
      <c r="H3444" s="7" t="str">
        <f>VLOOKUP(G3444,'Sub-Acct VLookup'!$A$1:$B$44,2,0)</f>
        <v>Community Welfare</v>
      </c>
      <c r="I3444" s="266">
        <v>2734</v>
      </c>
      <c r="J3444" s="238" t="s">
        <v>1011</v>
      </c>
      <c r="K3444" s="238"/>
      <c r="L3444" t="str">
        <f>VLOOKUP(J3444,'State V-Lookup'!$A$1:$B$19,2,0)</f>
        <v>KENTUCKY</v>
      </c>
      <c r="M3444" t="str">
        <f>VLOOKUP(I3444,'Cost Center VLookup'!$A$1:$C$99,2,0)</f>
        <v>2734 KY Div Bowling Green C&amp;M/Service</v>
      </c>
      <c r="N3444" t="str">
        <f>VLOOKUP(I3444,'Cost Center VLookup'!$A$1:$C$89,3,0)</f>
        <v>Don Bonner / Kolby Beals</v>
      </c>
      <c r="O3444" t="str">
        <f>VLOOKUP(I3444,'Cost Center VLookup'!$A$1:$D$97,4,0)</f>
        <v>Mike Close</v>
      </c>
    </row>
    <row r="3445" spans="1:15" ht="15" hidden="1">
      <c r="A3445" s="265" t="s">
        <v>3799</v>
      </c>
      <c r="B3445" s="266">
        <v>202004</v>
      </c>
      <c r="C3445" s="9" t="s">
        <v>3606</v>
      </c>
      <c r="D3445" s="265" t="s">
        <v>3804</v>
      </c>
      <c r="E3445" s="265" t="s">
        <v>3802</v>
      </c>
      <c r="F3445" s="267">
        <v>-500</v>
      </c>
      <c r="G3445" s="266">
        <v>30736</v>
      </c>
      <c r="H3445" s="7" t="str">
        <f>VLOOKUP(G3445,'Sub-Acct VLookup'!$A$1:$B$44,2,0)</f>
        <v>Community Welfare</v>
      </c>
      <c r="I3445" s="266">
        <v>2734</v>
      </c>
      <c r="J3445" s="238" t="s">
        <v>1011</v>
      </c>
      <c r="K3445" s="238"/>
      <c r="L3445" t="str">
        <f>VLOOKUP(J3445,'State V-Lookup'!$A$1:$B$19,2,0)</f>
        <v>KENTUCKY</v>
      </c>
      <c r="M3445" t="str">
        <f>VLOOKUP(I3445,'Cost Center VLookup'!$A$1:$C$99,2,0)</f>
        <v>2734 KY Div Bowling Green C&amp;M/Service</v>
      </c>
      <c r="N3445" t="str">
        <f>VLOOKUP(I3445,'Cost Center VLookup'!$A$1:$C$89,3,0)</f>
        <v>Don Bonner / Kolby Beals</v>
      </c>
      <c r="O3445" t="str">
        <f>VLOOKUP(I3445,'Cost Center VLookup'!$A$1:$D$97,4,0)</f>
        <v>Mike Close</v>
      </c>
    </row>
    <row r="3446" spans="1:15" ht="15" hidden="1">
      <c r="A3446" s="265" t="s">
        <v>3799</v>
      </c>
      <c r="B3446" s="266">
        <v>202004</v>
      </c>
      <c r="C3446" s="9" t="s">
        <v>3606</v>
      </c>
      <c r="D3446" s="265" t="s">
        <v>3803</v>
      </c>
      <c r="E3446" s="265" t="s">
        <v>3802</v>
      </c>
      <c r="F3446" s="267">
        <v>-200</v>
      </c>
      <c r="G3446" s="266">
        <v>30702</v>
      </c>
      <c r="H3446" s="7" t="str">
        <f>VLOOKUP(G3446,'Sub-Acct VLookup'!$A$1:$B$44,2,0)</f>
        <v>Education</v>
      </c>
      <c r="I3446" s="266">
        <v>2734</v>
      </c>
      <c r="J3446" s="238" t="s">
        <v>1011</v>
      </c>
      <c r="K3446" s="238"/>
      <c r="L3446" t="str">
        <f>VLOOKUP(J3446,'State V-Lookup'!$A$1:$B$19,2,0)</f>
        <v>KENTUCKY</v>
      </c>
      <c r="M3446" t="str">
        <f>VLOOKUP(I3446,'Cost Center VLookup'!$A$1:$C$99,2,0)</f>
        <v>2734 KY Div Bowling Green C&amp;M/Service</v>
      </c>
      <c r="N3446" t="str">
        <f>VLOOKUP(I3446,'Cost Center VLookup'!$A$1:$C$89,3,0)</f>
        <v>Don Bonner / Kolby Beals</v>
      </c>
      <c r="O3446" t="str">
        <f>VLOOKUP(I3446,'Cost Center VLookup'!$A$1:$D$97,4,0)</f>
        <v>Mike Close</v>
      </c>
    </row>
    <row r="3447" spans="1:15" ht="15" hidden="1">
      <c r="A3447" s="265" t="s">
        <v>3829</v>
      </c>
      <c r="B3447" s="266">
        <v>202004</v>
      </c>
      <c r="C3447" s="9" t="s">
        <v>3606</v>
      </c>
      <c r="D3447" s="265" t="s">
        <v>3838</v>
      </c>
      <c r="E3447" s="265" t="s">
        <v>1615</v>
      </c>
      <c r="F3447" s="267">
        <v>1700</v>
      </c>
      <c r="G3447" s="266">
        <v>30736</v>
      </c>
      <c r="H3447" s="7" t="str">
        <f>VLOOKUP(G3447,'Sub-Acct VLookup'!$A$1:$B$44,2,0)</f>
        <v>Community Welfare</v>
      </c>
      <c r="I3447" s="266">
        <v>2638</v>
      </c>
      <c r="J3447" s="238" t="s">
        <v>1011</v>
      </c>
      <c r="K3447" s="238"/>
      <c r="L3447" t="str">
        <f>VLOOKUP(J3447,'State V-Lookup'!$A$1:$B$19,2,0)</f>
        <v>KENTUCKY</v>
      </c>
      <c r="M3447" t="str">
        <f>VLOOKUP(I3447,'Cost Center VLookup'!$A$1:$C$99,2,0)</f>
        <v>2638 KY Div Mayfield C&amp;M/Service</v>
      </c>
      <c r="N3447" t="str">
        <f>VLOOKUP(I3447,'Cost Center VLookup'!$A$1:$C$89,3,0)</f>
        <v>Pat Mattingly / Sean Jones</v>
      </c>
      <c r="O3447" t="str">
        <f>VLOOKUP(I3447,'Cost Center VLookup'!$A$1:$D$97,4,0)</f>
        <v>Ryan Tolbert</v>
      </c>
    </row>
    <row r="3448" spans="1:15" ht="15" hidden="1">
      <c r="A3448" s="265" t="s">
        <v>3829</v>
      </c>
      <c r="B3448" s="266">
        <v>202004</v>
      </c>
      <c r="C3448" s="9" t="s">
        <v>3606</v>
      </c>
      <c r="D3448" s="265" t="s">
        <v>3834</v>
      </c>
      <c r="E3448" s="265" t="s">
        <v>3832</v>
      </c>
      <c r="F3448" s="267">
        <v>350</v>
      </c>
      <c r="G3448" s="266">
        <v>30702</v>
      </c>
      <c r="H3448" s="7" t="str">
        <f>VLOOKUP(G3448,'Sub-Acct VLookup'!$A$1:$B$44,2,0)</f>
        <v>Education</v>
      </c>
      <c r="I3448" s="266">
        <v>3434</v>
      </c>
      <c r="J3448" s="268" t="s">
        <v>1026</v>
      </c>
      <c r="K3448" s="268"/>
      <c r="L3448" t="str">
        <f>VLOOKUP(J3448,'State V-Lookup'!$A$1:$B$19,2,0)</f>
        <v>TENNESSEE</v>
      </c>
      <c r="M3448" t="str">
        <f>VLOOKUP(I3448,'Cost Center VLookup'!$A$1:$C$99,2,0)</f>
        <v>3434 Mid St Div Maryville Operations</v>
      </c>
      <c r="N3448" t="str">
        <f>VLOOKUP(I3448,'Cost Center VLookup'!$A$1:$C$89,3,0)</f>
        <v>Bobby Burrell</v>
      </c>
      <c r="O3448" t="str">
        <f>VLOOKUP(I3448,'Cost Center VLookup'!$A$1:$D$97,4,0)</f>
        <v>Bernie Anderson</v>
      </c>
    </row>
    <row r="3449" spans="1:15" ht="15" hidden="1">
      <c r="A3449" s="265" t="s">
        <v>3830</v>
      </c>
      <c r="B3449" s="266">
        <v>202004</v>
      </c>
      <c r="C3449" s="9" t="s">
        <v>3606</v>
      </c>
      <c r="D3449" s="265" t="s">
        <v>3835</v>
      </c>
      <c r="E3449" s="265" t="s">
        <v>781</v>
      </c>
      <c r="F3449" s="267">
        <v>1000</v>
      </c>
      <c r="G3449" s="266">
        <v>30710</v>
      </c>
      <c r="H3449" s="7" t="str">
        <f>VLOOKUP(G3449,'Sub-Acct VLookup'!$A$1:$B$44,2,0)</f>
        <v>Youth Clubs &amp; Centers</v>
      </c>
      <c r="I3449" s="266">
        <v>2637</v>
      </c>
      <c r="J3449" s="238" t="s">
        <v>1011</v>
      </c>
      <c r="K3449" s="238"/>
      <c r="L3449" t="str">
        <f>VLOOKUP(J3449,'State V-Lookup'!$A$1:$B$19,2,0)</f>
        <v>KENTUCKY</v>
      </c>
      <c r="M3449" t="str">
        <f>VLOOKUP(I3449,'Cost Center VLookup'!$A$1:$C$99,2,0)</f>
        <v>2637 KY Div Paducah C&amp;M/Service</v>
      </c>
      <c r="N3449" t="str">
        <f>VLOOKUP(I3449,'Cost Center VLookup'!$A$1:$C$89,3,0)</f>
        <v>Pat Mattingly / Sean Jones</v>
      </c>
      <c r="O3449" t="str">
        <f>VLOOKUP(I3449,'Cost Center VLookup'!$A$1:$D$97,4,0)</f>
        <v>Ryan Tolbert</v>
      </c>
    </row>
    <row r="3450" spans="1:15" ht="15" hidden="1">
      <c r="A3450" s="265" t="s">
        <v>3830</v>
      </c>
      <c r="B3450" s="266">
        <v>202004</v>
      </c>
      <c r="C3450" s="9" t="s">
        <v>3606</v>
      </c>
      <c r="D3450" s="265" t="s">
        <v>3836</v>
      </c>
      <c r="E3450" s="265" t="s">
        <v>3833</v>
      </c>
      <c r="F3450" s="267">
        <v>2000</v>
      </c>
      <c r="G3450" s="266">
        <v>30736</v>
      </c>
      <c r="H3450" s="7" t="str">
        <f>VLOOKUP(G3450,'Sub-Acct VLookup'!$A$1:$B$44,2,0)</f>
        <v>Community Welfare</v>
      </c>
      <c r="I3450" s="266">
        <v>3435</v>
      </c>
      <c r="J3450" s="264" t="s">
        <v>1026</v>
      </c>
      <c r="K3450" s="264"/>
      <c r="L3450" t="str">
        <f>VLOOKUP(J3450,'State V-Lookup'!$A$1:$B$19,2,0)</f>
        <v>TENNESSEE</v>
      </c>
      <c r="M3450" t="str">
        <f>VLOOKUP(I3450,'Cost Center VLookup'!$A$1:$C$99,2,0)</f>
        <v>3435 Mid St Div Greenville/Morristown Operations</v>
      </c>
      <c r="N3450" t="str">
        <f>VLOOKUP(I3450,'Cost Center VLookup'!$A$1:$C$89,3,0)</f>
        <v>Jonathan Barnett</v>
      </c>
      <c r="O3450" t="str">
        <f>VLOOKUP(I3450,'Cost Center VLookup'!$A$1:$D$97,4,0)</f>
        <v>Bernie Anderson</v>
      </c>
    </row>
    <row r="3451" spans="1:15" ht="15" hidden="1">
      <c r="A3451" s="265" t="s">
        <v>3831</v>
      </c>
      <c r="B3451" s="266">
        <v>202004</v>
      </c>
      <c r="C3451" s="9" t="s">
        <v>3606</v>
      </c>
      <c r="D3451" s="265" t="s">
        <v>3837</v>
      </c>
      <c r="E3451" s="265" t="s">
        <v>1582</v>
      </c>
      <c r="F3451" s="267">
        <v>3000</v>
      </c>
      <c r="G3451" s="266">
        <v>30736</v>
      </c>
      <c r="H3451" s="7" t="str">
        <f>VLOOKUP(G3451,'Sub-Acct VLookup'!$A$1:$B$44,2,0)</f>
        <v>Community Welfare</v>
      </c>
      <c r="I3451" s="266">
        <v>3342</v>
      </c>
      <c r="J3451" s="264" t="s">
        <v>1026</v>
      </c>
      <c r="K3451" s="264"/>
      <c r="L3451" t="str">
        <f>VLOOKUP(J3451,'State V-Lookup'!$A$1:$B$19,2,0)</f>
        <v>TENNESSEE</v>
      </c>
      <c r="M3451" t="str">
        <f>VLOOKUP(I3451,'Cost Center VLookup'!$A$1:$C$99,2,0)</f>
        <v>3342 Mid St Div Franklin Operations</v>
      </c>
      <c r="N3451" t="str">
        <f>VLOOKUP(I3451,'Cost Center VLookup'!$A$1:$C$89,3,0)</f>
        <v>Kenny Hay / Steve Steiger</v>
      </c>
      <c r="O3451" t="str">
        <f>VLOOKUP(I3451,'Cost Center VLookup'!$A$1:$D$97,4,0)</f>
        <v>Brett Lowe</v>
      </c>
    </row>
    <row r="3452" spans="1:15" ht="15" hidden="1">
      <c r="A3452" s="265" t="s">
        <v>3840</v>
      </c>
      <c r="B3452" s="266">
        <v>202004</v>
      </c>
      <c r="C3452" s="9" t="s">
        <v>3606</v>
      </c>
      <c r="D3452" s="265" t="s">
        <v>3841</v>
      </c>
      <c r="E3452" s="265" t="s">
        <v>2452</v>
      </c>
      <c r="F3452" s="267">
        <v>500</v>
      </c>
      <c r="G3452" s="266">
        <v>30736</v>
      </c>
      <c r="H3452" s="7" t="str">
        <f>VLOOKUP(G3452,'Sub-Acct VLookup'!$A$1:$B$44,2,0)</f>
        <v>Community Welfare</v>
      </c>
      <c r="I3452" s="266">
        <v>3342</v>
      </c>
      <c r="J3452" s="264" t="s">
        <v>1026</v>
      </c>
      <c r="K3452" s="264"/>
      <c r="L3452" t="str">
        <f>VLOOKUP(J3452,'State V-Lookup'!$A$1:$B$19,2,0)</f>
        <v>TENNESSEE</v>
      </c>
      <c r="M3452" t="str">
        <f>VLOOKUP(I3452,'Cost Center VLookup'!$A$1:$C$99,2,0)</f>
        <v>3342 Mid St Div Franklin Operations</v>
      </c>
      <c r="N3452" t="str">
        <f>VLOOKUP(I3452,'Cost Center VLookup'!$A$1:$C$89,3,0)</f>
        <v>Kenny Hay / Steve Steiger</v>
      </c>
      <c r="O3452" t="str">
        <f>VLOOKUP(I3452,'Cost Center VLookup'!$A$1:$D$97,4,0)</f>
        <v>Brett Lowe</v>
      </c>
    </row>
    <row r="3453" spans="1:15" ht="15" hidden="1">
      <c r="A3453" s="265" t="s">
        <v>3842</v>
      </c>
      <c r="B3453" s="266">
        <v>202004</v>
      </c>
      <c r="C3453" s="9" t="s">
        <v>3606</v>
      </c>
      <c r="D3453" s="265" t="s">
        <v>3844</v>
      </c>
      <c r="E3453" s="265" t="s">
        <v>3843</v>
      </c>
      <c r="F3453" s="267">
        <v>700</v>
      </c>
      <c r="G3453" s="266">
        <v>30702</v>
      </c>
      <c r="H3453" s="7" t="str">
        <f>VLOOKUP(G3453,'Sub-Acct VLookup'!$A$1:$B$44,2,0)</f>
        <v>Education</v>
      </c>
      <c r="I3453" s="266">
        <v>2736</v>
      </c>
      <c r="J3453" s="238" t="s">
        <v>1011</v>
      </c>
      <c r="K3453" s="238"/>
      <c r="L3453" t="str">
        <f>VLOOKUP(J3453,'State V-Lookup'!$A$1:$B$19,2,0)</f>
        <v>KENTUCKY</v>
      </c>
      <c r="M3453" t="str">
        <f>VLOOKUP(I3453,'Cost Center VLookup'!$A$1:$C$99,2,0)</f>
        <v>2736 KY Div Hopkinsville C&amp;M/Service</v>
      </c>
      <c r="N3453" t="str">
        <f>VLOOKUP(I3453,'Cost Center VLookup'!$A$1:$C$89,3,0)</f>
        <v>Ryan Tolbert</v>
      </c>
      <c r="O3453" t="str">
        <f>VLOOKUP(I3453,'Cost Center VLookup'!$A$1:$D$97,4,0)</f>
        <v>Mariam Tucker</v>
      </c>
    </row>
    <row r="3454" spans="1:15" ht="15" hidden="1">
      <c r="A3454" s="265" t="s">
        <v>3842</v>
      </c>
      <c r="B3454" s="266">
        <v>202004</v>
      </c>
      <c r="C3454" s="9" t="s">
        <v>3606</v>
      </c>
      <c r="D3454" s="265" t="s">
        <v>3844</v>
      </c>
      <c r="E3454" s="265" t="s">
        <v>3843</v>
      </c>
      <c r="F3454" s="267">
        <v>700</v>
      </c>
      <c r="G3454" s="266">
        <v>30702</v>
      </c>
      <c r="H3454" s="7" t="str">
        <f>VLOOKUP(G3454,'Sub-Acct VLookup'!$A$1:$B$44,2,0)</f>
        <v>Education</v>
      </c>
      <c r="I3454" s="266">
        <v>2734</v>
      </c>
      <c r="J3454" s="238" t="s">
        <v>1011</v>
      </c>
      <c r="K3454" s="238"/>
      <c r="L3454" t="str">
        <f>VLOOKUP(J3454,'State V-Lookup'!$A$1:$B$19,2,0)</f>
        <v>KENTUCKY</v>
      </c>
      <c r="M3454" t="str">
        <f>VLOOKUP(I3454,'Cost Center VLookup'!$A$1:$C$99,2,0)</f>
        <v>2734 KY Div Bowling Green C&amp;M/Service</v>
      </c>
      <c r="N3454" t="str">
        <f>VLOOKUP(I3454,'Cost Center VLookup'!$A$1:$C$89,3,0)</f>
        <v>Don Bonner / Kolby Beals</v>
      </c>
      <c r="O3454" t="str">
        <f>VLOOKUP(I3454,'Cost Center VLookup'!$A$1:$D$97,4,0)</f>
        <v>Mike Close</v>
      </c>
    </row>
    <row r="3455" spans="1:15" ht="15" hidden="1">
      <c r="A3455" s="265" t="s">
        <v>3842</v>
      </c>
      <c r="B3455" s="266">
        <v>202004</v>
      </c>
      <c r="C3455" s="9" t="s">
        <v>3606</v>
      </c>
      <c r="D3455" s="265" t="s">
        <v>3844</v>
      </c>
      <c r="E3455" s="265" t="s">
        <v>3843</v>
      </c>
      <c r="F3455" s="267">
        <v>700</v>
      </c>
      <c r="G3455" s="266">
        <v>30702</v>
      </c>
      <c r="H3455" s="7" t="str">
        <f>VLOOKUP(G3455,'Sub-Acct VLookup'!$A$1:$B$44,2,0)</f>
        <v>Education</v>
      </c>
      <c r="I3455" s="266">
        <v>2637</v>
      </c>
      <c r="J3455" s="238" t="s">
        <v>1011</v>
      </c>
      <c r="K3455" s="238"/>
      <c r="L3455" t="str">
        <f>VLOOKUP(J3455,'State V-Lookup'!$A$1:$B$19,2,0)</f>
        <v>KENTUCKY</v>
      </c>
      <c r="M3455" t="str">
        <f>VLOOKUP(I3455,'Cost Center VLookup'!$A$1:$C$99,2,0)</f>
        <v>2637 KY Div Paducah C&amp;M/Service</v>
      </c>
      <c r="N3455" t="str">
        <f>VLOOKUP(I3455,'Cost Center VLookup'!$A$1:$C$89,3,0)</f>
        <v>Pat Mattingly / Sean Jones</v>
      </c>
      <c r="O3455" t="str">
        <f>VLOOKUP(I3455,'Cost Center VLookup'!$A$1:$D$97,4,0)</f>
        <v>Ryan Tolbert</v>
      </c>
    </row>
    <row r="3456" spans="1:15" ht="15" hidden="1">
      <c r="A3456" s="265" t="s">
        <v>3842</v>
      </c>
      <c r="B3456" s="266">
        <v>202004</v>
      </c>
      <c r="C3456" s="9" t="s">
        <v>3606</v>
      </c>
      <c r="D3456" s="265" t="s">
        <v>3844</v>
      </c>
      <c r="E3456" s="265" t="s">
        <v>3843</v>
      </c>
      <c r="F3456" s="267">
        <v>700</v>
      </c>
      <c r="G3456" s="266">
        <v>30702</v>
      </c>
      <c r="H3456" s="7" t="str">
        <f>VLOOKUP(G3456,'Sub-Acct VLookup'!$A$1:$B$44,2,0)</f>
        <v>Education</v>
      </c>
      <c r="I3456" s="266">
        <v>2634</v>
      </c>
      <c r="J3456" s="238" t="s">
        <v>1011</v>
      </c>
      <c r="K3456" s="238"/>
      <c r="L3456" t="str">
        <f>VLOOKUP(J3456,'State V-Lookup'!$A$1:$B$19,2,0)</f>
        <v>KENTUCKY</v>
      </c>
      <c r="M3456" t="str">
        <f>VLOOKUP(I3456,'Cost Center VLookup'!$A$1:$C$99,2,0)</f>
        <v>2634 KY Div Madisonville C&amp;M/Service</v>
      </c>
      <c r="N3456" t="str">
        <f>VLOOKUP(I3456,'Cost Center VLookup'!$A$1:$C$89,3,0)</f>
        <v>Mike Coleman</v>
      </c>
      <c r="O3456" t="str">
        <f>VLOOKUP(I3456,'Cost Center VLookup'!$A$1:$D$97,4,0)</f>
        <v>Mariam Tucker</v>
      </c>
    </row>
    <row r="3457" spans="1:15" ht="15" hidden="1">
      <c r="A3457" s="265" t="s">
        <v>3842</v>
      </c>
      <c r="B3457" s="266">
        <v>202004</v>
      </c>
      <c r="C3457" s="9" t="s">
        <v>3606</v>
      </c>
      <c r="D3457" s="265" t="s">
        <v>3844</v>
      </c>
      <c r="E3457" s="265" t="s">
        <v>3843</v>
      </c>
      <c r="F3457" s="267">
        <v>700</v>
      </c>
      <c r="G3457" s="266">
        <v>30702</v>
      </c>
      <c r="H3457" s="7" t="str">
        <f>VLOOKUP(G3457,'Sub-Acct VLookup'!$A$1:$B$44,2,0)</f>
        <v>Education</v>
      </c>
      <c r="I3457" s="266">
        <v>2737</v>
      </c>
      <c r="J3457" s="238" t="s">
        <v>1011</v>
      </c>
      <c r="K3457" s="238"/>
      <c r="L3457" t="str">
        <f>VLOOKUP(J3457,'State V-Lookup'!$A$1:$B$19,2,0)</f>
        <v>KENTUCKY</v>
      </c>
      <c r="M3457" t="str">
        <f>VLOOKUP(I3457,'Cost Center VLookup'!$A$1:$C$99,2,0)</f>
        <v>2737 KY Div Danville C&amp;M/Service</v>
      </c>
      <c r="N3457" t="str">
        <f>VLOOKUP(I3457,'Cost Center VLookup'!$A$1:$C$89,3,0)</f>
        <v>Jimmy Dale Smith</v>
      </c>
      <c r="O3457" t="str">
        <f>VLOOKUP(I3457,'Cost Center VLookup'!$A$1:$D$97,4,0)</f>
        <v>Mike Close</v>
      </c>
    </row>
    <row r="3458" spans="1:15" ht="15" hidden="1">
      <c r="A3458" s="265" t="s">
        <v>3842</v>
      </c>
      <c r="B3458" s="266">
        <v>202004</v>
      </c>
      <c r="C3458" s="9" t="s">
        <v>3606</v>
      </c>
      <c r="D3458" s="265" t="s">
        <v>3844</v>
      </c>
      <c r="E3458" s="265" t="s">
        <v>3843</v>
      </c>
      <c r="F3458" s="267">
        <v>700</v>
      </c>
      <c r="G3458" s="266">
        <v>30702</v>
      </c>
      <c r="H3458" s="7" t="str">
        <f>VLOOKUP(G3458,'Sub-Acct VLookup'!$A$1:$B$44,2,0)</f>
        <v>Education</v>
      </c>
      <c r="I3458" s="266">
        <v>2739</v>
      </c>
      <c r="J3458" s="238" t="s">
        <v>1011</v>
      </c>
      <c r="K3458" s="238"/>
      <c r="L3458" t="str">
        <f>VLOOKUP(J3458,'State V-Lookup'!$A$1:$B$19,2,0)</f>
        <v>KENTUCKY</v>
      </c>
      <c r="M3458" t="str">
        <f>VLOOKUP(I3458,'Cost Center VLookup'!$A$1:$C$99,2,0)</f>
        <v>2739 KY Div Shelbyville C&amp;M/Service</v>
      </c>
      <c r="N3458" t="str">
        <f>VLOOKUP(I3458,'Cost Center VLookup'!$A$1:$C$89,3,0)</f>
        <v>Jake Basham</v>
      </c>
      <c r="O3458" t="str">
        <f>VLOOKUP(I3458,'Cost Center VLookup'!$A$1:$D$97,4,0)</f>
        <v>Mike Close</v>
      </c>
    </row>
    <row r="3459" spans="1:15" ht="15" hidden="1">
      <c r="A3459" s="265" t="s">
        <v>3842</v>
      </c>
      <c r="B3459" s="266">
        <v>202004</v>
      </c>
      <c r="C3459" s="9" t="s">
        <v>3606</v>
      </c>
      <c r="D3459" s="265" t="s">
        <v>3844</v>
      </c>
      <c r="E3459" s="265" t="s">
        <v>3843</v>
      </c>
      <c r="F3459" s="267">
        <v>800</v>
      </c>
      <c r="G3459" s="266">
        <v>30702</v>
      </c>
      <c r="H3459" s="7" t="str">
        <f>VLOOKUP(G3459,'Sub-Acct VLookup'!$A$1:$B$44,2,0)</f>
        <v>Education</v>
      </c>
      <c r="I3459" s="266">
        <v>2636</v>
      </c>
      <c r="J3459" s="238" t="s">
        <v>1011</v>
      </c>
      <c r="K3459" s="238"/>
      <c r="L3459" t="str">
        <f>VLOOKUP(J3459,'State V-Lookup'!$A$1:$B$19,2,0)</f>
        <v>KENTUCKY</v>
      </c>
      <c r="M3459" t="str">
        <f>VLOOKUP(I3459,'Cost Center VLookup'!$A$1:$C$99,2,0)</f>
        <v>2636 KY Div Owensboro C&amp;M/Service</v>
      </c>
      <c r="N3459" t="str">
        <f>VLOOKUP(I3459,'Cost Center VLookup'!$A$1:$C$89,3,0)</f>
        <v>Robbie Porter / Daniel Mayfield</v>
      </c>
      <c r="O3459" t="str">
        <f>VLOOKUP(I3459,'Cost Center VLookup'!$A$1:$D$97,4,0)</f>
        <v>Mariam Tucker</v>
      </c>
    </row>
    <row r="3460" spans="1:15" ht="15" hidden="1">
      <c r="A3460" s="265" t="s">
        <v>3845</v>
      </c>
      <c r="B3460" s="266">
        <v>202004</v>
      </c>
      <c r="C3460" s="9" t="s">
        <v>3606</v>
      </c>
      <c r="D3460" s="265" t="s">
        <v>3846</v>
      </c>
      <c r="E3460" s="265" t="s">
        <v>909</v>
      </c>
      <c r="F3460" s="267">
        <v>950</v>
      </c>
      <c r="G3460" s="266">
        <v>30736</v>
      </c>
      <c r="H3460" s="7" t="str">
        <f>VLOOKUP(G3460,'Sub-Acct VLookup'!$A$1:$B$44,2,0)</f>
        <v>Community Welfare</v>
      </c>
      <c r="I3460" s="266">
        <v>2637</v>
      </c>
      <c r="J3460" s="238" t="s">
        <v>1011</v>
      </c>
      <c r="K3460" s="238"/>
      <c r="L3460" t="str">
        <f>VLOOKUP(J3460,'State V-Lookup'!$A$1:$B$19,2,0)</f>
        <v>KENTUCKY</v>
      </c>
      <c r="M3460" t="str">
        <f>VLOOKUP(I3460,'Cost Center VLookup'!$A$1:$C$99,2,0)</f>
        <v>2637 KY Div Paducah C&amp;M/Service</v>
      </c>
      <c r="N3460" t="str">
        <f>VLOOKUP(I3460,'Cost Center VLookup'!$A$1:$C$89,3,0)</f>
        <v>Pat Mattingly / Sean Jones</v>
      </c>
      <c r="O3460" t="str">
        <f>VLOOKUP(I3460,'Cost Center VLookup'!$A$1:$D$97,4,0)</f>
        <v>Ryan Tolbert</v>
      </c>
    </row>
    <row r="3461" spans="1:15" ht="15" hidden="1">
      <c r="A3461" s="265" t="s">
        <v>3845</v>
      </c>
      <c r="B3461" s="266">
        <v>202004</v>
      </c>
      <c r="C3461" s="9" t="s">
        <v>3606</v>
      </c>
      <c r="D3461" s="265" t="s">
        <v>3846</v>
      </c>
      <c r="E3461" s="265" t="s">
        <v>909</v>
      </c>
      <c r="F3461" s="267">
        <v>950</v>
      </c>
      <c r="G3461" s="266">
        <v>30736</v>
      </c>
      <c r="H3461" s="7" t="str">
        <f>VLOOKUP(G3461,'Sub-Acct VLookup'!$A$1:$B$44,2,0)</f>
        <v>Community Welfare</v>
      </c>
      <c r="I3461" s="266">
        <v>2636</v>
      </c>
      <c r="J3461" s="238" t="s">
        <v>1011</v>
      </c>
      <c r="K3461" s="238"/>
      <c r="L3461" t="str">
        <f>VLOOKUP(J3461,'State V-Lookup'!$A$1:$B$19,2,0)</f>
        <v>KENTUCKY</v>
      </c>
      <c r="M3461" t="str">
        <f>VLOOKUP(I3461,'Cost Center VLookup'!$A$1:$C$99,2,0)</f>
        <v>2636 KY Div Owensboro C&amp;M/Service</v>
      </c>
      <c r="N3461" t="str">
        <f>VLOOKUP(I3461,'Cost Center VLookup'!$A$1:$C$89,3,0)</f>
        <v>Robbie Porter / Daniel Mayfield</v>
      </c>
      <c r="O3461" t="str">
        <f>VLOOKUP(I3461,'Cost Center VLookup'!$A$1:$D$97,4,0)</f>
        <v>Mariam Tucker</v>
      </c>
    </row>
    <row r="3462" spans="1:15" ht="15" hidden="1">
      <c r="A3462" s="265" t="s">
        <v>3845</v>
      </c>
      <c r="B3462" s="266">
        <v>202004</v>
      </c>
      <c r="C3462" s="9" t="s">
        <v>3606</v>
      </c>
      <c r="D3462" s="265" t="s">
        <v>3846</v>
      </c>
      <c r="E3462" s="265" t="s">
        <v>909</v>
      </c>
      <c r="F3462" s="267">
        <v>3100</v>
      </c>
      <c r="G3462" s="266">
        <v>30736</v>
      </c>
      <c r="H3462" s="7" t="str">
        <f>VLOOKUP(G3462,'Sub-Acct VLookup'!$A$1:$B$44,2,0)</f>
        <v>Community Welfare</v>
      </c>
      <c r="I3462" s="266">
        <v>2732</v>
      </c>
      <c r="J3462" s="238" t="s">
        <v>1011</v>
      </c>
      <c r="K3462" s="238"/>
      <c r="L3462" t="str">
        <f>VLOOKUP(J3462,'State V-Lookup'!$A$1:$B$19,2,0)</f>
        <v>KENTUCKY</v>
      </c>
      <c r="M3462" t="str">
        <f>VLOOKUP(I3462,'Cost Center VLookup'!$A$1:$C$99,2,0)</f>
        <v>2732 KY Div Bowling Green East Region Marketing</v>
      </c>
      <c r="N3462" t="str">
        <f>VLOOKUP(I3462,'Cost Center VLookup'!$A$1:$C$89,3,0)</f>
        <v>Bradley Benningfield</v>
      </c>
      <c r="O3462" t="str">
        <f>VLOOKUP(I3462,'Cost Center VLookup'!$A$1:$D$97,4,0)</f>
        <v>Marketing</v>
      </c>
    </row>
    <row r="3463" spans="1:15" ht="15" hidden="1">
      <c r="A3463" s="265" t="s">
        <v>3847</v>
      </c>
      <c r="B3463" s="266">
        <v>202004</v>
      </c>
      <c r="C3463" s="9" t="s">
        <v>3606</v>
      </c>
      <c r="D3463" s="265" t="s">
        <v>3848</v>
      </c>
      <c r="E3463" s="265" t="s">
        <v>484</v>
      </c>
      <c r="F3463" s="267">
        <v>1000</v>
      </c>
      <c r="G3463" s="266">
        <v>30736</v>
      </c>
      <c r="H3463" s="7" t="str">
        <f>VLOOKUP(G3463,'Sub-Acct VLookup'!$A$1:$B$44,2,0)</f>
        <v>Community Welfare</v>
      </c>
      <c r="I3463" s="266">
        <v>3435</v>
      </c>
      <c r="J3463" s="264" t="s">
        <v>1026</v>
      </c>
      <c r="K3463" s="264"/>
      <c r="L3463" t="str">
        <f>VLOOKUP(J3463,'State V-Lookup'!$A$1:$B$19,2,0)</f>
        <v>TENNESSEE</v>
      </c>
      <c r="M3463" t="str">
        <f>VLOOKUP(I3463,'Cost Center VLookup'!$A$1:$C$99,2,0)</f>
        <v>3435 Mid St Div Greenville/Morristown Operations</v>
      </c>
      <c r="N3463" t="str">
        <f>VLOOKUP(I3463,'Cost Center VLookup'!$A$1:$C$89,3,0)</f>
        <v>Jonathan Barnett</v>
      </c>
      <c r="O3463" t="str">
        <f>VLOOKUP(I3463,'Cost Center VLookup'!$A$1:$D$97,4,0)</f>
        <v>Bernie Anderson</v>
      </c>
    </row>
    <row r="3464" spans="1:15" ht="15" hidden="1">
      <c r="A3464" s="265" t="s">
        <v>3849</v>
      </c>
      <c r="B3464" s="266">
        <v>202004</v>
      </c>
      <c r="C3464" s="9" t="s">
        <v>3606</v>
      </c>
      <c r="D3464" s="265" t="s">
        <v>3850</v>
      </c>
      <c r="E3464" s="265" t="s">
        <v>364</v>
      </c>
      <c r="F3464" s="267">
        <v>2500</v>
      </c>
      <c r="G3464" s="266">
        <v>30702</v>
      </c>
      <c r="H3464" s="7" t="str">
        <f>VLOOKUP(G3464,'Sub-Acct VLookup'!$A$1:$B$44,2,0)</f>
        <v>Education</v>
      </c>
      <c r="I3464" s="266">
        <v>3438</v>
      </c>
      <c r="J3464" s="268" t="s">
        <v>1035</v>
      </c>
      <c r="K3464" s="268"/>
      <c r="L3464" t="str">
        <f>VLOOKUP(J3464,'State V-Lookup'!$A$1:$B$19,2,0)</f>
        <v>VIRGINIA</v>
      </c>
      <c r="M3464" t="str">
        <f>VLOOKUP(I3464,'Cost Center VLookup'!$A$1:$C$99,2,0)</f>
        <v>3438 Mid St Div New River North Operations</v>
      </c>
      <c r="N3464" t="str">
        <f>VLOOKUP(I3464,'Cost Center VLookup'!$A$1:$C$89,3,0)</f>
        <v>Perry Patterson</v>
      </c>
      <c r="O3464" t="str">
        <f>VLOOKUP(I3464,'Cost Center VLookup'!$A$1:$D$97,4,0)</f>
        <v>Bernie Anderson</v>
      </c>
    </row>
    <row r="3465" spans="1:15" ht="15" hidden="1">
      <c r="B3465" s="270">
        <v>202005</v>
      </c>
      <c r="C3465" s="9" t="s">
        <v>3606</v>
      </c>
      <c r="F3465" s="271">
        <v>-1000</v>
      </c>
      <c r="G3465" s="270">
        <v>30736</v>
      </c>
      <c r="H3465" s="7" t="str">
        <f>VLOOKUP(G3465,'Sub-Acct VLookup'!$A$1:$B$44,2,0)</f>
        <v>Community Welfare</v>
      </c>
      <c r="I3465" s="270">
        <v>3333</v>
      </c>
      <c r="J3465" s="268" t="s">
        <v>1011</v>
      </c>
      <c r="K3465" s="268"/>
      <c r="L3465" t="str">
        <f>VLOOKUP(J3465,'State V-Lookup'!$A$1:$B$19,2,0)</f>
        <v>KENTUCKY</v>
      </c>
      <c r="M3465" t="str">
        <f>VLOOKUP(I3465,'Cost Center VLookup'!$A$1:$C$99,2,0)</f>
        <v>3333 Mid St Div Public Affairs</v>
      </c>
      <c r="N3465" t="str">
        <f>VLOOKUP(I3465,'Cost Center VLookup'!$A$1:$C$89,3,0)</f>
        <v>Mark Martin</v>
      </c>
      <c r="O3465" t="str">
        <f>VLOOKUP(I3465,'Cost Center VLookup'!$A$1:$D$97,4,0)</f>
        <v>Administration</v>
      </c>
    </row>
    <row r="3466" spans="1:15" ht="15" hidden="1">
      <c r="A3466" s="269" t="s">
        <v>3851</v>
      </c>
      <c r="B3466" s="270">
        <v>202005</v>
      </c>
      <c r="C3466" s="9" t="s">
        <v>3606</v>
      </c>
      <c r="D3466" s="269" t="s">
        <v>3852</v>
      </c>
      <c r="E3466" s="269" t="s">
        <v>778</v>
      </c>
      <c r="F3466" s="271">
        <v>184</v>
      </c>
      <c r="G3466" s="270">
        <v>30702</v>
      </c>
      <c r="H3466" s="7" t="str">
        <f>VLOOKUP(G3466,'Sub-Acct VLookup'!$A$1:$B$44,2,0)</f>
        <v>Education</v>
      </c>
      <c r="I3466" s="270">
        <v>3333</v>
      </c>
      <c r="J3466" s="238" t="s">
        <v>1011</v>
      </c>
      <c r="K3466" s="238"/>
      <c r="L3466" t="str">
        <f>VLOOKUP(J3466,'State V-Lookup'!$A$1:$B$19,2,0)</f>
        <v>KENTUCKY</v>
      </c>
      <c r="M3466" t="str">
        <f>VLOOKUP(I3466,'Cost Center VLookup'!$A$1:$C$99,2,0)</f>
        <v>3333 Mid St Div Public Affairs</v>
      </c>
      <c r="N3466" t="str">
        <f>VLOOKUP(I3466,'Cost Center VLookup'!$A$1:$C$89,3,0)</f>
        <v>Mark Martin</v>
      </c>
      <c r="O3466" t="str">
        <f>VLOOKUP(I3466,'Cost Center VLookup'!$A$1:$D$97,4,0)</f>
        <v>Administration</v>
      </c>
    </row>
    <row r="3467" spans="1:15" ht="15" hidden="1">
      <c r="A3467" s="269" t="s">
        <v>3853</v>
      </c>
      <c r="B3467" s="270">
        <v>202005</v>
      </c>
      <c r="C3467" s="9" t="s">
        <v>3606</v>
      </c>
      <c r="D3467" s="269" t="s">
        <v>3854</v>
      </c>
      <c r="E3467" s="269" t="s">
        <v>653</v>
      </c>
      <c r="F3467" s="271">
        <v>700</v>
      </c>
      <c r="G3467" s="270">
        <v>30702</v>
      </c>
      <c r="H3467" s="7" t="str">
        <f>VLOOKUP(G3467,'Sub-Acct VLookup'!$A$1:$B$44,2,0)</f>
        <v>Education</v>
      </c>
      <c r="I3467" s="270">
        <v>3307</v>
      </c>
      <c r="J3467" s="272" t="s">
        <v>1026</v>
      </c>
      <c r="K3467" s="272"/>
      <c r="L3467" t="str">
        <f>VLOOKUP(J3467,'State V-Lookup'!$A$1:$B$19,2,0)</f>
        <v>TENNESSEE</v>
      </c>
      <c r="M3467" t="str">
        <f>VLOOKUP(I3467,'Cost Center VLookup'!$A$1:$C$99,2,0)</f>
        <v>3307 Mid St Div Franklin Finance</v>
      </c>
      <c r="N3467" t="str">
        <f>VLOOKUP(I3467,'Cost Center VLookup'!$A$1:$C$89,3,0)</f>
        <v>Marcie Wessinger</v>
      </c>
      <c r="O3467" t="str">
        <f>VLOOKUP(I3467,'Cost Center VLookup'!$A$1:$D$97,4,0)</f>
        <v>Administration</v>
      </c>
    </row>
    <row r="3468" spans="1:15" ht="15" hidden="1">
      <c r="A3468" s="269" t="s">
        <v>3853</v>
      </c>
      <c r="B3468" s="270">
        <v>202005</v>
      </c>
      <c r="C3468" s="9" t="s">
        <v>3606</v>
      </c>
      <c r="D3468" s="269" t="s">
        <v>3855</v>
      </c>
      <c r="E3468" s="269" t="s">
        <v>484</v>
      </c>
      <c r="F3468" s="271">
        <v>1000</v>
      </c>
      <c r="G3468" s="270">
        <v>30703</v>
      </c>
      <c r="H3468" s="7" t="str">
        <f>VLOOKUP(G3468,'Sub-Acct VLookup'!$A$1:$B$44,2,0)</f>
        <v>United Way Agencies</v>
      </c>
      <c r="I3468" s="270">
        <v>2637</v>
      </c>
      <c r="J3468" s="238" t="s">
        <v>1011</v>
      </c>
      <c r="K3468" s="238"/>
      <c r="L3468" t="str">
        <f>VLOOKUP(J3468,'State V-Lookup'!$A$1:$B$19,2,0)</f>
        <v>KENTUCKY</v>
      </c>
      <c r="M3468" t="str">
        <f>VLOOKUP(I3468,'Cost Center VLookup'!$A$1:$C$99,2,0)</f>
        <v>2637 KY Div Paducah C&amp;M/Service</v>
      </c>
      <c r="N3468" t="str">
        <f>VLOOKUP(I3468,'Cost Center VLookup'!$A$1:$C$89,3,0)</f>
        <v>Pat Mattingly / Sean Jones</v>
      </c>
      <c r="O3468" t="str">
        <f>VLOOKUP(I3468,'Cost Center VLookup'!$A$1:$D$97,4,0)</f>
        <v>Ryan Tolbert</v>
      </c>
    </row>
    <row r="3469" spans="1:15" ht="15" hidden="1">
      <c r="A3469" s="269" t="s">
        <v>3856</v>
      </c>
      <c r="B3469" s="270">
        <v>202005</v>
      </c>
      <c r="C3469" s="9" t="s">
        <v>3606</v>
      </c>
      <c r="D3469" s="269" t="s">
        <v>3858</v>
      </c>
      <c r="E3469" s="269" t="s">
        <v>3857</v>
      </c>
      <c r="F3469" s="271">
        <v>3392</v>
      </c>
      <c r="G3469" s="270">
        <v>30736</v>
      </c>
      <c r="H3469" s="7" t="str">
        <f>VLOOKUP(G3469,'Sub-Acct VLookup'!$A$1:$B$44,2,0)</f>
        <v>Community Welfare</v>
      </c>
      <c r="I3469" s="270">
        <v>3333</v>
      </c>
      <c r="J3469" s="238" t="s">
        <v>1011</v>
      </c>
      <c r="K3469" s="238"/>
      <c r="L3469" t="str">
        <f>VLOOKUP(J3469,'State V-Lookup'!$A$1:$B$19,2,0)</f>
        <v>KENTUCKY</v>
      </c>
      <c r="M3469" t="str">
        <f>VLOOKUP(I3469,'Cost Center VLookup'!$A$1:$C$99,2,0)</f>
        <v>3333 Mid St Div Public Affairs</v>
      </c>
      <c r="N3469" t="str">
        <f>VLOOKUP(I3469,'Cost Center VLookup'!$A$1:$C$89,3,0)</f>
        <v>Mark Martin</v>
      </c>
      <c r="O3469" t="str">
        <f>VLOOKUP(I3469,'Cost Center VLookup'!$A$1:$D$97,4,0)</f>
        <v>Administration</v>
      </c>
    </row>
    <row r="3470" spans="1:15" ht="15" hidden="1">
      <c r="A3470" s="269" t="s">
        <v>3859</v>
      </c>
      <c r="B3470" s="270">
        <v>202005</v>
      </c>
      <c r="C3470" s="9" t="s">
        <v>3606</v>
      </c>
      <c r="D3470" s="269" t="s">
        <v>3861</v>
      </c>
      <c r="E3470" s="269" t="s">
        <v>3860</v>
      </c>
      <c r="F3470" s="271">
        <v>1000</v>
      </c>
      <c r="G3470" s="270">
        <v>30736</v>
      </c>
      <c r="H3470" s="7" t="str">
        <f>VLOOKUP(G3470,'Sub-Acct VLookup'!$A$1:$B$44,2,0)</f>
        <v>Community Welfare</v>
      </c>
      <c r="I3470" s="270">
        <v>3307</v>
      </c>
      <c r="J3470" s="272" t="s">
        <v>1026</v>
      </c>
      <c r="K3470" s="272"/>
      <c r="L3470" t="str">
        <f>VLOOKUP(J3470,'State V-Lookup'!$A$1:$B$19,2,0)</f>
        <v>TENNESSEE</v>
      </c>
      <c r="M3470" t="str">
        <f>VLOOKUP(I3470,'Cost Center VLookup'!$A$1:$C$99,2,0)</f>
        <v>3307 Mid St Div Franklin Finance</v>
      </c>
      <c r="N3470" t="str">
        <f>VLOOKUP(I3470,'Cost Center VLookup'!$A$1:$C$89,3,0)</f>
        <v>Marcie Wessinger</v>
      </c>
      <c r="O3470" t="str">
        <f>VLOOKUP(I3470,'Cost Center VLookup'!$A$1:$D$97,4,0)</f>
        <v>Administration</v>
      </c>
    </row>
    <row r="3471" spans="1:15" ht="15" hidden="1">
      <c r="A3471" s="269" t="s">
        <v>3862</v>
      </c>
      <c r="B3471" s="270">
        <v>202005</v>
      </c>
      <c r="C3471" s="9" t="s">
        <v>3606</v>
      </c>
      <c r="D3471" s="269" t="s">
        <v>3863</v>
      </c>
      <c r="E3471" s="269" t="s">
        <v>3476</v>
      </c>
      <c r="F3471" s="271">
        <v>1858.38</v>
      </c>
      <c r="G3471" s="270">
        <v>30736</v>
      </c>
      <c r="H3471" s="7" t="str">
        <f>VLOOKUP(G3471,'Sub-Acct VLookup'!$A$1:$B$44,2,0)</f>
        <v>Community Welfare</v>
      </c>
      <c r="I3471" s="270">
        <v>3333</v>
      </c>
      <c r="J3471" s="272" t="s">
        <v>1035</v>
      </c>
      <c r="K3471" s="272"/>
      <c r="L3471" t="str">
        <f>VLOOKUP(J3471,'State V-Lookup'!$A$1:$B$19,2,0)</f>
        <v>VIRGINIA</v>
      </c>
      <c r="M3471" t="str">
        <f>VLOOKUP(I3471,'Cost Center VLookup'!$A$1:$C$99,2,0)</f>
        <v>3333 Mid St Div Public Affairs</v>
      </c>
      <c r="N3471" t="str">
        <f>VLOOKUP(I3471,'Cost Center VLookup'!$A$1:$C$89,3,0)</f>
        <v>Mark Martin</v>
      </c>
      <c r="O3471" t="str">
        <f>VLOOKUP(I3471,'Cost Center VLookup'!$A$1:$D$97,4,0)</f>
        <v>Administration</v>
      </c>
    </row>
    <row r="3472" spans="1:15" ht="15" hidden="1">
      <c r="A3472" s="269" t="s">
        <v>3862</v>
      </c>
      <c r="B3472" s="270">
        <v>202005</v>
      </c>
      <c r="C3472" s="9" t="s">
        <v>3606</v>
      </c>
      <c r="D3472" s="269" t="s">
        <v>3863</v>
      </c>
      <c r="E3472" s="269" t="s">
        <v>3476</v>
      </c>
      <c r="F3472" s="271">
        <v>4961.3100000000004</v>
      </c>
      <c r="G3472" s="270">
        <v>30736</v>
      </c>
      <c r="H3472" s="7" t="str">
        <f>VLOOKUP(G3472,'Sub-Acct VLookup'!$A$1:$B$44,2,0)</f>
        <v>Community Welfare</v>
      </c>
      <c r="I3472" s="270">
        <v>3333</v>
      </c>
      <c r="J3472" s="272" t="s">
        <v>1026</v>
      </c>
      <c r="K3472" s="272"/>
      <c r="L3472" t="str">
        <f>VLOOKUP(J3472,'State V-Lookup'!$A$1:$B$19,2,0)</f>
        <v>TENNESSEE</v>
      </c>
      <c r="M3472" t="str">
        <f>VLOOKUP(I3472,'Cost Center VLookup'!$A$1:$C$99,2,0)</f>
        <v>3333 Mid St Div Public Affairs</v>
      </c>
      <c r="N3472" t="str">
        <f>VLOOKUP(I3472,'Cost Center VLookup'!$A$1:$C$89,3,0)</f>
        <v>Mark Martin</v>
      </c>
      <c r="O3472" t="str">
        <f>VLOOKUP(I3472,'Cost Center VLookup'!$A$1:$D$97,4,0)</f>
        <v>Administration</v>
      </c>
    </row>
    <row r="3473" spans="1:15" ht="15" hidden="1">
      <c r="A3473" s="269" t="s">
        <v>3864</v>
      </c>
      <c r="B3473" s="270">
        <v>202005</v>
      </c>
      <c r="C3473" s="9" t="s">
        <v>3606</v>
      </c>
      <c r="D3473" s="269" t="s">
        <v>3866</v>
      </c>
      <c r="E3473" s="269" t="s">
        <v>3865</v>
      </c>
      <c r="F3473" s="271">
        <v>720.8</v>
      </c>
      <c r="G3473" s="270">
        <v>30736</v>
      </c>
      <c r="H3473" s="7" t="str">
        <f>VLOOKUP(G3473,'Sub-Acct VLookup'!$A$1:$B$44,2,0)</f>
        <v>Community Welfare</v>
      </c>
      <c r="I3473" s="270">
        <v>3333</v>
      </c>
      <c r="J3473" s="238" t="s">
        <v>1011</v>
      </c>
      <c r="K3473" s="238"/>
      <c r="L3473" t="str">
        <f>VLOOKUP(J3473,'State V-Lookup'!$A$1:$B$19,2,0)</f>
        <v>KENTUCKY</v>
      </c>
      <c r="M3473" t="str">
        <f>VLOOKUP(I3473,'Cost Center VLookup'!$A$1:$C$99,2,0)</f>
        <v>3333 Mid St Div Public Affairs</v>
      </c>
      <c r="N3473" t="str">
        <f>VLOOKUP(I3473,'Cost Center VLookup'!$A$1:$C$89,3,0)</f>
        <v>Mark Martin</v>
      </c>
      <c r="O3473" t="str">
        <f>VLOOKUP(I3473,'Cost Center VLookup'!$A$1:$D$97,4,0)</f>
        <v>Administration</v>
      </c>
    </row>
    <row r="3474" spans="1:15" ht="15" hidden="1">
      <c r="A3474" s="269" t="s">
        <v>3867</v>
      </c>
      <c r="B3474" s="270">
        <v>202005</v>
      </c>
      <c r="C3474" s="9" t="s">
        <v>3606</v>
      </c>
      <c r="D3474" s="269" t="s">
        <v>3868</v>
      </c>
      <c r="E3474" s="269" t="s">
        <v>486</v>
      </c>
      <c r="F3474" s="271">
        <v>55.09</v>
      </c>
      <c r="G3474" s="270">
        <v>30736</v>
      </c>
      <c r="H3474" s="7" t="str">
        <f>VLOOKUP(G3474,'Sub-Acct VLookup'!$A$1:$B$44,2,0)</f>
        <v>Community Welfare</v>
      </c>
      <c r="I3474" s="270">
        <v>3333</v>
      </c>
      <c r="J3474" s="238" t="s">
        <v>1011</v>
      </c>
      <c r="K3474" s="238"/>
      <c r="L3474" t="str">
        <f>VLOOKUP(J3474,'State V-Lookup'!$A$1:$B$19,2,0)</f>
        <v>KENTUCKY</v>
      </c>
      <c r="M3474" t="str">
        <f>VLOOKUP(I3474,'Cost Center VLookup'!$A$1:$C$99,2,0)</f>
        <v>3333 Mid St Div Public Affairs</v>
      </c>
      <c r="N3474" t="str">
        <f>VLOOKUP(I3474,'Cost Center VLookup'!$A$1:$C$89,3,0)</f>
        <v>Mark Martin</v>
      </c>
      <c r="O3474" t="str">
        <f>VLOOKUP(I3474,'Cost Center VLookup'!$A$1:$D$97,4,0)</f>
        <v>Administration</v>
      </c>
    </row>
    <row r="3475" spans="1:15" ht="15" hidden="1">
      <c r="A3475" s="269" t="s">
        <v>3869</v>
      </c>
      <c r="B3475" s="270">
        <v>202005</v>
      </c>
      <c r="C3475" s="9" t="s">
        <v>3606</v>
      </c>
      <c r="D3475" s="269" t="s">
        <v>3871</v>
      </c>
      <c r="E3475" s="269" t="s">
        <v>3870</v>
      </c>
      <c r="F3475" s="271">
        <v>2971.39</v>
      </c>
      <c r="G3475" s="270">
        <v>30736</v>
      </c>
      <c r="H3475" s="7" t="str">
        <f>VLOOKUP(G3475,'Sub-Acct VLookup'!$A$1:$B$44,2,0)</f>
        <v>Community Welfare</v>
      </c>
      <c r="I3475" s="270">
        <v>3333</v>
      </c>
      <c r="J3475" s="238" t="s">
        <v>1011</v>
      </c>
      <c r="K3475" s="238"/>
      <c r="L3475" t="str">
        <f>VLOOKUP(J3475,'State V-Lookup'!$A$1:$B$19,2,0)</f>
        <v>KENTUCKY</v>
      </c>
      <c r="M3475" t="str">
        <f>VLOOKUP(I3475,'Cost Center VLookup'!$A$1:$C$99,2,0)</f>
        <v>3333 Mid St Div Public Affairs</v>
      </c>
      <c r="N3475" t="str">
        <f>VLOOKUP(I3475,'Cost Center VLookup'!$A$1:$C$89,3,0)</f>
        <v>Mark Martin</v>
      </c>
      <c r="O3475" t="str">
        <f>VLOOKUP(I3475,'Cost Center VLookup'!$A$1:$D$97,4,0)</f>
        <v>Administration</v>
      </c>
    </row>
    <row r="3476" spans="1:15" ht="15" hidden="1">
      <c r="A3476" s="269" t="s">
        <v>3869</v>
      </c>
      <c r="B3476" s="270">
        <v>202005</v>
      </c>
      <c r="C3476" s="9" t="s">
        <v>3606</v>
      </c>
      <c r="D3476" s="269" t="s">
        <v>3873</v>
      </c>
      <c r="E3476" s="269" t="s">
        <v>3872</v>
      </c>
      <c r="F3476" s="271">
        <v>2029.99</v>
      </c>
      <c r="G3476" s="270">
        <v>30736</v>
      </c>
      <c r="H3476" s="7" t="str">
        <f>VLOOKUP(G3476,'Sub-Acct VLookup'!$A$1:$B$44,2,0)</f>
        <v>Community Welfare</v>
      </c>
      <c r="I3476" s="270">
        <v>3333</v>
      </c>
      <c r="J3476" s="238" t="s">
        <v>1011</v>
      </c>
      <c r="K3476" s="238"/>
      <c r="L3476" t="str">
        <f>VLOOKUP(J3476,'State V-Lookup'!$A$1:$B$19,2,0)</f>
        <v>KENTUCKY</v>
      </c>
      <c r="M3476" t="str">
        <f>VLOOKUP(I3476,'Cost Center VLookup'!$A$1:$C$99,2,0)</f>
        <v>3333 Mid St Div Public Affairs</v>
      </c>
      <c r="N3476" t="str">
        <f>VLOOKUP(I3476,'Cost Center VLookup'!$A$1:$C$89,3,0)</f>
        <v>Mark Martin</v>
      </c>
      <c r="O3476" t="str">
        <f>VLOOKUP(I3476,'Cost Center VLookup'!$A$1:$D$97,4,0)</f>
        <v>Administration</v>
      </c>
    </row>
    <row r="3477" spans="1:15" ht="15" hidden="1">
      <c r="A3477" s="269" t="s">
        <v>3874</v>
      </c>
      <c r="B3477" s="270">
        <v>202005</v>
      </c>
      <c r="C3477" s="9" t="s">
        <v>3606</v>
      </c>
      <c r="D3477" s="269" t="s">
        <v>3875</v>
      </c>
      <c r="E3477" s="269" t="s">
        <v>2128</v>
      </c>
      <c r="F3477" s="271">
        <v>2500</v>
      </c>
      <c r="G3477" s="270">
        <v>30736</v>
      </c>
      <c r="H3477" s="7" t="str">
        <f>VLOOKUP(G3477,'Sub-Acct VLookup'!$A$1:$B$44,2,0)</f>
        <v>Community Welfare</v>
      </c>
      <c r="I3477" s="270">
        <v>3434</v>
      </c>
      <c r="J3477" s="272" t="s">
        <v>1026</v>
      </c>
      <c r="K3477" s="272"/>
      <c r="L3477" t="str">
        <f>VLOOKUP(J3477,'State V-Lookup'!$A$1:$B$19,2,0)</f>
        <v>TENNESSEE</v>
      </c>
      <c r="M3477" t="str">
        <f>VLOOKUP(I3477,'Cost Center VLookup'!$A$1:$C$99,2,0)</f>
        <v>3434 Mid St Div Maryville Operations</v>
      </c>
      <c r="N3477" t="str">
        <f>VLOOKUP(I3477,'Cost Center VLookup'!$A$1:$C$89,3,0)</f>
        <v>Bobby Burrell</v>
      </c>
      <c r="O3477" t="str">
        <f>VLOOKUP(I3477,'Cost Center VLookup'!$A$1:$D$97,4,0)</f>
        <v>Bernie Anderson</v>
      </c>
    </row>
    <row r="3478" spans="1:15" ht="15" hidden="1">
      <c r="A3478" s="269" t="s">
        <v>3876</v>
      </c>
      <c r="B3478" s="270">
        <v>202005</v>
      </c>
      <c r="C3478" s="9" t="s">
        <v>3606</v>
      </c>
      <c r="D3478" s="269" t="s">
        <v>3877</v>
      </c>
      <c r="E3478" s="269" t="s">
        <v>567</v>
      </c>
      <c r="F3478" s="271">
        <v>2000</v>
      </c>
      <c r="G3478" s="270">
        <v>30736</v>
      </c>
      <c r="H3478" s="7" t="str">
        <f>VLOOKUP(G3478,'Sub-Acct VLookup'!$A$1:$B$44,2,0)</f>
        <v>Community Welfare</v>
      </c>
      <c r="I3478" s="270">
        <v>2636</v>
      </c>
      <c r="J3478" s="238" t="s">
        <v>1011</v>
      </c>
      <c r="K3478" s="238"/>
      <c r="L3478" t="str">
        <f>VLOOKUP(J3478,'State V-Lookup'!$A$1:$B$19,2,0)</f>
        <v>KENTUCKY</v>
      </c>
      <c r="M3478" t="str">
        <f>VLOOKUP(I3478,'Cost Center VLookup'!$A$1:$C$99,2,0)</f>
        <v>2636 KY Div Owensboro C&amp;M/Service</v>
      </c>
      <c r="N3478" t="str">
        <f>VLOOKUP(I3478,'Cost Center VLookup'!$A$1:$C$89,3,0)</f>
        <v>Robbie Porter / Daniel Mayfield</v>
      </c>
      <c r="O3478" t="str">
        <f>VLOOKUP(I3478,'Cost Center VLookup'!$A$1:$D$97,4,0)</f>
        <v>Mariam Tucker</v>
      </c>
    </row>
    <row r="3479" spans="1:15" ht="15" hidden="1">
      <c r="A3479" s="273" t="s">
        <v>3827</v>
      </c>
      <c r="B3479" s="274">
        <v>202006</v>
      </c>
      <c r="C3479" s="9" t="s">
        <v>3606</v>
      </c>
      <c r="D3479" s="273" t="s">
        <v>3879</v>
      </c>
      <c r="E3479" s="273" t="s">
        <v>3878</v>
      </c>
      <c r="F3479" s="275">
        <v>1100</v>
      </c>
      <c r="G3479" s="274">
        <v>30736</v>
      </c>
      <c r="H3479" s="7" t="str">
        <f>VLOOKUP(G3479,'Sub-Acct VLookup'!$A$1:$B$44,2,0)</f>
        <v>Community Welfare</v>
      </c>
      <c r="I3479" s="274">
        <v>3333</v>
      </c>
      <c r="J3479" s="238" t="s">
        <v>1011</v>
      </c>
      <c r="K3479" s="238"/>
      <c r="L3479" t="str">
        <f>VLOOKUP(J3479,'State V-Lookup'!$A$1:$B$19,2,0)</f>
        <v>KENTUCKY</v>
      </c>
      <c r="M3479" t="str">
        <f>VLOOKUP(I3479,'Cost Center VLookup'!$A$1:$C$99,2,0)</f>
        <v>3333 Mid St Div Public Affairs</v>
      </c>
      <c r="N3479" t="str">
        <f>VLOOKUP(I3479,'Cost Center VLookup'!$A$1:$C$89,3,0)</f>
        <v>Mark Martin</v>
      </c>
      <c r="O3479" t="str">
        <f>VLOOKUP(I3479,'Cost Center VLookup'!$A$1:$D$97,4,0)</f>
        <v>Administration</v>
      </c>
    </row>
    <row r="3480" spans="1:15" ht="15" hidden="1">
      <c r="A3480" s="273" t="s">
        <v>3880</v>
      </c>
      <c r="B3480" s="274">
        <v>202006</v>
      </c>
      <c r="C3480" s="9" t="s">
        <v>3606</v>
      </c>
      <c r="D3480" s="273" t="s">
        <v>3882</v>
      </c>
      <c r="E3480" s="273" t="s">
        <v>3881</v>
      </c>
      <c r="F3480" s="275">
        <v>2500</v>
      </c>
      <c r="G3480" s="274">
        <v>30736</v>
      </c>
      <c r="H3480" s="7" t="str">
        <f>VLOOKUP(G3480,'Sub-Acct VLookup'!$A$1:$B$44,2,0)</f>
        <v>Community Welfare</v>
      </c>
      <c r="I3480" s="274">
        <v>3436</v>
      </c>
      <c r="J3480" s="272" t="s">
        <v>1026</v>
      </c>
      <c r="K3480" s="272"/>
      <c r="L3480" t="str">
        <f>VLOOKUP(J3480,'State V-Lookup'!$A$1:$B$19,2,0)</f>
        <v>TENNESSEE</v>
      </c>
      <c r="M3480" t="str">
        <f>VLOOKUP(I3480,'Cost Center VLookup'!$A$1:$C$99,2,0)</f>
        <v>3436 Mid St Div Johnson City Tri-Cities Operations</v>
      </c>
      <c r="N3480" t="str">
        <f>VLOOKUP(I3480,'Cost Center VLookup'!$A$1:$C$89,3,0)</f>
        <v>John Bradley</v>
      </c>
      <c r="O3480" t="str">
        <f>VLOOKUP(I3480,'Cost Center VLookup'!$A$1:$D$97,4,0)</f>
        <v>Bernie Anderson</v>
      </c>
    </row>
    <row r="3481" spans="1:15" ht="15" hidden="1">
      <c r="A3481" s="273" t="s">
        <v>3874</v>
      </c>
      <c r="B3481" s="274">
        <v>202006</v>
      </c>
      <c r="C3481" s="9" t="s">
        <v>3606</v>
      </c>
      <c r="D3481" s="273" t="s">
        <v>3884</v>
      </c>
      <c r="E3481" s="273" t="s">
        <v>3883</v>
      </c>
      <c r="F3481" s="275">
        <v>500</v>
      </c>
      <c r="G3481" s="274">
        <v>30736</v>
      </c>
      <c r="H3481" s="7" t="str">
        <f>VLOOKUP(G3481,'Sub-Acct VLookup'!$A$1:$B$44,2,0)</f>
        <v>Community Welfare</v>
      </c>
      <c r="I3481" s="274">
        <v>2734</v>
      </c>
      <c r="J3481" s="238" t="s">
        <v>1011</v>
      </c>
      <c r="K3481" s="238"/>
      <c r="L3481" t="str">
        <f>VLOOKUP(J3481,'State V-Lookup'!$A$1:$B$19,2,0)</f>
        <v>KENTUCKY</v>
      </c>
      <c r="M3481" t="str">
        <f>VLOOKUP(I3481,'Cost Center VLookup'!$A$1:$C$99,2,0)</f>
        <v>2734 KY Div Bowling Green C&amp;M/Service</v>
      </c>
      <c r="N3481" t="str">
        <f>VLOOKUP(I3481,'Cost Center VLookup'!$A$1:$C$89,3,0)</f>
        <v>Don Bonner / Kolby Beals</v>
      </c>
      <c r="O3481" t="str">
        <f>VLOOKUP(I3481,'Cost Center VLookup'!$A$1:$D$97,4,0)</f>
        <v>Mike Close</v>
      </c>
    </row>
    <row r="3482" spans="1:15" ht="15" hidden="1">
      <c r="A3482" s="273" t="s">
        <v>3885</v>
      </c>
      <c r="B3482" s="274">
        <v>202006</v>
      </c>
      <c r="C3482" s="9" t="s">
        <v>3606</v>
      </c>
      <c r="D3482" s="273" t="s">
        <v>3887</v>
      </c>
      <c r="E3482" s="273" t="s">
        <v>3886</v>
      </c>
      <c r="F3482" s="275">
        <v>300</v>
      </c>
      <c r="G3482" s="274">
        <v>30736</v>
      </c>
      <c r="H3482" s="7" t="str">
        <f>VLOOKUP(G3482,'Sub-Acct VLookup'!$A$1:$B$44,2,0)</f>
        <v>Community Welfare</v>
      </c>
      <c r="I3482" s="274">
        <v>2636</v>
      </c>
      <c r="J3482" s="238" t="s">
        <v>1011</v>
      </c>
      <c r="K3482" s="238"/>
      <c r="L3482" t="str">
        <f>VLOOKUP(J3482,'State V-Lookup'!$A$1:$B$19,2,0)</f>
        <v>KENTUCKY</v>
      </c>
      <c r="M3482" t="str">
        <f>VLOOKUP(I3482,'Cost Center VLookup'!$A$1:$C$99,2,0)</f>
        <v>2636 KY Div Owensboro C&amp;M/Service</v>
      </c>
      <c r="N3482" t="str">
        <f>VLOOKUP(I3482,'Cost Center VLookup'!$A$1:$C$89,3,0)</f>
        <v>Robbie Porter / Daniel Mayfield</v>
      </c>
      <c r="O3482" t="str">
        <f>VLOOKUP(I3482,'Cost Center VLookup'!$A$1:$D$97,4,0)</f>
        <v>Mariam Tucker</v>
      </c>
    </row>
    <row r="3483" spans="1:15" ht="15" hidden="1">
      <c r="A3483" s="273" t="s">
        <v>3888</v>
      </c>
      <c r="B3483" s="274">
        <v>202006</v>
      </c>
      <c r="C3483" s="9" t="s">
        <v>3606</v>
      </c>
      <c r="D3483" s="273" t="s">
        <v>3889</v>
      </c>
      <c r="E3483" s="273" t="s">
        <v>475</v>
      </c>
      <c r="F3483" s="275">
        <v>200</v>
      </c>
      <c r="G3483" s="274">
        <v>30736</v>
      </c>
      <c r="H3483" s="7" t="str">
        <f>VLOOKUP(G3483,'Sub-Acct VLookup'!$A$1:$B$44,2,0)</f>
        <v>Community Welfare</v>
      </c>
      <c r="I3483" s="274">
        <v>3342</v>
      </c>
      <c r="J3483" s="272" t="s">
        <v>1026</v>
      </c>
      <c r="K3483" s="272"/>
      <c r="L3483" t="str">
        <f>VLOOKUP(J3483,'State V-Lookup'!$A$1:$B$19,2,0)</f>
        <v>TENNESSEE</v>
      </c>
      <c r="M3483" t="str">
        <f>VLOOKUP(I3483,'Cost Center VLookup'!$A$1:$C$99,2,0)</f>
        <v>3342 Mid St Div Franklin Operations</v>
      </c>
      <c r="N3483" t="str">
        <f>VLOOKUP(I3483,'Cost Center VLookup'!$A$1:$C$89,3,0)</f>
        <v>Kenny Hay / Steve Steiger</v>
      </c>
      <c r="O3483" t="str">
        <f>VLOOKUP(I3483,'Cost Center VLookup'!$A$1:$D$97,4,0)</f>
        <v>Brett Lowe</v>
      </c>
    </row>
    <row r="3484" spans="1:15" ht="15" hidden="1">
      <c r="A3484" s="273" t="s">
        <v>3890</v>
      </c>
      <c r="B3484" s="274">
        <v>202006</v>
      </c>
      <c r="C3484" s="9" t="s">
        <v>3606</v>
      </c>
      <c r="D3484" s="273" t="s">
        <v>3892</v>
      </c>
      <c r="E3484" s="273" t="s">
        <v>3891</v>
      </c>
      <c r="F3484" s="275">
        <v>1000</v>
      </c>
      <c r="G3484" s="274">
        <v>30736</v>
      </c>
      <c r="H3484" s="7" t="str">
        <f>VLOOKUP(G3484,'Sub-Acct VLookup'!$A$1:$B$44,2,0)</f>
        <v>Community Welfare</v>
      </c>
      <c r="I3484" s="274">
        <v>3308</v>
      </c>
      <c r="J3484" s="272" t="s">
        <v>1026</v>
      </c>
      <c r="K3484" s="272"/>
      <c r="L3484" t="str">
        <f>VLOOKUP(J3484,'State V-Lookup'!$A$1:$B$19,2,0)</f>
        <v>TENNESSEE</v>
      </c>
      <c r="M3484" t="str">
        <f>VLOOKUP(I3484,'Cost Center VLookup'!$A$1:$C$99,2,0)</f>
        <v>3308 Mid St Div Franklin Marketing</v>
      </c>
      <c r="N3484" t="str">
        <f>VLOOKUP(I3484,'Cost Center VLookup'!$A$1:$C$89,3,0)</f>
        <v>Danny Bertotti</v>
      </c>
      <c r="O3484" t="str">
        <f>VLOOKUP(I3484,'Cost Center VLookup'!$A$1:$D$97,4,0)</f>
        <v>Marketing</v>
      </c>
    </row>
    <row r="3485" spans="1:15" ht="15" hidden="1">
      <c r="A3485" s="273" t="s">
        <v>3893</v>
      </c>
      <c r="B3485" s="274">
        <v>202006</v>
      </c>
      <c r="C3485" s="9" t="s">
        <v>3606</v>
      </c>
      <c r="D3485" s="273" t="s">
        <v>3894</v>
      </c>
      <c r="E3485" s="273" t="s">
        <v>2300</v>
      </c>
      <c r="F3485" s="275">
        <v>1000</v>
      </c>
      <c r="G3485" s="274">
        <v>30736</v>
      </c>
      <c r="H3485" s="7" t="str">
        <f>VLOOKUP(G3485,'Sub-Acct VLookup'!$A$1:$B$44,2,0)</f>
        <v>Community Welfare</v>
      </c>
      <c r="I3485" s="274">
        <v>3343</v>
      </c>
      <c r="J3485" s="272" t="s">
        <v>1026</v>
      </c>
      <c r="K3485" s="272"/>
      <c r="L3485" t="str">
        <f>VLOOKUP(J3485,'State V-Lookup'!$A$1:$B$19,2,0)</f>
        <v>TENNESSEE</v>
      </c>
      <c r="M3485" t="str">
        <f>VLOOKUP(I3485,'Cost Center VLookup'!$A$1:$C$99,2,0)</f>
        <v>3343 Mid St Div Murfreesboro Operations</v>
      </c>
      <c r="N3485" t="str">
        <f>VLOOKUP(I3485,'Cost Center VLookup'!$A$1:$C$89,3,0)</f>
        <v>James Robbins / Jason Griffin</v>
      </c>
      <c r="O3485" t="str">
        <f>VLOOKUP(I3485,'Cost Center VLookup'!$A$1:$D$97,4,0)</f>
        <v>Brett Lowe</v>
      </c>
    </row>
    <row r="3486" spans="1:15" ht="15" hidden="1">
      <c r="A3486" s="273" t="s">
        <v>3895</v>
      </c>
      <c r="B3486" s="274">
        <v>202006</v>
      </c>
      <c r="C3486" s="9" t="s">
        <v>3606</v>
      </c>
      <c r="D3486" s="273" t="s">
        <v>3896</v>
      </c>
      <c r="E3486" s="273" t="s">
        <v>800</v>
      </c>
      <c r="F3486" s="275">
        <v>350</v>
      </c>
      <c r="G3486" s="274">
        <v>30702</v>
      </c>
      <c r="H3486" s="7" t="str">
        <f>VLOOKUP(G3486,'Sub-Acct VLookup'!$A$1:$B$44,2,0)</f>
        <v>Education</v>
      </c>
      <c r="I3486" s="274">
        <v>2651</v>
      </c>
      <c r="J3486" s="238" t="s">
        <v>1011</v>
      </c>
      <c r="K3486" s="238"/>
      <c r="L3486" t="str">
        <f>VLOOKUP(J3486,'State V-Lookup'!$A$1:$B$19,2,0)</f>
        <v>KENTUCKY</v>
      </c>
      <c r="M3486" t="str">
        <f>VLOOKUP(I3486,'Cost Center VLookup'!$A$1:$C$99,2,0)</f>
        <v>2651 KY Div Owensboro Operations</v>
      </c>
      <c r="N3486" t="str">
        <f>VLOOKUP(I3486,'Cost Center VLookup'!$A$1:$C$89,3,0)</f>
        <v>Mariam Tucker</v>
      </c>
      <c r="O3486" t="str">
        <f>VLOOKUP(I3486,'Cost Center VLookup'!$A$1:$D$97,4,0)</f>
        <v>Mariam Tucker</v>
      </c>
    </row>
    <row r="3487" spans="1:15" ht="15" hidden="1">
      <c r="A3487" s="276" t="s">
        <v>3901</v>
      </c>
      <c r="B3487" s="274">
        <v>202007</v>
      </c>
      <c r="C3487" s="9" t="s">
        <v>3606</v>
      </c>
      <c r="D3487" s="276" t="s">
        <v>3902</v>
      </c>
      <c r="E3487" s="276" t="s">
        <v>484</v>
      </c>
      <c r="F3487" s="278">
        <v>4850</v>
      </c>
      <c r="G3487" s="279">
        <v>30736</v>
      </c>
      <c r="H3487" s="7" t="str">
        <f>VLOOKUP(G3487,'Sub-Acct VLookup'!$A$1:$B$44,2,0)</f>
        <v>Community Welfare</v>
      </c>
      <c r="I3487" s="279">
        <v>3434</v>
      </c>
      <c r="J3487" s="272" t="s">
        <v>1026</v>
      </c>
      <c r="K3487" s="272"/>
      <c r="L3487" t="str">
        <f>VLOOKUP(J3487,'State V-Lookup'!$A$1:$B$19,2,0)</f>
        <v>TENNESSEE</v>
      </c>
      <c r="M3487" t="str">
        <f>VLOOKUP(I3487,'Cost Center VLookup'!$A$1:$C$99,2,0)</f>
        <v>3434 Mid St Div Maryville Operations</v>
      </c>
      <c r="N3487" t="str">
        <f>VLOOKUP(I3487,'Cost Center VLookup'!$A$1:$C$89,3,0)</f>
        <v>Bobby Burrell</v>
      </c>
      <c r="O3487" t="str">
        <f>VLOOKUP(I3487,'Cost Center VLookup'!$A$1:$D$97,4,0)</f>
        <v>Bernie Anderson</v>
      </c>
    </row>
    <row r="3488" spans="1:15" ht="15" hidden="1">
      <c r="A3488" s="276" t="s">
        <v>3903</v>
      </c>
      <c r="B3488" s="277">
        <v>202007</v>
      </c>
      <c r="C3488" s="98" t="s">
        <v>3606</v>
      </c>
      <c r="D3488" s="276" t="s">
        <v>3904</v>
      </c>
      <c r="E3488" s="276" t="s">
        <v>653</v>
      </c>
      <c r="F3488" s="278">
        <v>1000</v>
      </c>
      <c r="G3488" s="279">
        <v>30702</v>
      </c>
      <c r="H3488" s="7" t="str">
        <f>VLOOKUP(G3488,'Sub-Acct VLookup'!$A$1:$B$44,2,0)</f>
        <v>Education</v>
      </c>
      <c r="I3488" s="279">
        <v>3307</v>
      </c>
      <c r="J3488" s="272" t="s">
        <v>1026</v>
      </c>
      <c r="K3488" s="272"/>
      <c r="L3488" t="str">
        <f>VLOOKUP(J3488,'State V-Lookup'!$A$1:$B$19,2,0)</f>
        <v>TENNESSEE</v>
      </c>
      <c r="M3488" t="str">
        <f>VLOOKUP(I3488,'Cost Center VLookup'!$A$1:$C$99,2,0)</f>
        <v>3307 Mid St Div Franklin Finance</v>
      </c>
      <c r="N3488" t="str">
        <f>VLOOKUP(I3488,'Cost Center VLookup'!$A$1:$C$89,3,0)</f>
        <v>Marcie Wessinger</v>
      </c>
      <c r="O3488" t="str">
        <f>VLOOKUP(I3488,'Cost Center VLookup'!$A$1:$D$97,4,0)</f>
        <v>Administration</v>
      </c>
    </row>
    <row r="3489" spans="1:15" ht="15" hidden="1">
      <c r="A3489" s="276" t="s">
        <v>3903</v>
      </c>
      <c r="B3489" s="277">
        <v>202007</v>
      </c>
      <c r="C3489" s="98" t="s">
        <v>3606</v>
      </c>
      <c r="D3489" s="276" t="s">
        <v>3904</v>
      </c>
      <c r="E3489" s="276" t="s">
        <v>3905</v>
      </c>
      <c r="F3489" s="278">
        <v>2500</v>
      </c>
      <c r="G3489" s="279">
        <v>30736</v>
      </c>
      <c r="H3489" s="7" t="str">
        <f>VLOOKUP(G3489,'Sub-Acct VLookup'!$A$1:$B$44,2,0)</f>
        <v>Community Welfare</v>
      </c>
      <c r="I3489" s="279">
        <v>3342</v>
      </c>
      <c r="J3489" s="280" t="s">
        <v>1026</v>
      </c>
      <c r="K3489" s="280"/>
      <c r="L3489" t="str">
        <f>VLOOKUP(J3489,'State V-Lookup'!$A$1:$B$19,2,0)</f>
        <v>TENNESSEE</v>
      </c>
      <c r="M3489" t="str">
        <f>VLOOKUP(I3489,'Cost Center VLookup'!$A$1:$C$99,2,0)</f>
        <v>3342 Mid St Div Franklin Operations</v>
      </c>
      <c r="N3489" t="str">
        <f>VLOOKUP(I3489,'Cost Center VLookup'!$A$1:$C$89,3,0)</f>
        <v>Kenny Hay / Steve Steiger</v>
      </c>
      <c r="O3489" t="str">
        <f>VLOOKUP(I3489,'Cost Center VLookup'!$A$1:$D$97,4,0)</f>
        <v>Brett Lowe</v>
      </c>
    </row>
    <row r="3490" spans="1:15" ht="15" hidden="1">
      <c r="A3490" s="276" t="s">
        <v>3906</v>
      </c>
      <c r="B3490" s="277">
        <v>202007</v>
      </c>
      <c r="C3490" s="98" t="s">
        <v>3606</v>
      </c>
      <c r="D3490" s="276" t="s">
        <v>3908</v>
      </c>
      <c r="E3490" s="276" t="s">
        <v>3907</v>
      </c>
      <c r="F3490" s="278">
        <v>2000</v>
      </c>
      <c r="G3490" s="279">
        <v>30736</v>
      </c>
      <c r="H3490" s="7" t="str">
        <f>VLOOKUP(G3490,'Sub-Acct VLookup'!$A$1:$B$44,2,0)</f>
        <v>Community Welfare</v>
      </c>
      <c r="I3490" s="279">
        <v>2637</v>
      </c>
      <c r="J3490" s="238" t="s">
        <v>1011</v>
      </c>
      <c r="K3490" s="238"/>
      <c r="L3490" t="str">
        <f>VLOOKUP(J3490,'State V-Lookup'!$A$1:$B$19,2,0)</f>
        <v>KENTUCKY</v>
      </c>
      <c r="M3490" t="str">
        <f>VLOOKUP(I3490,'Cost Center VLookup'!$A$1:$C$99,2,0)</f>
        <v>2637 KY Div Paducah C&amp;M/Service</v>
      </c>
      <c r="N3490" t="str">
        <f>VLOOKUP(I3490,'Cost Center VLookup'!$A$1:$C$89,3,0)</f>
        <v>Pat Mattingly / Sean Jones</v>
      </c>
      <c r="O3490" t="str">
        <f>VLOOKUP(I3490,'Cost Center VLookup'!$A$1:$D$97,4,0)</f>
        <v>Ryan Tolbert</v>
      </c>
    </row>
    <row r="3491" spans="1:15" ht="15" hidden="1">
      <c r="A3491" s="276" t="s">
        <v>3906</v>
      </c>
      <c r="B3491" s="277">
        <v>202007</v>
      </c>
      <c r="C3491" s="98" t="s">
        <v>3606</v>
      </c>
      <c r="D3491" s="276" t="s">
        <v>3908</v>
      </c>
      <c r="E3491" s="276" t="s">
        <v>3749</v>
      </c>
      <c r="F3491" s="278">
        <v>1000</v>
      </c>
      <c r="G3491" s="279">
        <v>30702</v>
      </c>
      <c r="H3491" s="7" t="str">
        <f>VLOOKUP(G3491,'Sub-Acct VLookup'!$A$1:$B$44,2,0)</f>
        <v>Education</v>
      </c>
      <c r="I3491" s="279">
        <v>3307</v>
      </c>
      <c r="J3491" s="272" t="s">
        <v>1026</v>
      </c>
      <c r="K3491" s="272"/>
      <c r="L3491" t="str">
        <f>VLOOKUP(J3491,'State V-Lookup'!$A$1:$B$19,2,0)</f>
        <v>TENNESSEE</v>
      </c>
      <c r="M3491" t="str">
        <f>VLOOKUP(I3491,'Cost Center VLookup'!$A$1:$C$99,2,0)</f>
        <v>3307 Mid St Div Franklin Finance</v>
      </c>
      <c r="N3491" t="str">
        <f>VLOOKUP(I3491,'Cost Center VLookup'!$A$1:$C$89,3,0)</f>
        <v>Marcie Wessinger</v>
      </c>
      <c r="O3491" t="str">
        <f>VLOOKUP(I3491,'Cost Center VLookup'!$A$1:$D$97,4,0)</f>
        <v>Administration</v>
      </c>
    </row>
    <row r="3492" spans="1:15" ht="15" hidden="1">
      <c r="A3492" s="276" t="s">
        <v>3909</v>
      </c>
      <c r="B3492" s="277">
        <v>202007</v>
      </c>
      <c r="C3492" s="98" t="s">
        <v>3606</v>
      </c>
      <c r="D3492" s="276" t="s">
        <v>3911</v>
      </c>
      <c r="E3492" s="276" t="s">
        <v>3910</v>
      </c>
      <c r="F3492" s="278">
        <v>500</v>
      </c>
      <c r="G3492" s="279">
        <v>30705</v>
      </c>
      <c r="H3492" s="7" t="str">
        <f>VLOOKUP(G3492,'Sub-Acct VLookup'!$A$1:$B$44,2,0)</f>
        <v>Health</v>
      </c>
      <c r="I3492" s="279">
        <v>3301</v>
      </c>
      <c r="J3492" s="272" t="s">
        <v>1026</v>
      </c>
      <c r="K3492" s="272"/>
      <c r="L3492" t="str">
        <f>VLOOKUP(J3492,'State V-Lookup'!$A$1:$B$19,2,0)</f>
        <v>TENNESSEE</v>
      </c>
      <c r="M3492" t="str">
        <f>VLOOKUP(I3492,'Cost Center VLookup'!$A$1:$C$99,2,0)</f>
        <v>3301 Mid St Div Franklin Administration</v>
      </c>
      <c r="N3492" t="str">
        <f>VLOOKUP(I3492,'Cost Center VLookup'!$A$1:$C$89,3,0)</f>
        <v>Kevin Dobbs</v>
      </c>
      <c r="O3492" t="str">
        <f>VLOOKUP(I3492,'Cost Center VLookup'!$A$1:$D$97,4,0)</f>
        <v>Administration</v>
      </c>
    </row>
    <row r="3493" spans="1:15" ht="15" hidden="1">
      <c r="A3493" s="276" t="s">
        <v>3912</v>
      </c>
      <c r="B3493" s="277">
        <v>202007</v>
      </c>
      <c r="C3493" s="98" t="s">
        <v>3606</v>
      </c>
      <c r="D3493" s="276" t="s">
        <v>3913</v>
      </c>
      <c r="E3493" s="276" t="s">
        <v>2501</v>
      </c>
      <c r="F3493" s="278">
        <v>35000</v>
      </c>
      <c r="G3493" s="279">
        <v>30736</v>
      </c>
      <c r="H3493" s="7" t="str">
        <f>VLOOKUP(G3493,'Sub-Acct VLookup'!$A$1:$B$44,2,0)</f>
        <v>Community Welfare</v>
      </c>
      <c r="I3493" s="279">
        <v>2636</v>
      </c>
      <c r="J3493" s="238" t="s">
        <v>1011</v>
      </c>
      <c r="K3493" s="238"/>
      <c r="L3493" t="str">
        <f>VLOOKUP(J3493,'State V-Lookup'!$A$1:$B$19,2,0)</f>
        <v>KENTUCKY</v>
      </c>
      <c r="M3493" t="str">
        <f>VLOOKUP(I3493,'Cost Center VLookup'!$A$1:$C$99,2,0)</f>
        <v>2636 KY Div Owensboro C&amp;M/Service</v>
      </c>
      <c r="N3493" t="str">
        <f>VLOOKUP(I3493,'Cost Center VLookup'!$A$1:$C$89,3,0)</f>
        <v>Robbie Porter / Daniel Mayfield</v>
      </c>
      <c r="O3493" t="str">
        <f>VLOOKUP(I3493,'Cost Center VLookup'!$A$1:$D$97,4,0)</f>
        <v>Mariam Tucker</v>
      </c>
    </row>
    <row r="3494" spans="1:15" ht="15" hidden="1">
      <c r="A3494" s="276" t="s">
        <v>3914</v>
      </c>
      <c r="B3494" s="277">
        <v>202007</v>
      </c>
      <c r="C3494" s="98" t="s">
        <v>3606</v>
      </c>
      <c r="D3494" s="276" t="s">
        <v>3915</v>
      </c>
      <c r="E3494" s="276" t="s">
        <v>486</v>
      </c>
      <c r="F3494" s="278">
        <v>500</v>
      </c>
      <c r="G3494" s="279">
        <v>30736</v>
      </c>
      <c r="H3494" s="7" t="str">
        <f>VLOOKUP(G3494,'Sub-Acct VLookup'!$A$1:$B$44,2,0)</f>
        <v>Community Welfare</v>
      </c>
      <c r="I3494" s="279">
        <v>2734</v>
      </c>
      <c r="J3494" s="238" t="s">
        <v>1011</v>
      </c>
      <c r="K3494" s="238"/>
      <c r="L3494" t="str">
        <f>VLOOKUP(J3494,'State V-Lookup'!$A$1:$B$19,2,0)</f>
        <v>KENTUCKY</v>
      </c>
      <c r="M3494" t="str">
        <f>VLOOKUP(I3494,'Cost Center VLookup'!$A$1:$C$99,2,0)</f>
        <v>2734 KY Div Bowling Green C&amp;M/Service</v>
      </c>
      <c r="N3494" t="str">
        <f>VLOOKUP(I3494,'Cost Center VLookup'!$A$1:$C$89,3,0)</f>
        <v>Don Bonner / Kolby Beals</v>
      </c>
      <c r="O3494" t="str">
        <f>VLOOKUP(I3494,'Cost Center VLookup'!$A$1:$D$97,4,0)</f>
        <v>Mike Close</v>
      </c>
    </row>
    <row r="3495" spans="1:15" ht="15" hidden="1">
      <c r="A3495" s="276" t="s">
        <v>3916</v>
      </c>
      <c r="B3495" s="277">
        <v>202007</v>
      </c>
      <c r="C3495" s="98" t="s">
        <v>3606</v>
      </c>
      <c r="D3495" s="276" t="s">
        <v>3917</v>
      </c>
      <c r="E3495" s="276" t="s">
        <v>3384</v>
      </c>
      <c r="F3495" s="278">
        <v>500</v>
      </c>
      <c r="G3495" s="279">
        <v>30702</v>
      </c>
      <c r="H3495" s="7" t="str">
        <f>VLOOKUP(G3495,'Sub-Acct VLookup'!$A$1:$B$44,2,0)</f>
        <v>Education</v>
      </c>
      <c r="I3495" s="279">
        <v>3342</v>
      </c>
      <c r="J3495" s="272" t="s">
        <v>1026</v>
      </c>
      <c r="K3495" s="272"/>
      <c r="L3495" t="str">
        <f>VLOOKUP(J3495,'State V-Lookup'!$A$1:$B$19,2,0)</f>
        <v>TENNESSEE</v>
      </c>
      <c r="M3495" t="str">
        <f>VLOOKUP(I3495,'Cost Center VLookup'!$A$1:$C$99,2,0)</f>
        <v>3342 Mid St Div Franklin Operations</v>
      </c>
      <c r="N3495" t="str">
        <f>VLOOKUP(I3495,'Cost Center VLookup'!$A$1:$C$89,3,0)</f>
        <v>Kenny Hay / Steve Steiger</v>
      </c>
      <c r="O3495" t="str">
        <f>VLOOKUP(I3495,'Cost Center VLookup'!$A$1:$D$97,4,0)</f>
        <v>Brett Lowe</v>
      </c>
    </row>
    <row r="3496" spans="1:15" ht="15" hidden="1">
      <c r="A3496" s="276" t="s">
        <v>3918</v>
      </c>
      <c r="B3496" s="277">
        <v>202007</v>
      </c>
      <c r="C3496" s="98" t="s">
        <v>3606</v>
      </c>
      <c r="D3496" s="276" t="s">
        <v>3919</v>
      </c>
      <c r="E3496" s="276" t="s">
        <v>797</v>
      </c>
      <c r="F3496" s="278">
        <v>500</v>
      </c>
      <c r="G3496" s="279">
        <v>30702</v>
      </c>
      <c r="H3496" s="7" t="str">
        <f>VLOOKUP(G3496,'Sub-Acct VLookup'!$A$1:$B$44,2,0)</f>
        <v>Education</v>
      </c>
      <c r="I3496" s="279">
        <v>3338</v>
      </c>
      <c r="J3496" s="272" t="s">
        <v>1026</v>
      </c>
      <c r="K3496" s="272"/>
      <c r="L3496" t="str">
        <f>VLOOKUP(J3496,'State V-Lookup'!$A$1:$B$19,2,0)</f>
        <v>TENNESSEE</v>
      </c>
      <c r="M3496" t="str">
        <f>VLOOKUP(I3496,'Cost Center VLookup'!$A$1:$C$99,2,0)</f>
        <v>3338 Mid St Div ILWTN Union City Operations</v>
      </c>
      <c r="N3496" t="str">
        <f>VLOOKUP(I3496,'Cost Center VLookup'!$A$1:$C$89,3,0)</f>
        <v>Pat Mattingly / Sean Jones</v>
      </c>
      <c r="O3496" t="str">
        <f>VLOOKUP(I3496,'Cost Center VLookup'!$A$1:$D$97,4,0)</f>
        <v>Ryan Tolbert</v>
      </c>
    </row>
    <row r="3497" spans="1:15" ht="15" hidden="1">
      <c r="A3497" s="276" t="s">
        <v>3920</v>
      </c>
      <c r="B3497" s="277">
        <v>202007</v>
      </c>
      <c r="C3497" s="98" t="s">
        <v>3606</v>
      </c>
      <c r="D3497" s="276" t="s">
        <v>3921</v>
      </c>
      <c r="E3497" s="276" t="s">
        <v>3462</v>
      </c>
      <c r="F3497" s="278">
        <v>1000</v>
      </c>
      <c r="G3497" s="279">
        <v>30736</v>
      </c>
      <c r="H3497" s="7" t="str">
        <f>VLOOKUP(G3497,'Sub-Acct VLookup'!$A$1:$B$44,2,0)</f>
        <v>Community Welfare</v>
      </c>
      <c r="I3497" s="279">
        <v>2736</v>
      </c>
      <c r="J3497" s="238" t="s">
        <v>1011</v>
      </c>
      <c r="K3497" s="238"/>
      <c r="L3497" t="str">
        <f>VLOOKUP(J3497,'State V-Lookup'!$A$1:$B$19,2,0)</f>
        <v>KENTUCKY</v>
      </c>
      <c r="M3497" t="str">
        <f>VLOOKUP(I3497,'Cost Center VLookup'!$A$1:$C$99,2,0)</f>
        <v>2736 KY Div Hopkinsville C&amp;M/Service</v>
      </c>
      <c r="N3497" t="str">
        <f>VLOOKUP(I3497,'Cost Center VLookup'!$A$1:$C$89,3,0)</f>
        <v>Ryan Tolbert</v>
      </c>
      <c r="O3497" t="str">
        <f>VLOOKUP(I3497,'Cost Center VLookup'!$A$1:$D$97,4,0)</f>
        <v>Mariam Tucker</v>
      </c>
    </row>
    <row r="3498" spans="1:15" ht="15" hidden="1">
      <c r="A3498" s="281" t="s">
        <v>3920</v>
      </c>
      <c r="B3498" s="282">
        <v>202007</v>
      </c>
      <c r="C3498" s="98" t="s">
        <v>3606</v>
      </c>
      <c r="D3498" s="281" t="s">
        <v>3922</v>
      </c>
      <c r="E3498" s="281" t="s">
        <v>3486</v>
      </c>
      <c r="F3498" s="24">
        <v>3500</v>
      </c>
      <c r="G3498" s="279">
        <v>30702</v>
      </c>
      <c r="H3498" s="7" t="str">
        <f>VLOOKUP(G3498,'Sub-Acct VLookup'!$A$1:$B$44,2,0)</f>
        <v>Education</v>
      </c>
      <c r="I3498" s="279">
        <v>3307</v>
      </c>
      <c r="J3498" s="272" t="s">
        <v>1026</v>
      </c>
      <c r="K3498" s="272"/>
      <c r="L3498" t="str">
        <f>VLOOKUP(J3498,'State V-Lookup'!$A$1:$B$19,2,0)</f>
        <v>TENNESSEE</v>
      </c>
      <c r="M3498" t="str">
        <f>VLOOKUP(I3498,'Cost Center VLookup'!$A$1:$C$99,2,0)</f>
        <v>3307 Mid St Div Franklin Finance</v>
      </c>
      <c r="N3498" t="str">
        <f>VLOOKUP(I3498,'Cost Center VLookup'!$A$1:$C$89,3,0)</f>
        <v>Marcie Wessinger</v>
      </c>
      <c r="O3498" t="str">
        <f>VLOOKUP(I3498,'Cost Center VLookup'!$A$1:$D$97,4,0)</f>
        <v>Administration</v>
      </c>
    </row>
    <row r="3499" spans="1:15" ht="15" hidden="1">
      <c r="B3499" s="282">
        <v>202007</v>
      </c>
      <c r="C3499" s="98" t="s">
        <v>3606</v>
      </c>
      <c r="D3499" s="16" t="s">
        <v>934</v>
      </c>
      <c r="E3499" s="281" t="s">
        <v>934</v>
      </c>
      <c r="F3499" s="24">
        <v>30</v>
      </c>
      <c r="G3499" s="279">
        <v>30736</v>
      </c>
      <c r="H3499" s="7" t="str">
        <f>VLOOKUP(G3499,'Sub-Acct VLookup'!$A$1:$B$44,2,0)</f>
        <v>Community Welfare</v>
      </c>
      <c r="I3499" s="279">
        <v>2734</v>
      </c>
      <c r="J3499" s="238" t="s">
        <v>1011</v>
      </c>
      <c r="K3499" s="238"/>
      <c r="L3499" t="str">
        <f>VLOOKUP(J3499,'State V-Lookup'!$A$1:$B$19,2,0)</f>
        <v>KENTUCKY</v>
      </c>
      <c r="M3499" t="str">
        <f>VLOOKUP(I3499,'Cost Center VLookup'!$A$1:$C$99,2,0)</f>
        <v>2734 KY Div Bowling Green C&amp;M/Service</v>
      </c>
      <c r="N3499" t="str">
        <f>VLOOKUP(I3499,'Cost Center VLookup'!$A$1:$C$89,3,0)</f>
        <v>Don Bonner / Kolby Beals</v>
      </c>
      <c r="O3499" t="str">
        <f>VLOOKUP(I3499,'Cost Center VLookup'!$A$1:$D$97,4,0)</f>
        <v>Mike Close</v>
      </c>
    </row>
    <row r="3500" spans="1:15" ht="15" hidden="1">
      <c r="A3500" s="283" t="s">
        <v>3923</v>
      </c>
      <c r="B3500" s="282">
        <v>202008</v>
      </c>
      <c r="C3500" s="98" t="s">
        <v>3606</v>
      </c>
      <c r="D3500" s="283" t="s">
        <v>3924</v>
      </c>
      <c r="E3500" s="283" t="s">
        <v>829</v>
      </c>
      <c r="F3500" s="284">
        <v>1066</v>
      </c>
      <c r="G3500" s="285">
        <v>30736</v>
      </c>
      <c r="H3500" s="7" t="str">
        <f>VLOOKUP(G3500,'Sub-Acct VLookup'!$A$1:$B$44,2,0)</f>
        <v>Community Welfare</v>
      </c>
      <c r="I3500" s="285">
        <v>2738</v>
      </c>
      <c r="J3500" s="238" t="s">
        <v>1011</v>
      </c>
      <c r="K3500" s="238"/>
      <c r="L3500" t="str">
        <f>VLOOKUP(J3500,'State V-Lookup'!$A$1:$B$19,2,0)</f>
        <v>KENTUCKY</v>
      </c>
      <c r="M3500" t="str">
        <f>VLOOKUP(I3500,'Cost Center VLookup'!$A$1:$C$99,2,0)</f>
        <v>2738 KY Div Campbellsville C&amp;M/Service</v>
      </c>
      <c r="N3500" t="str">
        <f>VLOOKUP(I3500,'Cost Center VLookup'!$A$1:$C$89,3,0)</f>
        <v>Matt Ferguson</v>
      </c>
      <c r="O3500" t="str">
        <f>VLOOKUP(I3500,'Cost Center VLookup'!$A$1:$D$97,4,0)</f>
        <v>Mike Close</v>
      </c>
    </row>
    <row r="3501" spans="1:15" ht="15" hidden="1">
      <c r="A3501" s="283" t="s">
        <v>3923</v>
      </c>
      <c r="B3501" s="282">
        <v>202008</v>
      </c>
      <c r="C3501" s="98" t="s">
        <v>3606</v>
      </c>
      <c r="D3501" s="283" t="s">
        <v>3924</v>
      </c>
      <c r="E3501" s="283" t="s">
        <v>829</v>
      </c>
      <c r="F3501" s="284">
        <v>1332.5</v>
      </c>
      <c r="G3501" s="285">
        <v>30736</v>
      </c>
      <c r="H3501" s="7" t="str">
        <f>VLOOKUP(G3501,'Sub-Acct VLookup'!$A$1:$B$44,2,0)</f>
        <v>Community Welfare</v>
      </c>
      <c r="I3501" s="285">
        <v>2736</v>
      </c>
      <c r="J3501" s="238" t="s">
        <v>1011</v>
      </c>
      <c r="K3501" s="238"/>
      <c r="L3501" t="str">
        <f>VLOOKUP(J3501,'State V-Lookup'!$A$1:$B$19,2,0)</f>
        <v>KENTUCKY</v>
      </c>
      <c r="M3501" t="str">
        <f>VLOOKUP(I3501,'Cost Center VLookup'!$A$1:$C$99,2,0)</f>
        <v>2736 KY Div Hopkinsville C&amp;M/Service</v>
      </c>
      <c r="N3501" t="str">
        <f>VLOOKUP(I3501,'Cost Center VLookup'!$A$1:$C$89,3,0)</f>
        <v>Ryan Tolbert</v>
      </c>
      <c r="O3501" t="str">
        <f>VLOOKUP(I3501,'Cost Center VLookup'!$A$1:$D$97,4,0)</f>
        <v>Mariam Tucker</v>
      </c>
    </row>
    <row r="3502" spans="1:15" ht="15" hidden="1">
      <c r="A3502" s="283" t="s">
        <v>3923</v>
      </c>
      <c r="B3502" s="282">
        <v>202008</v>
      </c>
      <c r="C3502" s="98" t="s">
        <v>3606</v>
      </c>
      <c r="D3502" s="283" t="s">
        <v>3924</v>
      </c>
      <c r="E3502" s="283" t="s">
        <v>829</v>
      </c>
      <c r="F3502" s="284">
        <v>1332.5</v>
      </c>
      <c r="G3502" s="285">
        <v>30736</v>
      </c>
      <c r="H3502" s="7" t="str">
        <f>VLOOKUP(G3502,'Sub-Acct VLookup'!$A$1:$B$44,2,0)</f>
        <v>Community Welfare</v>
      </c>
      <c r="I3502" s="285">
        <v>2739</v>
      </c>
      <c r="J3502" s="238" t="s">
        <v>1011</v>
      </c>
      <c r="K3502" s="238"/>
      <c r="L3502" t="str">
        <f>VLOOKUP(J3502,'State V-Lookup'!$A$1:$B$19,2,0)</f>
        <v>KENTUCKY</v>
      </c>
      <c r="M3502" t="str">
        <f>VLOOKUP(I3502,'Cost Center VLookup'!$A$1:$C$99,2,0)</f>
        <v>2739 KY Div Shelbyville C&amp;M/Service</v>
      </c>
      <c r="N3502" t="str">
        <f>VLOOKUP(I3502,'Cost Center VLookup'!$A$1:$C$89,3,0)</f>
        <v>Jake Basham</v>
      </c>
      <c r="O3502" t="str">
        <f>VLOOKUP(I3502,'Cost Center VLookup'!$A$1:$D$97,4,0)</f>
        <v>Mike Close</v>
      </c>
    </row>
    <row r="3503" spans="1:15" ht="15" hidden="1">
      <c r="A3503" s="283" t="s">
        <v>3923</v>
      </c>
      <c r="B3503" s="282">
        <v>202008</v>
      </c>
      <c r="C3503" s="98" t="s">
        <v>3606</v>
      </c>
      <c r="D3503" s="283" t="s">
        <v>3924</v>
      </c>
      <c r="E3503" s="283" t="s">
        <v>829</v>
      </c>
      <c r="F3503" s="284">
        <v>1332.5</v>
      </c>
      <c r="G3503" s="285">
        <v>30736</v>
      </c>
      <c r="H3503" s="7" t="str">
        <f>VLOOKUP(G3503,'Sub-Acct VLookup'!$A$1:$B$44,2,0)</f>
        <v>Community Welfare</v>
      </c>
      <c r="I3503" s="285">
        <v>2737</v>
      </c>
      <c r="J3503" s="238" t="s">
        <v>1011</v>
      </c>
      <c r="K3503" s="238"/>
      <c r="L3503" t="str">
        <f>VLOOKUP(J3503,'State V-Lookup'!$A$1:$B$19,2,0)</f>
        <v>KENTUCKY</v>
      </c>
      <c r="M3503" t="str">
        <f>VLOOKUP(I3503,'Cost Center VLookup'!$A$1:$C$99,2,0)</f>
        <v>2737 KY Div Danville C&amp;M/Service</v>
      </c>
      <c r="N3503" t="str">
        <f>VLOOKUP(I3503,'Cost Center VLookup'!$A$1:$C$89,3,0)</f>
        <v>Jimmy Dale Smith</v>
      </c>
      <c r="O3503" t="str">
        <f>VLOOKUP(I3503,'Cost Center VLookup'!$A$1:$D$97,4,0)</f>
        <v>Mike Close</v>
      </c>
    </row>
    <row r="3504" spans="1:15" ht="15" hidden="1">
      <c r="A3504" s="283" t="s">
        <v>3923</v>
      </c>
      <c r="B3504" s="282">
        <v>202008</v>
      </c>
      <c r="C3504" s="98" t="s">
        <v>3606</v>
      </c>
      <c r="D3504" s="283" t="s">
        <v>3924</v>
      </c>
      <c r="E3504" s="283" t="s">
        <v>829</v>
      </c>
      <c r="F3504" s="284">
        <v>1599</v>
      </c>
      <c r="G3504" s="285">
        <v>30736</v>
      </c>
      <c r="H3504" s="7" t="str">
        <f>VLOOKUP(G3504,'Sub-Acct VLookup'!$A$1:$B$44,2,0)</f>
        <v>Community Welfare</v>
      </c>
      <c r="I3504" s="285">
        <v>2634</v>
      </c>
      <c r="J3504" s="238" t="s">
        <v>1011</v>
      </c>
      <c r="K3504" s="238"/>
      <c r="L3504" t="str">
        <f>VLOOKUP(J3504,'State V-Lookup'!$A$1:$B$19,2,0)</f>
        <v>KENTUCKY</v>
      </c>
      <c r="M3504" t="str">
        <f>VLOOKUP(I3504,'Cost Center VLookup'!$A$1:$C$99,2,0)</f>
        <v>2634 KY Div Madisonville C&amp;M/Service</v>
      </c>
      <c r="N3504" t="str">
        <f>VLOOKUP(I3504,'Cost Center VLookup'!$A$1:$C$89,3,0)</f>
        <v>Mike Coleman</v>
      </c>
      <c r="O3504" t="str">
        <f>VLOOKUP(I3504,'Cost Center VLookup'!$A$1:$D$97,4,0)</f>
        <v>Mariam Tucker</v>
      </c>
    </row>
    <row r="3505" spans="1:15" ht="15" hidden="1">
      <c r="A3505" s="283" t="s">
        <v>3923</v>
      </c>
      <c r="B3505" s="282">
        <v>202008</v>
      </c>
      <c r="C3505" s="98" t="s">
        <v>3606</v>
      </c>
      <c r="D3505" s="283" t="s">
        <v>3924</v>
      </c>
      <c r="E3505" s="283" t="s">
        <v>829</v>
      </c>
      <c r="F3505" s="284">
        <v>3198</v>
      </c>
      <c r="G3505" s="285">
        <v>30736</v>
      </c>
      <c r="H3505" s="7" t="str">
        <f>VLOOKUP(G3505,'Sub-Acct VLookup'!$A$1:$B$44,2,0)</f>
        <v>Community Welfare</v>
      </c>
      <c r="I3505" s="285">
        <v>3436</v>
      </c>
      <c r="J3505" s="272" t="s">
        <v>1026</v>
      </c>
      <c r="K3505" s="272"/>
      <c r="L3505" t="str">
        <f>VLOOKUP(J3505,'State V-Lookup'!$A$1:$B$19,2,0)</f>
        <v>TENNESSEE</v>
      </c>
      <c r="M3505" t="str">
        <f>VLOOKUP(I3505,'Cost Center VLookup'!$A$1:$C$99,2,0)</f>
        <v>3436 Mid St Div Johnson City Tri-Cities Operations</v>
      </c>
      <c r="N3505" t="str">
        <f>VLOOKUP(I3505,'Cost Center VLookup'!$A$1:$C$89,3,0)</f>
        <v>John Bradley</v>
      </c>
      <c r="O3505" t="str">
        <f>VLOOKUP(I3505,'Cost Center VLookup'!$A$1:$D$97,4,0)</f>
        <v>Bernie Anderson</v>
      </c>
    </row>
    <row r="3506" spans="1:15" ht="15" hidden="1">
      <c r="A3506" s="283" t="s">
        <v>3923</v>
      </c>
      <c r="B3506" s="282">
        <v>202008</v>
      </c>
      <c r="C3506" s="98" t="s">
        <v>3606</v>
      </c>
      <c r="D3506" s="283" t="s">
        <v>3924</v>
      </c>
      <c r="E3506" s="283" t="s">
        <v>829</v>
      </c>
      <c r="F3506" s="284">
        <v>3198</v>
      </c>
      <c r="G3506" s="285">
        <v>30736</v>
      </c>
      <c r="H3506" s="7" t="str">
        <f>VLOOKUP(G3506,'Sub-Acct VLookup'!$A$1:$B$44,2,0)</f>
        <v>Community Welfare</v>
      </c>
      <c r="I3506" s="285">
        <v>3438</v>
      </c>
      <c r="J3506" s="286" t="s">
        <v>1035</v>
      </c>
      <c r="K3506" s="286"/>
      <c r="L3506" t="str">
        <f>VLOOKUP(J3506,'State V-Lookup'!$A$1:$B$19,2,0)</f>
        <v>VIRGINIA</v>
      </c>
      <c r="M3506" t="str">
        <f>VLOOKUP(I3506,'Cost Center VLookup'!$A$1:$C$99,2,0)</f>
        <v>3438 Mid St Div New River North Operations</v>
      </c>
      <c r="N3506" t="str">
        <f>VLOOKUP(I3506,'Cost Center VLookup'!$A$1:$C$89,3,0)</f>
        <v>Perry Patterson</v>
      </c>
      <c r="O3506" t="str">
        <f>VLOOKUP(I3506,'Cost Center VLookup'!$A$1:$D$97,4,0)</f>
        <v>Bernie Anderson</v>
      </c>
    </row>
    <row r="3507" spans="1:15" ht="15" hidden="1">
      <c r="A3507" s="283" t="s">
        <v>3923</v>
      </c>
      <c r="B3507" s="282">
        <v>202008</v>
      </c>
      <c r="C3507" s="98" t="s">
        <v>3606</v>
      </c>
      <c r="D3507" s="283" t="s">
        <v>3924</v>
      </c>
      <c r="E3507" s="283" t="s">
        <v>829</v>
      </c>
      <c r="F3507" s="284">
        <v>3198</v>
      </c>
      <c r="G3507" s="285">
        <v>30736</v>
      </c>
      <c r="H3507" s="7" t="str">
        <f>VLOOKUP(G3507,'Sub-Acct VLookup'!$A$1:$B$44,2,0)</f>
        <v>Community Welfare</v>
      </c>
      <c r="I3507" s="285">
        <v>3342</v>
      </c>
      <c r="J3507" s="272" t="s">
        <v>1026</v>
      </c>
      <c r="K3507" s="272"/>
      <c r="L3507" t="str">
        <f>VLOOKUP(J3507,'State V-Lookup'!$A$1:$B$19,2,0)</f>
        <v>TENNESSEE</v>
      </c>
      <c r="M3507" t="str">
        <f>VLOOKUP(I3507,'Cost Center VLookup'!$A$1:$C$99,2,0)</f>
        <v>3342 Mid St Div Franklin Operations</v>
      </c>
      <c r="N3507" t="str">
        <f>VLOOKUP(I3507,'Cost Center VLookup'!$A$1:$C$89,3,0)</f>
        <v>Kenny Hay / Steve Steiger</v>
      </c>
      <c r="O3507" t="str">
        <f>VLOOKUP(I3507,'Cost Center VLookup'!$A$1:$D$97,4,0)</f>
        <v>Brett Lowe</v>
      </c>
    </row>
    <row r="3508" spans="1:15" ht="15" hidden="1">
      <c r="A3508" s="283" t="s">
        <v>3923</v>
      </c>
      <c r="B3508" s="282">
        <v>202008</v>
      </c>
      <c r="C3508" s="98" t="s">
        <v>3606</v>
      </c>
      <c r="D3508" s="283" t="s">
        <v>3924</v>
      </c>
      <c r="E3508" s="283" t="s">
        <v>829</v>
      </c>
      <c r="F3508" s="284">
        <v>3198</v>
      </c>
      <c r="G3508" s="285">
        <v>30736</v>
      </c>
      <c r="H3508" s="7" t="str">
        <f>VLOOKUP(G3508,'Sub-Acct VLookup'!$A$1:$B$44,2,0)</f>
        <v>Community Welfare</v>
      </c>
      <c r="I3508" s="285">
        <v>3343</v>
      </c>
      <c r="J3508" s="272" t="s">
        <v>1026</v>
      </c>
      <c r="K3508" s="272"/>
      <c r="L3508" t="str">
        <f>VLOOKUP(J3508,'State V-Lookup'!$A$1:$B$19,2,0)</f>
        <v>TENNESSEE</v>
      </c>
      <c r="M3508" t="str">
        <f>VLOOKUP(I3508,'Cost Center VLookup'!$A$1:$C$99,2,0)</f>
        <v>3343 Mid St Div Murfreesboro Operations</v>
      </c>
      <c r="N3508" t="str">
        <f>VLOOKUP(I3508,'Cost Center VLookup'!$A$1:$C$89,3,0)</f>
        <v>James Robbins / Jason Griffin</v>
      </c>
      <c r="O3508" t="str">
        <f>VLOOKUP(I3508,'Cost Center VLookup'!$A$1:$D$97,4,0)</f>
        <v>Brett Lowe</v>
      </c>
    </row>
    <row r="3509" spans="1:15" ht="15" hidden="1">
      <c r="A3509" s="283" t="s">
        <v>3923</v>
      </c>
      <c r="B3509" s="282">
        <v>202008</v>
      </c>
      <c r="C3509" s="98" t="s">
        <v>3606</v>
      </c>
      <c r="D3509" s="283" t="s">
        <v>3924</v>
      </c>
      <c r="E3509" s="283" t="s">
        <v>829</v>
      </c>
      <c r="F3509" s="284">
        <v>3198</v>
      </c>
      <c r="G3509" s="285">
        <v>30736</v>
      </c>
      <c r="H3509" s="7" t="str">
        <f>VLOOKUP(G3509,'Sub-Acct VLookup'!$A$1:$B$44,2,0)</f>
        <v>Community Welfare</v>
      </c>
      <c r="I3509" s="285">
        <v>2735</v>
      </c>
      <c r="J3509" s="238" t="s">
        <v>1011</v>
      </c>
      <c r="K3509" s="238"/>
      <c r="L3509" t="str">
        <f>VLOOKUP(J3509,'State V-Lookup'!$A$1:$B$19,2,0)</f>
        <v>KENTUCKY</v>
      </c>
      <c r="M3509" t="str">
        <f>VLOOKUP(I3509,'Cost Center VLookup'!$A$1:$C$99,2,0)</f>
        <v>2735 KY Div Glasgow C&amp;M/Service</v>
      </c>
      <c r="N3509" t="str">
        <f>VLOOKUP(I3509,'Cost Center VLookup'!$A$1:$C$89,3,0)</f>
        <v>Brett Lowe</v>
      </c>
      <c r="O3509" t="str">
        <f>VLOOKUP(I3509,'Cost Center VLookup'!$A$1:$D$97,4,0)</f>
        <v>Mike Close</v>
      </c>
    </row>
    <row r="3510" spans="1:15" ht="15" hidden="1">
      <c r="A3510" s="283" t="s">
        <v>3923</v>
      </c>
      <c r="B3510" s="282">
        <v>202008</v>
      </c>
      <c r="C3510" s="98" t="s">
        <v>3606</v>
      </c>
      <c r="D3510" s="283" t="s">
        <v>3924</v>
      </c>
      <c r="E3510" s="283" t="s">
        <v>829</v>
      </c>
      <c r="F3510" s="284">
        <v>5063.5</v>
      </c>
      <c r="G3510" s="285">
        <v>30736</v>
      </c>
      <c r="H3510" s="7" t="str">
        <f>VLOOKUP(G3510,'Sub-Acct VLookup'!$A$1:$B$44,2,0)</f>
        <v>Community Welfare</v>
      </c>
      <c r="I3510" s="285">
        <v>2636</v>
      </c>
      <c r="J3510" s="238" t="s">
        <v>1011</v>
      </c>
      <c r="K3510" s="238"/>
      <c r="L3510" t="str">
        <f>VLOOKUP(J3510,'State V-Lookup'!$A$1:$B$19,2,0)</f>
        <v>KENTUCKY</v>
      </c>
      <c r="M3510" t="str">
        <f>VLOOKUP(I3510,'Cost Center VLookup'!$A$1:$C$99,2,0)</f>
        <v>2636 KY Div Owensboro C&amp;M/Service</v>
      </c>
      <c r="N3510" t="str">
        <f>VLOOKUP(I3510,'Cost Center VLookup'!$A$1:$C$89,3,0)</f>
        <v>Robbie Porter / Daniel Mayfield</v>
      </c>
      <c r="O3510" t="str">
        <f>VLOOKUP(I3510,'Cost Center VLookup'!$A$1:$D$97,4,0)</f>
        <v>Mariam Tucker</v>
      </c>
    </row>
    <row r="3511" spans="1:15" ht="15" hidden="1">
      <c r="A3511" s="283" t="s">
        <v>3923</v>
      </c>
      <c r="B3511" s="282">
        <v>202008</v>
      </c>
      <c r="C3511" s="98" t="s">
        <v>3606</v>
      </c>
      <c r="D3511" s="283" t="s">
        <v>3924</v>
      </c>
      <c r="E3511" s="283" t="s">
        <v>829</v>
      </c>
      <c r="F3511" s="284">
        <v>7462</v>
      </c>
      <c r="G3511" s="285">
        <v>30736</v>
      </c>
      <c r="H3511" s="7" t="str">
        <f>VLOOKUP(G3511,'Sub-Acct VLookup'!$A$1:$B$44,2,0)</f>
        <v>Community Welfare</v>
      </c>
      <c r="I3511" s="285">
        <v>2637</v>
      </c>
      <c r="J3511" s="238" t="s">
        <v>1011</v>
      </c>
      <c r="K3511" s="238"/>
      <c r="L3511" t="str">
        <f>VLOOKUP(J3511,'State V-Lookup'!$A$1:$B$19,2,0)</f>
        <v>KENTUCKY</v>
      </c>
      <c r="M3511" t="str">
        <f>VLOOKUP(I3511,'Cost Center VLookup'!$A$1:$C$99,2,0)</f>
        <v>2637 KY Div Paducah C&amp;M/Service</v>
      </c>
      <c r="N3511" t="str">
        <f>VLOOKUP(I3511,'Cost Center VLookup'!$A$1:$C$89,3,0)</f>
        <v>Pat Mattingly / Sean Jones</v>
      </c>
      <c r="O3511" t="str">
        <f>VLOOKUP(I3511,'Cost Center VLookup'!$A$1:$D$97,4,0)</f>
        <v>Ryan Tolbert</v>
      </c>
    </row>
    <row r="3512" spans="1:15" ht="15" hidden="1">
      <c r="A3512" s="283" t="s">
        <v>3923</v>
      </c>
      <c r="B3512" s="282">
        <v>202008</v>
      </c>
      <c r="C3512" s="98" t="s">
        <v>3606</v>
      </c>
      <c r="D3512" s="283" t="s">
        <v>3924</v>
      </c>
      <c r="E3512" s="283" t="s">
        <v>829</v>
      </c>
      <c r="F3512" s="284">
        <v>7462</v>
      </c>
      <c r="G3512" s="285">
        <v>30736</v>
      </c>
      <c r="H3512" s="7" t="str">
        <f>VLOOKUP(G3512,'Sub-Acct VLookup'!$A$1:$B$44,2,0)</f>
        <v>Community Welfare</v>
      </c>
      <c r="I3512" s="285">
        <v>2734</v>
      </c>
      <c r="J3512" s="238" t="s">
        <v>1011</v>
      </c>
      <c r="K3512" s="238"/>
      <c r="L3512" t="str">
        <f>VLOOKUP(J3512,'State V-Lookup'!$A$1:$B$19,2,0)</f>
        <v>KENTUCKY</v>
      </c>
      <c r="M3512" t="str">
        <f>VLOOKUP(I3512,'Cost Center VLookup'!$A$1:$C$99,2,0)</f>
        <v>2734 KY Div Bowling Green C&amp;M/Service</v>
      </c>
      <c r="N3512" t="str">
        <f>VLOOKUP(I3512,'Cost Center VLookup'!$A$1:$C$89,3,0)</f>
        <v>Don Bonner / Kolby Beals</v>
      </c>
      <c r="O3512" t="str">
        <f>VLOOKUP(I3512,'Cost Center VLookup'!$A$1:$D$97,4,0)</f>
        <v>Mike Close</v>
      </c>
    </row>
    <row r="3513" spans="1:15" ht="15" hidden="1">
      <c r="A3513" s="283" t="s">
        <v>3923</v>
      </c>
      <c r="B3513" s="282">
        <v>202008</v>
      </c>
      <c r="C3513" s="98" t="s">
        <v>3606</v>
      </c>
      <c r="D3513" s="283" t="s">
        <v>3925</v>
      </c>
      <c r="E3513" s="283" t="s">
        <v>491</v>
      </c>
      <c r="F3513" s="284">
        <v>5000</v>
      </c>
      <c r="G3513" s="285">
        <v>30736</v>
      </c>
      <c r="H3513" s="7" t="str">
        <f>VLOOKUP(G3513,'Sub-Acct VLookup'!$A$1:$B$44,2,0)</f>
        <v>Community Welfare</v>
      </c>
      <c r="I3513" s="285">
        <v>3434</v>
      </c>
      <c r="J3513" s="272" t="s">
        <v>1026</v>
      </c>
      <c r="K3513" s="272"/>
      <c r="L3513" t="str">
        <f>VLOOKUP(J3513,'State V-Lookup'!$A$1:$B$19,2,0)</f>
        <v>TENNESSEE</v>
      </c>
      <c r="M3513" t="str">
        <f>VLOOKUP(I3513,'Cost Center VLookup'!$A$1:$C$99,2,0)</f>
        <v>3434 Mid St Div Maryville Operations</v>
      </c>
      <c r="N3513" t="str">
        <f>VLOOKUP(I3513,'Cost Center VLookup'!$A$1:$C$89,3,0)</f>
        <v>Bobby Burrell</v>
      </c>
      <c r="O3513" t="str">
        <f>VLOOKUP(I3513,'Cost Center VLookup'!$A$1:$D$97,4,0)</f>
        <v>Bernie Anderson</v>
      </c>
    </row>
    <row r="3514" spans="1:15" ht="15" hidden="1">
      <c r="A3514" s="283" t="s">
        <v>3926</v>
      </c>
      <c r="B3514" s="282">
        <v>202008</v>
      </c>
      <c r="C3514" s="98" t="s">
        <v>3606</v>
      </c>
      <c r="D3514" s="283" t="s">
        <v>3927</v>
      </c>
      <c r="E3514" s="283" t="s">
        <v>3015</v>
      </c>
      <c r="F3514" s="284">
        <v>2500</v>
      </c>
      <c r="G3514" s="285">
        <v>30736</v>
      </c>
      <c r="H3514" s="7" t="str">
        <f>VLOOKUP(G3514,'Sub-Acct VLookup'!$A$1:$B$44,2,0)</f>
        <v>Community Welfare</v>
      </c>
      <c r="I3514" s="285">
        <v>2734</v>
      </c>
      <c r="J3514" s="238" t="s">
        <v>1011</v>
      </c>
      <c r="K3514" s="238"/>
      <c r="L3514" t="str">
        <f>VLOOKUP(J3514,'State V-Lookup'!$A$1:$B$19,2,0)</f>
        <v>KENTUCKY</v>
      </c>
      <c r="M3514" t="str">
        <f>VLOOKUP(I3514,'Cost Center VLookup'!$A$1:$C$99,2,0)</f>
        <v>2734 KY Div Bowling Green C&amp;M/Service</v>
      </c>
      <c r="N3514" t="str">
        <f>VLOOKUP(I3514,'Cost Center VLookup'!$A$1:$C$89,3,0)</f>
        <v>Don Bonner / Kolby Beals</v>
      </c>
      <c r="O3514" t="str">
        <f>VLOOKUP(I3514,'Cost Center VLookup'!$A$1:$D$97,4,0)</f>
        <v>Mike Close</v>
      </c>
    </row>
    <row r="3515" spans="1:15" ht="15" hidden="1">
      <c r="A3515" s="283" t="s">
        <v>3937</v>
      </c>
      <c r="B3515" s="282">
        <v>202008</v>
      </c>
      <c r="C3515" s="98" t="s">
        <v>3606</v>
      </c>
      <c r="D3515" s="283" t="s">
        <v>3939</v>
      </c>
      <c r="E3515" s="283" t="s">
        <v>3938</v>
      </c>
      <c r="F3515" s="284">
        <v>1000</v>
      </c>
      <c r="G3515" s="285">
        <v>30736</v>
      </c>
      <c r="H3515" s="7" t="str">
        <f>VLOOKUP(G3515,'Sub-Acct VLookup'!$A$1:$B$44,2,0)</f>
        <v>Community Welfare</v>
      </c>
      <c r="I3515" s="285">
        <v>2734</v>
      </c>
      <c r="J3515" s="238" t="s">
        <v>1011</v>
      </c>
      <c r="K3515" s="238"/>
      <c r="L3515" t="str">
        <f>VLOOKUP(J3515,'State V-Lookup'!$A$1:$B$19,2,0)</f>
        <v>KENTUCKY</v>
      </c>
      <c r="M3515" t="str">
        <f>VLOOKUP(I3515,'Cost Center VLookup'!$A$1:$C$99,2,0)</f>
        <v>2734 KY Div Bowling Green C&amp;M/Service</v>
      </c>
      <c r="N3515" t="str">
        <f>VLOOKUP(I3515,'Cost Center VLookup'!$A$1:$C$89,3,0)</f>
        <v>Don Bonner / Kolby Beals</v>
      </c>
      <c r="O3515" t="str">
        <f>VLOOKUP(I3515,'Cost Center VLookup'!$A$1:$D$97,4,0)</f>
        <v>Mike Close</v>
      </c>
    </row>
    <row r="3516" spans="1:15" ht="15" hidden="1">
      <c r="A3516" s="283" t="s">
        <v>3928</v>
      </c>
      <c r="B3516" s="282">
        <v>202008</v>
      </c>
      <c r="C3516" s="98" t="s">
        <v>3606</v>
      </c>
      <c r="D3516" s="283" t="s">
        <v>3929</v>
      </c>
      <c r="E3516" s="283" t="s">
        <v>694</v>
      </c>
      <c r="F3516" s="284">
        <v>150</v>
      </c>
      <c r="G3516" s="285">
        <v>30736</v>
      </c>
      <c r="H3516" s="7" t="str">
        <f>VLOOKUP(G3516,'Sub-Acct VLookup'!$A$1:$B$44,2,0)</f>
        <v>Community Welfare</v>
      </c>
      <c r="I3516" s="285">
        <v>2635</v>
      </c>
      <c r="J3516" s="238" t="s">
        <v>1011</v>
      </c>
      <c r="K3516" s="238"/>
      <c r="L3516" t="str">
        <f>VLOOKUP(J3516,'State V-Lookup'!$A$1:$B$19,2,0)</f>
        <v>KENTUCKY</v>
      </c>
      <c r="M3516" t="str">
        <f>VLOOKUP(I3516,'Cost Center VLookup'!$A$1:$C$99,2,0)</f>
        <v>2635 KY Div Princeton C&amp;M/Service</v>
      </c>
      <c r="N3516" t="str">
        <f>VLOOKUP(I3516,'Cost Center VLookup'!$A$1:$C$89,3,0)</f>
        <v>Rusty Honeycutt</v>
      </c>
      <c r="O3516" t="str">
        <f>VLOOKUP(I3516,'Cost Center VLookup'!$A$1:$D$97,4,0)</f>
        <v>Mariam Tucker</v>
      </c>
    </row>
    <row r="3517" spans="1:15" ht="15" hidden="1">
      <c r="A3517" s="283" t="s">
        <v>3928</v>
      </c>
      <c r="B3517" s="282">
        <v>202008</v>
      </c>
      <c r="C3517" s="98" t="s">
        <v>3606</v>
      </c>
      <c r="D3517" s="283" t="s">
        <v>3929</v>
      </c>
      <c r="E3517" s="283" t="s">
        <v>1823</v>
      </c>
      <c r="F3517" s="284">
        <v>500</v>
      </c>
      <c r="G3517" s="285">
        <v>30736</v>
      </c>
      <c r="H3517" s="7" t="str">
        <f>VLOOKUP(G3517,'Sub-Acct VLookup'!$A$1:$B$44,2,0)</f>
        <v>Community Welfare</v>
      </c>
      <c r="I3517" s="285">
        <v>2734</v>
      </c>
      <c r="J3517" s="238" t="s">
        <v>1011</v>
      </c>
      <c r="K3517" s="238"/>
      <c r="L3517" t="str">
        <f>VLOOKUP(J3517,'State V-Lookup'!$A$1:$B$19,2,0)</f>
        <v>KENTUCKY</v>
      </c>
      <c r="M3517" t="str">
        <f>VLOOKUP(I3517,'Cost Center VLookup'!$A$1:$C$99,2,0)</f>
        <v>2734 KY Div Bowling Green C&amp;M/Service</v>
      </c>
      <c r="N3517" t="str">
        <f>VLOOKUP(I3517,'Cost Center VLookup'!$A$1:$C$89,3,0)</f>
        <v>Don Bonner / Kolby Beals</v>
      </c>
      <c r="O3517" t="str">
        <f>VLOOKUP(I3517,'Cost Center VLookup'!$A$1:$D$97,4,0)</f>
        <v>Mike Close</v>
      </c>
    </row>
    <row r="3518" spans="1:15" ht="15" hidden="1">
      <c r="A3518" s="283" t="s">
        <v>3928</v>
      </c>
      <c r="B3518" s="282">
        <v>202008</v>
      </c>
      <c r="C3518" s="98" t="s">
        <v>3606</v>
      </c>
      <c r="D3518" s="283" t="s">
        <v>3929</v>
      </c>
      <c r="E3518" s="283" t="s">
        <v>563</v>
      </c>
      <c r="F3518" s="284">
        <v>500</v>
      </c>
      <c r="G3518" s="285">
        <v>30736</v>
      </c>
      <c r="H3518" s="7" t="str">
        <f>VLOOKUP(G3518,'Sub-Acct VLookup'!$A$1:$B$44,2,0)</f>
        <v>Community Welfare</v>
      </c>
      <c r="I3518" s="285">
        <v>2734</v>
      </c>
      <c r="J3518" s="238" t="s">
        <v>1011</v>
      </c>
      <c r="K3518" s="238"/>
      <c r="L3518" t="str">
        <f>VLOOKUP(J3518,'State V-Lookup'!$A$1:$B$19,2,0)</f>
        <v>KENTUCKY</v>
      </c>
      <c r="M3518" t="str">
        <f>VLOOKUP(I3518,'Cost Center VLookup'!$A$1:$C$99,2,0)</f>
        <v>2734 KY Div Bowling Green C&amp;M/Service</v>
      </c>
      <c r="N3518" t="str">
        <f>VLOOKUP(I3518,'Cost Center VLookup'!$A$1:$C$89,3,0)</f>
        <v>Don Bonner / Kolby Beals</v>
      </c>
      <c r="O3518" t="str">
        <f>VLOOKUP(I3518,'Cost Center VLookup'!$A$1:$D$97,4,0)</f>
        <v>Mike Close</v>
      </c>
    </row>
    <row r="3519" spans="1:15" ht="15" hidden="1">
      <c r="A3519" s="283" t="s">
        <v>3928</v>
      </c>
      <c r="B3519" s="282">
        <v>202008</v>
      </c>
      <c r="C3519" s="98" t="s">
        <v>3606</v>
      </c>
      <c r="D3519" s="283" t="s">
        <v>3929</v>
      </c>
      <c r="E3519" s="283" t="s">
        <v>3930</v>
      </c>
      <c r="F3519" s="284">
        <v>300</v>
      </c>
      <c r="G3519" s="285">
        <v>30736</v>
      </c>
      <c r="H3519" s="7" t="str">
        <f>VLOOKUP(G3519,'Sub-Acct VLookup'!$A$1:$B$44,2,0)</f>
        <v>Community Welfare</v>
      </c>
      <c r="I3519" s="285">
        <v>3438</v>
      </c>
      <c r="J3519" s="286" t="s">
        <v>1035</v>
      </c>
      <c r="K3519" s="286"/>
      <c r="L3519" t="str">
        <f>VLOOKUP(J3519,'State V-Lookup'!$A$1:$B$19,2,0)</f>
        <v>VIRGINIA</v>
      </c>
      <c r="M3519" t="str">
        <f>VLOOKUP(I3519,'Cost Center VLookup'!$A$1:$C$99,2,0)</f>
        <v>3438 Mid St Div New River North Operations</v>
      </c>
      <c r="N3519" t="str">
        <f>VLOOKUP(I3519,'Cost Center VLookup'!$A$1:$C$89,3,0)</f>
        <v>Perry Patterson</v>
      </c>
      <c r="O3519" t="str">
        <f>VLOOKUP(I3519,'Cost Center VLookup'!$A$1:$D$97,4,0)</f>
        <v>Bernie Anderson</v>
      </c>
    </row>
    <row r="3520" spans="1:15" ht="15" hidden="1">
      <c r="A3520" s="283" t="s">
        <v>3931</v>
      </c>
      <c r="B3520" s="282">
        <v>202008</v>
      </c>
      <c r="C3520" s="98" t="s">
        <v>3606</v>
      </c>
      <c r="D3520" s="283" t="s">
        <v>3932</v>
      </c>
      <c r="E3520" s="283" t="s">
        <v>694</v>
      </c>
      <c r="F3520" s="284">
        <v>1000</v>
      </c>
      <c r="G3520" s="285">
        <v>30705</v>
      </c>
      <c r="H3520" s="7" t="str">
        <f>VLOOKUP(G3520,'Sub-Acct VLookup'!$A$1:$B$44,2,0)</f>
        <v>Health</v>
      </c>
      <c r="I3520" s="285">
        <v>3343</v>
      </c>
      <c r="J3520" s="272" t="s">
        <v>1026</v>
      </c>
      <c r="K3520" s="272"/>
      <c r="L3520" t="str">
        <f>VLOOKUP(J3520,'State V-Lookup'!$A$1:$B$19,2,0)</f>
        <v>TENNESSEE</v>
      </c>
      <c r="M3520" t="str">
        <f>VLOOKUP(I3520,'Cost Center VLookup'!$A$1:$C$99,2,0)</f>
        <v>3343 Mid St Div Murfreesboro Operations</v>
      </c>
      <c r="N3520" t="str">
        <f>VLOOKUP(I3520,'Cost Center VLookup'!$A$1:$C$89,3,0)</f>
        <v>James Robbins / Jason Griffin</v>
      </c>
      <c r="O3520" t="str">
        <f>VLOOKUP(I3520,'Cost Center VLookup'!$A$1:$D$97,4,0)</f>
        <v>Brett Lowe</v>
      </c>
    </row>
    <row r="3521" spans="1:15" ht="15" hidden="1">
      <c r="A3521" s="283" t="s">
        <v>3933</v>
      </c>
      <c r="B3521" s="282">
        <v>202008</v>
      </c>
      <c r="C3521" s="98" t="s">
        <v>3606</v>
      </c>
      <c r="D3521" s="283" t="s">
        <v>3934</v>
      </c>
      <c r="E3521" s="283" t="s">
        <v>3788</v>
      </c>
      <c r="F3521" s="284">
        <v>750</v>
      </c>
      <c r="G3521" s="285">
        <v>30736</v>
      </c>
      <c r="H3521" s="7" t="str">
        <f>VLOOKUP(G3521,'Sub-Acct VLookup'!$A$1:$B$44,2,0)</f>
        <v>Community Welfare</v>
      </c>
      <c r="I3521" s="285">
        <v>3307</v>
      </c>
      <c r="J3521" s="272" t="s">
        <v>1026</v>
      </c>
      <c r="K3521" s="272"/>
      <c r="L3521" t="str">
        <f>VLOOKUP(J3521,'State V-Lookup'!$A$1:$B$19,2,0)</f>
        <v>TENNESSEE</v>
      </c>
      <c r="M3521" t="str">
        <f>VLOOKUP(I3521,'Cost Center VLookup'!$A$1:$C$99,2,0)</f>
        <v>3307 Mid St Div Franklin Finance</v>
      </c>
      <c r="N3521" t="str">
        <f>VLOOKUP(I3521,'Cost Center VLookup'!$A$1:$C$89,3,0)</f>
        <v>Marcie Wessinger</v>
      </c>
      <c r="O3521" t="str">
        <f>VLOOKUP(I3521,'Cost Center VLookup'!$A$1:$D$97,4,0)</f>
        <v>Administration</v>
      </c>
    </row>
    <row r="3522" spans="1:15" ht="15" hidden="1">
      <c r="A3522" s="283" t="s">
        <v>3935</v>
      </c>
      <c r="B3522" s="282">
        <v>202008</v>
      </c>
      <c r="C3522" s="98" t="s">
        <v>3606</v>
      </c>
      <c r="D3522" s="283" t="s">
        <v>3936</v>
      </c>
      <c r="E3522" s="283" t="s">
        <v>491</v>
      </c>
      <c r="F3522" s="284">
        <v>1000</v>
      </c>
      <c r="G3522" s="285">
        <v>30736</v>
      </c>
      <c r="H3522" s="7" t="str">
        <f>VLOOKUP(G3522,'Sub-Acct VLookup'!$A$1:$B$44,2,0)</f>
        <v>Community Welfare</v>
      </c>
      <c r="I3522" s="285">
        <v>3343</v>
      </c>
      <c r="J3522" s="272" t="s">
        <v>1026</v>
      </c>
      <c r="K3522" s="272"/>
      <c r="L3522" t="str">
        <f>VLOOKUP(J3522,'State V-Lookup'!$A$1:$B$19,2,0)</f>
        <v>TENNESSEE</v>
      </c>
      <c r="M3522" t="str">
        <f>VLOOKUP(I3522,'Cost Center VLookup'!$A$1:$C$99,2,0)</f>
        <v>3343 Mid St Div Murfreesboro Operations</v>
      </c>
      <c r="N3522" t="str">
        <f>VLOOKUP(I3522,'Cost Center VLookup'!$A$1:$C$89,3,0)</f>
        <v>James Robbins / Jason Griffin</v>
      </c>
      <c r="O3522" t="str">
        <f>VLOOKUP(I3522,'Cost Center VLookup'!$A$1:$D$97,4,0)</f>
        <v>Brett Lowe</v>
      </c>
    </row>
    <row r="3523" spans="1:15" ht="15" hidden="1">
      <c r="A3523" s="283" t="s">
        <v>3940</v>
      </c>
      <c r="B3523" s="282">
        <v>202008</v>
      </c>
      <c r="C3523" s="98" t="s">
        <v>3606</v>
      </c>
      <c r="D3523" s="283" t="s">
        <v>3942</v>
      </c>
      <c r="E3523" s="283" t="s">
        <v>3941</v>
      </c>
      <c r="F3523" s="284">
        <v>500</v>
      </c>
      <c r="G3523" s="285">
        <v>30736</v>
      </c>
      <c r="H3523" s="7" t="str">
        <f>VLOOKUP(G3523,'Sub-Acct VLookup'!$A$1:$B$44,2,0)</f>
        <v>Community Welfare</v>
      </c>
      <c r="I3523" s="285">
        <v>3435</v>
      </c>
      <c r="J3523" s="272" t="s">
        <v>1026</v>
      </c>
      <c r="K3523" s="272"/>
      <c r="L3523" t="str">
        <f>VLOOKUP(J3523,'State V-Lookup'!$A$1:$B$19,2,0)</f>
        <v>TENNESSEE</v>
      </c>
      <c r="M3523" t="str">
        <f>VLOOKUP(I3523,'Cost Center VLookup'!$A$1:$C$99,2,0)</f>
        <v>3435 Mid St Div Greenville/Morristown Operations</v>
      </c>
      <c r="N3523" t="str">
        <f>VLOOKUP(I3523,'Cost Center VLookup'!$A$1:$C$89,3,0)</f>
        <v>Jonathan Barnett</v>
      </c>
      <c r="O3523" t="str">
        <f>VLOOKUP(I3523,'Cost Center VLookup'!$A$1:$D$97,4,0)</f>
        <v>Bernie Anderson</v>
      </c>
    </row>
    <row r="3524" spans="1:15" ht="15" hidden="1">
      <c r="A3524" s="283" t="s">
        <v>3949</v>
      </c>
      <c r="B3524" s="282">
        <v>202008</v>
      </c>
      <c r="C3524" s="98" t="s">
        <v>3606</v>
      </c>
      <c r="D3524" s="283" t="s">
        <v>3950</v>
      </c>
      <c r="E3524" s="283" t="s">
        <v>484</v>
      </c>
      <c r="F3524" s="284">
        <v>3000</v>
      </c>
      <c r="G3524" s="285">
        <v>30703</v>
      </c>
      <c r="H3524" s="7" t="str">
        <f>VLOOKUP(G3524,'Sub-Acct VLookup'!$A$1:$B$44,2,0)</f>
        <v>United Way Agencies</v>
      </c>
      <c r="I3524" s="285">
        <v>2736</v>
      </c>
      <c r="J3524" s="238" t="s">
        <v>1011</v>
      </c>
      <c r="K3524" s="238"/>
      <c r="L3524" t="str">
        <f>VLOOKUP(J3524,'State V-Lookup'!$A$1:$B$19,2,0)</f>
        <v>KENTUCKY</v>
      </c>
      <c r="M3524" t="str">
        <f>VLOOKUP(I3524,'Cost Center VLookup'!$A$1:$C$99,2,0)</f>
        <v>2736 KY Div Hopkinsville C&amp;M/Service</v>
      </c>
      <c r="N3524" t="str">
        <f>VLOOKUP(I3524,'Cost Center VLookup'!$A$1:$C$89,3,0)</f>
        <v>Ryan Tolbert</v>
      </c>
      <c r="O3524" t="str">
        <f>VLOOKUP(I3524,'Cost Center VLookup'!$A$1:$D$97,4,0)</f>
        <v>Mariam Tucker</v>
      </c>
    </row>
    <row r="3525" spans="1:15" ht="15" hidden="1">
      <c r="A3525" s="283" t="s">
        <v>3943</v>
      </c>
      <c r="B3525" s="282">
        <v>202008</v>
      </c>
      <c r="C3525" s="98" t="s">
        <v>3606</v>
      </c>
      <c r="D3525" s="283" t="s">
        <v>3951</v>
      </c>
      <c r="E3525" s="283" t="s">
        <v>3547</v>
      </c>
      <c r="F3525" s="284">
        <v>500</v>
      </c>
      <c r="G3525" s="285">
        <v>30736</v>
      </c>
      <c r="H3525" s="7" t="str">
        <f>VLOOKUP(G3525,'Sub-Acct VLookup'!$A$1:$B$44,2,0)</f>
        <v>Community Welfare</v>
      </c>
      <c r="I3525" s="285">
        <v>3342</v>
      </c>
      <c r="J3525" s="272" t="s">
        <v>1026</v>
      </c>
      <c r="K3525" s="272"/>
      <c r="L3525" t="str">
        <f>VLOOKUP(J3525,'State V-Lookup'!$A$1:$B$19,2,0)</f>
        <v>TENNESSEE</v>
      </c>
      <c r="M3525" t="str">
        <f>VLOOKUP(I3525,'Cost Center VLookup'!$A$1:$C$99,2,0)</f>
        <v>3342 Mid St Div Franklin Operations</v>
      </c>
      <c r="N3525" t="str">
        <f>VLOOKUP(I3525,'Cost Center VLookup'!$A$1:$C$89,3,0)</f>
        <v>Kenny Hay / Steve Steiger</v>
      </c>
      <c r="O3525" t="str">
        <f>VLOOKUP(I3525,'Cost Center VLookup'!$A$1:$D$97,4,0)</f>
        <v>Brett Lowe</v>
      </c>
    </row>
    <row r="3526" spans="1:15" ht="15" hidden="1">
      <c r="A3526" s="283" t="s">
        <v>3943</v>
      </c>
      <c r="B3526" s="282">
        <v>202008</v>
      </c>
      <c r="C3526" s="98" t="s">
        <v>3606</v>
      </c>
      <c r="D3526" s="283" t="s">
        <v>3944</v>
      </c>
      <c r="E3526" s="283" t="s">
        <v>713</v>
      </c>
      <c r="F3526" s="284">
        <v>750</v>
      </c>
      <c r="G3526" s="285">
        <v>30702</v>
      </c>
      <c r="H3526" s="7" t="str">
        <f>VLOOKUP(G3526,'Sub-Acct VLookup'!$A$1:$B$44,2,0)</f>
        <v>Education</v>
      </c>
      <c r="I3526" s="285">
        <v>2734</v>
      </c>
      <c r="J3526" s="238" t="s">
        <v>1011</v>
      </c>
      <c r="K3526" s="238"/>
      <c r="L3526" t="str">
        <f>VLOOKUP(J3526,'State V-Lookup'!$A$1:$B$19,2,0)</f>
        <v>KENTUCKY</v>
      </c>
      <c r="M3526" t="str">
        <f>VLOOKUP(I3526,'Cost Center VLookup'!$A$1:$C$99,2,0)</f>
        <v>2734 KY Div Bowling Green C&amp;M/Service</v>
      </c>
      <c r="N3526" t="str">
        <f>VLOOKUP(I3526,'Cost Center VLookup'!$A$1:$C$89,3,0)</f>
        <v>Don Bonner / Kolby Beals</v>
      </c>
      <c r="O3526" t="str">
        <f>VLOOKUP(I3526,'Cost Center VLookup'!$A$1:$D$97,4,0)</f>
        <v>Mike Close</v>
      </c>
    </row>
    <row r="3527" spans="1:15" ht="15" hidden="1">
      <c r="A3527" s="283" t="s">
        <v>3943</v>
      </c>
      <c r="B3527" s="282">
        <v>202008</v>
      </c>
      <c r="C3527" s="98" t="s">
        <v>3606</v>
      </c>
      <c r="D3527" s="283" t="s">
        <v>3945</v>
      </c>
      <c r="E3527" s="283" t="s">
        <v>2610</v>
      </c>
      <c r="F3527" s="284">
        <v>1250</v>
      </c>
      <c r="G3527" s="285">
        <v>30706</v>
      </c>
      <c r="H3527" s="7" t="str">
        <f>VLOOKUP(G3527,'Sub-Acct VLookup'!$A$1:$B$44,2,0)</f>
        <v>Museums &amp; Arts</v>
      </c>
      <c r="I3527" s="285">
        <v>2637</v>
      </c>
      <c r="J3527" s="238" t="s">
        <v>1011</v>
      </c>
      <c r="K3527" s="238"/>
      <c r="L3527" t="str">
        <f>VLOOKUP(J3527,'State V-Lookup'!$A$1:$B$19,2,0)</f>
        <v>KENTUCKY</v>
      </c>
      <c r="M3527" t="str">
        <f>VLOOKUP(I3527,'Cost Center VLookup'!$A$1:$C$99,2,0)</f>
        <v>2637 KY Div Paducah C&amp;M/Service</v>
      </c>
      <c r="N3527" t="str">
        <f>VLOOKUP(I3527,'Cost Center VLookup'!$A$1:$C$89,3,0)</f>
        <v>Pat Mattingly / Sean Jones</v>
      </c>
      <c r="O3527" t="str">
        <f>VLOOKUP(I3527,'Cost Center VLookup'!$A$1:$D$97,4,0)</f>
        <v>Ryan Tolbert</v>
      </c>
    </row>
    <row r="3528" spans="1:15" ht="15" hidden="1">
      <c r="A3528" s="283" t="s">
        <v>3943</v>
      </c>
      <c r="B3528" s="282">
        <v>202008</v>
      </c>
      <c r="C3528" s="98" t="s">
        <v>3606</v>
      </c>
      <c r="D3528" s="283" t="s">
        <v>3946</v>
      </c>
      <c r="E3528" s="283" t="s">
        <v>700</v>
      </c>
      <c r="F3528" s="284">
        <v>100</v>
      </c>
      <c r="G3528" s="285">
        <v>30702</v>
      </c>
      <c r="H3528" s="7" t="str">
        <f>VLOOKUP(G3528,'Sub-Acct VLookup'!$A$1:$B$44,2,0)</f>
        <v>Education</v>
      </c>
      <c r="I3528" s="285">
        <v>2637</v>
      </c>
      <c r="J3528" s="238" t="s">
        <v>1011</v>
      </c>
      <c r="K3528" s="238"/>
      <c r="L3528" t="str">
        <f>VLOOKUP(J3528,'State V-Lookup'!$A$1:$B$19,2,0)</f>
        <v>KENTUCKY</v>
      </c>
      <c r="M3528" t="str">
        <f>VLOOKUP(I3528,'Cost Center VLookup'!$A$1:$C$99,2,0)</f>
        <v>2637 KY Div Paducah C&amp;M/Service</v>
      </c>
      <c r="N3528" t="str">
        <f>VLOOKUP(I3528,'Cost Center VLookup'!$A$1:$C$89,3,0)</f>
        <v>Pat Mattingly / Sean Jones</v>
      </c>
      <c r="O3528" t="str">
        <f>VLOOKUP(I3528,'Cost Center VLookup'!$A$1:$D$97,4,0)</f>
        <v>Ryan Tolbert</v>
      </c>
    </row>
    <row r="3529" spans="1:15" ht="15" hidden="1">
      <c r="A3529" s="283" t="s">
        <v>3947</v>
      </c>
      <c r="B3529" s="282">
        <v>202008</v>
      </c>
      <c r="C3529" s="98" t="s">
        <v>3606</v>
      </c>
      <c r="D3529" s="283" t="s">
        <v>3948</v>
      </c>
      <c r="E3529" s="283" t="s">
        <v>653</v>
      </c>
      <c r="F3529" s="284">
        <v>3000</v>
      </c>
      <c r="G3529" s="285">
        <v>30702</v>
      </c>
      <c r="H3529" s="7" t="str">
        <f>VLOOKUP(G3529,'Sub-Acct VLookup'!$A$1:$B$44,2,0)</f>
        <v>Education</v>
      </c>
      <c r="I3529" s="285">
        <v>3307</v>
      </c>
      <c r="J3529" s="272" t="s">
        <v>1026</v>
      </c>
      <c r="K3529" s="272"/>
      <c r="L3529" t="str">
        <f>VLOOKUP(J3529,'State V-Lookup'!$A$1:$B$19,2,0)</f>
        <v>TENNESSEE</v>
      </c>
      <c r="M3529" t="str">
        <f>VLOOKUP(I3529,'Cost Center VLookup'!$A$1:$C$99,2,0)</f>
        <v>3307 Mid St Div Franklin Finance</v>
      </c>
      <c r="N3529" t="str">
        <f>VLOOKUP(I3529,'Cost Center VLookup'!$A$1:$C$89,3,0)</f>
        <v>Marcie Wessinger</v>
      </c>
      <c r="O3529" t="str">
        <f>VLOOKUP(I3529,'Cost Center VLookup'!$A$1:$D$97,4,0)</f>
        <v>Administration</v>
      </c>
    </row>
    <row r="3530" spans="1:15" ht="15" hidden="1">
      <c r="A3530" s="283" t="s">
        <v>3947</v>
      </c>
      <c r="B3530" s="282">
        <v>202008</v>
      </c>
      <c r="C3530" s="98" t="s">
        <v>3606</v>
      </c>
      <c r="D3530" s="283" t="s">
        <v>3948</v>
      </c>
      <c r="E3530" s="283" t="s">
        <v>3028</v>
      </c>
      <c r="F3530" s="284">
        <v>5000</v>
      </c>
      <c r="G3530" s="285">
        <v>30702</v>
      </c>
      <c r="H3530" s="7" t="str">
        <f>VLOOKUP(G3530,'Sub-Acct VLookup'!$A$1:$B$44,2,0)</f>
        <v>Education</v>
      </c>
      <c r="I3530" s="285">
        <v>3343</v>
      </c>
      <c r="J3530" s="272" t="s">
        <v>1026</v>
      </c>
      <c r="K3530" s="272"/>
      <c r="L3530" t="str">
        <f>VLOOKUP(J3530,'State V-Lookup'!$A$1:$B$19,2,0)</f>
        <v>TENNESSEE</v>
      </c>
      <c r="M3530" t="str">
        <f>VLOOKUP(I3530,'Cost Center VLookup'!$A$1:$C$99,2,0)</f>
        <v>3343 Mid St Div Murfreesboro Operations</v>
      </c>
      <c r="N3530" t="str">
        <f>VLOOKUP(I3530,'Cost Center VLookup'!$A$1:$C$89,3,0)</f>
        <v>James Robbins / Jason Griffin</v>
      </c>
      <c r="O3530" t="str">
        <f>VLOOKUP(I3530,'Cost Center VLookup'!$A$1:$D$97,4,0)</f>
        <v>Brett Lowe</v>
      </c>
    </row>
    <row r="3531" spans="1:15" ht="15" hidden="1">
      <c r="A3531" s="283" t="s">
        <v>3947</v>
      </c>
      <c r="B3531" s="282">
        <v>202008</v>
      </c>
      <c r="C3531" s="98" t="s">
        <v>3606</v>
      </c>
      <c r="D3531" s="283" t="s">
        <v>3948</v>
      </c>
      <c r="E3531" s="283" t="s">
        <v>3562</v>
      </c>
      <c r="F3531" s="284">
        <v>500</v>
      </c>
      <c r="G3531" s="285">
        <v>30702</v>
      </c>
      <c r="H3531" s="7" t="str">
        <f>VLOOKUP(G3531,'Sub-Acct VLookup'!$A$1:$B$44,2,0)</f>
        <v>Education</v>
      </c>
      <c r="I3531" s="285">
        <v>3343</v>
      </c>
      <c r="J3531" s="272" t="s">
        <v>1026</v>
      </c>
      <c r="K3531" s="272"/>
      <c r="L3531" t="str">
        <f>VLOOKUP(J3531,'State V-Lookup'!$A$1:$B$19,2,0)</f>
        <v>TENNESSEE</v>
      </c>
      <c r="M3531" t="str">
        <f>VLOOKUP(I3531,'Cost Center VLookup'!$A$1:$C$99,2,0)</f>
        <v>3343 Mid St Div Murfreesboro Operations</v>
      </c>
      <c r="N3531" t="str">
        <f>VLOOKUP(I3531,'Cost Center VLookup'!$A$1:$C$89,3,0)</f>
        <v>James Robbins / Jason Griffin</v>
      </c>
      <c r="O3531" t="str">
        <f>VLOOKUP(I3531,'Cost Center VLookup'!$A$1:$D$97,4,0)</f>
        <v>Brett Lowe</v>
      </c>
    </row>
    <row r="3532" spans="1:15" ht="15" hidden="1">
      <c r="A3532" s="283" t="s">
        <v>3952</v>
      </c>
      <c r="B3532" s="282">
        <v>202008</v>
      </c>
      <c r="C3532" s="98" t="s">
        <v>3606</v>
      </c>
      <c r="D3532" s="283" t="s">
        <v>3953</v>
      </c>
      <c r="E3532" s="283" t="s">
        <v>3529</v>
      </c>
      <c r="F3532" s="284">
        <v>500</v>
      </c>
      <c r="G3532" s="285">
        <v>30702</v>
      </c>
      <c r="H3532" s="7" t="str">
        <f>VLOOKUP(G3532,'Sub-Acct VLookup'!$A$1:$B$44,2,0)</f>
        <v>Education</v>
      </c>
      <c r="I3532" s="285">
        <v>3344</v>
      </c>
      <c r="J3532" s="272" t="s">
        <v>1026</v>
      </c>
      <c r="K3532" s="272"/>
      <c r="L3532" t="str">
        <f>VLOOKUP(J3532,'State V-Lookup'!$A$1:$B$19,2,0)</f>
        <v>TENNESSEE</v>
      </c>
      <c r="M3532" t="str">
        <f>VLOOKUP(I3532,'Cost Center VLookup'!$A$1:$C$99,2,0)</f>
        <v>3344 Mid St Div Shelbyville Operations</v>
      </c>
      <c r="N3532" t="str">
        <f>VLOOKUP(I3532,'Cost Center VLookup'!$A$1:$C$89,3,0)</f>
        <v>James Robbins / Jason Griffin</v>
      </c>
      <c r="O3532" t="str">
        <f>VLOOKUP(I3532,'Cost Center VLookup'!$A$1:$D$97,4,0)</f>
        <v>Brett Lowe</v>
      </c>
    </row>
    <row r="3533" spans="1:15" ht="15" hidden="1">
      <c r="A3533" s="283" t="s">
        <v>3954</v>
      </c>
      <c r="B3533" s="282">
        <v>202008</v>
      </c>
      <c r="C3533" s="98" t="s">
        <v>3606</v>
      </c>
      <c r="D3533" s="283" t="s">
        <v>3955</v>
      </c>
      <c r="E3533" s="283" t="s">
        <v>3833</v>
      </c>
      <c r="F3533" s="284">
        <v>5000</v>
      </c>
      <c r="G3533" s="285">
        <v>30736</v>
      </c>
      <c r="H3533" s="7" t="str">
        <f>VLOOKUP(G3533,'Sub-Acct VLookup'!$A$1:$B$44,2,0)</f>
        <v>Community Welfare</v>
      </c>
      <c r="I3533" s="285">
        <v>3435</v>
      </c>
      <c r="J3533" s="272" t="s">
        <v>1026</v>
      </c>
      <c r="K3533" s="272"/>
      <c r="L3533" t="str">
        <f>VLOOKUP(J3533,'State V-Lookup'!$A$1:$B$19,2,0)</f>
        <v>TENNESSEE</v>
      </c>
      <c r="M3533" t="str">
        <f>VLOOKUP(I3533,'Cost Center VLookup'!$A$1:$C$99,2,0)</f>
        <v>3435 Mid St Div Greenville/Morristown Operations</v>
      </c>
      <c r="N3533" t="str">
        <f>VLOOKUP(I3533,'Cost Center VLookup'!$A$1:$C$89,3,0)</f>
        <v>Jonathan Barnett</v>
      </c>
      <c r="O3533" t="str">
        <f>VLOOKUP(I3533,'Cost Center VLookup'!$A$1:$D$97,4,0)</f>
        <v>Bernie Anderson</v>
      </c>
    </row>
    <row r="3534" spans="1:15" ht="15" hidden="1">
      <c r="A3534" s="283" t="s">
        <v>3956</v>
      </c>
      <c r="B3534" s="282">
        <v>202008</v>
      </c>
      <c r="C3534" s="98" t="s">
        <v>3606</v>
      </c>
      <c r="D3534" s="283" t="s">
        <v>3957</v>
      </c>
      <c r="E3534" s="283" t="s">
        <v>3907</v>
      </c>
      <c r="F3534" s="284">
        <v>3000</v>
      </c>
      <c r="G3534" s="285">
        <v>30736</v>
      </c>
      <c r="H3534" s="7" t="str">
        <f>VLOOKUP(G3534,'Sub-Acct VLookup'!$A$1:$B$44,2,0)</f>
        <v>Community Welfare</v>
      </c>
      <c r="I3534" s="285">
        <v>2637</v>
      </c>
      <c r="J3534" s="238" t="s">
        <v>1011</v>
      </c>
      <c r="K3534" s="238"/>
      <c r="L3534" t="str">
        <f>VLOOKUP(J3534,'State V-Lookup'!$A$1:$B$19,2,0)</f>
        <v>KENTUCKY</v>
      </c>
      <c r="M3534" t="str">
        <f>VLOOKUP(I3534,'Cost Center VLookup'!$A$1:$C$99,2,0)</f>
        <v>2637 KY Div Paducah C&amp;M/Service</v>
      </c>
      <c r="N3534" t="str">
        <f>VLOOKUP(I3534,'Cost Center VLookup'!$A$1:$C$89,3,0)</f>
        <v>Pat Mattingly / Sean Jones</v>
      </c>
      <c r="O3534" t="str">
        <f>VLOOKUP(I3534,'Cost Center VLookup'!$A$1:$D$97,4,0)</f>
        <v>Ryan Tolbert</v>
      </c>
    </row>
    <row r="3535" spans="1:15" ht="15" hidden="1">
      <c r="A3535" s="283" t="s">
        <v>3956</v>
      </c>
      <c r="B3535" s="282">
        <v>202008</v>
      </c>
      <c r="C3535" s="98" t="s">
        <v>3606</v>
      </c>
      <c r="D3535" s="283" t="s">
        <v>3957</v>
      </c>
      <c r="E3535" s="283" t="s">
        <v>3958</v>
      </c>
      <c r="F3535" s="284">
        <v>1000</v>
      </c>
      <c r="G3535" s="285">
        <v>30736</v>
      </c>
      <c r="H3535" s="7" t="str">
        <f>VLOOKUP(G3535,'Sub-Acct VLookup'!$A$1:$B$44,2,0)</f>
        <v>Community Welfare</v>
      </c>
      <c r="I3535" s="285">
        <v>3436</v>
      </c>
      <c r="J3535" s="272" t="s">
        <v>1026</v>
      </c>
      <c r="K3535" s="272"/>
      <c r="L3535" t="str">
        <f>VLOOKUP(J3535,'State V-Lookup'!$A$1:$B$19,2,0)</f>
        <v>TENNESSEE</v>
      </c>
      <c r="M3535" t="str">
        <f>VLOOKUP(I3535,'Cost Center VLookup'!$A$1:$C$99,2,0)</f>
        <v>3436 Mid St Div Johnson City Tri-Cities Operations</v>
      </c>
      <c r="N3535" t="str">
        <f>VLOOKUP(I3535,'Cost Center VLookup'!$A$1:$C$89,3,0)</f>
        <v>John Bradley</v>
      </c>
      <c r="O3535" t="str">
        <f>VLOOKUP(I3535,'Cost Center VLookup'!$A$1:$D$97,4,0)</f>
        <v>Bernie Anderson</v>
      </c>
    </row>
    <row r="3536" spans="1:15" ht="15" hidden="1">
      <c r="A3536" s="287" t="s">
        <v>3954</v>
      </c>
      <c r="B3536" s="282">
        <v>202008</v>
      </c>
      <c r="C3536" s="98" t="s">
        <v>3606</v>
      </c>
      <c r="D3536" s="287" t="s">
        <v>3955</v>
      </c>
      <c r="E3536" s="287" t="s">
        <v>2452</v>
      </c>
      <c r="F3536" s="288">
        <v>5000</v>
      </c>
      <c r="G3536" s="289">
        <v>30736</v>
      </c>
      <c r="H3536" s="7" t="str">
        <f>VLOOKUP(G3536,'Sub-Acct VLookup'!$A$1:$B$44,2,0)</f>
        <v>Community Welfare</v>
      </c>
      <c r="I3536" s="289">
        <v>3343</v>
      </c>
      <c r="J3536" s="272" t="s">
        <v>1026</v>
      </c>
      <c r="K3536" s="272"/>
      <c r="L3536" t="str">
        <f>VLOOKUP(J3536,'State V-Lookup'!$A$1:$B$19,2,0)</f>
        <v>TENNESSEE</v>
      </c>
      <c r="M3536" t="str">
        <f>VLOOKUP(I3536,'Cost Center VLookup'!$A$1:$C$99,2,0)</f>
        <v>3343 Mid St Div Murfreesboro Operations</v>
      </c>
      <c r="N3536" t="str">
        <f>VLOOKUP(I3536,'Cost Center VLookup'!$A$1:$C$89,3,0)</f>
        <v>James Robbins / Jason Griffin</v>
      </c>
      <c r="O3536" t="str">
        <f>VLOOKUP(I3536,'Cost Center VLookup'!$A$1:$D$97,4,0)</f>
        <v>Brett Lowe</v>
      </c>
    </row>
    <row r="3537" spans="1:15" ht="15" hidden="1">
      <c r="A3537" s="287" t="s">
        <v>3959</v>
      </c>
      <c r="B3537" s="282">
        <v>202008</v>
      </c>
      <c r="C3537" s="98" t="s">
        <v>3606</v>
      </c>
      <c r="D3537" s="287" t="s">
        <v>3960</v>
      </c>
      <c r="E3537" s="287" t="s">
        <v>470</v>
      </c>
      <c r="F3537" s="288">
        <v>500</v>
      </c>
      <c r="G3537" s="289">
        <v>30702</v>
      </c>
      <c r="H3537" s="7" t="str">
        <f>VLOOKUP(G3537,'Sub-Acct VLookup'!$A$1:$B$44,2,0)</f>
        <v>Education</v>
      </c>
      <c r="I3537" s="289">
        <v>2736</v>
      </c>
      <c r="J3537" s="238" t="s">
        <v>1011</v>
      </c>
      <c r="K3537" s="238"/>
      <c r="L3537" t="str">
        <f>VLOOKUP(J3537,'State V-Lookup'!$A$1:$B$19,2,0)</f>
        <v>KENTUCKY</v>
      </c>
      <c r="M3537" t="str">
        <f>VLOOKUP(I3537,'Cost Center VLookup'!$A$1:$C$99,2,0)</f>
        <v>2736 KY Div Hopkinsville C&amp;M/Service</v>
      </c>
      <c r="N3537" t="str">
        <f>VLOOKUP(I3537,'Cost Center VLookup'!$A$1:$C$89,3,0)</f>
        <v>Ryan Tolbert</v>
      </c>
      <c r="O3537" t="str">
        <f>VLOOKUP(I3537,'Cost Center VLookup'!$A$1:$D$97,4,0)</f>
        <v>Mariam Tucker</v>
      </c>
    </row>
    <row r="3538" spans="1:15" ht="15" hidden="1">
      <c r="A3538" s="287" t="s">
        <v>3961</v>
      </c>
      <c r="B3538" s="282">
        <v>202008</v>
      </c>
      <c r="C3538" s="98" t="s">
        <v>3606</v>
      </c>
      <c r="D3538" s="287" t="s">
        <v>3962</v>
      </c>
      <c r="E3538" s="287" t="s">
        <v>1563</v>
      </c>
      <c r="F3538" s="288">
        <v>5000</v>
      </c>
      <c r="G3538" s="289">
        <v>30736</v>
      </c>
      <c r="H3538" s="7" t="str">
        <f>VLOOKUP(G3538,'Sub-Acct VLookup'!$A$1:$B$44,2,0)</f>
        <v>Community Welfare</v>
      </c>
      <c r="I3538" s="289">
        <v>3439</v>
      </c>
      <c r="J3538" s="290" t="s">
        <v>1035</v>
      </c>
      <c r="K3538" s="290"/>
      <c r="L3538" t="str">
        <f>VLOOKUP(J3538,'State V-Lookup'!$A$1:$B$19,2,0)</f>
        <v>VIRGINIA</v>
      </c>
      <c r="M3538" t="str">
        <f>VLOOKUP(I3538,'Cost Center VLookup'!$A$1:$C$99,2,0)</f>
        <v>3439 Mid St Div New River South Operations</v>
      </c>
      <c r="N3538" t="str">
        <f>VLOOKUP(I3538,'Cost Center VLookup'!$A$1:$C$89,3,0)</f>
        <v>Alex House</v>
      </c>
      <c r="O3538" t="str">
        <f>VLOOKUP(I3538,'Cost Center VLookup'!$A$1:$D$97,4,0)</f>
        <v>Bernie Anderson</v>
      </c>
    </row>
    <row r="3539" spans="1:15" ht="17.25" hidden="1" customHeight="1">
      <c r="A3539" s="287" t="s">
        <v>3956</v>
      </c>
      <c r="B3539" s="282">
        <v>202008</v>
      </c>
      <c r="C3539" s="98" t="s">
        <v>3606</v>
      </c>
      <c r="D3539" s="287" t="s">
        <v>3957</v>
      </c>
      <c r="E3539" s="287" t="s">
        <v>781</v>
      </c>
      <c r="F3539" s="288">
        <v>1000</v>
      </c>
      <c r="G3539" s="289">
        <v>30736</v>
      </c>
      <c r="H3539" s="7" t="str">
        <f>VLOOKUP(G3539,'Sub-Acct VLookup'!$A$1:$B$44,2,0)</f>
        <v>Community Welfare</v>
      </c>
      <c r="I3539" s="289">
        <v>3436</v>
      </c>
      <c r="J3539" s="272" t="s">
        <v>1026</v>
      </c>
      <c r="K3539" s="272"/>
      <c r="L3539" t="str">
        <f>VLOOKUP(J3539,'State V-Lookup'!$A$1:$B$19,2,0)</f>
        <v>TENNESSEE</v>
      </c>
      <c r="M3539" t="str">
        <f>VLOOKUP(I3539,'Cost Center VLookup'!$A$1:$C$99,2,0)</f>
        <v>3436 Mid St Div Johnson City Tri-Cities Operations</v>
      </c>
      <c r="N3539" t="str">
        <f>VLOOKUP(I3539,'Cost Center VLookup'!$A$1:$C$89,3,0)</f>
        <v>John Bradley</v>
      </c>
      <c r="O3539" t="str">
        <f>VLOOKUP(I3539,'Cost Center VLookup'!$A$1:$D$97,4,0)</f>
        <v>Bernie Anderson</v>
      </c>
    </row>
    <row r="3540" spans="1:15" s="230" customFormat="1" ht="15" hidden="1">
      <c r="A3540" s="311" t="s">
        <v>1695</v>
      </c>
      <c r="B3540" s="312">
        <v>202009</v>
      </c>
      <c r="C3540" s="98" t="s">
        <v>3606</v>
      </c>
      <c r="D3540" s="311" t="s">
        <v>1695</v>
      </c>
      <c r="E3540" s="311" t="s">
        <v>1695</v>
      </c>
      <c r="F3540" s="313">
        <v>4000</v>
      </c>
      <c r="G3540" s="312">
        <v>30736</v>
      </c>
      <c r="H3540" s="7" t="str">
        <f>VLOOKUP(G3540,'Sub-Acct VLookup'!$A$1:$B$44,2,0)</f>
        <v>Community Welfare</v>
      </c>
      <c r="I3540" s="312">
        <v>2635</v>
      </c>
      <c r="J3540" s="238" t="s">
        <v>1011</v>
      </c>
      <c r="K3540" s="238"/>
      <c r="L3540" t="str">
        <f>VLOOKUP(J3540,'State V-Lookup'!$A$1:$B$19,2,0)</f>
        <v>KENTUCKY</v>
      </c>
      <c r="M3540" t="str">
        <f>VLOOKUP(I3540,'Cost Center VLookup'!$A$1:$C$99,2,0)</f>
        <v>2635 KY Div Princeton C&amp;M/Service</v>
      </c>
      <c r="N3540" t="str">
        <f>VLOOKUP(I3540,'Cost Center VLookup'!$A$1:$C$89,3,0)</f>
        <v>Rusty Honeycutt</v>
      </c>
      <c r="O3540" t="str">
        <f>VLOOKUP(I3540,'Cost Center VLookup'!$A$1:$D$97,4,0)</f>
        <v>Mariam Tucker</v>
      </c>
    </row>
    <row r="3541" spans="1:15" s="230" customFormat="1" ht="15" hidden="1">
      <c r="A3541" s="311" t="s">
        <v>1695</v>
      </c>
      <c r="B3541" s="312">
        <v>202009</v>
      </c>
      <c r="C3541" s="98" t="s">
        <v>3606</v>
      </c>
      <c r="D3541" s="311" t="s">
        <v>1695</v>
      </c>
      <c r="E3541" s="311" t="s">
        <v>1695</v>
      </c>
      <c r="F3541" s="313">
        <v>9000</v>
      </c>
      <c r="G3541" s="312">
        <v>30736</v>
      </c>
      <c r="H3541" s="7" t="str">
        <f>VLOOKUP(G3541,'Sub-Acct VLookup'!$A$1:$B$44,2,0)</f>
        <v>Community Welfare</v>
      </c>
      <c r="I3541" s="312">
        <v>2634</v>
      </c>
      <c r="J3541" s="238" t="s">
        <v>1011</v>
      </c>
      <c r="K3541" s="238"/>
      <c r="L3541" t="str">
        <f>VLOOKUP(J3541,'State V-Lookup'!$A$1:$B$19,2,0)</f>
        <v>KENTUCKY</v>
      </c>
      <c r="M3541" t="str">
        <f>VLOOKUP(I3541,'Cost Center VLookup'!$A$1:$C$99,2,0)</f>
        <v>2634 KY Div Madisonville C&amp;M/Service</v>
      </c>
      <c r="N3541" t="str">
        <f>VLOOKUP(I3541,'Cost Center VLookup'!$A$1:$C$89,3,0)</f>
        <v>Mike Coleman</v>
      </c>
      <c r="O3541" t="str">
        <f>VLOOKUP(I3541,'Cost Center VLookup'!$A$1:$D$97,4,0)</f>
        <v>Mariam Tucker</v>
      </c>
    </row>
    <row r="3542" spans="1:15" s="230" customFormat="1" ht="15" hidden="1">
      <c r="A3542" s="311" t="s">
        <v>1695</v>
      </c>
      <c r="B3542" s="312">
        <v>202009</v>
      </c>
      <c r="C3542" s="98" t="s">
        <v>3606</v>
      </c>
      <c r="D3542" s="311" t="s">
        <v>1695</v>
      </c>
      <c r="E3542" s="311" t="s">
        <v>1695</v>
      </c>
      <c r="F3542" s="313">
        <v>10000</v>
      </c>
      <c r="G3542" s="312">
        <v>30736</v>
      </c>
      <c r="H3542" s="7" t="str">
        <f>VLOOKUP(G3542,'Sub-Acct VLookup'!$A$1:$B$44,2,0)</f>
        <v>Community Welfare</v>
      </c>
      <c r="I3542" s="312">
        <v>2734</v>
      </c>
      <c r="J3542" s="238" t="s">
        <v>1011</v>
      </c>
      <c r="K3542" s="238"/>
      <c r="L3542" t="str">
        <f>VLOOKUP(J3542,'State V-Lookup'!$A$1:$B$19,2,0)</f>
        <v>KENTUCKY</v>
      </c>
      <c r="M3542" t="str">
        <f>VLOOKUP(I3542,'Cost Center VLookup'!$A$1:$C$99,2,0)</f>
        <v>2734 KY Div Bowling Green C&amp;M/Service</v>
      </c>
      <c r="N3542" t="str">
        <f>VLOOKUP(I3542,'Cost Center VLookup'!$A$1:$C$89,3,0)</f>
        <v>Don Bonner / Kolby Beals</v>
      </c>
      <c r="O3542" t="str">
        <f>VLOOKUP(I3542,'Cost Center VLookup'!$A$1:$D$97,4,0)</f>
        <v>Mike Close</v>
      </c>
    </row>
    <row r="3543" spans="1:15" s="230" customFormat="1" ht="15" hidden="1">
      <c r="A3543" s="311" t="s">
        <v>1695</v>
      </c>
      <c r="B3543" s="312">
        <v>202009</v>
      </c>
      <c r="C3543" s="98" t="s">
        <v>3606</v>
      </c>
      <c r="D3543" s="311" t="s">
        <v>1695</v>
      </c>
      <c r="E3543" s="311" t="s">
        <v>1695</v>
      </c>
      <c r="F3543" s="313">
        <v>10000</v>
      </c>
      <c r="G3543" s="312">
        <v>30736</v>
      </c>
      <c r="H3543" s="7" t="str">
        <f>VLOOKUP(G3543,'Sub-Acct VLookup'!$A$1:$B$44,2,0)</f>
        <v>Community Welfare</v>
      </c>
      <c r="I3543" s="312">
        <v>2738</v>
      </c>
      <c r="J3543" s="238" t="s">
        <v>1011</v>
      </c>
      <c r="K3543" s="238"/>
      <c r="L3543" t="str">
        <f>VLOOKUP(J3543,'State V-Lookup'!$A$1:$B$19,2,0)</f>
        <v>KENTUCKY</v>
      </c>
      <c r="M3543" t="str">
        <f>VLOOKUP(I3543,'Cost Center VLookup'!$A$1:$C$99,2,0)</f>
        <v>2738 KY Div Campbellsville C&amp;M/Service</v>
      </c>
      <c r="N3543" t="str">
        <f>VLOOKUP(I3543,'Cost Center VLookup'!$A$1:$C$89,3,0)</f>
        <v>Matt Ferguson</v>
      </c>
      <c r="O3543" t="str">
        <f>VLOOKUP(I3543,'Cost Center VLookup'!$A$1:$D$97,4,0)</f>
        <v>Mike Close</v>
      </c>
    </row>
    <row r="3544" spans="1:15" s="230" customFormat="1" ht="15" hidden="1">
      <c r="A3544" s="311" t="s">
        <v>1695</v>
      </c>
      <c r="B3544" s="312">
        <v>202009</v>
      </c>
      <c r="C3544" s="98" t="s">
        <v>3606</v>
      </c>
      <c r="D3544" s="311" t="s">
        <v>1695</v>
      </c>
      <c r="E3544" s="311" t="s">
        <v>1695</v>
      </c>
      <c r="F3544" s="313">
        <v>10000</v>
      </c>
      <c r="G3544" s="312">
        <v>30736</v>
      </c>
      <c r="H3544" s="7" t="str">
        <f>VLOOKUP(G3544,'Sub-Acct VLookup'!$A$1:$B$44,2,0)</f>
        <v>Community Welfare</v>
      </c>
      <c r="I3544" s="312">
        <v>2736</v>
      </c>
      <c r="J3544" s="238" t="s">
        <v>1011</v>
      </c>
      <c r="K3544" s="238"/>
      <c r="L3544" t="str">
        <f>VLOOKUP(J3544,'State V-Lookup'!$A$1:$B$19,2,0)</f>
        <v>KENTUCKY</v>
      </c>
      <c r="M3544" t="str">
        <f>VLOOKUP(I3544,'Cost Center VLookup'!$A$1:$C$99,2,0)</f>
        <v>2736 KY Div Hopkinsville C&amp;M/Service</v>
      </c>
      <c r="N3544" t="str">
        <f>VLOOKUP(I3544,'Cost Center VLookup'!$A$1:$C$89,3,0)</f>
        <v>Ryan Tolbert</v>
      </c>
      <c r="O3544" t="str">
        <f>VLOOKUP(I3544,'Cost Center VLookup'!$A$1:$D$97,4,0)</f>
        <v>Mariam Tucker</v>
      </c>
    </row>
    <row r="3545" spans="1:15" s="230" customFormat="1" ht="15" hidden="1">
      <c r="A3545" s="311" t="s">
        <v>1695</v>
      </c>
      <c r="B3545" s="312">
        <v>202009</v>
      </c>
      <c r="C3545" s="98" t="s">
        <v>3606</v>
      </c>
      <c r="D3545" s="311" t="s">
        <v>1695</v>
      </c>
      <c r="E3545" s="311" t="s">
        <v>1695</v>
      </c>
      <c r="F3545" s="313">
        <v>10000</v>
      </c>
      <c r="G3545" s="312">
        <v>30736</v>
      </c>
      <c r="H3545" s="7" t="str">
        <f>VLOOKUP(G3545,'Sub-Acct VLookup'!$A$1:$B$44,2,0)</f>
        <v>Community Welfare</v>
      </c>
      <c r="I3545" s="312">
        <v>2739</v>
      </c>
      <c r="J3545" s="238" t="s">
        <v>1011</v>
      </c>
      <c r="K3545" s="238"/>
      <c r="L3545" t="str">
        <f>VLOOKUP(J3545,'State V-Lookup'!$A$1:$B$19,2,0)</f>
        <v>KENTUCKY</v>
      </c>
      <c r="M3545" t="str">
        <f>VLOOKUP(I3545,'Cost Center VLookup'!$A$1:$C$99,2,0)</f>
        <v>2739 KY Div Shelbyville C&amp;M/Service</v>
      </c>
      <c r="N3545" t="str">
        <f>VLOOKUP(I3545,'Cost Center VLookup'!$A$1:$C$89,3,0)</f>
        <v>Jake Basham</v>
      </c>
      <c r="O3545" t="str">
        <f>VLOOKUP(I3545,'Cost Center VLookup'!$A$1:$D$97,4,0)</f>
        <v>Mike Close</v>
      </c>
    </row>
    <row r="3546" spans="1:15" s="230" customFormat="1" ht="15" hidden="1">
      <c r="A3546" s="311" t="s">
        <v>1695</v>
      </c>
      <c r="B3546" s="312">
        <v>202009</v>
      </c>
      <c r="C3546" s="98" t="s">
        <v>3606</v>
      </c>
      <c r="D3546" s="311" t="s">
        <v>1695</v>
      </c>
      <c r="E3546" s="311" t="s">
        <v>1695</v>
      </c>
      <c r="F3546" s="313">
        <v>15000</v>
      </c>
      <c r="G3546" s="312">
        <v>30736</v>
      </c>
      <c r="H3546" s="7" t="str">
        <f>VLOOKUP(G3546,'Sub-Acct VLookup'!$A$1:$B$44,2,0)</f>
        <v>Community Welfare</v>
      </c>
      <c r="I3546" s="312">
        <v>2637</v>
      </c>
      <c r="J3546" s="238" t="s">
        <v>1011</v>
      </c>
      <c r="K3546" s="238"/>
      <c r="L3546" t="str">
        <f>VLOOKUP(J3546,'State V-Lookup'!$A$1:$B$19,2,0)</f>
        <v>KENTUCKY</v>
      </c>
      <c r="M3546" t="str">
        <f>VLOOKUP(I3546,'Cost Center VLookup'!$A$1:$C$99,2,0)</f>
        <v>2637 KY Div Paducah C&amp;M/Service</v>
      </c>
      <c r="N3546" t="str">
        <f>VLOOKUP(I3546,'Cost Center VLookup'!$A$1:$C$89,3,0)</f>
        <v>Pat Mattingly / Sean Jones</v>
      </c>
      <c r="O3546" t="str">
        <f>VLOOKUP(I3546,'Cost Center VLookup'!$A$1:$D$97,4,0)</f>
        <v>Ryan Tolbert</v>
      </c>
    </row>
    <row r="3547" spans="1:15" s="230" customFormat="1" ht="15" hidden="1">
      <c r="A3547" s="311" t="s">
        <v>1695</v>
      </c>
      <c r="B3547" s="312">
        <v>202009</v>
      </c>
      <c r="C3547" s="98" t="s">
        <v>3606</v>
      </c>
      <c r="D3547" s="311" t="s">
        <v>1695</v>
      </c>
      <c r="E3547" s="311" t="s">
        <v>1695</v>
      </c>
      <c r="F3547" s="313">
        <v>25000</v>
      </c>
      <c r="G3547" s="312">
        <v>30736</v>
      </c>
      <c r="H3547" s="7" t="str">
        <f>VLOOKUP(G3547,'Sub-Acct VLookup'!$A$1:$B$44,2,0)</f>
        <v>Community Welfare</v>
      </c>
      <c r="I3547" s="312">
        <v>3333</v>
      </c>
      <c r="J3547" s="314" t="s">
        <v>1035</v>
      </c>
      <c r="K3547" s="314"/>
      <c r="L3547" t="str">
        <f>VLOOKUP(J3547,'State V-Lookup'!$A$1:$B$19,2,0)</f>
        <v>VIRGINIA</v>
      </c>
      <c r="M3547" t="str">
        <f>VLOOKUP(I3547,'Cost Center VLookup'!$A$1:$C$99,2,0)</f>
        <v>3333 Mid St Div Public Affairs</v>
      </c>
      <c r="N3547" t="str">
        <f>VLOOKUP(I3547,'Cost Center VLookup'!$A$1:$C$89,3,0)</f>
        <v>Mark Martin</v>
      </c>
      <c r="O3547" t="str">
        <f>VLOOKUP(I3547,'Cost Center VLookup'!$A$1:$D$97,4,0)</f>
        <v>Administration</v>
      </c>
    </row>
    <row r="3548" spans="1:15" s="230" customFormat="1" ht="15" hidden="1">
      <c r="A3548" s="311" t="s">
        <v>1695</v>
      </c>
      <c r="B3548" s="312">
        <v>202009</v>
      </c>
      <c r="C3548" s="98" t="s">
        <v>3606</v>
      </c>
      <c r="D3548" s="311" t="s">
        <v>1695</v>
      </c>
      <c r="E3548" s="311" t="s">
        <v>1695</v>
      </c>
      <c r="F3548" s="313">
        <v>25500</v>
      </c>
      <c r="G3548" s="312">
        <v>30736</v>
      </c>
      <c r="H3548" s="7" t="str">
        <f>VLOOKUP(G3548,'Sub-Acct VLookup'!$A$1:$B$44,2,0)</f>
        <v>Community Welfare</v>
      </c>
      <c r="I3548" s="312">
        <v>2636</v>
      </c>
      <c r="J3548" s="238" t="s">
        <v>1011</v>
      </c>
      <c r="K3548" s="238"/>
      <c r="L3548" t="str">
        <f>VLOOKUP(J3548,'State V-Lookup'!$A$1:$B$19,2,0)</f>
        <v>KENTUCKY</v>
      </c>
      <c r="M3548" t="str">
        <f>VLOOKUP(I3548,'Cost Center VLookup'!$A$1:$C$99,2,0)</f>
        <v>2636 KY Div Owensboro C&amp;M/Service</v>
      </c>
      <c r="N3548" t="str">
        <f>VLOOKUP(I3548,'Cost Center VLookup'!$A$1:$C$89,3,0)</f>
        <v>Robbie Porter / Daniel Mayfield</v>
      </c>
      <c r="O3548" t="str">
        <f>VLOOKUP(I3548,'Cost Center VLookup'!$A$1:$D$97,4,0)</f>
        <v>Mariam Tucker</v>
      </c>
    </row>
    <row r="3549" spans="1:15" s="230" customFormat="1" ht="15" hidden="1">
      <c r="A3549" s="311" t="s">
        <v>1695</v>
      </c>
      <c r="B3549" s="312">
        <v>202009</v>
      </c>
      <c r="C3549" s="98" t="s">
        <v>3606</v>
      </c>
      <c r="D3549" s="311" t="s">
        <v>1695</v>
      </c>
      <c r="E3549" s="311" t="s">
        <v>1695</v>
      </c>
      <c r="F3549" s="313">
        <v>27000</v>
      </c>
      <c r="G3549" s="312">
        <v>30736</v>
      </c>
      <c r="H3549" s="7" t="str">
        <f>VLOOKUP(G3549,'Sub-Acct VLookup'!$A$1:$B$44,2,0)</f>
        <v>Community Welfare</v>
      </c>
      <c r="I3549" s="312">
        <v>2735</v>
      </c>
      <c r="J3549" s="238" t="s">
        <v>1011</v>
      </c>
      <c r="K3549" s="238"/>
      <c r="L3549" t="str">
        <f>VLOOKUP(J3549,'State V-Lookup'!$A$1:$B$19,2,0)</f>
        <v>KENTUCKY</v>
      </c>
      <c r="M3549" t="str">
        <f>VLOOKUP(I3549,'Cost Center VLookup'!$A$1:$C$99,2,0)</f>
        <v>2735 KY Div Glasgow C&amp;M/Service</v>
      </c>
      <c r="N3549" t="str">
        <f>VLOOKUP(I3549,'Cost Center VLookup'!$A$1:$C$89,3,0)</f>
        <v>Brett Lowe</v>
      </c>
      <c r="O3549" t="str">
        <f>VLOOKUP(I3549,'Cost Center VLookup'!$A$1:$D$97,4,0)</f>
        <v>Mike Close</v>
      </c>
    </row>
    <row r="3550" spans="1:15" s="230" customFormat="1" ht="15" hidden="1">
      <c r="A3550" s="311" t="s">
        <v>1695</v>
      </c>
      <c r="B3550" s="312">
        <v>202009</v>
      </c>
      <c r="C3550" s="98" t="s">
        <v>3606</v>
      </c>
      <c r="D3550" s="311" t="s">
        <v>1695</v>
      </c>
      <c r="E3550" s="311" t="s">
        <v>1695</v>
      </c>
      <c r="F3550" s="313">
        <v>50000</v>
      </c>
      <c r="G3550" s="312">
        <v>30736</v>
      </c>
      <c r="H3550" s="7" t="str">
        <f>VLOOKUP(G3550,'Sub-Acct VLookup'!$A$1:$B$44,2,0)</f>
        <v>Community Welfare</v>
      </c>
      <c r="I3550" s="312">
        <v>3342</v>
      </c>
      <c r="J3550" s="314" t="s">
        <v>1026</v>
      </c>
      <c r="K3550" s="314"/>
      <c r="L3550" t="str">
        <f>VLOOKUP(J3550,'State V-Lookup'!$A$1:$B$19,2,0)</f>
        <v>TENNESSEE</v>
      </c>
      <c r="M3550" t="str">
        <f>VLOOKUP(I3550,'Cost Center VLookup'!$A$1:$C$99,2,0)</f>
        <v>3342 Mid St Div Franklin Operations</v>
      </c>
      <c r="N3550" t="str">
        <f>VLOOKUP(I3550,'Cost Center VLookup'!$A$1:$C$89,3,0)</f>
        <v>Kenny Hay / Steve Steiger</v>
      </c>
      <c r="O3550" t="str">
        <f>VLOOKUP(I3550,'Cost Center VLookup'!$A$1:$D$97,4,0)</f>
        <v>Brett Lowe</v>
      </c>
    </row>
    <row r="3551" spans="1:15" s="230" customFormat="1" ht="15" hidden="1">
      <c r="A3551" s="311" t="s">
        <v>1695</v>
      </c>
      <c r="B3551" s="312">
        <v>202009</v>
      </c>
      <c r="C3551" s="98" t="s">
        <v>3606</v>
      </c>
      <c r="D3551" s="311" t="s">
        <v>1695</v>
      </c>
      <c r="E3551" s="311" t="s">
        <v>1695</v>
      </c>
      <c r="F3551" s="313">
        <v>76000</v>
      </c>
      <c r="G3551" s="312">
        <v>30736</v>
      </c>
      <c r="H3551" s="7" t="str">
        <f>VLOOKUP(G3551,'Sub-Acct VLookup'!$A$1:$B$44,2,0)</f>
        <v>Community Welfare</v>
      </c>
      <c r="I3551" s="312">
        <v>3333</v>
      </c>
      <c r="J3551" s="314" t="s">
        <v>1026</v>
      </c>
      <c r="K3551" s="314"/>
      <c r="L3551" t="str">
        <f>VLOOKUP(J3551,'State V-Lookup'!$A$1:$B$19,2,0)</f>
        <v>TENNESSEE</v>
      </c>
      <c r="M3551" t="str">
        <f>VLOOKUP(I3551,'Cost Center VLookup'!$A$1:$C$99,2,0)</f>
        <v>3333 Mid St Div Public Affairs</v>
      </c>
      <c r="N3551" t="str">
        <f>VLOOKUP(I3551,'Cost Center VLookup'!$A$1:$C$89,3,0)</f>
        <v>Mark Martin</v>
      </c>
      <c r="O3551" t="str">
        <f>VLOOKUP(I3551,'Cost Center VLookup'!$A$1:$D$97,4,0)</f>
        <v>Administration</v>
      </c>
    </row>
    <row r="3552" spans="1:15" s="230" customFormat="1" ht="15" hidden="1">
      <c r="A3552" s="311" t="s">
        <v>3972</v>
      </c>
      <c r="B3552" s="312">
        <v>202009</v>
      </c>
      <c r="C3552" s="98" t="s">
        <v>3606</v>
      </c>
      <c r="D3552" s="311" t="s">
        <v>3973</v>
      </c>
      <c r="E3552" s="311" t="s">
        <v>2501</v>
      </c>
      <c r="F3552" s="313">
        <v>1000</v>
      </c>
      <c r="G3552" s="312">
        <v>30736</v>
      </c>
      <c r="H3552" s="7" t="str">
        <f>VLOOKUP(G3552,'Sub-Acct VLookup'!$A$1:$B$44,2,0)</f>
        <v>Community Welfare</v>
      </c>
      <c r="I3552" s="312">
        <v>2636</v>
      </c>
      <c r="J3552" s="238" t="s">
        <v>1011</v>
      </c>
      <c r="K3552" s="238"/>
      <c r="L3552" t="str">
        <f>VLOOKUP(J3552,'State V-Lookup'!$A$1:$B$19,2,0)</f>
        <v>KENTUCKY</v>
      </c>
      <c r="M3552" t="str">
        <f>VLOOKUP(I3552,'Cost Center VLookup'!$A$1:$C$99,2,0)</f>
        <v>2636 KY Div Owensboro C&amp;M/Service</v>
      </c>
      <c r="N3552" t="str">
        <f>VLOOKUP(I3552,'Cost Center VLookup'!$A$1:$C$89,3,0)</f>
        <v>Robbie Porter / Daniel Mayfield</v>
      </c>
      <c r="O3552" t="str">
        <f>VLOOKUP(I3552,'Cost Center VLookup'!$A$1:$D$97,4,0)</f>
        <v>Mariam Tucker</v>
      </c>
    </row>
    <row r="3553" spans="1:15" s="230" customFormat="1" ht="15" hidden="1">
      <c r="A3553" s="311" t="s">
        <v>3959</v>
      </c>
      <c r="B3553" s="312">
        <v>202009</v>
      </c>
      <c r="C3553" s="98" t="s">
        <v>3606</v>
      </c>
      <c r="D3553" s="311" t="s">
        <v>3964</v>
      </c>
      <c r="E3553" s="311" t="s">
        <v>3963</v>
      </c>
      <c r="F3553" s="313">
        <v>700</v>
      </c>
      <c r="G3553" s="312">
        <v>30736</v>
      </c>
      <c r="H3553" s="7" t="str">
        <f>VLOOKUP(G3553,'Sub-Acct VLookup'!$A$1:$B$44,2,0)</f>
        <v>Community Welfare</v>
      </c>
      <c r="I3553" s="312">
        <v>3434</v>
      </c>
      <c r="J3553" s="314" t="s">
        <v>1026</v>
      </c>
      <c r="K3553" s="314"/>
      <c r="L3553" t="str">
        <f>VLOOKUP(J3553,'State V-Lookup'!$A$1:$B$19,2,0)</f>
        <v>TENNESSEE</v>
      </c>
      <c r="M3553" t="str">
        <f>VLOOKUP(I3553,'Cost Center VLookup'!$A$1:$C$99,2,0)</f>
        <v>3434 Mid St Div Maryville Operations</v>
      </c>
      <c r="N3553" t="str">
        <f>VLOOKUP(I3553,'Cost Center VLookup'!$A$1:$C$89,3,0)</f>
        <v>Bobby Burrell</v>
      </c>
      <c r="O3553" t="str">
        <f>VLOOKUP(I3553,'Cost Center VLookup'!$A$1:$D$97,4,0)</f>
        <v>Bernie Anderson</v>
      </c>
    </row>
    <row r="3554" spans="1:15" s="230" customFormat="1" ht="15" hidden="1">
      <c r="A3554" s="311" t="s">
        <v>3965</v>
      </c>
      <c r="B3554" s="312">
        <v>202009</v>
      </c>
      <c r="C3554" s="98" t="s">
        <v>3606</v>
      </c>
      <c r="D3554" s="311" t="s">
        <v>3967</v>
      </c>
      <c r="E3554" s="311" t="s">
        <v>3966</v>
      </c>
      <c r="F3554" s="313">
        <v>500</v>
      </c>
      <c r="G3554" s="312">
        <v>30736</v>
      </c>
      <c r="H3554" s="7" t="str">
        <f>VLOOKUP(G3554,'Sub-Acct VLookup'!$A$1:$B$44,2,0)</f>
        <v>Community Welfare</v>
      </c>
      <c r="I3554" s="312">
        <v>2636</v>
      </c>
      <c r="J3554" s="238" t="s">
        <v>1011</v>
      </c>
      <c r="K3554" s="238"/>
      <c r="L3554" t="str">
        <f>VLOOKUP(J3554,'State V-Lookup'!$A$1:$B$19,2,0)</f>
        <v>KENTUCKY</v>
      </c>
      <c r="M3554" t="str">
        <f>VLOOKUP(I3554,'Cost Center VLookup'!$A$1:$C$99,2,0)</f>
        <v>2636 KY Div Owensboro C&amp;M/Service</v>
      </c>
      <c r="N3554" t="str">
        <f>VLOOKUP(I3554,'Cost Center VLookup'!$A$1:$C$89,3,0)</f>
        <v>Robbie Porter / Daniel Mayfield</v>
      </c>
      <c r="O3554" t="str">
        <f>VLOOKUP(I3554,'Cost Center VLookup'!$A$1:$D$97,4,0)</f>
        <v>Mariam Tucker</v>
      </c>
    </row>
    <row r="3555" spans="1:15" s="230" customFormat="1" ht="15" hidden="1">
      <c r="A3555" s="311" t="s">
        <v>3983</v>
      </c>
      <c r="B3555" s="312">
        <v>202009</v>
      </c>
      <c r="C3555" s="98" t="s">
        <v>3606</v>
      </c>
      <c r="D3555" s="311" t="s">
        <v>3985</v>
      </c>
      <c r="E3555" s="311" t="s">
        <v>470</v>
      </c>
      <c r="F3555" s="313">
        <v>500</v>
      </c>
      <c r="G3555" s="312">
        <v>30736</v>
      </c>
      <c r="H3555" s="7" t="str">
        <f>VLOOKUP(G3555,'Sub-Acct VLookup'!$A$1:$B$44,2,0)</f>
        <v>Community Welfare</v>
      </c>
      <c r="I3555" s="312">
        <v>2637</v>
      </c>
      <c r="J3555" s="238" t="s">
        <v>1011</v>
      </c>
      <c r="K3555" s="238"/>
      <c r="L3555" t="str">
        <f>VLOOKUP(J3555,'State V-Lookup'!$A$1:$B$19,2,0)</f>
        <v>KENTUCKY</v>
      </c>
      <c r="M3555" t="str">
        <f>VLOOKUP(I3555,'Cost Center VLookup'!$A$1:$C$99,2,0)</f>
        <v>2637 KY Div Paducah C&amp;M/Service</v>
      </c>
      <c r="N3555" t="str">
        <f>VLOOKUP(I3555,'Cost Center VLookup'!$A$1:$C$89,3,0)</f>
        <v>Pat Mattingly / Sean Jones</v>
      </c>
      <c r="O3555" t="str">
        <f>VLOOKUP(I3555,'Cost Center VLookup'!$A$1:$D$97,4,0)</f>
        <v>Ryan Tolbert</v>
      </c>
    </row>
    <row r="3556" spans="1:15" s="230" customFormat="1" ht="15" hidden="1">
      <c r="A3556" s="311" t="s">
        <v>3983</v>
      </c>
      <c r="B3556" s="312">
        <v>202009</v>
      </c>
      <c r="C3556" s="98" t="s">
        <v>3606</v>
      </c>
      <c r="D3556" s="311" t="s">
        <v>3985</v>
      </c>
      <c r="E3556" s="311" t="s">
        <v>3984</v>
      </c>
      <c r="F3556" s="313">
        <v>2500</v>
      </c>
      <c r="G3556" s="312">
        <v>30736</v>
      </c>
      <c r="H3556" s="7" t="str">
        <f>VLOOKUP(G3556,'Sub-Acct VLookup'!$A$1:$B$44,2,0)</f>
        <v>Community Welfare</v>
      </c>
      <c r="I3556" s="312">
        <v>3342</v>
      </c>
      <c r="J3556" s="314" t="s">
        <v>1026</v>
      </c>
      <c r="K3556" s="314"/>
      <c r="L3556" t="str">
        <f>VLOOKUP(J3556,'State V-Lookup'!$A$1:$B$19,2,0)</f>
        <v>TENNESSEE</v>
      </c>
      <c r="M3556" t="str">
        <f>VLOOKUP(I3556,'Cost Center VLookup'!$A$1:$C$99,2,0)</f>
        <v>3342 Mid St Div Franklin Operations</v>
      </c>
      <c r="N3556" t="str">
        <f>VLOOKUP(I3556,'Cost Center VLookup'!$A$1:$C$89,3,0)</f>
        <v>Kenny Hay / Steve Steiger</v>
      </c>
      <c r="O3556" t="str">
        <f>VLOOKUP(I3556,'Cost Center VLookup'!$A$1:$D$97,4,0)</f>
        <v>Brett Lowe</v>
      </c>
    </row>
    <row r="3557" spans="1:15" s="230" customFormat="1" ht="15" hidden="1">
      <c r="A3557" s="311" t="s">
        <v>3974</v>
      </c>
      <c r="B3557" s="312">
        <v>202009</v>
      </c>
      <c r="C3557" s="98" t="s">
        <v>3606</v>
      </c>
      <c r="D3557" s="311" t="s">
        <v>3996</v>
      </c>
      <c r="E3557" s="311" t="s">
        <v>3995</v>
      </c>
      <c r="F3557" s="313">
        <v>250</v>
      </c>
      <c r="G3557" s="312">
        <v>30736</v>
      </c>
      <c r="H3557" s="7" t="str">
        <f>VLOOKUP(G3557,'Sub-Acct VLookup'!$A$1:$B$44,2,0)</f>
        <v>Community Welfare</v>
      </c>
      <c r="I3557" s="312">
        <v>2634</v>
      </c>
      <c r="J3557" s="238" t="s">
        <v>1011</v>
      </c>
      <c r="K3557" s="238"/>
      <c r="L3557" t="str">
        <f>VLOOKUP(J3557,'State V-Lookup'!$A$1:$B$19,2,0)</f>
        <v>KENTUCKY</v>
      </c>
      <c r="M3557" t="str">
        <f>VLOOKUP(I3557,'Cost Center VLookup'!$A$1:$C$99,2,0)</f>
        <v>2634 KY Div Madisonville C&amp;M/Service</v>
      </c>
      <c r="N3557" t="str">
        <f>VLOOKUP(I3557,'Cost Center VLookup'!$A$1:$C$89,3,0)</f>
        <v>Mike Coleman</v>
      </c>
      <c r="O3557" t="str">
        <f>VLOOKUP(I3557,'Cost Center VLookup'!$A$1:$D$97,4,0)</f>
        <v>Mariam Tucker</v>
      </c>
    </row>
    <row r="3558" spans="1:15" s="230" customFormat="1" ht="15" hidden="1">
      <c r="A3558" s="311" t="s">
        <v>3974</v>
      </c>
      <c r="B3558" s="312">
        <v>202009</v>
      </c>
      <c r="C3558" s="98" t="s">
        <v>3606</v>
      </c>
      <c r="D3558" s="311" t="s">
        <v>3975</v>
      </c>
      <c r="E3558" s="311" t="s">
        <v>470</v>
      </c>
      <c r="F3558" s="313">
        <v>10000</v>
      </c>
      <c r="G3558" s="312">
        <v>30736</v>
      </c>
      <c r="H3558" s="7" t="str">
        <f>VLOOKUP(G3558,'Sub-Acct VLookup'!$A$1:$B$44,2,0)</f>
        <v>Community Welfare</v>
      </c>
      <c r="I3558" s="312">
        <v>2739</v>
      </c>
      <c r="J3558" s="238" t="s">
        <v>1011</v>
      </c>
      <c r="K3558" s="238"/>
      <c r="L3558" t="str">
        <f>VLOOKUP(J3558,'State V-Lookup'!$A$1:$B$19,2,0)</f>
        <v>KENTUCKY</v>
      </c>
      <c r="M3558" t="str">
        <f>VLOOKUP(I3558,'Cost Center VLookup'!$A$1:$C$99,2,0)</f>
        <v>2739 KY Div Shelbyville C&amp;M/Service</v>
      </c>
      <c r="N3558" t="str">
        <f>VLOOKUP(I3558,'Cost Center VLookup'!$A$1:$C$89,3,0)</f>
        <v>Jake Basham</v>
      </c>
      <c r="O3558" t="str">
        <f>VLOOKUP(I3558,'Cost Center VLookup'!$A$1:$D$97,4,0)</f>
        <v>Mike Close</v>
      </c>
    </row>
    <row r="3559" spans="1:15" s="230" customFormat="1" ht="15" hidden="1">
      <c r="A3559" s="311" t="s">
        <v>3968</v>
      </c>
      <c r="B3559" s="312">
        <v>202009</v>
      </c>
      <c r="C3559" s="98" t="s">
        <v>3606</v>
      </c>
      <c r="D3559" s="311" t="s">
        <v>3969</v>
      </c>
      <c r="E3559" s="311" t="s">
        <v>491</v>
      </c>
      <c r="F3559" s="313">
        <v>500</v>
      </c>
      <c r="G3559" s="312">
        <v>30736</v>
      </c>
      <c r="H3559" s="7" t="str">
        <f>VLOOKUP(G3559,'Sub-Acct VLookup'!$A$1:$B$44,2,0)</f>
        <v>Community Welfare</v>
      </c>
      <c r="I3559" s="312">
        <v>2636</v>
      </c>
      <c r="J3559" s="314" t="s">
        <v>1011</v>
      </c>
      <c r="K3559" s="314"/>
      <c r="L3559" t="str">
        <f>VLOOKUP(J3559,'State V-Lookup'!$A$1:$B$19,2,0)</f>
        <v>KENTUCKY</v>
      </c>
      <c r="M3559" t="str">
        <f>VLOOKUP(I3559,'Cost Center VLookup'!$A$1:$C$99,2,0)</f>
        <v>2636 KY Div Owensboro C&amp;M/Service</v>
      </c>
      <c r="N3559" t="str">
        <f>VLOOKUP(I3559,'Cost Center VLookup'!$A$1:$C$89,3,0)</f>
        <v>Robbie Porter / Daniel Mayfield</v>
      </c>
      <c r="O3559" t="str">
        <f>VLOOKUP(I3559,'Cost Center VLookup'!$A$1:$D$97,4,0)</f>
        <v>Mariam Tucker</v>
      </c>
    </row>
    <row r="3560" spans="1:15" s="230" customFormat="1" ht="15" hidden="1">
      <c r="A3560" s="311" t="s">
        <v>3970</v>
      </c>
      <c r="B3560" s="312">
        <v>202009</v>
      </c>
      <c r="C3560" s="98" t="s">
        <v>3606</v>
      </c>
      <c r="D3560" s="311" t="s">
        <v>3971</v>
      </c>
      <c r="E3560" s="311" t="s">
        <v>484</v>
      </c>
      <c r="F3560" s="313">
        <v>120</v>
      </c>
      <c r="G3560" s="312">
        <v>30736</v>
      </c>
      <c r="H3560" s="7" t="str">
        <f>VLOOKUP(G3560,'Sub-Acct VLookup'!$A$1:$B$44,2,0)</f>
        <v>Community Welfare</v>
      </c>
      <c r="I3560" s="312">
        <v>3434</v>
      </c>
      <c r="J3560" s="314" t="s">
        <v>1026</v>
      </c>
      <c r="K3560" s="314"/>
      <c r="L3560" t="str">
        <f>VLOOKUP(J3560,'State V-Lookup'!$A$1:$B$19,2,0)</f>
        <v>TENNESSEE</v>
      </c>
      <c r="M3560" t="str">
        <f>VLOOKUP(I3560,'Cost Center VLookup'!$A$1:$C$99,2,0)</f>
        <v>3434 Mid St Div Maryville Operations</v>
      </c>
      <c r="N3560" t="str">
        <f>VLOOKUP(I3560,'Cost Center VLookup'!$A$1:$C$89,3,0)</f>
        <v>Bobby Burrell</v>
      </c>
      <c r="O3560" t="str">
        <f>VLOOKUP(I3560,'Cost Center VLookup'!$A$1:$D$97,4,0)</f>
        <v>Bernie Anderson</v>
      </c>
    </row>
    <row r="3561" spans="1:15" s="230" customFormat="1" ht="15" hidden="1">
      <c r="A3561" s="311" t="s">
        <v>3976</v>
      </c>
      <c r="B3561" s="312">
        <v>202009</v>
      </c>
      <c r="C3561" s="98" t="s">
        <v>3606</v>
      </c>
      <c r="D3561" s="311" t="s">
        <v>3978</v>
      </c>
      <c r="E3561" s="311" t="s">
        <v>3977</v>
      </c>
      <c r="F3561" s="313">
        <v>1550</v>
      </c>
      <c r="G3561" s="312">
        <v>30736</v>
      </c>
      <c r="H3561" s="7" t="str">
        <f>VLOOKUP(G3561,'Sub-Acct VLookup'!$A$1:$B$44,2,0)</f>
        <v>Community Welfare</v>
      </c>
      <c r="I3561" s="312">
        <v>2737</v>
      </c>
      <c r="J3561" s="314" t="s">
        <v>1011</v>
      </c>
      <c r="K3561" s="314"/>
      <c r="L3561" t="str">
        <f>VLOOKUP(J3561,'State V-Lookup'!$A$1:$B$19,2,0)</f>
        <v>KENTUCKY</v>
      </c>
      <c r="M3561" t="str">
        <f>VLOOKUP(I3561,'Cost Center VLookup'!$A$1:$C$99,2,0)</f>
        <v>2737 KY Div Danville C&amp;M/Service</v>
      </c>
      <c r="N3561" t="str">
        <f>VLOOKUP(I3561,'Cost Center VLookup'!$A$1:$C$89,3,0)</f>
        <v>Jimmy Dale Smith</v>
      </c>
      <c r="O3561" t="str">
        <f>VLOOKUP(I3561,'Cost Center VLookup'!$A$1:$D$97,4,0)</f>
        <v>Mike Close</v>
      </c>
    </row>
    <row r="3562" spans="1:15" s="230" customFormat="1" ht="15" hidden="1">
      <c r="A3562" s="311" t="s">
        <v>3979</v>
      </c>
      <c r="B3562" s="312">
        <v>202009</v>
      </c>
      <c r="C3562" s="98" t="s">
        <v>3606</v>
      </c>
      <c r="D3562" s="311" t="s">
        <v>3980</v>
      </c>
      <c r="E3562" s="311" t="s">
        <v>3997</v>
      </c>
      <c r="F3562" s="313">
        <v>5000</v>
      </c>
      <c r="G3562" s="312">
        <v>30736</v>
      </c>
      <c r="H3562" s="7" t="str">
        <f>VLOOKUP(G3562,'Sub-Acct VLookup'!$A$1:$B$44,2,0)</f>
        <v>Community Welfare</v>
      </c>
      <c r="I3562" s="312">
        <v>2734</v>
      </c>
      <c r="J3562" s="238" t="s">
        <v>1011</v>
      </c>
      <c r="K3562" s="238"/>
      <c r="L3562" t="str">
        <f>VLOOKUP(J3562,'State V-Lookup'!$A$1:$B$19,2,0)</f>
        <v>KENTUCKY</v>
      </c>
      <c r="M3562" t="str">
        <f>VLOOKUP(I3562,'Cost Center VLookup'!$A$1:$C$99,2,0)</f>
        <v>2734 KY Div Bowling Green C&amp;M/Service</v>
      </c>
      <c r="N3562" t="str">
        <f>VLOOKUP(I3562,'Cost Center VLookup'!$A$1:$C$89,3,0)</f>
        <v>Don Bonner / Kolby Beals</v>
      </c>
      <c r="O3562" t="str">
        <f>VLOOKUP(I3562,'Cost Center VLookup'!$A$1:$D$97,4,0)</f>
        <v>Mike Close</v>
      </c>
    </row>
    <row r="3563" spans="1:15" s="230" customFormat="1" ht="15" hidden="1">
      <c r="A3563" s="311" t="s">
        <v>3979</v>
      </c>
      <c r="B3563" s="312">
        <v>202009</v>
      </c>
      <c r="C3563" s="98" t="s">
        <v>3606</v>
      </c>
      <c r="D3563" s="311" t="s">
        <v>3980</v>
      </c>
      <c r="E3563" s="311" t="s">
        <v>1391</v>
      </c>
      <c r="F3563" s="313">
        <v>500</v>
      </c>
      <c r="G3563" s="312">
        <v>30736</v>
      </c>
      <c r="H3563" s="7" t="str">
        <f>VLOOKUP(G3563,'Sub-Acct VLookup'!$A$1:$B$44,2,0)</f>
        <v>Community Welfare</v>
      </c>
      <c r="I3563" s="312">
        <v>3344</v>
      </c>
      <c r="J3563" s="314" t="s">
        <v>1026</v>
      </c>
      <c r="K3563" s="314"/>
      <c r="L3563" t="str">
        <f>VLOOKUP(J3563,'State V-Lookup'!$A$1:$B$19,2,0)</f>
        <v>TENNESSEE</v>
      </c>
      <c r="M3563" t="str">
        <f>VLOOKUP(I3563,'Cost Center VLookup'!$A$1:$C$99,2,0)</f>
        <v>3344 Mid St Div Shelbyville Operations</v>
      </c>
      <c r="N3563" t="str">
        <f>VLOOKUP(I3563,'Cost Center VLookup'!$A$1:$C$89,3,0)</f>
        <v>James Robbins / Jason Griffin</v>
      </c>
      <c r="O3563" t="str">
        <f>VLOOKUP(I3563,'Cost Center VLookup'!$A$1:$D$97,4,0)</f>
        <v>Brett Lowe</v>
      </c>
    </row>
    <row r="3564" spans="1:15" s="230" customFormat="1" ht="15" hidden="1">
      <c r="A3564" s="311" t="s">
        <v>3979</v>
      </c>
      <c r="B3564" s="312">
        <v>202009</v>
      </c>
      <c r="C3564" s="98" t="s">
        <v>3606</v>
      </c>
      <c r="D3564" s="311" t="s">
        <v>3982</v>
      </c>
      <c r="E3564" s="311" t="s">
        <v>3981</v>
      </c>
      <c r="F3564" s="313">
        <v>2500</v>
      </c>
      <c r="G3564" s="312">
        <v>30705</v>
      </c>
      <c r="H3564" s="7" t="str">
        <f>VLOOKUP(G3564,'Sub-Acct VLookup'!$A$1:$B$44,2,0)</f>
        <v>Health</v>
      </c>
      <c r="I3564" s="312">
        <v>2734</v>
      </c>
      <c r="J3564" s="314" t="s">
        <v>1011</v>
      </c>
      <c r="K3564" s="314"/>
      <c r="L3564" t="str">
        <f>VLOOKUP(J3564,'State V-Lookup'!$A$1:$B$19,2,0)</f>
        <v>KENTUCKY</v>
      </c>
      <c r="M3564" t="str">
        <f>VLOOKUP(I3564,'Cost Center VLookup'!$A$1:$C$99,2,0)</f>
        <v>2734 KY Div Bowling Green C&amp;M/Service</v>
      </c>
      <c r="N3564" t="str">
        <f>VLOOKUP(I3564,'Cost Center VLookup'!$A$1:$C$89,3,0)</f>
        <v>Don Bonner / Kolby Beals</v>
      </c>
      <c r="O3564" t="str">
        <f>VLOOKUP(I3564,'Cost Center VLookup'!$A$1:$D$97,4,0)</f>
        <v>Mike Close</v>
      </c>
    </row>
    <row r="3565" spans="1:15" s="230" customFormat="1" ht="15" hidden="1">
      <c r="A3565" s="311" t="s">
        <v>3979</v>
      </c>
      <c r="B3565" s="312">
        <v>202009</v>
      </c>
      <c r="C3565" s="98" t="s">
        <v>3606</v>
      </c>
      <c r="D3565" s="311" t="s">
        <v>3986</v>
      </c>
      <c r="E3565" s="311" t="s">
        <v>2554</v>
      </c>
      <c r="F3565" s="313">
        <v>1850</v>
      </c>
      <c r="G3565" s="312">
        <v>30736</v>
      </c>
      <c r="H3565" s="7" t="str">
        <f>VLOOKUP(G3565,'Sub-Acct VLookup'!$A$1:$B$44,2,0)</f>
        <v>Community Welfare</v>
      </c>
      <c r="I3565" s="312">
        <v>3342</v>
      </c>
      <c r="J3565" s="314" t="s">
        <v>1026</v>
      </c>
      <c r="K3565" s="314"/>
      <c r="L3565" t="str">
        <f>VLOOKUP(J3565,'State V-Lookup'!$A$1:$B$19,2,0)</f>
        <v>TENNESSEE</v>
      </c>
      <c r="M3565" t="str">
        <f>VLOOKUP(I3565,'Cost Center VLookup'!$A$1:$C$99,2,0)</f>
        <v>3342 Mid St Div Franklin Operations</v>
      </c>
      <c r="N3565" t="str">
        <f>VLOOKUP(I3565,'Cost Center VLookup'!$A$1:$C$89,3,0)</f>
        <v>Kenny Hay / Steve Steiger</v>
      </c>
      <c r="O3565" t="str">
        <f>VLOOKUP(I3565,'Cost Center VLookup'!$A$1:$D$97,4,0)</f>
        <v>Brett Lowe</v>
      </c>
    </row>
    <row r="3566" spans="1:15" s="230" customFormat="1" ht="14.25" hidden="1" customHeight="1">
      <c r="A3566" s="311" t="s">
        <v>3987</v>
      </c>
      <c r="B3566" s="312">
        <v>202009</v>
      </c>
      <c r="C3566" s="98" t="s">
        <v>3606</v>
      </c>
      <c r="D3566" s="311" t="s">
        <v>3990</v>
      </c>
      <c r="E3566" s="311" t="s">
        <v>2240</v>
      </c>
      <c r="F3566" s="313">
        <v>2500</v>
      </c>
      <c r="G3566" s="312">
        <v>30736</v>
      </c>
      <c r="H3566" s="7" t="str">
        <f>VLOOKUP(G3566,'Sub-Acct VLookup'!$A$1:$B$44,2,0)</f>
        <v>Community Welfare</v>
      </c>
      <c r="I3566" s="312">
        <v>3307</v>
      </c>
      <c r="J3566" s="238" t="s">
        <v>1011</v>
      </c>
      <c r="K3566" s="238"/>
      <c r="L3566" t="str">
        <f>VLOOKUP(J3566,'State V-Lookup'!$A$1:$B$19,2,0)</f>
        <v>KENTUCKY</v>
      </c>
      <c r="M3566" t="str">
        <f>VLOOKUP(I3566,'Cost Center VLookup'!$A$1:$C$99,2,0)</f>
        <v>3307 Mid St Div Franklin Finance</v>
      </c>
      <c r="N3566" t="str">
        <f>VLOOKUP(I3566,'Cost Center VLookup'!$A$1:$C$89,3,0)</f>
        <v>Marcie Wessinger</v>
      </c>
      <c r="O3566" t="str">
        <f>VLOOKUP(I3566,'Cost Center VLookup'!$A$1:$D$97,4,0)</f>
        <v>Administration</v>
      </c>
    </row>
    <row r="3567" spans="1:15" s="230" customFormat="1" ht="15" hidden="1">
      <c r="A3567" s="311" t="s">
        <v>3987</v>
      </c>
      <c r="B3567" s="312">
        <v>202009</v>
      </c>
      <c r="C3567" s="98" t="s">
        <v>3606</v>
      </c>
      <c r="D3567" s="311" t="s">
        <v>3989</v>
      </c>
      <c r="E3567" s="311" t="s">
        <v>3988</v>
      </c>
      <c r="F3567" s="313">
        <v>1000</v>
      </c>
      <c r="G3567" s="312">
        <v>30736</v>
      </c>
      <c r="H3567" s="7" t="str">
        <f>VLOOKUP(G3567,'Sub-Acct VLookup'!$A$1:$B$44,2,0)</f>
        <v>Community Welfare</v>
      </c>
      <c r="I3567" s="312">
        <v>3436</v>
      </c>
      <c r="J3567" s="314" t="s">
        <v>1026</v>
      </c>
      <c r="K3567" s="314"/>
      <c r="L3567" t="str">
        <f>VLOOKUP(J3567,'State V-Lookup'!$A$1:$B$19,2,0)</f>
        <v>TENNESSEE</v>
      </c>
      <c r="M3567" t="str">
        <f>VLOOKUP(I3567,'Cost Center VLookup'!$A$1:$C$99,2,0)</f>
        <v>3436 Mid St Div Johnson City Tri-Cities Operations</v>
      </c>
      <c r="N3567" t="str">
        <f>VLOOKUP(I3567,'Cost Center VLookup'!$A$1:$C$89,3,0)</f>
        <v>John Bradley</v>
      </c>
      <c r="O3567" t="str">
        <f>VLOOKUP(I3567,'Cost Center VLookup'!$A$1:$D$97,4,0)</f>
        <v>Bernie Anderson</v>
      </c>
    </row>
    <row r="3568" spans="1:15" s="230" customFormat="1" ht="15" hidden="1">
      <c r="A3568" s="311" t="s">
        <v>3998</v>
      </c>
      <c r="B3568" s="312">
        <v>202009</v>
      </c>
      <c r="C3568" s="98" t="s">
        <v>3606</v>
      </c>
      <c r="D3568" s="311" t="s">
        <v>4000</v>
      </c>
      <c r="E3568" s="311" t="s">
        <v>3999</v>
      </c>
      <c r="F3568" s="313">
        <v>500</v>
      </c>
      <c r="G3568" s="312">
        <v>30736</v>
      </c>
      <c r="H3568" s="7" t="str">
        <f>VLOOKUP(G3568,'Sub-Acct VLookup'!$A$1:$B$44,2,0)</f>
        <v>Community Welfare</v>
      </c>
      <c r="I3568" s="312">
        <v>3343</v>
      </c>
      <c r="J3568" s="314" t="s">
        <v>1026</v>
      </c>
      <c r="K3568" s="314"/>
      <c r="L3568" t="str">
        <f>VLOOKUP(J3568,'State V-Lookup'!$A$1:$B$19,2,0)</f>
        <v>TENNESSEE</v>
      </c>
      <c r="M3568" t="str">
        <f>VLOOKUP(I3568,'Cost Center VLookup'!$A$1:$C$99,2,0)</f>
        <v>3343 Mid St Div Murfreesboro Operations</v>
      </c>
      <c r="N3568" t="str">
        <f>VLOOKUP(I3568,'Cost Center VLookup'!$A$1:$C$89,3,0)</f>
        <v>James Robbins / Jason Griffin</v>
      </c>
      <c r="O3568" t="str">
        <f>VLOOKUP(I3568,'Cost Center VLookup'!$A$1:$D$97,4,0)</f>
        <v>Brett Lowe</v>
      </c>
    </row>
    <row r="3569" spans="1:15" s="230" customFormat="1" ht="15" hidden="1">
      <c r="A3569" s="311" t="s">
        <v>3998</v>
      </c>
      <c r="B3569" s="312">
        <v>202009</v>
      </c>
      <c r="C3569" s="98" t="s">
        <v>3606</v>
      </c>
      <c r="D3569" s="311" t="s">
        <v>4000</v>
      </c>
      <c r="E3569" s="311" t="s">
        <v>4001</v>
      </c>
      <c r="F3569" s="313">
        <v>1000</v>
      </c>
      <c r="G3569" s="312">
        <v>30702</v>
      </c>
      <c r="H3569" s="7" t="str">
        <f>VLOOKUP(G3569,'Sub-Acct VLookup'!$A$1:$B$44,2,0)</f>
        <v>Education</v>
      </c>
      <c r="I3569" s="312">
        <v>3342</v>
      </c>
      <c r="J3569" s="314" t="s">
        <v>1026</v>
      </c>
      <c r="K3569" s="314"/>
      <c r="L3569" t="str">
        <f>VLOOKUP(J3569,'State V-Lookup'!$A$1:$B$19,2,0)</f>
        <v>TENNESSEE</v>
      </c>
      <c r="M3569" t="str">
        <f>VLOOKUP(I3569,'Cost Center VLookup'!$A$1:$C$99,2,0)</f>
        <v>3342 Mid St Div Franklin Operations</v>
      </c>
      <c r="N3569" t="str">
        <f>VLOOKUP(I3569,'Cost Center VLookup'!$A$1:$C$89,3,0)</f>
        <v>Kenny Hay / Steve Steiger</v>
      </c>
      <c r="O3569" t="str">
        <f>VLOOKUP(I3569,'Cost Center VLookup'!$A$1:$D$97,4,0)</f>
        <v>Brett Lowe</v>
      </c>
    </row>
    <row r="3570" spans="1:15" s="230" customFormat="1" ht="15" hidden="1">
      <c r="A3570" s="311" t="s">
        <v>3998</v>
      </c>
      <c r="B3570" s="312">
        <v>202009</v>
      </c>
      <c r="C3570" s="98" t="s">
        <v>3606</v>
      </c>
      <c r="D3570" s="311" t="s">
        <v>4000</v>
      </c>
      <c r="E3570" s="311" t="s">
        <v>4006</v>
      </c>
      <c r="F3570" s="313">
        <v>3000</v>
      </c>
      <c r="G3570" s="312">
        <v>30702</v>
      </c>
      <c r="H3570" s="7" t="str">
        <f>VLOOKUP(G3570,'Sub-Acct VLookup'!$A$1:$B$44,2,0)</f>
        <v>Education</v>
      </c>
      <c r="I3570" s="312">
        <v>3342</v>
      </c>
      <c r="J3570" s="314" t="s">
        <v>1026</v>
      </c>
      <c r="K3570" s="314"/>
      <c r="L3570" t="str">
        <f>VLOOKUP(J3570,'State V-Lookup'!$A$1:$B$19,2,0)</f>
        <v>TENNESSEE</v>
      </c>
      <c r="M3570" t="str">
        <f>VLOOKUP(I3570,'Cost Center VLookup'!$A$1:$C$99,2,0)</f>
        <v>3342 Mid St Div Franklin Operations</v>
      </c>
      <c r="N3570" t="str">
        <f>VLOOKUP(I3570,'Cost Center VLookup'!$A$1:$C$89,3,0)</f>
        <v>Kenny Hay / Steve Steiger</v>
      </c>
      <c r="O3570" t="str">
        <f>VLOOKUP(I3570,'Cost Center VLookup'!$A$1:$D$97,4,0)</f>
        <v>Brett Lowe</v>
      </c>
    </row>
    <row r="3571" spans="1:15" s="230" customFormat="1" ht="15" hidden="1">
      <c r="A3571" s="311" t="s">
        <v>4002</v>
      </c>
      <c r="B3571" s="312">
        <v>202009</v>
      </c>
      <c r="C3571" s="98" t="s">
        <v>3606</v>
      </c>
      <c r="D3571" s="311" t="s">
        <v>4004</v>
      </c>
      <c r="E3571" s="311" t="s">
        <v>4003</v>
      </c>
      <c r="F3571" s="313">
        <v>1000</v>
      </c>
      <c r="G3571" s="312">
        <v>30736</v>
      </c>
      <c r="H3571" s="7" t="str">
        <f>VLOOKUP(G3571,'Sub-Acct VLookup'!$A$1:$B$44,2,0)</f>
        <v>Community Welfare</v>
      </c>
      <c r="I3571" s="312">
        <v>3434</v>
      </c>
      <c r="J3571" s="314" t="s">
        <v>1026</v>
      </c>
      <c r="K3571" s="314"/>
      <c r="L3571" t="str">
        <f>VLOOKUP(J3571,'State V-Lookup'!$A$1:$B$19,2,0)</f>
        <v>TENNESSEE</v>
      </c>
      <c r="M3571" t="str">
        <f>VLOOKUP(I3571,'Cost Center VLookup'!$A$1:$C$99,2,0)</f>
        <v>3434 Mid St Div Maryville Operations</v>
      </c>
      <c r="N3571" t="str">
        <f>VLOOKUP(I3571,'Cost Center VLookup'!$A$1:$C$89,3,0)</f>
        <v>Bobby Burrell</v>
      </c>
      <c r="O3571" t="str">
        <f>VLOOKUP(I3571,'Cost Center VLookup'!$A$1:$D$97,4,0)</f>
        <v>Bernie Anderson</v>
      </c>
    </row>
    <row r="3572" spans="1:15" s="230" customFormat="1" ht="15" hidden="1">
      <c r="A3572" s="311" t="s">
        <v>3991</v>
      </c>
      <c r="B3572" s="312">
        <v>202009</v>
      </c>
      <c r="C3572" s="98" t="s">
        <v>3606</v>
      </c>
      <c r="D3572" s="311" t="s">
        <v>3992</v>
      </c>
      <c r="E3572" s="311" t="s">
        <v>3078</v>
      </c>
      <c r="F3572" s="313">
        <v>200</v>
      </c>
      <c r="G3572" s="312">
        <v>30736</v>
      </c>
      <c r="H3572" s="7" t="str">
        <f>VLOOKUP(G3572,'Sub-Acct VLookup'!$A$1:$B$44,2,0)</f>
        <v>Community Welfare</v>
      </c>
      <c r="I3572" s="312">
        <v>2736</v>
      </c>
      <c r="J3572" s="238" t="s">
        <v>1011</v>
      </c>
      <c r="K3572" s="238"/>
      <c r="L3572" t="str">
        <f>VLOOKUP(J3572,'State V-Lookup'!$A$1:$B$19,2,0)</f>
        <v>KENTUCKY</v>
      </c>
      <c r="M3572" t="str">
        <f>VLOOKUP(I3572,'Cost Center VLookup'!$A$1:$C$99,2,0)</f>
        <v>2736 KY Div Hopkinsville C&amp;M/Service</v>
      </c>
      <c r="N3572" t="str">
        <f>VLOOKUP(I3572,'Cost Center VLookup'!$A$1:$C$89,3,0)</f>
        <v>Ryan Tolbert</v>
      </c>
      <c r="O3572" t="str">
        <f>VLOOKUP(I3572,'Cost Center VLookup'!$A$1:$D$97,4,0)</f>
        <v>Mariam Tucker</v>
      </c>
    </row>
    <row r="3573" spans="1:15" s="230" customFormat="1" ht="15" hidden="1">
      <c r="A3573" s="311" t="s">
        <v>3991</v>
      </c>
      <c r="B3573" s="312">
        <v>202009</v>
      </c>
      <c r="C3573" s="98" t="s">
        <v>3606</v>
      </c>
      <c r="D3573" s="311" t="s">
        <v>3992</v>
      </c>
      <c r="E3573" s="311" t="s">
        <v>4005</v>
      </c>
      <c r="F3573" s="313">
        <v>2500</v>
      </c>
      <c r="G3573" s="312">
        <v>30736</v>
      </c>
      <c r="H3573" s="7" t="str">
        <f>VLOOKUP(G3573,'Sub-Acct VLookup'!$A$1:$B$44,2,0)</f>
        <v>Community Welfare</v>
      </c>
      <c r="I3573" s="312">
        <v>3344</v>
      </c>
      <c r="J3573" s="314" t="s">
        <v>1026</v>
      </c>
      <c r="K3573" s="314"/>
      <c r="L3573" t="str">
        <f>VLOOKUP(J3573,'State V-Lookup'!$A$1:$B$19,2,0)</f>
        <v>TENNESSEE</v>
      </c>
      <c r="M3573" t="str">
        <f>VLOOKUP(I3573,'Cost Center VLookup'!$A$1:$C$99,2,0)</f>
        <v>3344 Mid St Div Shelbyville Operations</v>
      </c>
      <c r="N3573" t="str">
        <f>VLOOKUP(I3573,'Cost Center VLookup'!$A$1:$C$89,3,0)</f>
        <v>James Robbins / Jason Griffin</v>
      </c>
      <c r="O3573" t="str">
        <f>VLOOKUP(I3573,'Cost Center VLookup'!$A$1:$D$97,4,0)</f>
        <v>Brett Lowe</v>
      </c>
    </row>
    <row r="3574" spans="1:15" s="230" customFormat="1" ht="15" hidden="1">
      <c r="A3574" s="311" t="s">
        <v>3993</v>
      </c>
      <c r="B3574" s="312">
        <v>202009</v>
      </c>
      <c r="C3574" s="98" t="s">
        <v>3606</v>
      </c>
      <c r="D3574" s="311" t="s">
        <v>4061</v>
      </c>
      <c r="E3574" s="311" t="s">
        <v>829</v>
      </c>
      <c r="F3574" s="313">
        <v>812.32</v>
      </c>
      <c r="G3574" s="312">
        <v>30736</v>
      </c>
      <c r="H3574" s="7" t="str">
        <f>VLOOKUP(G3574,'Sub-Acct VLookup'!$A$1:$B$44,2,0)</f>
        <v>Community Welfare</v>
      </c>
      <c r="I3574" s="312">
        <v>2636</v>
      </c>
      <c r="J3574" s="238" t="s">
        <v>1011</v>
      </c>
      <c r="K3574" s="238"/>
      <c r="L3574" t="str">
        <f>VLOOKUP(J3574,'State V-Lookup'!$A$1:$B$19,2,0)</f>
        <v>KENTUCKY</v>
      </c>
      <c r="M3574" t="str">
        <f>VLOOKUP(I3574,'Cost Center VLookup'!$A$1:$C$99,2,0)</f>
        <v>2636 KY Div Owensboro C&amp;M/Service</v>
      </c>
      <c r="N3574" t="str">
        <f>VLOOKUP(I3574,'Cost Center VLookup'!$A$1:$C$89,3,0)</f>
        <v>Robbie Porter / Daniel Mayfield</v>
      </c>
      <c r="O3574" t="str">
        <f>VLOOKUP(I3574,'Cost Center VLookup'!$A$1:$D$97,4,0)</f>
        <v>Mariam Tucker</v>
      </c>
    </row>
    <row r="3575" spans="1:15" s="230" customFormat="1" ht="15" hidden="1">
      <c r="A3575" s="311" t="s">
        <v>3993</v>
      </c>
      <c r="B3575" s="312">
        <v>202009</v>
      </c>
      <c r="C3575" s="98" t="s">
        <v>3606</v>
      </c>
      <c r="D3575" s="311" t="s">
        <v>4061</v>
      </c>
      <c r="E3575" s="311" t="s">
        <v>829</v>
      </c>
      <c r="F3575" s="313">
        <v>812.35</v>
      </c>
      <c r="G3575" s="312">
        <v>30736</v>
      </c>
      <c r="H3575" s="7" t="str">
        <f>VLOOKUP(G3575,'Sub-Acct VLookup'!$A$1:$B$44,2,0)</f>
        <v>Community Welfare</v>
      </c>
      <c r="I3575" s="312">
        <v>3343</v>
      </c>
      <c r="J3575" s="314" t="s">
        <v>1026</v>
      </c>
      <c r="K3575" s="314"/>
      <c r="L3575" t="str">
        <f>VLOOKUP(J3575,'State V-Lookup'!$A$1:$B$19,2,0)</f>
        <v>TENNESSEE</v>
      </c>
      <c r="M3575" t="str">
        <f>VLOOKUP(I3575,'Cost Center VLookup'!$A$1:$C$99,2,0)</f>
        <v>3343 Mid St Div Murfreesboro Operations</v>
      </c>
      <c r="N3575" t="str">
        <f>VLOOKUP(I3575,'Cost Center VLookup'!$A$1:$C$89,3,0)</f>
        <v>James Robbins / Jason Griffin</v>
      </c>
      <c r="O3575" t="str">
        <f>VLOOKUP(I3575,'Cost Center VLookup'!$A$1:$D$97,4,0)</f>
        <v>Brett Lowe</v>
      </c>
    </row>
    <row r="3576" spans="1:15" s="230" customFormat="1" ht="15" hidden="1">
      <c r="A3576" s="311" t="s">
        <v>3993</v>
      </c>
      <c r="B3576" s="312">
        <v>202009</v>
      </c>
      <c r="C3576" s="98" t="s">
        <v>3606</v>
      </c>
      <c r="D3576" s="311" t="s">
        <v>4061</v>
      </c>
      <c r="E3576" s="311" t="s">
        <v>829</v>
      </c>
      <c r="F3576" s="313">
        <v>812.35</v>
      </c>
      <c r="G3576" s="312">
        <v>30736</v>
      </c>
      <c r="H3576" s="7" t="str">
        <f>VLOOKUP(G3576,'Sub-Acct VLookup'!$A$1:$B$44,2,0)</f>
        <v>Community Welfare</v>
      </c>
      <c r="I3576" s="312">
        <v>3342</v>
      </c>
      <c r="J3576" s="314" t="s">
        <v>1026</v>
      </c>
      <c r="K3576" s="314"/>
      <c r="L3576" t="str">
        <f>VLOOKUP(J3576,'State V-Lookup'!$A$1:$B$19,2,0)</f>
        <v>TENNESSEE</v>
      </c>
      <c r="M3576" t="str">
        <f>VLOOKUP(I3576,'Cost Center VLookup'!$A$1:$C$99,2,0)</f>
        <v>3342 Mid St Div Franklin Operations</v>
      </c>
      <c r="N3576" t="str">
        <f>VLOOKUP(I3576,'Cost Center VLookup'!$A$1:$C$89,3,0)</f>
        <v>Kenny Hay / Steve Steiger</v>
      </c>
      <c r="O3576" t="str">
        <f>VLOOKUP(I3576,'Cost Center VLookup'!$A$1:$D$97,4,0)</f>
        <v>Brett Lowe</v>
      </c>
    </row>
    <row r="3577" spans="1:15" s="230" customFormat="1" ht="15" hidden="1">
      <c r="A3577" s="311" t="s">
        <v>3993</v>
      </c>
      <c r="B3577" s="312">
        <v>202009</v>
      </c>
      <c r="C3577" s="98" t="s">
        <v>3606</v>
      </c>
      <c r="D3577" s="311" t="s">
        <v>4061</v>
      </c>
      <c r="E3577" s="311" t="s">
        <v>829</v>
      </c>
      <c r="F3577" s="313">
        <v>812.35</v>
      </c>
      <c r="G3577" s="312">
        <v>30736</v>
      </c>
      <c r="H3577" s="7" t="str">
        <f>VLOOKUP(G3577,'Sub-Acct VLookup'!$A$1:$B$44,2,0)</f>
        <v>Community Welfare</v>
      </c>
      <c r="I3577" s="312">
        <v>2738</v>
      </c>
      <c r="J3577" s="238" t="s">
        <v>1011</v>
      </c>
      <c r="K3577" s="238"/>
      <c r="L3577" t="str">
        <f>VLOOKUP(J3577,'State V-Lookup'!$A$1:$B$19,2,0)</f>
        <v>KENTUCKY</v>
      </c>
      <c r="M3577" t="str">
        <f>VLOOKUP(I3577,'Cost Center VLookup'!$A$1:$C$99,2,0)</f>
        <v>2738 KY Div Campbellsville C&amp;M/Service</v>
      </c>
      <c r="N3577" t="str">
        <f>VLOOKUP(I3577,'Cost Center VLookup'!$A$1:$C$89,3,0)</f>
        <v>Matt Ferguson</v>
      </c>
      <c r="O3577" t="str">
        <f>VLOOKUP(I3577,'Cost Center VLookup'!$A$1:$D$97,4,0)</f>
        <v>Mike Close</v>
      </c>
    </row>
    <row r="3578" spans="1:15" s="230" customFormat="1" ht="15" hidden="1">
      <c r="A3578" s="311" t="s">
        <v>3993</v>
      </c>
      <c r="B3578" s="312">
        <v>202009</v>
      </c>
      <c r="C3578" s="98" t="s">
        <v>3606</v>
      </c>
      <c r="D3578" s="311" t="s">
        <v>4061</v>
      </c>
      <c r="E3578" s="311" t="s">
        <v>829</v>
      </c>
      <c r="F3578" s="313">
        <v>812.35</v>
      </c>
      <c r="G3578" s="312">
        <v>30736</v>
      </c>
      <c r="H3578" s="7" t="str">
        <f>VLOOKUP(G3578,'Sub-Acct VLookup'!$A$1:$B$44,2,0)</f>
        <v>Community Welfare</v>
      </c>
      <c r="I3578" s="312">
        <v>2737</v>
      </c>
      <c r="J3578" s="238" t="s">
        <v>1011</v>
      </c>
      <c r="K3578" s="238"/>
      <c r="L3578" t="str">
        <f>VLOOKUP(J3578,'State V-Lookup'!$A$1:$B$19,2,0)</f>
        <v>KENTUCKY</v>
      </c>
      <c r="M3578" t="str">
        <f>VLOOKUP(I3578,'Cost Center VLookup'!$A$1:$C$99,2,0)</f>
        <v>2737 KY Div Danville C&amp;M/Service</v>
      </c>
      <c r="N3578" t="str">
        <f>VLOOKUP(I3578,'Cost Center VLookup'!$A$1:$C$89,3,0)</f>
        <v>Jimmy Dale Smith</v>
      </c>
      <c r="O3578" t="str">
        <f>VLOOKUP(I3578,'Cost Center VLookup'!$A$1:$D$97,4,0)</f>
        <v>Mike Close</v>
      </c>
    </row>
    <row r="3579" spans="1:15" s="230" customFormat="1" ht="15" hidden="1">
      <c r="A3579" s="311" t="s">
        <v>3993</v>
      </c>
      <c r="B3579" s="312">
        <v>202009</v>
      </c>
      <c r="C3579" s="98" t="s">
        <v>3606</v>
      </c>
      <c r="D3579" s="311" t="s">
        <v>4061</v>
      </c>
      <c r="E3579" s="311" t="s">
        <v>829</v>
      </c>
      <c r="F3579" s="313">
        <v>812.35</v>
      </c>
      <c r="G3579" s="312">
        <v>30736</v>
      </c>
      <c r="H3579" s="7" t="str">
        <f>VLOOKUP(G3579,'Sub-Acct VLookup'!$A$1:$B$44,2,0)</f>
        <v>Community Welfare</v>
      </c>
      <c r="I3579" s="312">
        <v>2735</v>
      </c>
      <c r="J3579" s="238" t="s">
        <v>1011</v>
      </c>
      <c r="K3579" s="238"/>
      <c r="L3579" t="str">
        <f>VLOOKUP(J3579,'State V-Lookup'!$A$1:$B$19,2,0)</f>
        <v>KENTUCKY</v>
      </c>
      <c r="M3579" t="str">
        <f>VLOOKUP(I3579,'Cost Center VLookup'!$A$1:$C$99,2,0)</f>
        <v>2735 KY Div Glasgow C&amp;M/Service</v>
      </c>
      <c r="N3579" t="str">
        <f>VLOOKUP(I3579,'Cost Center VLookup'!$A$1:$C$89,3,0)</f>
        <v>Brett Lowe</v>
      </c>
      <c r="O3579" t="str">
        <f>VLOOKUP(I3579,'Cost Center VLookup'!$A$1:$D$97,4,0)</f>
        <v>Mike Close</v>
      </c>
    </row>
    <row r="3580" spans="1:15" s="230" customFormat="1" ht="15" hidden="1">
      <c r="A3580" s="311" t="s">
        <v>3993</v>
      </c>
      <c r="B3580" s="312">
        <v>202009</v>
      </c>
      <c r="C3580" s="98" t="s">
        <v>3606</v>
      </c>
      <c r="D3580" s="311" t="s">
        <v>4061</v>
      </c>
      <c r="E3580" s="311" t="s">
        <v>829</v>
      </c>
      <c r="F3580" s="313">
        <v>812.35</v>
      </c>
      <c r="G3580" s="312">
        <v>30736</v>
      </c>
      <c r="H3580" s="7" t="str">
        <f>VLOOKUP(G3580,'Sub-Acct VLookup'!$A$1:$B$44,2,0)</f>
        <v>Community Welfare</v>
      </c>
      <c r="I3580" s="312">
        <v>2734</v>
      </c>
      <c r="J3580" s="238" t="s">
        <v>1011</v>
      </c>
      <c r="K3580" s="238"/>
      <c r="L3580" t="str">
        <f>VLOOKUP(J3580,'State V-Lookup'!$A$1:$B$19,2,0)</f>
        <v>KENTUCKY</v>
      </c>
      <c r="M3580" t="str">
        <f>VLOOKUP(I3580,'Cost Center VLookup'!$A$1:$C$99,2,0)</f>
        <v>2734 KY Div Bowling Green C&amp;M/Service</v>
      </c>
      <c r="N3580" t="str">
        <f>VLOOKUP(I3580,'Cost Center VLookup'!$A$1:$C$89,3,0)</f>
        <v>Don Bonner / Kolby Beals</v>
      </c>
      <c r="O3580" t="str">
        <f>VLOOKUP(I3580,'Cost Center VLookup'!$A$1:$D$97,4,0)</f>
        <v>Mike Close</v>
      </c>
    </row>
    <row r="3581" spans="1:15" s="230" customFormat="1" ht="15" hidden="1">
      <c r="A3581" s="311" t="s">
        <v>3993</v>
      </c>
      <c r="B3581" s="312">
        <v>202009</v>
      </c>
      <c r="C3581" s="98" t="s">
        <v>3606</v>
      </c>
      <c r="D3581" s="311" t="s">
        <v>4061</v>
      </c>
      <c r="E3581" s="311" t="s">
        <v>829</v>
      </c>
      <c r="F3581" s="313">
        <v>812.35</v>
      </c>
      <c r="G3581" s="312">
        <v>30736</v>
      </c>
      <c r="H3581" s="7" t="str">
        <f>VLOOKUP(G3581,'Sub-Acct VLookup'!$A$1:$B$44,2,0)</f>
        <v>Community Welfare</v>
      </c>
      <c r="I3581" s="312">
        <v>2637</v>
      </c>
      <c r="J3581" s="238" t="s">
        <v>1011</v>
      </c>
      <c r="K3581" s="238"/>
      <c r="L3581" t="str">
        <f>VLOOKUP(J3581,'State V-Lookup'!$A$1:$B$19,2,0)</f>
        <v>KENTUCKY</v>
      </c>
      <c r="M3581" t="str">
        <f>VLOOKUP(I3581,'Cost Center VLookup'!$A$1:$C$99,2,0)</f>
        <v>2637 KY Div Paducah C&amp;M/Service</v>
      </c>
      <c r="N3581" t="str">
        <f>VLOOKUP(I3581,'Cost Center VLookup'!$A$1:$C$89,3,0)</f>
        <v>Pat Mattingly / Sean Jones</v>
      </c>
      <c r="O3581" t="str">
        <f>VLOOKUP(I3581,'Cost Center VLookup'!$A$1:$D$97,4,0)</f>
        <v>Ryan Tolbert</v>
      </c>
    </row>
    <row r="3582" spans="1:15" ht="15" hidden="1">
      <c r="A3582" s="311" t="s">
        <v>3993</v>
      </c>
      <c r="B3582" s="312">
        <v>202009</v>
      </c>
      <c r="C3582" s="98" t="s">
        <v>3606</v>
      </c>
      <c r="D3582" s="311" t="s">
        <v>4061</v>
      </c>
      <c r="E3582" s="311" t="s">
        <v>829</v>
      </c>
      <c r="F3582" s="313">
        <v>812.35</v>
      </c>
      <c r="G3582" s="312">
        <v>30736</v>
      </c>
      <c r="H3582" s="7" t="str">
        <f>VLOOKUP(G3582,'Sub-Acct VLookup'!$A$1:$B$44,2,0)</f>
        <v>Community Welfare</v>
      </c>
      <c r="I3582" s="312">
        <v>3438</v>
      </c>
      <c r="J3582" s="314" t="s">
        <v>1035</v>
      </c>
      <c r="K3582" s="314"/>
      <c r="L3582" t="str">
        <f>VLOOKUP(J3582,'State V-Lookup'!$A$1:$B$19,2,0)</f>
        <v>VIRGINIA</v>
      </c>
      <c r="M3582" t="str">
        <f>VLOOKUP(I3582,'Cost Center VLookup'!$A$1:$C$99,2,0)</f>
        <v>3438 Mid St Div New River North Operations</v>
      </c>
      <c r="N3582" t="str">
        <f>VLOOKUP(I3582,'Cost Center VLookup'!$A$1:$C$89,3,0)</f>
        <v>Perry Patterson</v>
      </c>
      <c r="O3582" t="str">
        <f>VLOOKUP(I3582,'Cost Center VLookup'!$A$1:$D$97,4,0)</f>
        <v>Bernie Anderson</v>
      </c>
    </row>
    <row r="3583" spans="1:15" ht="15" hidden="1">
      <c r="A3583" s="311" t="s">
        <v>3993</v>
      </c>
      <c r="B3583" s="312">
        <v>202009</v>
      </c>
      <c r="C3583" s="98" t="s">
        <v>3606</v>
      </c>
      <c r="D3583" s="311" t="s">
        <v>4061</v>
      </c>
      <c r="E3583" s="311" t="s">
        <v>829</v>
      </c>
      <c r="F3583" s="313">
        <v>812.35</v>
      </c>
      <c r="G3583" s="312">
        <v>30736</v>
      </c>
      <c r="H3583" s="7" t="str">
        <f>VLOOKUP(G3583,'Sub-Acct VLookup'!$A$1:$B$44,2,0)</f>
        <v>Community Welfare</v>
      </c>
      <c r="I3583" s="312">
        <v>3436</v>
      </c>
      <c r="J3583" s="314" t="s">
        <v>1026</v>
      </c>
      <c r="K3583" s="314"/>
      <c r="L3583" t="str">
        <f>VLOOKUP(J3583,'State V-Lookup'!$A$1:$B$19,2,0)</f>
        <v>TENNESSEE</v>
      </c>
      <c r="M3583" t="str">
        <f>VLOOKUP(I3583,'Cost Center VLookup'!$A$1:$C$99,2,0)</f>
        <v>3436 Mid St Div Johnson City Tri-Cities Operations</v>
      </c>
      <c r="N3583" t="str">
        <f>VLOOKUP(I3583,'Cost Center VLookup'!$A$1:$C$89,3,0)</f>
        <v>John Bradley</v>
      </c>
      <c r="O3583" t="str">
        <f>VLOOKUP(I3583,'Cost Center VLookup'!$A$1:$D$97,4,0)</f>
        <v>Bernie Anderson</v>
      </c>
    </row>
    <row r="3584" spans="1:15" ht="15" hidden="1">
      <c r="A3584" s="311" t="s">
        <v>3993</v>
      </c>
      <c r="B3584" s="312">
        <v>202009</v>
      </c>
      <c r="C3584" s="98" t="s">
        <v>3606</v>
      </c>
      <c r="D3584" s="311" t="s">
        <v>4061</v>
      </c>
      <c r="E3584" s="311" t="s">
        <v>829</v>
      </c>
      <c r="F3584" s="313">
        <v>1624.7</v>
      </c>
      <c r="G3584" s="312">
        <v>30736</v>
      </c>
      <c r="H3584" s="7" t="str">
        <f>VLOOKUP(G3584,'Sub-Acct VLookup'!$A$1:$B$44,2,0)</f>
        <v>Community Welfare</v>
      </c>
      <c r="I3584" s="312">
        <v>2736</v>
      </c>
      <c r="J3584" s="314" t="s">
        <v>1011</v>
      </c>
      <c r="K3584" s="314"/>
      <c r="L3584" t="str">
        <f>VLOOKUP(J3584,'State V-Lookup'!$A$1:$B$19,2,0)</f>
        <v>KENTUCKY</v>
      </c>
      <c r="M3584" t="str">
        <f>VLOOKUP(I3584,'Cost Center VLookup'!$A$1:$C$99,2,0)</f>
        <v>2736 KY Div Hopkinsville C&amp;M/Service</v>
      </c>
      <c r="N3584" t="str">
        <f>VLOOKUP(I3584,'Cost Center VLookup'!$A$1:$C$89,3,0)</f>
        <v>Ryan Tolbert</v>
      </c>
      <c r="O3584" t="str">
        <f>VLOOKUP(I3584,'Cost Center VLookup'!$A$1:$D$97,4,0)</f>
        <v>Mariam Tucker</v>
      </c>
    </row>
    <row r="3585" spans="1:15" ht="15" hidden="1">
      <c r="A3585" s="311" t="s">
        <v>3993</v>
      </c>
      <c r="B3585" s="312">
        <v>202009</v>
      </c>
      <c r="C3585" s="98" t="s">
        <v>3606</v>
      </c>
      <c r="D3585" s="311" t="s">
        <v>3994</v>
      </c>
      <c r="E3585" s="311" t="s">
        <v>3471</v>
      </c>
      <c r="F3585" s="313">
        <v>4000</v>
      </c>
      <c r="G3585" s="312">
        <v>30702</v>
      </c>
      <c r="H3585" s="7" t="str">
        <f>VLOOKUP(G3585,'Sub-Acct VLookup'!$A$1:$B$44,2,0)</f>
        <v>Education</v>
      </c>
      <c r="I3585" s="312">
        <v>3307</v>
      </c>
      <c r="J3585" s="314" t="s">
        <v>1026</v>
      </c>
      <c r="K3585" s="314"/>
      <c r="L3585" t="str">
        <f>VLOOKUP(J3585,'State V-Lookup'!$A$1:$B$19,2,0)</f>
        <v>TENNESSEE</v>
      </c>
      <c r="M3585" t="str">
        <f>VLOOKUP(I3585,'Cost Center VLookup'!$A$1:$C$99,2,0)</f>
        <v>3307 Mid St Div Franklin Finance</v>
      </c>
      <c r="N3585" t="str">
        <f>VLOOKUP(I3585,'Cost Center VLookup'!$A$1:$C$89,3,0)</f>
        <v>Marcie Wessinger</v>
      </c>
      <c r="O3585" t="str">
        <f>VLOOKUP(I3585,'Cost Center VLookup'!$A$1:$D$97,4,0)</f>
        <v>Administration</v>
      </c>
    </row>
    <row r="3586" spans="1:15" ht="15" hidden="1">
      <c r="A3586" s="311" t="s">
        <v>3993</v>
      </c>
      <c r="B3586" s="312">
        <v>202009</v>
      </c>
      <c r="C3586" s="98" t="s">
        <v>3606</v>
      </c>
      <c r="D3586" s="311" t="s">
        <v>4010</v>
      </c>
      <c r="E3586" s="311" t="s">
        <v>4009</v>
      </c>
      <c r="F3586" s="313">
        <v>700</v>
      </c>
      <c r="G3586" s="312">
        <v>30736</v>
      </c>
      <c r="H3586" s="7" t="str">
        <f>VLOOKUP(G3586,'Sub-Acct VLookup'!$A$1:$B$44,2,0)</f>
        <v>Community Welfare</v>
      </c>
      <c r="I3586" s="312">
        <v>3333</v>
      </c>
      <c r="J3586" s="314" t="s">
        <v>1011</v>
      </c>
      <c r="K3586" s="314"/>
      <c r="L3586" t="str">
        <f>VLOOKUP(J3586,'State V-Lookup'!$A$1:$B$19,2,0)</f>
        <v>KENTUCKY</v>
      </c>
      <c r="M3586" t="str">
        <f>VLOOKUP(I3586,'Cost Center VLookup'!$A$1:$C$99,2,0)</f>
        <v>3333 Mid St Div Public Affairs</v>
      </c>
      <c r="N3586" t="str">
        <f>VLOOKUP(I3586,'Cost Center VLookup'!$A$1:$C$89,3,0)</f>
        <v>Mark Martin</v>
      </c>
      <c r="O3586" t="str">
        <f>VLOOKUP(I3586,'Cost Center VLookup'!$A$1:$D$97,4,0)</f>
        <v>Administration</v>
      </c>
    </row>
    <row r="3587" spans="1:15" ht="15" hidden="1">
      <c r="A3587" s="311" t="s">
        <v>4036</v>
      </c>
      <c r="B3587" s="312">
        <v>202009</v>
      </c>
      <c r="C3587" s="98" t="s">
        <v>3606</v>
      </c>
      <c r="D3587" s="311" t="s">
        <v>4037</v>
      </c>
      <c r="E3587" s="311" t="s">
        <v>3905</v>
      </c>
      <c r="F3587" s="313">
        <v>7500</v>
      </c>
      <c r="G3587" s="312">
        <v>30736</v>
      </c>
      <c r="H3587" s="7" t="str">
        <f>VLOOKUP(G3587,'Sub-Acct VLookup'!$A$1:$B$44,2,0)</f>
        <v>Community Welfare</v>
      </c>
      <c r="I3587" s="312">
        <v>3342</v>
      </c>
      <c r="J3587" s="314" t="s">
        <v>1026</v>
      </c>
      <c r="K3587" s="314"/>
      <c r="L3587" t="str">
        <f>VLOOKUP(J3587,'State V-Lookup'!$A$1:$B$19,2,0)</f>
        <v>TENNESSEE</v>
      </c>
      <c r="M3587" t="str">
        <f>VLOOKUP(I3587,'Cost Center VLookup'!$A$1:$C$99,2,0)</f>
        <v>3342 Mid St Div Franklin Operations</v>
      </c>
      <c r="N3587" t="str">
        <f>VLOOKUP(I3587,'Cost Center VLookup'!$A$1:$C$89,3,0)</f>
        <v>Kenny Hay / Steve Steiger</v>
      </c>
      <c r="O3587" t="str">
        <f>VLOOKUP(I3587,'Cost Center VLookup'!$A$1:$D$97,4,0)</f>
        <v>Brett Lowe</v>
      </c>
    </row>
    <row r="3588" spans="1:15" ht="15" hidden="1">
      <c r="A3588" s="311" t="s">
        <v>4007</v>
      </c>
      <c r="B3588" s="312">
        <v>202009</v>
      </c>
      <c r="C3588" s="98" t="s">
        <v>3606</v>
      </c>
      <c r="D3588" s="311" t="s">
        <v>4039</v>
      </c>
      <c r="E3588" s="311" t="s">
        <v>3663</v>
      </c>
      <c r="F3588" s="313">
        <v>3000</v>
      </c>
      <c r="G3588" s="312">
        <v>30736</v>
      </c>
      <c r="H3588" s="7" t="str">
        <f>VLOOKUP(G3588,'Sub-Acct VLookup'!$A$1:$B$44,2,0)</f>
        <v>Community Welfare</v>
      </c>
      <c r="I3588" s="312">
        <v>3436</v>
      </c>
      <c r="J3588" s="314" t="s">
        <v>1026</v>
      </c>
      <c r="K3588" s="314"/>
      <c r="L3588" t="str">
        <f>VLOOKUP(J3588,'State V-Lookup'!$A$1:$B$19,2,0)</f>
        <v>TENNESSEE</v>
      </c>
      <c r="M3588" t="str">
        <f>VLOOKUP(I3588,'Cost Center VLookup'!$A$1:$C$99,2,0)</f>
        <v>3436 Mid St Div Johnson City Tri-Cities Operations</v>
      </c>
      <c r="N3588" t="str">
        <f>VLOOKUP(I3588,'Cost Center VLookup'!$A$1:$C$89,3,0)</f>
        <v>John Bradley</v>
      </c>
      <c r="O3588" t="str">
        <f>VLOOKUP(I3588,'Cost Center VLookup'!$A$1:$D$97,4,0)</f>
        <v>Bernie Anderson</v>
      </c>
    </row>
    <row r="3589" spans="1:15" ht="15" hidden="1">
      <c r="A3589" s="311" t="s">
        <v>4007</v>
      </c>
      <c r="B3589" s="312">
        <v>202009</v>
      </c>
      <c r="C3589" s="98" t="s">
        <v>3606</v>
      </c>
      <c r="D3589" s="311" t="s">
        <v>4038</v>
      </c>
      <c r="E3589" s="311" t="s">
        <v>3000</v>
      </c>
      <c r="F3589" s="313">
        <v>1500</v>
      </c>
      <c r="G3589" s="312">
        <v>30736</v>
      </c>
      <c r="H3589" s="7" t="str">
        <f>VLOOKUP(G3589,'Sub-Acct VLookup'!$A$1:$B$44,2,0)</f>
        <v>Community Welfare</v>
      </c>
      <c r="I3589" s="312">
        <v>3343</v>
      </c>
      <c r="J3589" s="314" t="s">
        <v>1026</v>
      </c>
      <c r="K3589" s="314"/>
      <c r="L3589" t="str">
        <f>VLOOKUP(J3589,'State V-Lookup'!$A$1:$B$19,2,0)</f>
        <v>TENNESSEE</v>
      </c>
      <c r="M3589" t="str">
        <f>VLOOKUP(I3589,'Cost Center VLookup'!$A$1:$C$99,2,0)</f>
        <v>3343 Mid St Div Murfreesboro Operations</v>
      </c>
      <c r="N3589" t="str">
        <f>VLOOKUP(I3589,'Cost Center VLookup'!$A$1:$C$89,3,0)</f>
        <v>James Robbins / Jason Griffin</v>
      </c>
      <c r="O3589" t="str">
        <f>VLOOKUP(I3589,'Cost Center VLookup'!$A$1:$D$97,4,0)</f>
        <v>Brett Lowe</v>
      </c>
    </row>
    <row r="3590" spans="1:15" ht="15" hidden="1">
      <c r="A3590" s="311" t="s">
        <v>4007</v>
      </c>
      <c r="B3590" s="312">
        <v>202009</v>
      </c>
      <c r="C3590" s="98" t="s">
        <v>3606</v>
      </c>
      <c r="D3590" s="311" t="s">
        <v>4008</v>
      </c>
      <c r="E3590" s="311" t="s">
        <v>2642</v>
      </c>
      <c r="F3590" s="313">
        <v>1500</v>
      </c>
      <c r="G3590" s="312">
        <v>30736</v>
      </c>
      <c r="H3590" s="7" t="str">
        <f>VLOOKUP(G3590,'Sub-Acct VLookup'!$A$1:$B$44,2,0)</f>
        <v>Community Welfare</v>
      </c>
      <c r="I3590" s="312">
        <v>2637</v>
      </c>
      <c r="J3590" s="238" t="s">
        <v>1011</v>
      </c>
      <c r="K3590" s="238"/>
      <c r="L3590" t="str">
        <f>VLOOKUP(J3590,'State V-Lookup'!$A$1:$B$19,2,0)</f>
        <v>KENTUCKY</v>
      </c>
      <c r="M3590" t="str">
        <f>VLOOKUP(I3590,'Cost Center VLookup'!$A$1:$C$99,2,0)</f>
        <v>2637 KY Div Paducah C&amp;M/Service</v>
      </c>
      <c r="N3590" t="str">
        <f>VLOOKUP(I3590,'Cost Center VLookup'!$A$1:$C$89,3,0)</f>
        <v>Pat Mattingly / Sean Jones</v>
      </c>
      <c r="O3590" t="str">
        <f>VLOOKUP(I3590,'Cost Center VLookup'!$A$1:$D$97,4,0)</f>
        <v>Ryan Tolbert</v>
      </c>
    </row>
    <row r="3591" spans="1:15" ht="15" hidden="1">
      <c r="A3591" s="311" t="s">
        <v>4011</v>
      </c>
      <c r="B3591" s="312">
        <v>202009</v>
      </c>
      <c r="C3591" s="98" t="s">
        <v>3606</v>
      </c>
      <c r="D3591" s="311" t="s">
        <v>4012</v>
      </c>
      <c r="E3591" s="311" t="s">
        <v>4062</v>
      </c>
      <c r="F3591" s="313">
        <v>3000</v>
      </c>
      <c r="G3591" s="312">
        <v>30736</v>
      </c>
      <c r="H3591" s="7" t="str">
        <f>VLOOKUP(G3591,'Sub-Acct VLookup'!$A$1:$B$44,2,0)</f>
        <v>Community Welfare</v>
      </c>
      <c r="I3591" s="312">
        <v>3436</v>
      </c>
      <c r="J3591" s="314" t="s">
        <v>1026</v>
      </c>
      <c r="K3591" s="314"/>
      <c r="L3591" t="str">
        <f>VLOOKUP(J3591,'State V-Lookup'!$A$1:$B$19,2,0)</f>
        <v>TENNESSEE</v>
      </c>
      <c r="M3591" t="str">
        <f>VLOOKUP(I3591,'Cost Center VLookup'!$A$1:$C$99,2,0)</f>
        <v>3436 Mid St Div Johnson City Tri-Cities Operations</v>
      </c>
      <c r="N3591" t="str">
        <f>VLOOKUP(I3591,'Cost Center VLookup'!$A$1:$C$89,3,0)</f>
        <v>John Bradley</v>
      </c>
      <c r="O3591" t="str">
        <f>VLOOKUP(I3591,'Cost Center VLookup'!$A$1:$D$97,4,0)</f>
        <v>Bernie Anderson</v>
      </c>
    </row>
    <row r="3592" spans="1:15" ht="15" hidden="1">
      <c r="A3592" s="311" t="s">
        <v>4011</v>
      </c>
      <c r="B3592" s="312">
        <v>202009</v>
      </c>
      <c r="C3592" s="98" t="s">
        <v>3606</v>
      </c>
      <c r="D3592" s="311" t="s">
        <v>4012</v>
      </c>
      <c r="E3592" s="311" t="s">
        <v>3025</v>
      </c>
      <c r="F3592" s="313">
        <v>3000</v>
      </c>
      <c r="G3592" s="312">
        <v>30702</v>
      </c>
      <c r="H3592" s="7" t="str">
        <f>VLOOKUP(G3592,'Sub-Acct VLookup'!$A$1:$B$44,2,0)</f>
        <v>Education</v>
      </c>
      <c r="I3592" s="312">
        <v>3307</v>
      </c>
      <c r="J3592" s="314" t="s">
        <v>1026</v>
      </c>
      <c r="K3592" s="314"/>
      <c r="L3592" t="str">
        <f>VLOOKUP(J3592,'State V-Lookup'!$A$1:$B$19,2,0)</f>
        <v>TENNESSEE</v>
      </c>
      <c r="M3592" t="str">
        <f>VLOOKUP(I3592,'Cost Center VLookup'!$A$1:$C$99,2,0)</f>
        <v>3307 Mid St Div Franklin Finance</v>
      </c>
      <c r="N3592" t="str">
        <f>VLOOKUP(I3592,'Cost Center VLookup'!$A$1:$C$89,3,0)</f>
        <v>Marcie Wessinger</v>
      </c>
      <c r="O3592" t="str">
        <f>VLOOKUP(I3592,'Cost Center VLookup'!$A$1:$D$97,4,0)</f>
        <v>Administration</v>
      </c>
    </row>
    <row r="3593" spans="1:15" ht="15" hidden="1">
      <c r="A3593" s="311" t="s">
        <v>4011</v>
      </c>
      <c r="B3593" s="312">
        <v>202009</v>
      </c>
      <c r="C3593" s="98" t="s">
        <v>3606</v>
      </c>
      <c r="D3593" s="311" t="s">
        <v>4012</v>
      </c>
      <c r="E3593" s="311" t="s">
        <v>4063</v>
      </c>
      <c r="F3593" s="313">
        <v>2500</v>
      </c>
      <c r="G3593" s="312">
        <v>30705</v>
      </c>
      <c r="H3593" s="7" t="str">
        <f>VLOOKUP(G3593,'Sub-Acct VLookup'!$A$1:$B$44,2,0)</f>
        <v>Health</v>
      </c>
      <c r="I3593" s="312">
        <v>3344</v>
      </c>
      <c r="J3593" s="314" t="s">
        <v>1026</v>
      </c>
      <c r="K3593" s="314"/>
      <c r="L3593" t="str">
        <f>VLOOKUP(J3593,'State V-Lookup'!$A$1:$B$19,2,0)</f>
        <v>TENNESSEE</v>
      </c>
      <c r="M3593" t="str">
        <f>VLOOKUP(I3593,'Cost Center VLookup'!$A$1:$C$99,2,0)</f>
        <v>3344 Mid St Div Shelbyville Operations</v>
      </c>
      <c r="N3593" t="str">
        <f>VLOOKUP(I3593,'Cost Center VLookup'!$A$1:$C$89,3,0)</f>
        <v>James Robbins / Jason Griffin</v>
      </c>
      <c r="O3593" t="str">
        <f>VLOOKUP(I3593,'Cost Center VLookup'!$A$1:$D$97,4,0)</f>
        <v>Brett Lowe</v>
      </c>
    </row>
    <row r="3594" spans="1:15" ht="15" hidden="1">
      <c r="A3594" s="311" t="s">
        <v>4011</v>
      </c>
      <c r="B3594" s="312">
        <v>202009</v>
      </c>
      <c r="C3594" s="98" t="s">
        <v>3606</v>
      </c>
      <c r="D3594" s="311" t="s">
        <v>4012</v>
      </c>
      <c r="E3594" s="311" t="s">
        <v>3547</v>
      </c>
      <c r="F3594" s="313">
        <v>5000</v>
      </c>
      <c r="G3594" s="312">
        <v>30736</v>
      </c>
      <c r="H3594" s="7" t="str">
        <f>VLOOKUP(G3594,'Sub-Acct VLookup'!$A$1:$B$44,2,0)</f>
        <v>Community Welfare</v>
      </c>
      <c r="I3594" s="312">
        <v>3342</v>
      </c>
      <c r="J3594" s="314" t="s">
        <v>1026</v>
      </c>
      <c r="K3594" s="314"/>
      <c r="L3594" t="str">
        <f>VLOOKUP(J3594,'State V-Lookup'!$A$1:$B$19,2,0)</f>
        <v>TENNESSEE</v>
      </c>
      <c r="M3594" t="str">
        <f>VLOOKUP(I3594,'Cost Center VLookup'!$A$1:$C$99,2,0)</f>
        <v>3342 Mid St Div Franklin Operations</v>
      </c>
      <c r="N3594" t="str">
        <f>VLOOKUP(I3594,'Cost Center VLookup'!$A$1:$C$89,3,0)</f>
        <v>Kenny Hay / Steve Steiger</v>
      </c>
      <c r="O3594" t="str">
        <f>VLOOKUP(I3594,'Cost Center VLookup'!$A$1:$D$97,4,0)</f>
        <v>Brett Lowe</v>
      </c>
    </row>
    <row r="3595" spans="1:15" ht="15" hidden="1">
      <c r="A3595" s="311" t="s">
        <v>4011</v>
      </c>
      <c r="B3595" s="312">
        <v>202009</v>
      </c>
      <c r="C3595" s="98" t="s">
        <v>3606</v>
      </c>
      <c r="D3595" s="311" t="s">
        <v>4012</v>
      </c>
      <c r="E3595" s="311" t="s">
        <v>321</v>
      </c>
      <c r="F3595" s="313">
        <v>5000</v>
      </c>
      <c r="G3595" s="312">
        <v>30736</v>
      </c>
      <c r="H3595" s="7" t="str">
        <f>VLOOKUP(G3595,'Sub-Acct VLookup'!$A$1:$B$44,2,0)</f>
        <v>Community Welfare</v>
      </c>
      <c r="I3595" s="312">
        <v>2738</v>
      </c>
      <c r="J3595" s="238" t="s">
        <v>1011</v>
      </c>
      <c r="K3595" s="238"/>
      <c r="L3595" t="str">
        <f>VLOOKUP(J3595,'State V-Lookup'!$A$1:$B$19,2,0)</f>
        <v>KENTUCKY</v>
      </c>
      <c r="M3595" t="str">
        <f>VLOOKUP(I3595,'Cost Center VLookup'!$A$1:$C$99,2,0)</f>
        <v>2738 KY Div Campbellsville C&amp;M/Service</v>
      </c>
      <c r="N3595" t="str">
        <f>VLOOKUP(I3595,'Cost Center VLookup'!$A$1:$C$89,3,0)</f>
        <v>Matt Ferguson</v>
      </c>
      <c r="O3595" t="str">
        <f>VLOOKUP(I3595,'Cost Center VLookup'!$A$1:$D$97,4,0)</f>
        <v>Mike Close</v>
      </c>
    </row>
    <row r="3596" spans="1:15" ht="15" hidden="1">
      <c r="A3596" s="311" t="s">
        <v>4011</v>
      </c>
      <c r="B3596" s="312">
        <v>202009</v>
      </c>
      <c r="C3596" s="98" t="s">
        <v>3606</v>
      </c>
      <c r="D3596" s="311" t="s">
        <v>4012</v>
      </c>
      <c r="E3596" s="311" t="s">
        <v>857</v>
      </c>
      <c r="F3596" s="313">
        <v>10000</v>
      </c>
      <c r="G3596" s="312">
        <v>30702</v>
      </c>
      <c r="H3596" s="7" t="str">
        <f>VLOOKUP(G3596,'Sub-Acct VLookup'!$A$1:$B$44,2,0)</f>
        <v>Education</v>
      </c>
      <c r="I3596" s="312">
        <v>3315</v>
      </c>
      <c r="J3596" s="314" t="s">
        <v>1026</v>
      </c>
      <c r="K3596" s="314"/>
      <c r="L3596" t="str">
        <f>VLOOKUP(J3596,'State V-Lookup'!$A$1:$B$19,2,0)</f>
        <v>TENNESSEE</v>
      </c>
      <c r="M3596" t="str">
        <f>VLOOKUP(I3596,'Cost Center VLookup'!$A$1:$C$99,2,0)</f>
        <v>3315 Mid St Div Franklin Measurement &amp; Corrosion Control</v>
      </c>
      <c r="N3596" t="str">
        <f>VLOOKUP(I3596,'Cost Center VLookup'!$A$1:$C$89,3,0)</f>
        <v>Ryan Chastain</v>
      </c>
      <c r="O3596" t="str">
        <f>VLOOKUP(I3596,'Cost Center VLookup'!$A$1:$D$97,4,0)</f>
        <v>Tech Services</v>
      </c>
    </row>
    <row r="3597" spans="1:15" ht="15" hidden="1">
      <c r="A3597" s="311" t="s">
        <v>4011</v>
      </c>
      <c r="B3597" s="312">
        <v>202009</v>
      </c>
      <c r="C3597" s="98" t="s">
        <v>3606</v>
      </c>
      <c r="D3597" s="311" t="s">
        <v>4012</v>
      </c>
      <c r="E3597" s="311" t="s">
        <v>653</v>
      </c>
      <c r="F3597" s="313">
        <v>5000</v>
      </c>
      <c r="G3597" s="312">
        <v>30702</v>
      </c>
      <c r="H3597" s="7" t="str">
        <f>VLOOKUP(G3597,'Sub-Acct VLookup'!$A$1:$B$44,2,0)</f>
        <v>Education</v>
      </c>
      <c r="I3597" s="312">
        <v>3307</v>
      </c>
      <c r="J3597" s="314" t="s">
        <v>1026</v>
      </c>
      <c r="K3597" s="314"/>
      <c r="L3597" t="str">
        <f>VLOOKUP(J3597,'State V-Lookup'!$A$1:$B$19,2,0)</f>
        <v>TENNESSEE</v>
      </c>
      <c r="M3597" t="str">
        <f>VLOOKUP(I3597,'Cost Center VLookup'!$A$1:$C$99,2,0)</f>
        <v>3307 Mid St Div Franklin Finance</v>
      </c>
      <c r="N3597" t="str">
        <f>VLOOKUP(I3597,'Cost Center VLookup'!$A$1:$C$89,3,0)</f>
        <v>Marcie Wessinger</v>
      </c>
      <c r="O3597" t="str">
        <f>VLOOKUP(I3597,'Cost Center VLookup'!$A$1:$D$97,4,0)</f>
        <v>Administration</v>
      </c>
    </row>
    <row r="3598" spans="1:15" ht="15" hidden="1">
      <c r="A3598" s="311" t="s">
        <v>4011</v>
      </c>
      <c r="B3598" s="312">
        <v>202009</v>
      </c>
      <c r="C3598" s="98" t="s">
        <v>3606</v>
      </c>
      <c r="D3598" s="311" t="s">
        <v>4012</v>
      </c>
      <c r="E3598" s="311" t="s">
        <v>2638</v>
      </c>
      <c r="F3598" s="313">
        <v>5000</v>
      </c>
      <c r="G3598" s="312">
        <v>30736</v>
      </c>
      <c r="H3598" s="7" t="str">
        <f>VLOOKUP(G3598,'Sub-Acct VLookup'!$A$1:$B$44,2,0)</f>
        <v>Community Welfare</v>
      </c>
      <c r="I3598" s="312">
        <v>2638</v>
      </c>
      <c r="J3598" s="238" t="s">
        <v>1011</v>
      </c>
      <c r="K3598" s="238"/>
      <c r="L3598" t="str">
        <f>VLOOKUP(J3598,'State V-Lookup'!$A$1:$B$19,2,0)</f>
        <v>KENTUCKY</v>
      </c>
      <c r="M3598" t="str">
        <f>VLOOKUP(I3598,'Cost Center VLookup'!$A$1:$C$99,2,0)</f>
        <v>2638 KY Div Mayfield C&amp;M/Service</v>
      </c>
      <c r="N3598" t="str">
        <f>VLOOKUP(I3598,'Cost Center VLookup'!$A$1:$C$89,3,0)</f>
        <v>Pat Mattingly / Sean Jones</v>
      </c>
      <c r="O3598" t="str">
        <f>VLOOKUP(I3598,'Cost Center VLookup'!$A$1:$D$97,4,0)</f>
        <v>Ryan Tolbert</v>
      </c>
    </row>
    <row r="3599" spans="1:15" ht="15" hidden="1">
      <c r="A3599" s="311" t="s">
        <v>4011</v>
      </c>
      <c r="B3599" s="312">
        <v>202009</v>
      </c>
      <c r="C3599" s="98" t="s">
        <v>3606</v>
      </c>
      <c r="D3599" s="311" t="s">
        <v>4012</v>
      </c>
      <c r="E3599" s="311" t="s">
        <v>3417</v>
      </c>
      <c r="F3599" s="313">
        <v>7500</v>
      </c>
      <c r="G3599" s="312">
        <v>30736</v>
      </c>
      <c r="H3599" s="7" t="str">
        <f>VLOOKUP(G3599,'Sub-Acct VLookup'!$A$1:$B$44,2,0)</f>
        <v>Community Welfare</v>
      </c>
      <c r="I3599" s="312">
        <v>3343</v>
      </c>
      <c r="J3599" s="314" t="s">
        <v>1026</v>
      </c>
      <c r="K3599" s="314"/>
      <c r="L3599" t="str">
        <f>VLOOKUP(J3599,'State V-Lookup'!$A$1:$B$19,2,0)</f>
        <v>TENNESSEE</v>
      </c>
      <c r="M3599" t="str">
        <f>VLOOKUP(I3599,'Cost Center VLookup'!$A$1:$C$99,2,0)</f>
        <v>3343 Mid St Div Murfreesboro Operations</v>
      </c>
      <c r="N3599" t="str">
        <f>VLOOKUP(I3599,'Cost Center VLookup'!$A$1:$C$89,3,0)</f>
        <v>James Robbins / Jason Griffin</v>
      </c>
      <c r="O3599" t="str">
        <f>VLOOKUP(I3599,'Cost Center VLookup'!$A$1:$D$97,4,0)</f>
        <v>Brett Lowe</v>
      </c>
    </row>
    <row r="3600" spans="1:15" ht="15" hidden="1">
      <c r="A3600" s="311" t="s">
        <v>4011</v>
      </c>
      <c r="B3600" s="312">
        <v>202009</v>
      </c>
      <c r="C3600" s="98" t="s">
        <v>3606</v>
      </c>
      <c r="D3600" s="311" t="s">
        <v>4047</v>
      </c>
      <c r="E3600" s="311" t="s">
        <v>633</v>
      </c>
      <c r="F3600" s="313">
        <v>500</v>
      </c>
      <c r="G3600" s="312">
        <v>30705</v>
      </c>
      <c r="H3600" s="7" t="str">
        <f>VLOOKUP(G3600,'Sub-Acct VLookup'!$A$1:$B$44,2,0)</f>
        <v>Health</v>
      </c>
      <c r="I3600" s="312">
        <v>3338</v>
      </c>
      <c r="J3600" s="314" t="s">
        <v>1026</v>
      </c>
      <c r="K3600" s="314"/>
      <c r="L3600" t="str">
        <f>VLOOKUP(J3600,'State V-Lookup'!$A$1:$B$19,2,0)</f>
        <v>TENNESSEE</v>
      </c>
      <c r="M3600" t="str">
        <f>VLOOKUP(I3600,'Cost Center VLookup'!$A$1:$C$99,2,0)</f>
        <v>3338 Mid St Div ILWTN Union City Operations</v>
      </c>
      <c r="N3600" t="str">
        <f>VLOOKUP(I3600,'Cost Center VLookup'!$A$1:$C$89,3,0)</f>
        <v>Pat Mattingly / Sean Jones</v>
      </c>
      <c r="O3600" t="str">
        <f>VLOOKUP(I3600,'Cost Center VLookup'!$A$1:$D$97,4,0)</f>
        <v>Ryan Tolbert</v>
      </c>
    </row>
    <row r="3601" spans="1:15" ht="15" hidden="1">
      <c r="A3601" s="311" t="s">
        <v>4011</v>
      </c>
      <c r="B3601" s="312">
        <v>202009</v>
      </c>
      <c r="C3601" s="98" t="s">
        <v>3606</v>
      </c>
      <c r="D3601" s="311" t="s">
        <v>4012</v>
      </c>
      <c r="E3601" s="311" t="s">
        <v>4064</v>
      </c>
      <c r="F3601" s="313">
        <v>35000</v>
      </c>
      <c r="G3601" s="312">
        <v>30736</v>
      </c>
      <c r="H3601" s="7" t="str">
        <f>VLOOKUP(G3601,'Sub-Acct VLookup'!$A$1:$B$44,2,0)</f>
        <v>Community Welfare</v>
      </c>
      <c r="I3601" s="312">
        <v>2734</v>
      </c>
      <c r="J3601" s="238" t="s">
        <v>1011</v>
      </c>
      <c r="K3601" s="238"/>
      <c r="L3601" t="str">
        <f>VLOOKUP(J3601,'State V-Lookup'!$A$1:$B$19,2,0)</f>
        <v>KENTUCKY</v>
      </c>
      <c r="M3601" t="str">
        <f>VLOOKUP(I3601,'Cost Center VLookup'!$A$1:$C$99,2,0)</f>
        <v>2734 KY Div Bowling Green C&amp;M/Service</v>
      </c>
      <c r="N3601" t="str">
        <f>VLOOKUP(I3601,'Cost Center VLookup'!$A$1:$C$89,3,0)</f>
        <v>Don Bonner / Kolby Beals</v>
      </c>
      <c r="O3601" t="str">
        <f>VLOOKUP(I3601,'Cost Center VLookup'!$A$1:$D$97,4,0)</f>
        <v>Mike Close</v>
      </c>
    </row>
    <row r="3602" spans="1:15" ht="15" hidden="1">
      <c r="A3602" s="311" t="s">
        <v>4011</v>
      </c>
      <c r="B3602" s="312">
        <v>202009</v>
      </c>
      <c r="C3602" s="98" t="s">
        <v>3606</v>
      </c>
      <c r="D3602" s="311" t="s">
        <v>4012</v>
      </c>
      <c r="E3602" s="311" t="s">
        <v>4065</v>
      </c>
      <c r="F3602" s="313">
        <v>5000</v>
      </c>
      <c r="G3602" s="312">
        <v>30736</v>
      </c>
      <c r="H3602" s="7" t="str">
        <f>VLOOKUP(G3602,'Sub-Acct VLookup'!$A$1:$B$44,2,0)</f>
        <v>Community Welfare</v>
      </c>
      <c r="I3602" s="312">
        <v>3438</v>
      </c>
      <c r="J3602" s="314" t="s">
        <v>1035</v>
      </c>
      <c r="K3602" s="314"/>
      <c r="L3602" t="str">
        <f>VLOOKUP(J3602,'State V-Lookup'!$A$1:$B$19,2,0)</f>
        <v>VIRGINIA</v>
      </c>
      <c r="M3602" t="str">
        <f>VLOOKUP(I3602,'Cost Center VLookup'!$A$1:$C$99,2,0)</f>
        <v>3438 Mid St Div New River North Operations</v>
      </c>
      <c r="N3602" t="str">
        <f>VLOOKUP(I3602,'Cost Center VLookup'!$A$1:$C$89,3,0)</f>
        <v>Perry Patterson</v>
      </c>
      <c r="O3602" t="str">
        <f>VLOOKUP(I3602,'Cost Center VLookup'!$A$1:$D$97,4,0)</f>
        <v>Bernie Anderson</v>
      </c>
    </row>
    <row r="3603" spans="1:15" ht="15" hidden="1">
      <c r="A3603" s="311" t="s">
        <v>4011</v>
      </c>
      <c r="B3603" s="312">
        <v>202009</v>
      </c>
      <c r="C3603" s="98" t="s">
        <v>3606</v>
      </c>
      <c r="D3603" s="311" t="s">
        <v>4012</v>
      </c>
      <c r="E3603" s="311" t="s">
        <v>4041</v>
      </c>
      <c r="F3603" s="313">
        <v>5000</v>
      </c>
      <c r="G3603" s="312">
        <v>30736</v>
      </c>
      <c r="H3603" s="7" t="str">
        <f>VLOOKUP(G3603,'Sub-Acct VLookup'!$A$1:$B$44,2,0)</f>
        <v>Community Welfare</v>
      </c>
      <c r="I3603" s="312">
        <v>3338</v>
      </c>
      <c r="J3603" s="314" t="s">
        <v>1026</v>
      </c>
      <c r="K3603" s="314"/>
      <c r="L3603" t="str">
        <f>VLOOKUP(J3603,'State V-Lookup'!$A$1:$B$19,2,0)</f>
        <v>TENNESSEE</v>
      </c>
      <c r="M3603" t="str">
        <f>VLOOKUP(I3603,'Cost Center VLookup'!$A$1:$C$99,2,0)</f>
        <v>3338 Mid St Div ILWTN Union City Operations</v>
      </c>
      <c r="N3603" t="str">
        <f>VLOOKUP(I3603,'Cost Center VLookup'!$A$1:$C$89,3,0)</f>
        <v>Pat Mattingly / Sean Jones</v>
      </c>
      <c r="O3603" t="str">
        <f>VLOOKUP(I3603,'Cost Center VLookup'!$A$1:$D$97,4,0)</f>
        <v>Ryan Tolbert</v>
      </c>
    </row>
    <row r="3604" spans="1:15" ht="15" hidden="1">
      <c r="A3604" s="311" t="s">
        <v>4011</v>
      </c>
      <c r="B3604" s="312">
        <v>202009</v>
      </c>
      <c r="C3604" s="98" t="s">
        <v>3606</v>
      </c>
      <c r="D3604" s="311" t="s">
        <v>4012</v>
      </c>
      <c r="E3604" s="311" t="s">
        <v>4040</v>
      </c>
      <c r="F3604" s="313">
        <v>5000</v>
      </c>
      <c r="G3604" s="312">
        <v>30736</v>
      </c>
      <c r="H3604" s="7" t="str">
        <f>VLOOKUP(G3604,'Sub-Acct VLookup'!$A$1:$B$44,2,0)</f>
        <v>Community Welfare</v>
      </c>
      <c r="I3604" s="312">
        <v>3438</v>
      </c>
      <c r="J3604" s="314" t="s">
        <v>1035</v>
      </c>
      <c r="K3604" s="314"/>
      <c r="L3604" t="str">
        <f>VLOOKUP(J3604,'State V-Lookup'!$A$1:$B$19,2,0)</f>
        <v>VIRGINIA</v>
      </c>
      <c r="M3604" t="str">
        <f>VLOOKUP(I3604,'Cost Center VLookup'!$A$1:$C$99,2,0)</f>
        <v>3438 Mid St Div New River North Operations</v>
      </c>
      <c r="N3604" t="str">
        <f>VLOOKUP(I3604,'Cost Center VLookup'!$A$1:$C$89,3,0)</f>
        <v>Perry Patterson</v>
      </c>
      <c r="O3604" t="str">
        <f>VLOOKUP(I3604,'Cost Center VLookup'!$A$1:$D$97,4,0)</f>
        <v>Bernie Anderson</v>
      </c>
    </row>
    <row r="3605" spans="1:15" ht="15" hidden="1">
      <c r="A3605" s="311" t="s">
        <v>4011</v>
      </c>
      <c r="B3605" s="312">
        <v>202009</v>
      </c>
      <c r="C3605" s="98" t="s">
        <v>3606</v>
      </c>
      <c r="D3605" s="311" t="s">
        <v>4012</v>
      </c>
      <c r="E3605" s="311" t="s">
        <v>581</v>
      </c>
      <c r="F3605" s="313">
        <v>5000</v>
      </c>
      <c r="G3605" s="312">
        <v>30736</v>
      </c>
      <c r="H3605" s="7" t="str">
        <f>VLOOKUP(G3605,'Sub-Acct VLookup'!$A$1:$B$44,2,0)</f>
        <v>Community Welfare</v>
      </c>
      <c r="I3605" s="312">
        <v>2737</v>
      </c>
      <c r="J3605" s="238" t="s">
        <v>1011</v>
      </c>
      <c r="K3605" s="238"/>
      <c r="L3605" t="str">
        <f>VLOOKUP(J3605,'State V-Lookup'!$A$1:$B$19,2,0)</f>
        <v>KENTUCKY</v>
      </c>
      <c r="M3605" t="str">
        <f>VLOOKUP(I3605,'Cost Center VLookup'!$A$1:$C$99,2,0)</f>
        <v>2737 KY Div Danville C&amp;M/Service</v>
      </c>
      <c r="N3605" t="str">
        <f>VLOOKUP(I3605,'Cost Center VLookup'!$A$1:$C$89,3,0)</f>
        <v>Jimmy Dale Smith</v>
      </c>
      <c r="O3605" t="str">
        <f>VLOOKUP(I3605,'Cost Center VLookup'!$A$1:$D$97,4,0)</f>
        <v>Mike Close</v>
      </c>
    </row>
    <row r="3606" spans="1:15" ht="15" hidden="1">
      <c r="A3606" s="311" t="s">
        <v>4011</v>
      </c>
      <c r="B3606" s="312">
        <v>202009</v>
      </c>
      <c r="C3606" s="98" t="s">
        <v>3606</v>
      </c>
      <c r="D3606" s="311" t="s">
        <v>4012</v>
      </c>
      <c r="E3606" s="311" t="s">
        <v>848</v>
      </c>
      <c r="F3606" s="313">
        <v>5000</v>
      </c>
      <c r="G3606" s="312">
        <v>30736</v>
      </c>
      <c r="H3606" s="7" t="str">
        <f>VLOOKUP(G3606,'Sub-Acct VLookup'!$A$1:$B$44,2,0)</f>
        <v>Community Welfare</v>
      </c>
      <c r="I3606" s="312">
        <v>3438</v>
      </c>
      <c r="J3606" s="314" t="s">
        <v>1035</v>
      </c>
      <c r="K3606" s="314"/>
      <c r="L3606" t="str">
        <f>VLOOKUP(J3606,'State V-Lookup'!$A$1:$B$19,2,0)</f>
        <v>VIRGINIA</v>
      </c>
      <c r="M3606" t="str">
        <f>VLOOKUP(I3606,'Cost Center VLookup'!$A$1:$C$99,2,0)</f>
        <v>3438 Mid St Div New River North Operations</v>
      </c>
      <c r="N3606" t="str">
        <f>VLOOKUP(I3606,'Cost Center VLookup'!$A$1:$C$89,3,0)</f>
        <v>Perry Patterson</v>
      </c>
      <c r="O3606" t="str">
        <f>VLOOKUP(I3606,'Cost Center VLookup'!$A$1:$D$97,4,0)</f>
        <v>Bernie Anderson</v>
      </c>
    </row>
    <row r="3607" spans="1:15" ht="15" hidden="1">
      <c r="A3607" s="311" t="s">
        <v>4034</v>
      </c>
      <c r="B3607" s="312">
        <v>202009</v>
      </c>
      <c r="C3607" s="98" t="s">
        <v>3606</v>
      </c>
      <c r="D3607" s="311" t="s">
        <v>4035</v>
      </c>
      <c r="E3607" s="311" t="s">
        <v>4042</v>
      </c>
      <c r="F3607" s="313">
        <v>3000</v>
      </c>
      <c r="G3607" s="312">
        <v>30702</v>
      </c>
      <c r="H3607" s="7" t="str">
        <f>VLOOKUP(G3607,'Sub-Acct VLookup'!$A$1:$B$44,2,0)</f>
        <v>Education</v>
      </c>
      <c r="I3607" s="312">
        <v>3343</v>
      </c>
      <c r="J3607" s="314" t="s">
        <v>1026</v>
      </c>
      <c r="K3607" s="314"/>
      <c r="L3607" t="str">
        <f>VLOOKUP(J3607,'State V-Lookup'!$A$1:$B$19,2,0)</f>
        <v>TENNESSEE</v>
      </c>
      <c r="M3607" t="str">
        <f>VLOOKUP(I3607,'Cost Center VLookup'!$A$1:$C$99,2,0)</f>
        <v>3343 Mid St Div Murfreesboro Operations</v>
      </c>
      <c r="N3607" t="str">
        <f>VLOOKUP(I3607,'Cost Center VLookup'!$A$1:$C$89,3,0)</f>
        <v>James Robbins / Jason Griffin</v>
      </c>
      <c r="O3607" t="str">
        <f>VLOOKUP(I3607,'Cost Center VLookup'!$A$1:$D$97,4,0)</f>
        <v>Brett Lowe</v>
      </c>
    </row>
    <row r="3608" spans="1:15" ht="15" hidden="1">
      <c r="A3608" s="311" t="s">
        <v>4034</v>
      </c>
      <c r="B3608" s="312">
        <v>202009</v>
      </c>
      <c r="C3608" s="98" t="s">
        <v>3606</v>
      </c>
      <c r="D3608" s="311" t="s">
        <v>4035</v>
      </c>
      <c r="E3608" s="311" t="s">
        <v>2618</v>
      </c>
      <c r="F3608" s="313">
        <v>5000</v>
      </c>
      <c r="G3608" s="312">
        <v>30736</v>
      </c>
      <c r="H3608" s="7" t="str">
        <f>VLOOKUP(G3608,'Sub-Acct VLookup'!$A$1:$B$44,2,0)</f>
        <v>Community Welfare</v>
      </c>
      <c r="I3608" s="312">
        <v>2637</v>
      </c>
      <c r="J3608" s="238" t="s">
        <v>1011</v>
      </c>
      <c r="K3608" s="238"/>
      <c r="L3608" t="str">
        <f>VLOOKUP(J3608,'State V-Lookup'!$A$1:$B$19,2,0)</f>
        <v>KENTUCKY</v>
      </c>
      <c r="M3608" t="str">
        <f>VLOOKUP(I3608,'Cost Center VLookup'!$A$1:$C$99,2,0)</f>
        <v>2637 KY Div Paducah C&amp;M/Service</v>
      </c>
      <c r="N3608" t="str">
        <f>VLOOKUP(I3608,'Cost Center VLookup'!$A$1:$C$89,3,0)</f>
        <v>Pat Mattingly / Sean Jones</v>
      </c>
      <c r="O3608" t="str">
        <f>VLOOKUP(I3608,'Cost Center VLookup'!$A$1:$D$97,4,0)</f>
        <v>Ryan Tolbert</v>
      </c>
    </row>
    <row r="3609" spans="1:15" ht="15" hidden="1">
      <c r="A3609" s="311" t="s">
        <v>4034</v>
      </c>
      <c r="B3609" s="312">
        <v>202009</v>
      </c>
      <c r="C3609" s="98" t="s">
        <v>3606</v>
      </c>
      <c r="D3609" s="311" t="s">
        <v>4035</v>
      </c>
      <c r="E3609" s="311" t="s">
        <v>581</v>
      </c>
      <c r="F3609" s="313">
        <v>5000</v>
      </c>
      <c r="G3609" s="312">
        <v>30736</v>
      </c>
      <c r="H3609" s="7" t="str">
        <f>VLOOKUP(G3609,'Sub-Acct VLookup'!$A$1:$B$44,2,0)</f>
        <v>Community Welfare</v>
      </c>
      <c r="I3609" s="312">
        <v>2634</v>
      </c>
      <c r="J3609" s="238" t="s">
        <v>1011</v>
      </c>
      <c r="K3609" s="238"/>
      <c r="L3609" t="str">
        <f>VLOOKUP(J3609,'State V-Lookup'!$A$1:$B$19,2,0)</f>
        <v>KENTUCKY</v>
      </c>
      <c r="M3609" t="str">
        <f>VLOOKUP(I3609,'Cost Center VLookup'!$A$1:$C$99,2,0)</f>
        <v>2634 KY Div Madisonville C&amp;M/Service</v>
      </c>
      <c r="N3609" t="str">
        <f>VLOOKUP(I3609,'Cost Center VLookup'!$A$1:$C$89,3,0)</f>
        <v>Mike Coleman</v>
      </c>
      <c r="O3609" t="str">
        <f>VLOOKUP(I3609,'Cost Center VLookup'!$A$1:$D$97,4,0)</f>
        <v>Mariam Tucker</v>
      </c>
    </row>
    <row r="3610" spans="1:15" ht="15" hidden="1">
      <c r="A3610" s="311" t="s">
        <v>4043</v>
      </c>
      <c r="B3610" s="312">
        <v>202009</v>
      </c>
      <c r="C3610" s="98" t="s">
        <v>3606</v>
      </c>
      <c r="D3610" s="311" t="s">
        <v>4044</v>
      </c>
      <c r="E3610" s="311" t="s">
        <v>4058</v>
      </c>
      <c r="F3610" s="313">
        <v>3000</v>
      </c>
      <c r="G3610" s="312">
        <v>30711</v>
      </c>
      <c r="H3610" s="7" t="str">
        <f>VLOOKUP(G3610,'Sub-Acct VLookup'!$A$1:$B$44,2,0)</f>
        <v>Heat Help Assistance Program</v>
      </c>
      <c r="I3610" s="312">
        <v>2736</v>
      </c>
      <c r="J3610" s="238" t="s">
        <v>1011</v>
      </c>
      <c r="K3610" s="238"/>
      <c r="L3610" t="str">
        <f>VLOOKUP(J3610,'State V-Lookup'!$A$1:$B$19,2,0)</f>
        <v>KENTUCKY</v>
      </c>
      <c r="M3610" t="str">
        <f>VLOOKUP(I3610,'Cost Center VLookup'!$A$1:$C$99,2,0)</f>
        <v>2736 KY Div Hopkinsville C&amp;M/Service</v>
      </c>
      <c r="N3610" t="str">
        <f>VLOOKUP(I3610,'Cost Center VLookup'!$A$1:$C$89,3,0)</f>
        <v>Ryan Tolbert</v>
      </c>
      <c r="O3610" t="str">
        <f>VLOOKUP(I3610,'Cost Center VLookup'!$A$1:$D$97,4,0)</f>
        <v>Mariam Tucker</v>
      </c>
    </row>
    <row r="3611" spans="1:15" ht="15" hidden="1">
      <c r="A3611" s="311" t="s">
        <v>4043</v>
      </c>
      <c r="B3611" s="312">
        <v>202009</v>
      </c>
      <c r="C3611" s="98" t="s">
        <v>3606</v>
      </c>
      <c r="D3611" s="311" t="s">
        <v>4044</v>
      </c>
      <c r="E3611" s="311" t="s">
        <v>4057</v>
      </c>
      <c r="F3611" s="313">
        <v>1000</v>
      </c>
      <c r="G3611" s="312">
        <v>30702</v>
      </c>
      <c r="H3611" s="7" t="str">
        <f>VLOOKUP(G3611,'Sub-Acct VLookup'!$A$1:$B$44,2,0)</f>
        <v>Education</v>
      </c>
      <c r="I3611" s="312">
        <v>3307</v>
      </c>
      <c r="J3611" s="314" t="s">
        <v>1026</v>
      </c>
      <c r="K3611" s="314"/>
      <c r="L3611" t="str">
        <f>VLOOKUP(J3611,'State V-Lookup'!$A$1:$B$19,2,0)</f>
        <v>TENNESSEE</v>
      </c>
      <c r="M3611" t="str">
        <f>VLOOKUP(I3611,'Cost Center VLookup'!$A$1:$C$99,2,0)</f>
        <v>3307 Mid St Div Franklin Finance</v>
      </c>
      <c r="N3611" t="str">
        <f>VLOOKUP(I3611,'Cost Center VLookup'!$A$1:$C$89,3,0)</f>
        <v>Marcie Wessinger</v>
      </c>
      <c r="O3611" t="str">
        <f>VLOOKUP(I3611,'Cost Center VLookup'!$A$1:$D$97,4,0)</f>
        <v>Administration</v>
      </c>
    </row>
    <row r="3612" spans="1:15" ht="15" hidden="1">
      <c r="A3612" s="311" t="s">
        <v>4043</v>
      </c>
      <c r="B3612" s="312">
        <v>202009</v>
      </c>
      <c r="C3612" s="98" t="s">
        <v>3606</v>
      </c>
      <c r="D3612" s="311" t="s">
        <v>4044</v>
      </c>
      <c r="E3612" s="311" t="s">
        <v>4056</v>
      </c>
      <c r="F3612" s="313">
        <v>5000</v>
      </c>
      <c r="G3612" s="312">
        <v>30711</v>
      </c>
      <c r="H3612" s="7" t="str">
        <f>VLOOKUP(G3612,'Sub-Acct VLookup'!$A$1:$B$44,2,0)</f>
        <v>Heat Help Assistance Program</v>
      </c>
      <c r="I3612" s="312">
        <v>2734</v>
      </c>
      <c r="J3612" s="238" t="s">
        <v>1011</v>
      </c>
      <c r="K3612" s="238"/>
      <c r="L3612" t="str">
        <f>VLOOKUP(J3612,'State V-Lookup'!$A$1:$B$19,2,0)</f>
        <v>KENTUCKY</v>
      </c>
      <c r="M3612" t="str">
        <f>VLOOKUP(I3612,'Cost Center VLookup'!$A$1:$C$99,2,0)</f>
        <v>2734 KY Div Bowling Green C&amp;M/Service</v>
      </c>
      <c r="N3612" t="str">
        <f>VLOOKUP(I3612,'Cost Center VLookup'!$A$1:$C$89,3,0)</f>
        <v>Don Bonner / Kolby Beals</v>
      </c>
      <c r="O3612" t="str">
        <f>VLOOKUP(I3612,'Cost Center VLookup'!$A$1:$D$97,4,0)</f>
        <v>Mike Close</v>
      </c>
    </row>
    <row r="3613" spans="1:15" ht="15" hidden="1">
      <c r="A3613" s="311" t="s">
        <v>4043</v>
      </c>
      <c r="B3613" s="312">
        <v>202009</v>
      </c>
      <c r="C3613" s="98" t="s">
        <v>3606</v>
      </c>
      <c r="D3613" s="311" t="s">
        <v>4044</v>
      </c>
      <c r="E3613" s="311" t="s">
        <v>4066</v>
      </c>
      <c r="F3613" s="313">
        <v>5000</v>
      </c>
      <c r="G3613" s="312">
        <v>30711</v>
      </c>
      <c r="H3613" s="7" t="str">
        <f>VLOOKUP(G3613,'Sub-Acct VLookup'!$A$1:$B$44,2,0)</f>
        <v>Heat Help Assistance Program</v>
      </c>
      <c r="I3613" s="312">
        <v>3333</v>
      </c>
      <c r="J3613" s="238" t="s">
        <v>1011</v>
      </c>
      <c r="K3613" s="238"/>
      <c r="L3613" t="str">
        <f>VLOOKUP(J3613,'State V-Lookup'!$A$1:$B$19,2,0)</f>
        <v>KENTUCKY</v>
      </c>
      <c r="M3613" t="str">
        <f>VLOOKUP(I3613,'Cost Center VLookup'!$A$1:$C$99,2,0)</f>
        <v>3333 Mid St Div Public Affairs</v>
      </c>
      <c r="N3613" t="str">
        <f>VLOOKUP(I3613,'Cost Center VLookup'!$A$1:$C$89,3,0)</f>
        <v>Mark Martin</v>
      </c>
      <c r="O3613" t="str">
        <f>VLOOKUP(I3613,'Cost Center VLookup'!$A$1:$D$97,4,0)</f>
        <v>Administration</v>
      </c>
    </row>
    <row r="3614" spans="1:15" ht="15" hidden="1">
      <c r="A3614" s="311" t="s">
        <v>4043</v>
      </c>
      <c r="B3614" s="312">
        <v>202009</v>
      </c>
      <c r="C3614" s="98" t="s">
        <v>3606</v>
      </c>
      <c r="D3614" s="311" t="s">
        <v>4044</v>
      </c>
      <c r="E3614" s="311" t="s">
        <v>4067</v>
      </c>
      <c r="F3614" s="313">
        <v>1000</v>
      </c>
      <c r="G3614" s="312">
        <v>30702</v>
      </c>
      <c r="H3614" s="7" t="str">
        <f>VLOOKUP(G3614,'Sub-Acct VLookup'!$A$1:$B$44,2,0)</f>
        <v>Education</v>
      </c>
      <c r="I3614" s="312">
        <v>3307</v>
      </c>
      <c r="J3614" s="314" t="s">
        <v>1026</v>
      </c>
      <c r="K3614" s="314"/>
      <c r="L3614" t="str">
        <f>VLOOKUP(J3614,'State V-Lookup'!$A$1:$B$19,2,0)</f>
        <v>TENNESSEE</v>
      </c>
      <c r="M3614" t="str">
        <f>VLOOKUP(I3614,'Cost Center VLookup'!$A$1:$C$99,2,0)</f>
        <v>3307 Mid St Div Franklin Finance</v>
      </c>
      <c r="N3614" t="str">
        <f>VLOOKUP(I3614,'Cost Center VLookup'!$A$1:$C$89,3,0)</f>
        <v>Marcie Wessinger</v>
      </c>
      <c r="O3614" t="str">
        <f>VLOOKUP(I3614,'Cost Center VLookup'!$A$1:$D$97,4,0)</f>
        <v>Administration</v>
      </c>
    </row>
    <row r="3615" spans="1:15" ht="15" hidden="1">
      <c r="A3615" s="311" t="s">
        <v>4043</v>
      </c>
      <c r="B3615" s="312">
        <v>202009</v>
      </c>
      <c r="C3615" s="98" t="s">
        <v>3606</v>
      </c>
      <c r="D3615" s="311" t="s">
        <v>4044</v>
      </c>
      <c r="E3615" s="311" t="s">
        <v>4055</v>
      </c>
      <c r="F3615" s="313">
        <v>5000</v>
      </c>
      <c r="G3615" s="312">
        <v>30711</v>
      </c>
      <c r="H3615" s="7" t="str">
        <f>VLOOKUP(G3615,'Sub-Acct VLookup'!$A$1:$B$44,2,0)</f>
        <v>Heat Help Assistance Program</v>
      </c>
      <c r="I3615" s="312">
        <v>2734</v>
      </c>
      <c r="J3615" s="238" t="s">
        <v>1011</v>
      </c>
      <c r="K3615" s="238"/>
      <c r="L3615" t="str">
        <f>VLOOKUP(J3615,'State V-Lookup'!$A$1:$B$19,2,0)</f>
        <v>KENTUCKY</v>
      </c>
      <c r="M3615" t="str">
        <f>VLOOKUP(I3615,'Cost Center VLookup'!$A$1:$C$99,2,0)</f>
        <v>2734 KY Div Bowling Green C&amp;M/Service</v>
      </c>
      <c r="N3615" t="str">
        <f>VLOOKUP(I3615,'Cost Center VLookup'!$A$1:$C$89,3,0)</f>
        <v>Don Bonner / Kolby Beals</v>
      </c>
      <c r="O3615" t="str">
        <f>VLOOKUP(I3615,'Cost Center VLookup'!$A$1:$D$97,4,0)</f>
        <v>Mike Close</v>
      </c>
    </row>
    <row r="3616" spans="1:15" ht="15" hidden="1">
      <c r="A3616" s="311" t="s">
        <v>4043</v>
      </c>
      <c r="B3616" s="312">
        <v>202009</v>
      </c>
      <c r="C3616" s="98" t="s">
        <v>3606</v>
      </c>
      <c r="D3616" s="311" t="s">
        <v>4044</v>
      </c>
      <c r="E3616" s="311" t="s">
        <v>1811</v>
      </c>
      <c r="F3616" s="313">
        <v>5000</v>
      </c>
      <c r="G3616" s="312">
        <v>30711</v>
      </c>
      <c r="H3616" s="7" t="str">
        <f>VLOOKUP(G3616,'Sub-Acct VLookup'!$A$1:$B$44,2,0)</f>
        <v>Heat Help Assistance Program</v>
      </c>
      <c r="I3616" s="312">
        <v>2637</v>
      </c>
      <c r="J3616" s="238" t="s">
        <v>1011</v>
      </c>
      <c r="K3616" s="238"/>
      <c r="L3616" t="str">
        <f>VLOOKUP(J3616,'State V-Lookup'!$A$1:$B$19,2,0)</f>
        <v>KENTUCKY</v>
      </c>
      <c r="M3616" t="str">
        <f>VLOOKUP(I3616,'Cost Center VLookup'!$A$1:$C$99,2,0)</f>
        <v>2637 KY Div Paducah C&amp;M/Service</v>
      </c>
      <c r="N3616" t="str">
        <f>VLOOKUP(I3616,'Cost Center VLookup'!$A$1:$C$89,3,0)</f>
        <v>Pat Mattingly / Sean Jones</v>
      </c>
      <c r="O3616" t="str">
        <f>VLOOKUP(I3616,'Cost Center VLookup'!$A$1:$D$97,4,0)</f>
        <v>Ryan Tolbert</v>
      </c>
    </row>
    <row r="3617" spans="1:15" ht="15" hidden="1">
      <c r="A3617" s="311" t="s">
        <v>4043</v>
      </c>
      <c r="B3617" s="312">
        <v>202009</v>
      </c>
      <c r="C3617" s="98" t="s">
        <v>3606</v>
      </c>
      <c r="D3617" s="311" t="s">
        <v>4044</v>
      </c>
      <c r="E3617" s="311" t="s">
        <v>4054</v>
      </c>
      <c r="F3617" s="313">
        <v>7500</v>
      </c>
      <c r="G3617" s="312">
        <v>30711</v>
      </c>
      <c r="H3617" s="7" t="str">
        <f>VLOOKUP(G3617,'Sub-Acct VLookup'!$A$1:$B$44,2,0)</f>
        <v>Heat Help Assistance Program</v>
      </c>
      <c r="I3617" s="312">
        <v>2737</v>
      </c>
      <c r="J3617" s="238" t="s">
        <v>1011</v>
      </c>
      <c r="K3617" s="238"/>
      <c r="L3617" t="str">
        <f>VLOOKUP(J3617,'State V-Lookup'!$A$1:$B$19,2,0)</f>
        <v>KENTUCKY</v>
      </c>
      <c r="M3617" t="str">
        <f>VLOOKUP(I3617,'Cost Center VLookup'!$A$1:$C$99,2,0)</f>
        <v>2737 KY Div Danville C&amp;M/Service</v>
      </c>
      <c r="N3617" t="str">
        <f>VLOOKUP(I3617,'Cost Center VLookup'!$A$1:$C$89,3,0)</f>
        <v>Jimmy Dale Smith</v>
      </c>
      <c r="O3617" t="str">
        <f>VLOOKUP(I3617,'Cost Center VLookup'!$A$1:$D$97,4,0)</f>
        <v>Mike Close</v>
      </c>
    </row>
    <row r="3618" spans="1:15" ht="15" hidden="1">
      <c r="A3618" s="311" t="s">
        <v>4043</v>
      </c>
      <c r="B3618" s="312">
        <v>202009</v>
      </c>
      <c r="C3618" s="98" t="s">
        <v>3606</v>
      </c>
      <c r="D3618" s="311" t="s">
        <v>4046</v>
      </c>
      <c r="E3618" s="311" t="s">
        <v>2240</v>
      </c>
      <c r="F3618" s="313">
        <v>4000</v>
      </c>
      <c r="G3618" s="312">
        <v>30736</v>
      </c>
      <c r="H3618" s="7" t="str">
        <f>VLOOKUP(G3618,'Sub-Acct VLookup'!$A$1:$B$44,2,0)</f>
        <v>Community Welfare</v>
      </c>
      <c r="I3618" s="312">
        <v>3307</v>
      </c>
      <c r="J3618" s="238" t="s">
        <v>1011</v>
      </c>
      <c r="K3618" s="238"/>
      <c r="L3618" t="str">
        <f>VLOOKUP(J3618,'State V-Lookup'!$A$1:$B$19,2,0)</f>
        <v>KENTUCKY</v>
      </c>
      <c r="M3618" t="str">
        <f>VLOOKUP(I3618,'Cost Center VLookup'!$A$1:$C$99,2,0)</f>
        <v>3307 Mid St Div Franklin Finance</v>
      </c>
      <c r="N3618" t="str">
        <f>VLOOKUP(I3618,'Cost Center VLookup'!$A$1:$C$89,3,0)</f>
        <v>Marcie Wessinger</v>
      </c>
      <c r="O3618" t="str">
        <f>VLOOKUP(I3618,'Cost Center VLookup'!$A$1:$D$97,4,0)</f>
        <v>Administration</v>
      </c>
    </row>
    <row r="3619" spans="1:15" ht="15" hidden="1">
      <c r="A3619" s="311" t="s">
        <v>4043</v>
      </c>
      <c r="B3619" s="312">
        <v>202009</v>
      </c>
      <c r="C3619" s="98" t="s">
        <v>3606</v>
      </c>
      <c r="D3619" s="311" t="s">
        <v>4044</v>
      </c>
      <c r="E3619" s="311" t="s">
        <v>4053</v>
      </c>
      <c r="F3619" s="313">
        <v>8500</v>
      </c>
      <c r="G3619" s="312">
        <v>30711</v>
      </c>
      <c r="H3619" s="7" t="str">
        <f>VLOOKUP(G3619,'Sub-Acct VLookup'!$A$1:$B$44,2,0)</f>
        <v>Heat Help Assistance Program</v>
      </c>
      <c r="I3619" s="312">
        <v>2636</v>
      </c>
      <c r="J3619" s="238" t="s">
        <v>1011</v>
      </c>
      <c r="K3619" s="238"/>
      <c r="L3619" t="str">
        <f>VLOOKUP(J3619,'State V-Lookup'!$A$1:$B$19,2,0)</f>
        <v>KENTUCKY</v>
      </c>
      <c r="M3619" t="str">
        <f>VLOOKUP(I3619,'Cost Center VLookup'!$A$1:$C$99,2,0)</f>
        <v>2636 KY Div Owensboro C&amp;M/Service</v>
      </c>
      <c r="N3619" t="str">
        <f>VLOOKUP(I3619,'Cost Center VLookup'!$A$1:$C$89,3,0)</f>
        <v>Robbie Porter / Daniel Mayfield</v>
      </c>
      <c r="O3619" t="str">
        <f>VLOOKUP(I3619,'Cost Center VLookup'!$A$1:$D$97,4,0)</f>
        <v>Mariam Tucker</v>
      </c>
    </row>
    <row r="3620" spans="1:15" ht="15" hidden="1">
      <c r="A3620" s="311" t="s">
        <v>4043</v>
      </c>
      <c r="B3620" s="312">
        <v>202009</v>
      </c>
      <c r="C3620" s="98" t="s">
        <v>3606</v>
      </c>
      <c r="D3620" s="311" t="s">
        <v>4044</v>
      </c>
      <c r="E3620" s="311" t="s">
        <v>4052</v>
      </c>
      <c r="F3620" s="313">
        <v>1000</v>
      </c>
      <c r="G3620" s="312">
        <v>30702</v>
      </c>
      <c r="H3620" s="7" t="str">
        <f>VLOOKUP(G3620,'Sub-Acct VLookup'!$A$1:$B$44,2,0)</f>
        <v>Education</v>
      </c>
      <c r="I3620" s="312">
        <v>3307</v>
      </c>
      <c r="J3620" s="314" t="s">
        <v>1026</v>
      </c>
      <c r="K3620" s="314"/>
      <c r="L3620" t="str">
        <f>VLOOKUP(J3620,'State V-Lookup'!$A$1:$B$19,2,0)</f>
        <v>TENNESSEE</v>
      </c>
      <c r="M3620" t="str">
        <f>VLOOKUP(I3620,'Cost Center VLookup'!$A$1:$C$99,2,0)</f>
        <v>3307 Mid St Div Franklin Finance</v>
      </c>
      <c r="N3620" t="str">
        <f>VLOOKUP(I3620,'Cost Center VLookup'!$A$1:$C$89,3,0)</f>
        <v>Marcie Wessinger</v>
      </c>
      <c r="O3620" t="str">
        <f>VLOOKUP(I3620,'Cost Center VLookup'!$A$1:$D$97,4,0)</f>
        <v>Administration</v>
      </c>
    </row>
    <row r="3621" spans="1:15" ht="15" hidden="1">
      <c r="A3621" s="311" t="s">
        <v>4043</v>
      </c>
      <c r="B3621" s="312">
        <v>202009</v>
      </c>
      <c r="C3621" s="98" t="s">
        <v>3606</v>
      </c>
      <c r="D3621" s="311" t="s">
        <v>4044</v>
      </c>
      <c r="E3621" s="311" t="s">
        <v>4051</v>
      </c>
      <c r="F3621" s="313">
        <v>3000</v>
      </c>
      <c r="G3621" s="312">
        <v>30711</v>
      </c>
      <c r="H3621" s="7" t="str">
        <f>VLOOKUP(G3621,'Sub-Acct VLookup'!$A$1:$B$44,2,0)</f>
        <v>Heat Help Assistance Program</v>
      </c>
      <c r="I3621" s="312">
        <v>2739</v>
      </c>
      <c r="J3621" s="238" t="s">
        <v>1011</v>
      </c>
      <c r="K3621" s="238"/>
      <c r="L3621" t="str">
        <f>VLOOKUP(J3621,'State V-Lookup'!$A$1:$B$19,2,0)</f>
        <v>KENTUCKY</v>
      </c>
      <c r="M3621" t="str">
        <f>VLOOKUP(I3621,'Cost Center VLookup'!$A$1:$C$99,2,0)</f>
        <v>2739 KY Div Shelbyville C&amp;M/Service</v>
      </c>
      <c r="N3621" t="str">
        <f>VLOOKUP(I3621,'Cost Center VLookup'!$A$1:$C$89,3,0)</f>
        <v>Jake Basham</v>
      </c>
      <c r="O3621" t="str">
        <f>VLOOKUP(I3621,'Cost Center VLookup'!$A$1:$D$97,4,0)</f>
        <v>Mike Close</v>
      </c>
    </row>
    <row r="3622" spans="1:15" ht="15" hidden="1">
      <c r="A3622" s="311" t="s">
        <v>4043</v>
      </c>
      <c r="B3622" s="312">
        <v>202009</v>
      </c>
      <c r="C3622" s="98" t="s">
        <v>3606</v>
      </c>
      <c r="D3622" s="311" t="s">
        <v>4044</v>
      </c>
      <c r="E3622" s="311" t="s">
        <v>4068</v>
      </c>
      <c r="F3622" s="313">
        <v>6000</v>
      </c>
      <c r="G3622" s="312">
        <v>30702</v>
      </c>
      <c r="H3622" s="7" t="str">
        <f>VLOOKUP(G3622,'Sub-Acct VLookup'!$A$1:$B$44,2,0)</f>
        <v>Education</v>
      </c>
      <c r="I3622" s="312">
        <v>2637</v>
      </c>
      <c r="J3622" s="238" t="s">
        <v>1011</v>
      </c>
      <c r="K3622" s="238"/>
      <c r="L3622" t="str">
        <f>VLOOKUP(J3622,'State V-Lookup'!$A$1:$B$19,2,0)</f>
        <v>KENTUCKY</v>
      </c>
      <c r="M3622" t="str">
        <f>VLOOKUP(I3622,'Cost Center VLookup'!$A$1:$C$99,2,0)</f>
        <v>2637 KY Div Paducah C&amp;M/Service</v>
      </c>
      <c r="N3622" t="str">
        <f>VLOOKUP(I3622,'Cost Center VLookup'!$A$1:$C$89,3,0)</f>
        <v>Pat Mattingly / Sean Jones</v>
      </c>
      <c r="O3622" t="str">
        <f>VLOOKUP(I3622,'Cost Center VLookup'!$A$1:$D$97,4,0)</f>
        <v>Ryan Tolbert</v>
      </c>
    </row>
    <row r="3623" spans="1:15" ht="15" hidden="1">
      <c r="A3623" s="311" t="s">
        <v>4043</v>
      </c>
      <c r="B3623" s="312">
        <v>202009</v>
      </c>
      <c r="C3623" s="98" t="s">
        <v>3606</v>
      </c>
      <c r="D3623" s="311" t="s">
        <v>4044</v>
      </c>
      <c r="E3623" s="311" t="s">
        <v>4050</v>
      </c>
      <c r="F3623" s="313">
        <v>3000</v>
      </c>
      <c r="G3623" s="312">
        <v>30711</v>
      </c>
      <c r="H3623" s="7" t="str">
        <f>VLOOKUP(G3623,'Sub-Acct VLookup'!$A$1:$B$44,2,0)</f>
        <v>Heat Help Assistance Program</v>
      </c>
      <c r="I3623" s="312">
        <v>2735</v>
      </c>
      <c r="J3623" s="238" t="s">
        <v>1011</v>
      </c>
      <c r="K3623" s="238"/>
      <c r="L3623" t="str">
        <f>VLOOKUP(J3623,'State V-Lookup'!$A$1:$B$19,2,0)</f>
        <v>KENTUCKY</v>
      </c>
      <c r="M3623" t="str">
        <f>VLOOKUP(I3623,'Cost Center VLookup'!$A$1:$C$99,2,0)</f>
        <v>2735 KY Div Glasgow C&amp;M/Service</v>
      </c>
      <c r="N3623" t="str">
        <f>VLOOKUP(I3623,'Cost Center VLookup'!$A$1:$C$89,3,0)</f>
        <v>Brett Lowe</v>
      </c>
      <c r="O3623" t="str">
        <f>VLOOKUP(I3623,'Cost Center VLookup'!$A$1:$D$97,4,0)</f>
        <v>Mike Close</v>
      </c>
    </row>
    <row r="3624" spans="1:15" ht="15" hidden="1">
      <c r="A3624" s="311" t="s">
        <v>4043</v>
      </c>
      <c r="B3624" s="312">
        <v>202009</v>
      </c>
      <c r="C3624" s="98" t="s">
        <v>3606</v>
      </c>
      <c r="D3624" s="311" t="s">
        <v>4044</v>
      </c>
      <c r="E3624" s="311" t="s">
        <v>4045</v>
      </c>
      <c r="F3624" s="313">
        <v>5000</v>
      </c>
      <c r="G3624" s="312">
        <v>30702</v>
      </c>
      <c r="H3624" s="7" t="str">
        <f>VLOOKUP(G3624,'Sub-Acct VLookup'!$A$1:$B$44,2,0)</f>
        <v>Education</v>
      </c>
      <c r="I3624" s="312">
        <v>2637</v>
      </c>
      <c r="J3624" s="238" t="s">
        <v>1011</v>
      </c>
      <c r="K3624" s="238"/>
      <c r="L3624" t="str">
        <f>VLOOKUP(J3624,'State V-Lookup'!$A$1:$B$19,2,0)</f>
        <v>KENTUCKY</v>
      </c>
      <c r="M3624" t="str">
        <f>VLOOKUP(I3624,'Cost Center VLookup'!$A$1:$C$99,2,0)</f>
        <v>2637 KY Div Paducah C&amp;M/Service</v>
      </c>
      <c r="N3624" t="str">
        <f>VLOOKUP(I3624,'Cost Center VLookup'!$A$1:$C$89,3,0)</f>
        <v>Pat Mattingly / Sean Jones</v>
      </c>
      <c r="O3624" t="str">
        <f>VLOOKUP(I3624,'Cost Center VLookup'!$A$1:$D$97,4,0)</f>
        <v>Ryan Tolbert</v>
      </c>
    </row>
    <row r="3625" spans="1:15" ht="15" hidden="1">
      <c r="A3625" s="311" t="s">
        <v>4043</v>
      </c>
      <c r="B3625" s="312">
        <v>202009</v>
      </c>
      <c r="C3625" s="98" t="s">
        <v>3606</v>
      </c>
      <c r="D3625" s="311" t="s">
        <v>4044</v>
      </c>
      <c r="E3625" s="311" t="s">
        <v>4049</v>
      </c>
      <c r="F3625" s="313">
        <v>10000</v>
      </c>
      <c r="G3625" s="312">
        <v>30711</v>
      </c>
      <c r="H3625" s="7" t="str">
        <f>VLOOKUP(G3625,'Sub-Acct VLookup'!$A$1:$B$44,2,0)</f>
        <v>Heat Help Assistance Program</v>
      </c>
      <c r="I3625" s="312">
        <v>2637</v>
      </c>
      <c r="J3625" s="238" t="s">
        <v>1011</v>
      </c>
      <c r="K3625" s="238"/>
      <c r="L3625" t="str">
        <f>VLOOKUP(J3625,'State V-Lookup'!$A$1:$B$19,2,0)</f>
        <v>KENTUCKY</v>
      </c>
      <c r="M3625" t="str">
        <f>VLOOKUP(I3625,'Cost Center VLookup'!$A$1:$C$99,2,0)</f>
        <v>2637 KY Div Paducah C&amp;M/Service</v>
      </c>
      <c r="N3625" t="str">
        <f>VLOOKUP(I3625,'Cost Center VLookup'!$A$1:$C$89,3,0)</f>
        <v>Pat Mattingly / Sean Jones</v>
      </c>
      <c r="O3625" t="str">
        <f>VLOOKUP(I3625,'Cost Center VLookup'!$A$1:$D$97,4,0)</f>
        <v>Ryan Tolbert</v>
      </c>
    </row>
    <row r="3626" spans="1:15" ht="15" hidden="1">
      <c r="A3626" s="311" t="s">
        <v>4043</v>
      </c>
      <c r="B3626" s="312">
        <v>202009</v>
      </c>
      <c r="C3626" s="98" t="s">
        <v>3606</v>
      </c>
      <c r="D3626" s="311" t="s">
        <v>4044</v>
      </c>
      <c r="E3626" s="311" t="s">
        <v>581</v>
      </c>
      <c r="F3626" s="313">
        <v>5000</v>
      </c>
      <c r="G3626" s="312">
        <v>30736</v>
      </c>
      <c r="H3626" s="7" t="str">
        <f>VLOOKUP(G3626,'Sub-Acct VLookup'!$A$1:$B$44,2,0)</f>
        <v>Community Welfare</v>
      </c>
      <c r="I3626" s="312">
        <v>2636</v>
      </c>
      <c r="J3626" s="238" t="s">
        <v>1011</v>
      </c>
      <c r="K3626" s="238"/>
      <c r="L3626" t="str">
        <f>VLOOKUP(J3626,'State V-Lookup'!$A$1:$B$19,2,0)</f>
        <v>KENTUCKY</v>
      </c>
      <c r="M3626" t="str">
        <f>VLOOKUP(I3626,'Cost Center VLookup'!$A$1:$C$99,2,0)</f>
        <v>2636 KY Div Owensboro C&amp;M/Service</v>
      </c>
      <c r="N3626" t="str">
        <f>VLOOKUP(I3626,'Cost Center VLookup'!$A$1:$C$89,3,0)</f>
        <v>Robbie Porter / Daniel Mayfield</v>
      </c>
      <c r="O3626" t="str">
        <f>VLOOKUP(I3626,'Cost Center VLookup'!$A$1:$D$97,4,0)</f>
        <v>Mariam Tucker</v>
      </c>
    </row>
    <row r="3627" spans="1:15" ht="15" hidden="1">
      <c r="A3627" s="311" t="s">
        <v>4043</v>
      </c>
      <c r="B3627" s="312">
        <v>202009</v>
      </c>
      <c r="C3627" s="98" t="s">
        <v>3606</v>
      </c>
      <c r="D3627" s="311" t="s">
        <v>4048</v>
      </c>
      <c r="E3627" s="311" t="s">
        <v>581</v>
      </c>
      <c r="F3627" s="313">
        <v>10000</v>
      </c>
      <c r="G3627" s="312">
        <v>30711</v>
      </c>
      <c r="H3627" s="7" t="str">
        <f>VLOOKUP(G3627,'Sub-Acct VLookup'!$A$1:$B$44,2,0)</f>
        <v>Heat Help Assistance Program</v>
      </c>
      <c r="I3627" s="312">
        <v>3333</v>
      </c>
      <c r="J3627" s="238" t="s">
        <v>1011</v>
      </c>
      <c r="K3627" s="238"/>
      <c r="L3627" t="str">
        <f>VLOOKUP(J3627,'State V-Lookup'!$A$1:$B$19,2,0)</f>
        <v>KENTUCKY</v>
      </c>
      <c r="M3627" t="str">
        <f>VLOOKUP(I3627,'Cost Center VLookup'!$A$1:$C$99,2,0)</f>
        <v>3333 Mid St Div Public Affairs</v>
      </c>
      <c r="N3627" t="str">
        <f>VLOOKUP(I3627,'Cost Center VLookup'!$A$1:$C$89,3,0)</f>
        <v>Mark Martin</v>
      </c>
      <c r="O3627" t="str">
        <f>VLOOKUP(I3627,'Cost Center VLookup'!$A$1:$D$97,4,0)</f>
        <v>Administration</v>
      </c>
    </row>
    <row r="3628" spans="1:15" ht="15" hidden="1">
      <c r="A3628" s="311" t="s">
        <v>4043</v>
      </c>
      <c r="B3628" s="312">
        <v>202009</v>
      </c>
      <c r="C3628" s="98" t="s">
        <v>3606</v>
      </c>
      <c r="D3628" s="311" t="s">
        <v>4044</v>
      </c>
      <c r="E3628" s="311" t="s">
        <v>3107</v>
      </c>
      <c r="F3628" s="313">
        <v>10000</v>
      </c>
      <c r="G3628" s="312">
        <v>30711</v>
      </c>
      <c r="H3628" s="7" t="str">
        <f>VLOOKUP(G3628,'Sub-Acct VLookup'!$A$1:$B$44,2,0)</f>
        <v>Heat Help Assistance Program</v>
      </c>
      <c r="I3628" s="312">
        <v>2636</v>
      </c>
      <c r="J3628" s="238" t="s">
        <v>1011</v>
      </c>
      <c r="K3628" s="238"/>
      <c r="L3628" t="str">
        <f>VLOOKUP(J3628,'State V-Lookup'!$A$1:$B$19,2,0)</f>
        <v>KENTUCKY</v>
      </c>
      <c r="M3628" t="str">
        <f>VLOOKUP(I3628,'Cost Center VLookup'!$A$1:$C$99,2,0)</f>
        <v>2636 KY Div Owensboro C&amp;M/Service</v>
      </c>
      <c r="N3628" t="str">
        <f>VLOOKUP(I3628,'Cost Center VLookup'!$A$1:$C$89,3,0)</f>
        <v>Robbie Porter / Daniel Mayfield</v>
      </c>
      <c r="O3628" t="str">
        <f>VLOOKUP(I3628,'Cost Center VLookup'!$A$1:$D$97,4,0)</f>
        <v>Mariam Tucker</v>
      </c>
    </row>
    <row r="3629" spans="1:15" ht="15" hidden="1">
      <c r="A3629" s="311" t="s">
        <v>4043</v>
      </c>
      <c r="B3629" s="312">
        <v>202009</v>
      </c>
      <c r="C3629" s="98" t="s">
        <v>3606</v>
      </c>
      <c r="D3629" s="311" t="s">
        <v>4044</v>
      </c>
      <c r="E3629" s="311" t="s">
        <v>4069</v>
      </c>
      <c r="F3629" s="313">
        <v>1000</v>
      </c>
      <c r="G3629" s="312">
        <v>30702</v>
      </c>
      <c r="H3629" s="7" t="str">
        <f>VLOOKUP(G3629,'Sub-Acct VLookup'!$A$1:$B$44,2,0)</f>
        <v>Education</v>
      </c>
      <c r="I3629" s="312">
        <v>3307</v>
      </c>
      <c r="J3629" s="314" t="s">
        <v>1026</v>
      </c>
      <c r="K3629" s="314"/>
      <c r="L3629" t="str">
        <f>VLOOKUP(J3629,'State V-Lookup'!$A$1:$B$19,2,0)</f>
        <v>TENNESSEE</v>
      </c>
      <c r="M3629" t="str">
        <f>VLOOKUP(I3629,'Cost Center VLookup'!$A$1:$C$99,2,0)</f>
        <v>3307 Mid St Div Franklin Finance</v>
      </c>
      <c r="N3629" t="str">
        <f>VLOOKUP(I3629,'Cost Center VLookup'!$A$1:$C$89,3,0)</f>
        <v>Marcie Wessinger</v>
      </c>
      <c r="O3629" t="str">
        <f>VLOOKUP(I3629,'Cost Center VLookup'!$A$1:$D$97,4,0)</f>
        <v>Administration</v>
      </c>
    </row>
    <row r="3630" spans="1:15" ht="15" hidden="1">
      <c r="A3630" s="311" t="s">
        <v>4059</v>
      </c>
      <c r="B3630" s="312">
        <v>202009</v>
      </c>
      <c r="C3630" s="98" t="s">
        <v>3606</v>
      </c>
      <c r="D3630" s="311" t="s">
        <v>4060</v>
      </c>
      <c r="E3630" s="311" t="s">
        <v>4070</v>
      </c>
      <c r="F3630" s="313">
        <v>5000</v>
      </c>
      <c r="G3630" s="312">
        <v>30711</v>
      </c>
      <c r="H3630" s="7" t="str">
        <f>VLOOKUP(G3630,'Sub-Acct VLookup'!$A$1:$B$44,2,0)</f>
        <v>Heat Help Assistance Program</v>
      </c>
      <c r="I3630" s="312">
        <v>3333</v>
      </c>
      <c r="J3630" s="314" t="s">
        <v>1035</v>
      </c>
      <c r="K3630" s="314"/>
      <c r="L3630" t="str">
        <f>VLOOKUP(J3630,'State V-Lookup'!$A$1:$B$19,2,0)</f>
        <v>VIRGINIA</v>
      </c>
      <c r="M3630" t="str">
        <f>VLOOKUP(I3630,'Cost Center VLookup'!$A$1:$C$99,2,0)</f>
        <v>3333 Mid St Div Public Affairs</v>
      </c>
      <c r="N3630" t="str">
        <f>VLOOKUP(I3630,'Cost Center VLookup'!$A$1:$C$89,3,0)</f>
        <v>Mark Martin</v>
      </c>
      <c r="O3630" t="str">
        <f>VLOOKUP(I3630,'Cost Center VLookup'!$A$1:$D$97,4,0)</f>
        <v>Administration</v>
      </c>
    </row>
    <row r="3631" spans="1:15" ht="15" hidden="1">
      <c r="A3631" s="311" t="s">
        <v>4059</v>
      </c>
      <c r="B3631" s="312">
        <v>202009</v>
      </c>
      <c r="C3631" s="98" t="s">
        <v>3606</v>
      </c>
      <c r="D3631" s="311" t="s">
        <v>4060</v>
      </c>
      <c r="E3631" s="311" t="s">
        <v>4071</v>
      </c>
      <c r="F3631" s="313">
        <v>4500</v>
      </c>
      <c r="G3631" s="312">
        <v>30711</v>
      </c>
      <c r="H3631" s="7" t="str">
        <f>VLOOKUP(G3631,'Sub-Acct VLookup'!$A$1:$B$44,2,0)</f>
        <v>Heat Help Assistance Program</v>
      </c>
      <c r="I3631" s="312">
        <v>3333</v>
      </c>
      <c r="J3631" s="314" t="s">
        <v>1026</v>
      </c>
      <c r="K3631" s="314"/>
      <c r="L3631" t="str">
        <f>VLOOKUP(J3631,'State V-Lookup'!$A$1:$B$19,2,0)</f>
        <v>TENNESSEE</v>
      </c>
      <c r="M3631" t="str">
        <f>VLOOKUP(I3631,'Cost Center VLookup'!$A$1:$C$99,2,0)</f>
        <v>3333 Mid St Div Public Affairs</v>
      </c>
      <c r="N3631" t="str">
        <f>VLOOKUP(I3631,'Cost Center VLookup'!$A$1:$C$89,3,0)</f>
        <v>Mark Martin</v>
      </c>
      <c r="O3631" t="str">
        <f>VLOOKUP(I3631,'Cost Center VLookup'!$A$1:$D$97,4,0)</f>
        <v>Administration</v>
      </c>
    </row>
    <row r="3632" spans="1:15" ht="15" hidden="1">
      <c r="A3632" s="311" t="s">
        <v>4059</v>
      </c>
      <c r="B3632" s="312">
        <v>202009</v>
      </c>
      <c r="C3632" s="98" t="s">
        <v>3606</v>
      </c>
      <c r="D3632" s="311" t="s">
        <v>4060</v>
      </c>
      <c r="E3632" s="311" t="s">
        <v>4072</v>
      </c>
      <c r="F3632" s="313">
        <v>3000</v>
      </c>
      <c r="G3632" s="312">
        <v>30711</v>
      </c>
      <c r="H3632" s="7" t="str">
        <f>VLOOKUP(G3632,'Sub-Acct VLookup'!$A$1:$B$44,2,0)</f>
        <v>Heat Help Assistance Program</v>
      </c>
      <c r="I3632" s="312">
        <v>3333</v>
      </c>
      <c r="J3632" s="314" t="s">
        <v>1026</v>
      </c>
      <c r="K3632" s="314"/>
      <c r="L3632" t="str">
        <f>VLOOKUP(J3632,'State V-Lookup'!$A$1:$B$19,2,0)</f>
        <v>TENNESSEE</v>
      </c>
      <c r="M3632" t="str">
        <f>VLOOKUP(I3632,'Cost Center VLookup'!$A$1:$C$99,2,0)</f>
        <v>3333 Mid St Div Public Affairs</v>
      </c>
      <c r="N3632" t="str">
        <f>VLOOKUP(I3632,'Cost Center VLookup'!$A$1:$C$89,3,0)</f>
        <v>Mark Martin</v>
      </c>
      <c r="O3632" t="str">
        <f>VLOOKUP(I3632,'Cost Center VLookup'!$A$1:$D$97,4,0)</f>
        <v>Administration</v>
      </c>
    </row>
    <row r="3633" spans="1:15" ht="15" hidden="1">
      <c r="A3633" s="311" t="s">
        <v>4059</v>
      </c>
      <c r="B3633" s="312">
        <v>202009</v>
      </c>
      <c r="C3633" s="98" t="s">
        <v>3606</v>
      </c>
      <c r="D3633" s="311" t="s">
        <v>4060</v>
      </c>
      <c r="E3633" s="311" t="s">
        <v>3547</v>
      </c>
      <c r="F3633" s="313">
        <v>2500</v>
      </c>
      <c r="G3633" s="312">
        <v>30711</v>
      </c>
      <c r="H3633" s="7" t="str">
        <f>VLOOKUP(G3633,'Sub-Acct VLookup'!$A$1:$B$44,2,0)</f>
        <v>Heat Help Assistance Program</v>
      </c>
      <c r="I3633" s="312">
        <v>3333</v>
      </c>
      <c r="J3633" s="314" t="s">
        <v>1026</v>
      </c>
      <c r="K3633" s="314"/>
      <c r="L3633" t="str">
        <f>VLOOKUP(J3633,'State V-Lookup'!$A$1:$B$19,2,0)</f>
        <v>TENNESSEE</v>
      </c>
      <c r="M3633" t="str">
        <f>VLOOKUP(I3633,'Cost Center VLookup'!$A$1:$C$99,2,0)</f>
        <v>3333 Mid St Div Public Affairs</v>
      </c>
      <c r="N3633" t="str">
        <f>VLOOKUP(I3633,'Cost Center VLookup'!$A$1:$C$89,3,0)</f>
        <v>Mark Martin</v>
      </c>
      <c r="O3633" t="str">
        <f>VLOOKUP(I3633,'Cost Center VLookup'!$A$1:$D$97,4,0)</f>
        <v>Administration</v>
      </c>
    </row>
    <row r="3634" spans="1:15" ht="15" hidden="1">
      <c r="A3634" s="311" t="s">
        <v>4059</v>
      </c>
      <c r="B3634" s="312">
        <v>202009</v>
      </c>
      <c r="C3634" s="98" t="s">
        <v>3606</v>
      </c>
      <c r="D3634" s="311" t="s">
        <v>4060</v>
      </c>
      <c r="E3634" s="311" t="s">
        <v>4073</v>
      </c>
      <c r="F3634" s="313">
        <v>5000</v>
      </c>
      <c r="G3634" s="312">
        <v>30711</v>
      </c>
      <c r="H3634" s="7" t="str">
        <f>VLOOKUP(G3634,'Sub-Acct VLookup'!$A$1:$B$44,2,0)</f>
        <v>Heat Help Assistance Program</v>
      </c>
      <c r="I3634" s="312">
        <v>3333</v>
      </c>
      <c r="J3634" s="314" t="s">
        <v>1026</v>
      </c>
      <c r="K3634" s="314"/>
      <c r="L3634" t="str">
        <f>VLOOKUP(J3634,'State V-Lookup'!$A$1:$B$19,2,0)</f>
        <v>TENNESSEE</v>
      </c>
      <c r="M3634" t="str">
        <f>VLOOKUP(I3634,'Cost Center VLookup'!$A$1:$C$99,2,0)</f>
        <v>3333 Mid St Div Public Affairs</v>
      </c>
      <c r="N3634" t="str">
        <f>VLOOKUP(I3634,'Cost Center VLookup'!$A$1:$C$89,3,0)</f>
        <v>Mark Martin</v>
      </c>
      <c r="O3634" t="str">
        <f>VLOOKUP(I3634,'Cost Center VLookup'!$A$1:$D$97,4,0)</f>
        <v>Administration</v>
      </c>
    </row>
    <row r="3635" spans="1:15" ht="15" hidden="1">
      <c r="A3635" s="311" t="s">
        <v>4059</v>
      </c>
      <c r="B3635" s="312">
        <v>202009</v>
      </c>
      <c r="C3635" s="98" t="s">
        <v>3606</v>
      </c>
      <c r="D3635" s="311" t="s">
        <v>4060</v>
      </c>
      <c r="E3635" s="311" t="s">
        <v>1582</v>
      </c>
      <c r="F3635" s="313">
        <v>2500</v>
      </c>
      <c r="G3635" s="312">
        <v>30711</v>
      </c>
      <c r="H3635" s="7" t="str">
        <f>VLOOKUP(G3635,'Sub-Acct VLookup'!$A$1:$B$44,2,0)</f>
        <v>Heat Help Assistance Program</v>
      </c>
      <c r="I3635" s="312">
        <v>3333</v>
      </c>
      <c r="J3635" s="314" t="s">
        <v>1026</v>
      </c>
      <c r="K3635" s="314"/>
      <c r="L3635" t="str">
        <f>VLOOKUP(J3635,'State V-Lookup'!$A$1:$B$19,2,0)</f>
        <v>TENNESSEE</v>
      </c>
      <c r="M3635" t="str">
        <f>VLOOKUP(I3635,'Cost Center VLookup'!$A$1:$C$99,2,0)</f>
        <v>3333 Mid St Div Public Affairs</v>
      </c>
      <c r="N3635" t="str">
        <f>VLOOKUP(I3635,'Cost Center VLookup'!$A$1:$C$89,3,0)</f>
        <v>Mark Martin</v>
      </c>
      <c r="O3635" t="str">
        <f>VLOOKUP(I3635,'Cost Center VLookup'!$A$1:$D$97,4,0)</f>
        <v>Administration</v>
      </c>
    </row>
    <row r="3636" spans="1:15" ht="15" hidden="1">
      <c r="A3636" s="311" t="s">
        <v>4059</v>
      </c>
      <c r="B3636" s="312">
        <v>202009</v>
      </c>
      <c r="C3636" s="98" t="s">
        <v>3606</v>
      </c>
      <c r="D3636" s="311" t="s">
        <v>4060</v>
      </c>
      <c r="E3636" s="311" t="s">
        <v>4074</v>
      </c>
      <c r="F3636" s="313">
        <v>7500</v>
      </c>
      <c r="G3636" s="312">
        <v>30736</v>
      </c>
      <c r="H3636" s="7" t="str">
        <f>VLOOKUP(G3636,'Sub-Acct VLookup'!$A$1:$B$44,2,0)</f>
        <v>Community Welfare</v>
      </c>
      <c r="I3636" s="312">
        <v>3342</v>
      </c>
      <c r="J3636" s="314" t="s">
        <v>1026</v>
      </c>
      <c r="K3636" s="314"/>
      <c r="L3636" t="str">
        <f>VLOOKUP(J3636,'State V-Lookup'!$A$1:$B$19,2,0)</f>
        <v>TENNESSEE</v>
      </c>
      <c r="M3636" t="str">
        <f>VLOOKUP(I3636,'Cost Center VLookup'!$A$1:$C$99,2,0)</f>
        <v>3342 Mid St Div Franklin Operations</v>
      </c>
      <c r="N3636" t="str">
        <f>VLOOKUP(I3636,'Cost Center VLookup'!$A$1:$C$89,3,0)</f>
        <v>Kenny Hay / Steve Steiger</v>
      </c>
      <c r="O3636" t="str">
        <f>VLOOKUP(I3636,'Cost Center VLookup'!$A$1:$D$97,4,0)</f>
        <v>Brett Lowe</v>
      </c>
    </row>
    <row r="3637" spans="1:15" ht="15" hidden="1">
      <c r="A3637" s="311" t="s">
        <v>4059</v>
      </c>
      <c r="B3637" s="312">
        <v>202009</v>
      </c>
      <c r="C3637" s="98" t="s">
        <v>3606</v>
      </c>
      <c r="D3637" s="311" t="s">
        <v>4060</v>
      </c>
      <c r="E3637" s="311" t="s">
        <v>4075</v>
      </c>
      <c r="F3637" s="313">
        <v>2500</v>
      </c>
      <c r="G3637" s="312">
        <v>30711</v>
      </c>
      <c r="H3637" s="7" t="str">
        <f>VLOOKUP(G3637,'Sub-Acct VLookup'!$A$1:$B$44,2,0)</f>
        <v>Heat Help Assistance Program</v>
      </c>
      <c r="I3637" s="312">
        <v>3333</v>
      </c>
      <c r="J3637" s="314" t="s">
        <v>1026</v>
      </c>
      <c r="K3637" s="314"/>
      <c r="L3637" t="str">
        <f>VLOOKUP(J3637,'State V-Lookup'!$A$1:$B$19,2,0)</f>
        <v>TENNESSEE</v>
      </c>
      <c r="M3637" t="str">
        <f>VLOOKUP(I3637,'Cost Center VLookup'!$A$1:$C$99,2,0)</f>
        <v>3333 Mid St Div Public Affairs</v>
      </c>
      <c r="N3637" t="str">
        <f>VLOOKUP(I3637,'Cost Center VLookup'!$A$1:$C$89,3,0)</f>
        <v>Mark Martin</v>
      </c>
      <c r="O3637" t="str">
        <f>VLOOKUP(I3637,'Cost Center VLookup'!$A$1:$D$97,4,0)</f>
        <v>Administration</v>
      </c>
    </row>
    <row r="3638" spans="1:15" ht="15" hidden="1">
      <c r="A3638" s="311" t="s">
        <v>4059</v>
      </c>
      <c r="B3638" s="312">
        <v>202009</v>
      </c>
      <c r="C3638" s="98" t="s">
        <v>3606</v>
      </c>
      <c r="D3638" s="311" t="s">
        <v>4060</v>
      </c>
      <c r="E3638" s="311" t="s">
        <v>4068</v>
      </c>
      <c r="F3638" s="313">
        <v>5000</v>
      </c>
      <c r="G3638" s="312">
        <v>30702</v>
      </c>
      <c r="H3638" s="7" t="str">
        <f>VLOOKUP(G3638,'Sub-Acct VLookup'!$A$1:$B$44,2,0)</f>
        <v>Education</v>
      </c>
      <c r="I3638" s="312">
        <v>2637</v>
      </c>
      <c r="J3638" s="238" t="s">
        <v>1011</v>
      </c>
      <c r="K3638" s="238"/>
      <c r="L3638" t="str">
        <f>VLOOKUP(J3638,'State V-Lookup'!$A$1:$B$19,2,0)</f>
        <v>KENTUCKY</v>
      </c>
      <c r="M3638" t="str">
        <f>VLOOKUP(I3638,'Cost Center VLookup'!$A$1:$C$99,2,0)</f>
        <v>2637 KY Div Paducah C&amp;M/Service</v>
      </c>
      <c r="N3638" t="str">
        <f>VLOOKUP(I3638,'Cost Center VLookup'!$A$1:$C$89,3,0)</f>
        <v>Pat Mattingly / Sean Jones</v>
      </c>
      <c r="O3638" t="str">
        <f>VLOOKUP(I3638,'Cost Center VLookup'!$A$1:$D$97,4,0)</f>
        <v>Ryan Tolbert</v>
      </c>
    </row>
    <row r="3639" spans="1:15" ht="15" hidden="1">
      <c r="A3639" s="311" t="s">
        <v>4059</v>
      </c>
      <c r="B3639" s="312">
        <v>202009</v>
      </c>
      <c r="C3639" s="98" t="s">
        <v>3606</v>
      </c>
      <c r="D3639" s="311" t="s">
        <v>4060</v>
      </c>
      <c r="E3639" s="311" t="s">
        <v>4076</v>
      </c>
      <c r="F3639" s="313">
        <v>7500</v>
      </c>
      <c r="G3639" s="312">
        <v>30736</v>
      </c>
      <c r="H3639" s="7" t="str">
        <f>VLOOKUP(G3639,'Sub-Acct VLookup'!$A$1:$B$44,2,0)</f>
        <v>Community Welfare</v>
      </c>
      <c r="I3639" s="312">
        <v>3439</v>
      </c>
      <c r="J3639" s="314" t="s">
        <v>1035</v>
      </c>
      <c r="K3639" s="314"/>
      <c r="L3639" t="str">
        <f>VLOOKUP(J3639,'State V-Lookup'!$A$1:$B$19,2,0)</f>
        <v>VIRGINIA</v>
      </c>
      <c r="M3639" t="str">
        <f>VLOOKUP(I3639,'Cost Center VLookup'!$A$1:$C$99,2,0)</f>
        <v>3439 Mid St Div New River South Operations</v>
      </c>
      <c r="N3639" t="str">
        <f>VLOOKUP(I3639,'Cost Center VLookup'!$A$1:$C$89,3,0)</f>
        <v>Alex House</v>
      </c>
      <c r="O3639" t="str">
        <f>VLOOKUP(I3639,'Cost Center VLookup'!$A$1:$D$97,4,0)</f>
        <v>Bernie Anderson</v>
      </c>
    </row>
    <row r="3640" spans="1:15" ht="15" hidden="1">
      <c r="A3640" s="311" t="s">
        <v>4059</v>
      </c>
      <c r="B3640" s="312">
        <v>202009</v>
      </c>
      <c r="C3640" s="98" t="s">
        <v>3606</v>
      </c>
      <c r="D3640" s="311" t="s">
        <v>4060</v>
      </c>
      <c r="E3640" s="311" t="s">
        <v>4077</v>
      </c>
      <c r="F3640" s="313">
        <v>2000</v>
      </c>
      <c r="G3640" s="312">
        <v>30711</v>
      </c>
      <c r="H3640" s="7" t="str">
        <f>VLOOKUP(G3640,'Sub-Acct VLookup'!$A$1:$B$44,2,0)</f>
        <v>Heat Help Assistance Program</v>
      </c>
      <c r="I3640" s="312">
        <v>3333</v>
      </c>
      <c r="J3640" s="314" t="s">
        <v>1035</v>
      </c>
      <c r="K3640" s="314"/>
      <c r="L3640" t="str">
        <f>VLOOKUP(J3640,'State V-Lookup'!$A$1:$B$19,2,0)</f>
        <v>VIRGINIA</v>
      </c>
      <c r="M3640" t="str">
        <f>VLOOKUP(I3640,'Cost Center VLookup'!$A$1:$C$99,2,0)</f>
        <v>3333 Mid St Div Public Affairs</v>
      </c>
      <c r="N3640" t="str">
        <f>VLOOKUP(I3640,'Cost Center VLookup'!$A$1:$C$89,3,0)</f>
        <v>Mark Martin</v>
      </c>
      <c r="O3640" t="str">
        <f>VLOOKUP(I3640,'Cost Center VLookup'!$A$1:$D$97,4,0)</f>
        <v>Administration</v>
      </c>
    </row>
    <row r="3641" spans="1:15" ht="15" hidden="1">
      <c r="A3641" s="311" t="s">
        <v>4059</v>
      </c>
      <c r="B3641" s="312">
        <v>202009</v>
      </c>
      <c r="C3641" s="98" t="s">
        <v>3606</v>
      </c>
      <c r="D3641" s="311" t="s">
        <v>4060</v>
      </c>
      <c r="E3641" s="311" t="s">
        <v>4045</v>
      </c>
      <c r="F3641" s="313">
        <v>5000</v>
      </c>
      <c r="G3641" s="312">
        <v>30702</v>
      </c>
      <c r="H3641" s="7" t="str">
        <f>VLOOKUP(G3641,'Sub-Acct VLookup'!$A$1:$B$44,2,0)</f>
        <v>Education</v>
      </c>
      <c r="I3641" s="312">
        <v>2637</v>
      </c>
      <c r="J3641" s="238" t="s">
        <v>1011</v>
      </c>
      <c r="K3641" s="238"/>
      <c r="L3641" t="str">
        <f>VLOOKUP(J3641,'State V-Lookup'!$A$1:$B$19,2,0)</f>
        <v>KENTUCKY</v>
      </c>
      <c r="M3641" t="str">
        <f>VLOOKUP(I3641,'Cost Center VLookup'!$A$1:$C$99,2,0)</f>
        <v>2637 KY Div Paducah C&amp;M/Service</v>
      </c>
      <c r="N3641" t="str">
        <f>VLOOKUP(I3641,'Cost Center VLookup'!$A$1:$C$89,3,0)</f>
        <v>Pat Mattingly / Sean Jones</v>
      </c>
      <c r="O3641" t="str">
        <f>VLOOKUP(I3641,'Cost Center VLookup'!$A$1:$D$97,4,0)</f>
        <v>Ryan Tolbert</v>
      </c>
    </row>
    <row r="3642" spans="1:15" ht="15" hidden="1">
      <c r="A3642" s="311" t="s">
        <v>4078</v>
      </c>
      <c r="B3642" s="312">
        <v>202009</v>
      </c>
      <c r="C3642" s="98" t="s">
        <v>3606</v>
      </c>
      <c r="D3642" s="311" t="s">
        <v>4080</v>
      </c>
      <c r="E3642" s="311" t="s">
        <v>4079</v>
      </c>
      <c r="F3642" s="313">
        <v>500</v>
      </c>
      <c r="G3642" s="312">
        <v>30736</v>
      </c>
      <c r="H3642" s="7" t="str">
        <f>VLOOKUP(G3642,'Sub-Acct VLookup'!$A$1:$B$44,2,0)</f>
        <v>Community Welfare</v>
      </c>
      <c r="I3642" s="312">
        <v>2637</v>
      </c>
      <c r="J3642" s="238" t="s">
        <v>1011</v>
      </c>
      <c r="K3642" s="238"/>
      <c r="L3642" t="str">
        <f>VLOOKUP(J3642,'State V-Lookup'!$A$1:$B$19,2,0)</f>
        <v>KENTUCKY</v>
      </c>
      <c r="M3642" t="str">
        <f>VLOOKUP(I3642,'Cost Center VLookup'!$A$1:$C$99,2,0)</f>
        <v>2637 KY Div Paducah C&amp;M/Service</v>
      </c>
      <c r="N3642" t="str">
        <f>VLOOKUP(I3642,'Cost Center VLookup'!$A$1:$C$89,3,0)</f>
        <v>Pat Mattingly / Sean Jones</v>
      </c>
      <c r="O3642" t="str">
        <f>VLOOKUP(I3642,'Cost Center VLookup'!$A$1:$D$97,4,0)</f>
        <v>Ryan Tolbert</v>
      </c>
    </row>
    <row r="3643" spans="1:15" ht="15" hidden="1">
      <c r="A3643" s="311" t="s">
        <v>4081</v>
      </c>
      <c r="B3643" s="312">
        <v>202009</v>
      </c>
      <c r="C3643" s="98" t="s">
        <v>3606</v>
      </c>
      <c r="D3643" s="311" t="s">
        <v>4082</v>
      </c>
      <c r="E3643" s="311" t="s">
        <v>909</v>
      </c>
      <c r="F3643" s="313">
        <v>5000</v>
      </c>
      <c r="G3643" s="312">
        <v>30705</v>
      </c>
      <c r="H3643" s="7" t="str">
        <f>VLOOKUP(G3643,'Sub-Acct VLookup'!$A$1:$B$44,2,0)</f>
        <v>Health</v>
      </c>
      <c r="I3643" s="312">
        <v>2732</v>
      </c>
      <c r="J3643" s="238" t="s">
        <v>1011</v>
      </c>
      <c r="K3643" s="238"/>
      <c r="L3643" t="str">
        <f>VLOOKUP(J3643,'State V-Lookup'!$A$1:$B$19,2,0)</f>
        <v>KENTUCKY</v>
      </c>
      <c r="M3643" t="str">
        <f>VLOOKUP(I3643,'Cost Center VLookup'!$A$1:$C$99,2,0)</f>
        <v>2732 KY Div Bowling Green East Region Marketing</v>
      </c>
      <c r="N3643" t="str">
        <f>VLOOKUP(I3643,'Cost Center VLookup'!$A$1:$C$89,3,0)</f>
        <v>Bradley Benningfield</v>
      </c>
      <c r="O3643" t="str">
        <f>VLOOKUP(I3643,'Cost Center VLookup'!$A$1:$D$97,4,0)</f>
        <v>Marketing</v>
      </c>
    </row>
    <row r="3644" spans="1:15" ht="15" hidden="1">
      <c r="A3644" s="311" t="s">
        <v>4081</v>
      </c>
      <c r="B3644" s="312">
        <v>202009</v>
      </c>
      <c r="C3644" s="98" t="s">
        <v>3606</v>
      </c>
      <c r="D3644" s="311" t="s">
        <v>4084</v>
      </c>
      <c r="E3644" s="311" t="s">
        <v>4083</v>
      </c>
      <c r="F3644" s="313">
        <v>275</v>
      </c>
      <c r="G3644" s="312">
        <v>30702</v>
      </c>
      <c r="H3644" s="7" t="str">
        <f>VLOOKUP(G3644,'Sub-Acct VLookup'!$A$1:$B$44,2,0)</f>
        <v>Education</v>
      </c>
      <c r="I3644" s="312">
        <v>3307</v>
      </c>
      <c r="J3644" s="314" t="s">
        <v>1026</v>
      </c>
      <c r="K3644" s="314"/>
      <c r="L3644" t="str">
        <f>VLOOKUP(J3644,'State V-Lookup'!$A$1:$B$19,2,0)</f>
        <v>TENNESSEE</v>
      </c>
      <c r="M3644" t="str">
        <f>VLOOKUP(I3644,'Cost Center VLookup'!$A$1:$C$99,2,0)</f>
        <v>3307 Mid St Div Franklin Finance</v>
      </c>
      <c r="N3644" t="str">
        <f>VLOOKUP(I3644,'Cost Center VLookup'!$A$1:$C$89,3,0)</f>
        <v>Marcie Wessinger</v>
      </c>
      <c r="O3644" t="str">
        <f>VLOOKUP(I3644,'Cost Center VLookup'!$A$1:$D$97,4,0)</f>
        <v>Administration</v>
      </c>
    </row>
    <row r="3645" spans="1:15" ht="15" hidden="1">
      <c r="A3645" s="311" t="s">
        <v>4081</v>
      </c>
      <c r="B3645" s="312">
        <v>202009</v>
      </c>
      <c r="C3645" s="98" t="s">
        <v>3606</v>
      </c>
      <c r="D3645" s="311" t="s">
        <v>4085</v>
      </c>
      <c r="E3645" s="311" t="s">
        <v>2200</v>
      </c>
      <c r="F3645" s="313">
        <v>5000</v>
      </c>
      <c r="G3645" s="312">
        <v>30736</v>
      </c>
      <c r="H3645" s="7" t="str">
        <f>VLOOKUP(G3645,'Sub-Acct VLookup'!$A$1:$B$44,2,0)</f>
        <v>Community Welfare</v>
      </c>
      <c r="I3645" s="312">
        <v>2734</v>
      </c>
      <c r="J3645" s="238" t="s">
        <v>1011</v>
      </c>
      <c r="K3645" s="238"/>
      <c r="L3645" t="str">
        <f>VLOOKUP(J3645,'State V-Lookup'!$A$1:$B$19,2,0)</f>
        <v>KENTUCKY</v>
      </c>
      <c r="M3645" t="str">
        <f>VLOOKUP(I3645,'Cost Center VLookup'!$A$1:$C$99,2,0)</f>
        <v>2734 KY Div Bowling Green C&amp;M/Service</v>
      </c>
      <c r="N3645" t="str">
        <f>VLOOKUP(I3645,'Cost Center VLookup'!$A$1:$C$89,3,0)</f>
        <v>Don Bonner / Kolby Beals</v>
      </c>
      <c r="O3645" t="str">
        <f>VLOOKUP(I3645,'Cost Center VLookup'!$A$1:$D$97,4,0)</f>
        <v>Mike Close</v>
      </c>
    </row>
    <row r="3646" spans="1:15" ht="15" hidden="1">
      <c r="A3646" s="311" t="s">
        <v>4086</v>
      </c>
      <c r="B3646" s="312">
        <v>202009</v>
      </c>
      <c r="C3646" s="98" t="s">
        <v>3606</v>
      </c>
      <c r="D3646" s="311" t="s">
        <v>4088</v>
      </c>
      <c r="E3646" s="311" t="s">
        <v>4087</v>
      </c>
      <c r="F3646" s="313">
        <v>3000</v>
      </c>
      <c r="G3646" s="312">
        <v>30736</v>
      </c>
      <c r="H3646" s="7" t="str">
        <f>VLOOKUP(G3646,'Sub-Acct VLookup'!$A$1:$B$44,2,0)</f>
        <v>Community Welfare</v>
      </c>
      <c r="I3646" s="312">
        <v>2735</v>
      </c>
      <c r="J3646" s="238" t="s">
        <v>1011</v>
      </c>
      <c r="K3646" s="238"/>
      <c r="L3646" t="str">
        <f>VLOOKUP(J3646,'State V-Lookup'!$A$1:$B$19,2,0)</f>
        <v>KENTUCKY</v>
      </c>
      <c r="M3646" t="str">
        <f>VLOOKUP(I3646,'Cost Center VLookup'!$A$1:$C$99,2,0)</f>
        <v>2735 KY Div Glasgow C&amp;M/Service</v>
      </c>
      <c r="N3646" t="str">
        <f>VLOOKUP(I3646,'Cost Center VLookup'!$A$1:$C$89,3,0)</f>
        <v>Brett Lowe</v>
      </c>
      <c r="O3646" t="str">
        <f>VLOOKUP(I3646,'Cost Center VLookup'!$A$1:$D$97,4,0)</f>
        <v>Mike Close</v>
      </c>
    </row>
    <row r="3647" spans="1:15" ht="15" hidden="1">
      <c r="A3647" s="311" t="s">
        <v>4086</v>
      </c>
      <c r="B3647" s="312">
        <v>202009</v>
      </c>
      <c r="C3647" s="98" t="s">
        <v>3606</v>
      </c>
      <c r="D3647" s="311" t="s">
        <v>4088</v>
      </c>
      <c r="E3647" s="311" t="s">
        <v>2681</v>
      </c>
      <c r="F3647" s="313">
        <v>8000</v>
      </c>
      <c r="G3647" s="312">
        <v>30736</v>
      </c>
      <c r="H3647" s="7" t="str">
        <f>VLOOKUP(G3647,'Sub-Acct VLookup'!$A$1:$B$44,2,0)</f>
        <v>Community Welfare</v>
      </c>
      <c r="I3647" s="312">
        <v>2638</v>
      </c>
      <c r="J3647" s="238" t="s">
        <v>1011</v>
      </c>
      <c r="K3647" s="238"/>
      <c r="L3647" t="str">
        <f>VLOOKUP(J3647,'State V-Lookup'!$A$1:$B$19,2,0)</f>
        <v>KENTUCKY</v>
      </c>
      <c r="M3647" t="str">
        <f>VLOOKUP(I3647,'Cost Center VLookup'!$A$1:$C$99,2,0)</f>
        <v>2638 KY Div Mayfield C&amp;M/Service</v>
      </c>
      <c r="N3647" t="str">
        <f>VLOOKUP(I3647,'Cost Center VLookup'!$A$1:$C$89,3,0)</f>
        <v>Pat Mattingly / Sean Jones</v>
      </c>
      <c r="O3647" t="str">
        <f>VLOOKUP(I3647,'Cost Center VLookup'!$A$1:$D$97,4,0)</f>
        <v>Ryan Tolbert</v>
      </c>
    </row>
    <row r="3648" spans="1:15" ht="15" hidden="1">
      <c r="A3648" s="311" t="s">
        <v>4086</v>
      </c>
      <c r="B3648" s="312">
        <v>202009</v>
      </c>
      <c r="C3648" s="98" t="s">
        <v>3606</v>
      </c>
      <c r="D3648" s="311" t="s">
        <v>4088</v>
      </c>
      <c r="E3648" s="311" t="s">
        <v>484</v>
      </c>
      <c r="F3648" s="313">
        <v>60000</v>
      </c>
      <c r="G3648" s="312">
        <v>30702</v>
      </c>
      <c r="H3648" s="7" t="str">
        <f>VLOOKUP(G3648,'Sub-Acct VLookup'!$A$1:$B$44,2,0)</f>
        <v>Education</v>
      </c>
      <c r="I3648" s="312">
        <v>3333</v>
      </c>
      <c r="J3648" s="314" t="s">
        <v>1027</v>
      </c>
      <c r="K3648" s="314"/>
      <c r="L3648" t="str">
        <f>VLOOKUP(J3648,'State V-Lookup'!$A$1:$B$19,2,0)</f>
        <v>GENERAL OFFICE</v>
      </c>
      <c r="M3648" t="str">
        <f>VLOOKUP(I3648,'Cost Center VLookup'!$A$1:$C$99,2,0)</f>
        <v>3333 Mid St Div Public Affairs</v>
      </c>
      <c r="N3648" t="str">
        <f>VLOOKUP(I3648,'Cost Center VLookup'!$A$1:$C$89,3,0)</f>
        <v>Mark Martin</v>
      </c>
      <c r="O3648" t="str">
        <f>VLOOKUP(I3648,'Cost Center VLookup'!$A$1:$D$97,4,0)</f>
        <v>Administration</v>
      </c>
    </row>
    <row r="3649" spans="1:15" ht="15" hidden="1">
      <c r="A3649" s="311" t="s">
        <v>4089</v>
      </c>
      <c r="B3649" s="312">
        <v>202009</v>
      </c>
      <c r="C3649" s="98" t="s">
        <v>3606</v>
      </c>
      <c r="D3649" s="311" t="s">
        <v>4090</v>
      </c>
      <c r="E3649" s="311" t="s">
        <v>2785</v>
      </c>
      <c r="F3649" s="313">
        <v>1000</v>
      </c>
      <c r="G3649" s="312">
        <v>30736</v>
      </c>
      <c r="H3649" s="7" t="str">
        <f>VLOOKUP(G3649,'Sub-Acct VLookup'!$A$1:$B$44,2,0)</f>
        <v>Community Welfare</v>
      </c>
      <c r="I3649" s="312">
        <v>2637</v>
      </c>
      <c r="J3649" s="238" t="s">
        <v>1011</v>
      </c>
      <c r="K3649" s="238"/>
      <c r="L3649" t="str">
        <f>VLOOKUP(J3649,'State V-Lookup'!$A$1:$B$19,2,0)</f>
        <v>KENTUCKY</v>
      </c>
      <c r="M3649" t="str">
        <f>VLOOKUP(I3649,'Cost Center VLookup'!$A$1:$C$99,2,0)</f>
        <v>2637 KY Div Paducah C&amp;M/Service</v>
      </c>
      <c r="N3649" t="str">
        <f>VLOOKUP(I3649,'Cost Center VLookup'!$A$1:$C$89,3,0)</f>
        <v>Pat Mattingly / Sean Jones</v>
      </c>
      <c r="O3649" t="str">
        <f>VLOOKUP(I3649,'Cost Center VLookup'!$A$1:$D$97,4,0)</f>
        <v>Ryan Tolbert</v>
      </c>
    </row>
    <row r="3650" spans="1:15" ht="15" hidden="1">
      <c r="A3650" s="311" t="s">
        <v>4091</v>
      </c>
      <c r="B3650" s="312">
        <v>202009</v>
      </c>
      <c r="C3650" s="98" t="s">
        <v>3606</v>
      </c>
      <c r="D3650" s="311" t="s">
        <v>4092</v>
      </c>
      <c r="E3650" s="311" t="s">
        <v>1811</v>
      </c>
      <c r="F3650" s="313">
        <v>5000</v>
      </c>
      <c r="G3650" s="312">
        <v>30736</v>
      </c>
      <c r="H3650" s="7" t="str">
        <f>VLOOKUP(G3650,'Sub-Acct VLookup'!$A$1:$B$44,2,0)</f>
        <v>Community Welfare</v>
      </c>
      <c r="I3650" s="312">
        <v>2637</v>
      </c>
      <c r="J3650" s="238" t="s">
        <v>1011</v>
      </c>
      <c r="K3650" s="238"/>
      <c r="L3650" t="str">
        <f>VLOOKUP(J3650,'State V-Lookup'!$A$1:$B$19,2,0)</f>
        <v>KENTUCKY</v>
      </c>
      <c r="M3650" t="str">
        <f>VLOOKUP(I3650,'Cost Center VLookup'!$A$1:$C$99,2,0)</f>
        <v>2637 KY Div Paducah C&amp;M/Service</v>
      </c>
      <c r="N3650" t="str">
        <f>VLOOKUP(I3650,'Cost Center VLookup'!$A$1:$C$89,3,0)</f>
        <v>Pat Mattingly / Sean Jones</v>
      </c>
      <c r="O3650" t="str">
        <f>VLOOKUP(I3650,'Cost Center VLookup'!$A$1:$D$97,4,0)</f>
        <v>Ryan Tolbert</v>
      </c>
    </row>
    <row r="3651" spans="1:15" ht="15" hidden="1">
      <c r="A3651" s="311" t="s">
        <v>4093</v>
      </c>
      <c r="B3651" s="312">
        <v>202009</v>
      </c>
      <c r="C3651" s="98" t="s">
        <v>3606</v>
      </c>
      <c r="D3651" s="311" t="s">
        <v>4094</v>
      </c>
      <c r="E3651" s="311" t="s">
        <v>470</v>
      </c>
      <c r="F3651" s="313">
        <v>500</v>
      </c>
      <c r="G3651" s="312">
        <v>30702</v>
      </c>
      <c r="H3651" s="7" t="str">
        <f>VLOOKUP(G3651,'Sub-Acct VLookup'!$A$1:$B$44,2,0)</f>
        <v>Education</v>
      </c>
      <c r="I3651" s="312">
        <v>3333</v>
      </c>
      <c r="J3651" s="314" t="s">
        <v>1026</v>
      </c>
      <c r="K3651" s="314"/>
      <c r="L3651" t="str">
        <f>VLOOKUP(J3651,'State V-Lookup'!$A$1:$B$19,2,0)</f>
        <v>TENNESSEE</v>
      </c>
      <c r="M3651" t="str">
        <f>VLOOKUP(I3651,'Cost Center VLookup'!$A$1:$C$99,2,0)</f>
        <v>3333 Mid St Div Public Affairs</v>
      </c>
      <c r="N3651" t="str">
        <f>VLOOKUP(I3651,'Cost Center VLookup'!$A$1:$C$89,3,0)</f>
        <v>Mark Martin</v>
      </c>
      <c r="O3651" t="str">
        <f>VLOOKUP(I3651,'Cost Center VLookup'!$A$1:$D$97,4,0)</f>
        <v>Administration</v>
      </c>
    </row>
    <row r="3652" spans="1:15" ht="15" hidden="1">
      <c r="A3652" s="311" t="s">
        <v>4093</v>
      </c>
      <c r="B3652" s="312">
        <v>202009</v>
      </c>
      <c r="C3652" s="98" t="s">
        <v>3606</v>
      </c>
      <c r="D3652" s="311" t="s">
        <v>4095</v>
      </c>
      <c r="E3652" s="311" t="s">
        <v>2240</v>
      </c>
      <c r="F3652" s="313">
        <v>2500</v>
      </c>
      <c r="G3652" s="312">
        <v>30736</v>
      </c>
      <c r="H3652" s="7" t="str">
        <f>VLOOKUP(G3652,'Sub-Acct VLookup'!$A$1:$B$44,2,0)</f>
        <v>Community Welfare</v>
      </c>
      <c r="I3652" s="312">
        <v>3307</v>
      </c>
      <c r="J3652" s="238" t="s">
        <v>1011</v>
      </c>
      <c r="K3652" s="238"/>
      <c r="L3652" t="str">
        <f>VLOOKUP(J3652,'State V-Lookup'!$A$1:$B$19,2,0)</f>
        <v>KENTUCKY</v>
      </c>
      <c r="M3652" t="str">
        <f>VLOOKUP(I3652,'Cost Center VLookup'!$A$1:$C$99,2,0)</f>
        <v>3307 Mid St Div Franklin Finance</v>
      </c>
      <c r="N3652" t="str">
        <f>VLOOKUP(I3652,'Cost Center VLookup'!$A$1:$C$89,3,0)</f>
        <v>Marcie Wessinger</v>
      </c>
      <c r="O3652" t="str">
        <f>VLOOKUP(I3652,'Cost Center VLookup'!$A$1:$D$97,4,0)</f>
        <v>Administration</v>
      </c>
    </row>
    <row r="3653" spans="1:15" ht="15" hidden="1">
      <c r="A3653" s="311" t="s">
        <v>4093</v>
      </c>
      <c r="B3653" s="312">
        <v>202009</v>
      </c>
      <c r="C3653" s="98" t="s">
        <v>3606</v>
      </c>
      <c r="D3653" s="311" t="s">
        <v>4096</v>
      </c>
      <c r="E3653" s="311" t="s">
        <v>3562</v>
      </c>
      <c r="F3653" s="313">
        <v>1000</v>
      </c>
      <c r="G3653" s="312">
        <v>30702</v>
      </c>
      <c r="H3653" s="7" t="str">
        <f>VLOOKUP(G3653,'Sub-Acct VLookup'!$A$1:$B$44,2,0)</f>
        <v>Education</v>
      </c>
      <c r="I3653" s="312">
        <v>3343</v>
      </c>
      <c r="J3653" s="314" t="s">
        <v>1026</v>
      </c>
      <c r="K3653" s="314"/>
      <c r="L3653" t="str">
        <f>VLOOKUP(J3653,'State V-Lookup'!$A$1:$B$19,2,0)</f>
        <v>TENNESSEE</v>
      </c>
      <c r="M3653" t="str">
        <f>VLOOKUP(I3653,'Cost Center VLookup'!$A$1:$C$99,2,0)</f>
        <v>3343 Mid St Div Murfreesboro Operations</v>
      </c>
      <c r="N3653" t="str">
        <f>VLOOKUP(I3653,'Cost Center VLookup'!$A$1:$C$89,3,0)</f>
        <v>James Robbins / Jason Griffin</v>
      </c>
      <c r="O3653" t="str">
        <f>VLOOKUP(I3653,'Cost Center VLookup'!$A$1:$D$97,4,0)</f>
        <v>Brett Lowe</v>
      </c>
    </row>
    <row r="3654" spans="1:15" ht="15" hidden="1">
      <c r="A3654" s="316" t="s">
        <v>4099</v>
      </c>
      <c r="B3654" s="317">
        <v>202010</v>
      </c>
      <c r="C3654" s="98" t="s">
        <v>4139</v>
      </c>
      <c r="D3654" s="316" t="s">
        <v>4100</v>
      </c>
      <c r="E3654" s="316" t="s">
        <v>470</v>
      </c>
      <c r="F3654" s="318">
        <v>1500</v>
      </c>
      <c r="G3654" s="317">
        <v>30736</v>
      </c>
      <c r="H3654" s="7" t="str">
        <f>VLOOKUP(G3654,'Sub-Acct VLookup'!$A$1:$B$44,2,0)</f>
        <v>Community Welfare</v>
      </c>
      <c r="I3654" s="317">
        <v>2734</v>
      </c>
      <c r="J3654" s="238" t="s">
        <v>1011</v>
      </c>
      <c r="K3654" s="238" t="s">
        <v>4207</v>
      </c>
      <c r="L3654" t="str">
        <f>VLOOKUP(J3654,'State V-Lookup'!$A$1:$B$19,2,0)</f>
        <v>KENTUCKY</v>
      </c>
      <c r="M3654" t="str">
        <f>VLOOKUP(I3654,'Cost Center VLookup'!$A$1:$C$99,2,0)</f>
        <v>2734 KY Div Bowling Green C&amp;M/Service</v>
      </c>
      <c r="N3654" t="str">
        <f>VLOOKUP(I3654,'Cost Center VLookup'!$A$1:$C$89,3,0)</f>
        <v>Don Bonner / Kolby Beals</v>
      </c>
      <c r="O3654" t="str">
        <f>VLOOKUP(I3654,'Cost Center VLookup'!$A$1:$D$97,4,0)</f>
        <v>Mike Close</v>
      </c>
    </row>
    <row r="3655" spans="1:15" ht="15" hidden="1">
      <c r="A3655" s="316" t="s">
        <v>4078</v>
      </c>
      <c r="B3655" s="317">
        <v>202010</v>
      </c>
      <c r="C3655" s="98" t="s">
        <v>4139</v>
      </c>
      <c r="D3655" s="316" t="s">
        <v>4102</v>
      </c>
      <c r="E3655" s="316" t="s">
        <v>4101</v>
      </c>
      <c r="F3655" s="318">
        <v>750</v>
      </c>
      <c r="G3655" s="317">
        <v>30736</v>
      </c>
      <c r="H3655" s="7" t="str">
        <f>VLOOKUP(G3655,'Sub-Acct VLookup'!$A$1:$B$44,2,0)</f>
        <v>Community Welfare</v>
      </c>
      <c r="I3655" s="317">
        <v>3308</v>
      </c>
      <c r="J3655" s="314" t="s">
        <v>1026</v>
      </c>
      <c r="K3655" s="319" t="s">
        <v>4207</v>
      </c>
      <c r="L3655" t="str">
        <f>VLOOKUP(J3655,'State V-Lookup'!$A$1:$B$19,2,0)</f>
        <v>TENNESSEE</v>
      </c>
      <c r="M3655" t="str">
        <f>VLOOKUP(I3655,'Cost Center VLookup'!$A$1:$C$99,2,0)</f>
        <v>3308 Mid St Div Franklin Marketing</v>
      </c>
      <c r="N3655" t="str">
        <f>VLOOKUP(I3655,'Cost Center VLookup'!$A$1:$C$89,3,0)</f>
        <v>Danny Bertotti</v>
      </c>
      <c r="O3655" t="str">
        <f>VLOOKUP(I3655,'Cost Center VLookup'!$A$1:$D$97,4,0)</f>
        <v>Marketing</v>
      </c>
    </row>
    <row r="3656" spans="1:15" ht="15" hidden="1">
      <c r="A3656" s="316" t="s">
        <v>4089</v>
      </c>
      <c r="B3656" s="317">
        <v>202010</v>
      </c>
      <c r="C3656" s="98" t="s">
        <v>4139</v>
      </c>
      <c r="D3656" s="316" t="s">
        <v>4103</v>
      </c>
      <c r="E3656" s="316" t="s">
        <v>597</v>
      </c>
      <c r="F3656" s="318">
        <v>1500</v>
      </c>
      <c r="G3656" s="317">
        <v>30736</v>
      </c>
      <c r="H3656" s="7" t="str">
        <f>VLOOKUP(G3656,'Sub-Acct VLookup'!$A$1:$B$44,2,0)</f>
        <v>Community Welfare</v>
      </c>
      <c r="I3656" s="317">
        <v>3435</v>
      </c>
      <c r="J3656" s="314" t="s">
        <v>1026</v>
      </c>
      <c r="K3656" s="319" t="s">
        <v>4207</v>
      </c>
      <c r="L3656" t="str">
        <f>VLOOKUP(J3656,'State V-Lookup'!$A$1:$B$19,2,0)</f>
        <v>TENNESSEE</v>
      </c>
      <c r="M3656" t="str">
        <f>VLOOKUP(I3656,'Cost Center VLookup'!$A$1:$C$99,2,0)</f>
        <v>3435 Mid St Div Greenville/Morristown Operations</v>
      </c>
      <c r="N3656" t="str">
        <f>VLOOKUP(I3656,'Cost Center VLookup'!$A$1:$C$89,3,0)</f>
        <v>Jonathan Barnett</v>
      </c>
      <c r="O3656" t="str">
        <f>VLOOKUP(I3656,'Cost Center VLookup'!$A$1:$D$97,4,0)</f>
        <v>Bernie Anderson</v>
      </c>
    </row>
    <row r="3657" spans="1:15" ht="15" hidden="1">
      <c r="A3657" s="316" t="s">
        <v>4104</v>
      </c>
      <c r="B3657" s="317">
        <v>202010</v>
      </c>
      <c r="C3657" s="98" t="s">
        <v>4139</v>
      </c>
      <c r="D3657" s="316" t="s">
        <v>4106</v>
      </c>
      <c r="E3657" s="316" t="s">
        <v>4105</v>
      </c>
      <c r="F3657" s="318">
        <v>350</v>
      </c>
      <c r="G3657" s="317">
        <v>30736</v>
      </c>
      <c r="H3657" s="7" t="str">
        <f>VLOOKUP(G3657,'Sub-Acct VLookup'!$A$1:$B$44,2,0)</f>
        <v>Community Welfare</v>
      </c>
      <c r="I3657" s="317">
        <v>3343</v>
      </c>
      <c r="J3657" s="314" t="s">
        <v>1026</v>
      </c>
      <c r="K3657" s="333" t="s">
        <v>4206</v>
      </c>
      <c r="L3657" t="str">
        <f>VLOOKUP(J3657,'State V-Lookup'!$A$1:$B$19,2,0)</f>
        <v>TENNESSEE</v>
      </c>
      <c r="M3657" t="str">
        <f>VLOOKUP(I3657,'Cost Center VLookup'!$A$1:$C$99,2,0)</f>
        <v>3343 Mid St Div Murfreesboro Operations</v>
      </c>
      <c r="N3657" t="str">
        <f>VLOOKUP(I3657,'Cost Center VLookup'!$A$1:$C$89,3,0)</f>
        <v>James Robbins / Jason Griffin</v>
      </c>
      <c r="O3657" t="str">
        <f>VLOOKUP(I3657,'Cost Center VLookup'!$A$1:$D$97,4,0)</f>
        <v>Brett Lowe</v>
      </c>
    </row>
    <row r="3658" spans="1:15" ht="15" hidden="1">
      <c r="A3658" s="316" t="s">
        <v>4104</v>
      </c>
      <c r="B3658" s="317">
        <v>202010</v>
      </c>
      <c r="C3658" s="98" t="s">
        <v>4139</v>
      </c>
      <c r="D3658" s="316" t="s">
        <v>4107</v>
      </c>
      <c r="E3658" s="316" t="s">
        <v>88</v>
      </c>
      <c r="F3658" s="318">
        <v>150</v>
      </c>
      <c r="G3658" s="317">
        <v>30736</v>
      </c>
      <c r="H3658" s="7" t="str">
        <f>VLOOKUP(G3658,'Sub-Acct VLookup'!$A$1:$B$44,2,0)</f>
        <v>Community Welfare</v>
      </c>
      <c r="I3658" s="317">
        <v>2636</v>
      </c>
      <c r="J3658" s="319" t="s">
        <v>1011</v>
      </c>
      <c r="K3658" s="334" t="s">
        <v>4228</v>
      </c>
      <c r="L3658" t="str">
        <f>VLOOKUP(J3658,'State V-Lookup'!$A$1:$B$19,2,0)</f>
        <v>KENTUCKY</v>
      </c>
      <c r="M3658" t="str">
        <f>VLOOKUP(I3658,'Cost Center VLookup'!$A$1:$C$99,2,0)</f>
        <v>2636 KY Div Owensboro C&amp;M/Service</v>
      </c>
      <c r="N3658" t="str">
        <f>VLOOKUP(I3658,'Cost Center VLookup'!$A$1:$C$89,3,0)</f>
        <v>Robbie Porter / Daniel Mayfield</v>
      </c>
      <c r="O3658" t="str">
        <f>VLOOKUP(I3658,'Cost Center VLookup'!$A$1:$D$97,4,0)</f>
        <v>Mariam Tucker</v>
      </c>
    </row>
    <row r="3659" spans="1:15" ht="15" hidden="1">
      <c r="A3659" s="316" t="s">
        <v>4104</v>
      </c>
      <c r="B3659" s="317">
        <v>202010</v>
      </c>
      <c r="C3659" s="98" t="s">
        <v>4139</v>
      </c>
      <c r="D3659" s="316" t="s">
        <v>4108</v>
      </c>
      <c r="E3659" s="316" t="s">
        <v>2309</v>
      </c>
      <c r="F3659" s="318">
        <v>0</v>
      </c>
      <c r="G3659" s="317">
        <v>30705</v>
      </c>
      <c r="H3659" s="7" t="str">
        <f>VLOOKUP(G3659,'Sub-Acct VLookup'!$A$1:$B$44,2,0)</f>
        <v>Health</v>
      </c>
      <c r="I3659" s="317">
        <v>2735</v>
      </c>
      <c r="J3659" s="238" t="s">
        <v>1011</v>
      </c>
      <c r="K3659" s="319" t="s">
        <v>4207</v>
      </c>
      <c r="L3659" t="str">
        <f>VLOOKUP(J3659,'State V-Lookup'!$A$1:$B$19,2,0)</f>
        <v>KENTUCKY</v>
      </c>
      <c r="M3659" t="str">
        <f>VLOOKUP(I3659,'Cost Center VLookup'!$A$1:$C$99,2,0)</f>
        <v>2735 KY Div Glasgow C&amp;M/Service</v>
      </c>
      <c r="N3659" t="str">
        <f>VLOOKUP(I3659,'Cost Center VLookup'!$A$1:$C$89,3,0)</f>
        <v>Brett Lowe</v>
      </c>
      <c r="O3659" t="str">
        <f>VLOOKUP(I3659,'Cost Center VLookup'!$A$1:$D$97,4,0)</f>
        <v>Mike Close</v>
      </c>
    </row>
    <row r="3660" spans="1:15" ht="15" hidden="1">
      <c r="A3660" s="316" t="s">
        <v>4104</v>
      </c>
      <c r="B3660" s="317">
        <v>202010</v>
      </c>
      <c r="C3660" s="98" t="s">
        <v>4139</v>
      </c>
      <c r="D3660" s="316" t="s">
        <v>4107</v>
      </c>
      <c r="E3660" s="316" t="s">
        <v>581</v>
      </c>
      <c r="F3660" s="318">
        <v>500</v>
      </c>
      <c r="G3660" s="317">
        <v>30736</v>
      </c>
      <c r="H3660" s="7" t="str">
        <f>VLOOKUP(G3660,'Sub-Acct VLookup'!$A$1:$B$44,2,0)</f>
        <v>Community Welfare</v>
      </c>
      <c r="I3660" s="317">
        <v>2636</v>
      </c>
      <c r="J3660" s="238" t="s">
        <v>1011</v>
      </c>
      <c r="K3660" s="319" t="s">
        <v>4207</v>
      </c>
      <c r="L3660" t="str">
        <f>VLOOKUP(J3660,'State V-Lookup'!$A$1:$B$19,2,0)</f>
        <v>KENTUCKY</v>
      </c>
      <c r="M3660" t="str">
        <f>VLOOKUP(I3660,'Cost Center VLookup'!$A$1:$C$99,2,0)</f>
        <v>2636 KY Div Owensboro C&amp;M/Service</v>
      </c>
      <c r="N3660" t="str">
        <f>VLOOKUP(I3660,'Cost Center VLookup'!$A$1:$C$89,3,0)</f>
        <v>Robbie Porter / Daniel Mayfield</v>
      </c>
      <c r="O3660" t="str">
        <f>VLOOKUP(I3660,'Cost Center VLookup'!$A$1:$D$97,4,0)</f>
        <v>Mariam Tucker</v>
      </c>
    </row>
    <row r="3661" spans="1:15" ht="15" hidden="1">
      <c r="A3661" s="316" t="s">
        <v>4109</v>
      </c>
      <c r="B3661" s="317">
        <v>202010</v>
      </c>
      <c r="C3661" s="98" t="s">
        <v>4139</v>
      </c>
      <c r="D3661" s="316" t="s">
        <v>4111</v>
      </c>
      <c r="E3661" s="316" t="s">
        <v>4110</v>
      </c>
      <c r="F3661" s="318">
        <v>400</v>
      </c>
      <c r="G3661" s="317">
        <v>30736</v>
      </c>
      <c r="H3661" s="7" t="str">
        <f>VLOOKUP(G3661,'Sub-Acct VLookup'!$A$1:$B$44,2,0)</f>
        <v>Community Welfare</v>
      </c>
      <c r="I3661" s="317">
        <v>3343</v>
      </c>
      <c r="J3661" s="314" t="s">
        <v>1026</v>
      </c>
      <c r="K3661" s="333" t="s">
        <v>4206</v>
      </c>
      <c r="L3661" t="str">
        <f>VLOOKUP(J3661,'State V-Lookup'!$A$1:$B$19,2,0)</f>
        <v>TENNESSEE</v>
      </c>
      <c r="M3661" t="str">
        <f>VLOOKUP(I3661,'Cost Center VLookup'!$A$1:$C$99,2,0)</f>
        <v>3343 Mid St Div Murfreesboro Operations</v>
      </c>
      <c r="N3661" t="str">
        <f>VLOOKUP(I3661,'Cost Center VLookup'!$A$1:$C$89,3,0)</f>
        <v>James Robbins / Jason Griffin</v>
      </c>
      <c r="O3661" t="str">
        <f>VLOOKUP(I3661,'Cost Center VLookup'!$A$1:$D$97,4,0)</f>
        <v>Brett Lowe</v>
      </c>
    </row>
    <row r="3662" spans="1:15" ht="15" hidden="1">
      <c r="A3662" s="316" t="s">
        <v>4112</v>
      </c>
      <c r="B3662" s="317">
        <v>202010</v>
      </c>
      <c r="C3662" s="98" t="s">
        <v>4139</v>
      </c>
      <c r="D3662" s="316" t="s">
        <v>4113</v>
      </c>
      <c r="E3662" s="316" t="s">
        <v>484</v>
      </c>
      <c r="F3662" s="318">
        <v>1000</v>
      </c>
      <c r="G3662" s="317">
        <v>30703</v>
      </c>
      <c r="H3662" s="7" t="str">
        <f>VLOOKUP(G3662,'Sub-Acct VLookup'!$A$1:$B$44,2,0)</f>
        <v>United Way Agencies</v>
      </c>
      <c r="I3662" s="317">
        <v>3344</v>
      </c>
      <c r="J3662" s="314" t="s">
        <v>1026</v>
      </c>
      <c r="K3662" s="319" t="s">
        <v>4207</v>
      </c>
      <c r="L3662" t="str">
        <f>VLOOKUP(J3662,'State V-Lookup'!$A$1:$B$19,2,0)</f>
        <v>TENNESSEE</v>
      </c>
      <c r="M3662" t="str">
        <f>VLOOKUP(I3662,'Cost Center VLookup'!$A$1:$C$99,2,0)</f>
        <v>3344 Mid St Div Shelbyville Operations</v>
      </c>
      <c r="N3662" t="str">
        <f>VLOOKUP(I3662,'Cost Center VLookup'!$A$1:$C$89,3,0)</f>
        <v>James Robbins / Jason Griffin</v>
      </c>
      <c r="O3662" t="str">
        <f>VLOOKUP(I3662,'Cost Center VLookup'!$A$1:$D$97,4,0)</f>
        <v>Brett Lowe</v>
      </c>
    </row>
    <row r="3663" spans="1:15" ht="15" hidden="1">
      <c r="A3663" s="316" t="s">
        <v>4114</v>
      </c>
      <c r="B3663" s="317">
        <v>202010</v>
      </c>
      <c r="C3663" s="98" t="s">
        <v>4139</v>
      </c>
      <c r="D3663" s="316" t="s">
        <v>4116</v>
      </c>
      <c r="E3663" s="316" t="s">
        <v>4115</v>
      </c>
      <c r="F3663" s="318">
        <v>500</v>
      </c>
      <c r="G3663" s="317">
        <v>30736</v>
      </c>
      <c r="H3663" s="7" t="str">
        <f>VLOOKUP(G3663,'Sub-Acct VLookup'!$A$1:$B$44,2,0)</f>
        <v>Community Welfare</v>
      </c>
      <c r="I3663" s="317">
        <v>3342</v>
      </c>
      <c r="J3663" s="314" t="s">
        <v>1026</v>
      </c>
      <c r="K3663" s="319" t="s">
        <v>4207</v>
      </c>
      <c r="L3663" t="str">
        <f>VLOOKUP(J3663,'State V-Lookup'!$A$1:$B$19,2,0)</f>
        <v>TENNESSEE</v>
      </c>
      <c r="M3663" t="str">
        <f>VLOOKUP(I3663,'Cost Center VLookup'!$A$1:$C$99,2,0)</f>
        <v>3342 Mid St Div Franklin Operations</v>
      </c>
      <c r="N3663" t="str">
        <f>VLOOKUP(I3663,'Cost Center VLookup'!$A$1:$C$89,3,0)</f>
        <v>Kenny Hay / Steve Steiger</v>
      </c>
      <c r="O3663" t="str">
        <f>VLOOKUP(I3663,'Cost Center VLookup'!$A$1:$D$97,4,0)</f>
        <v>Brett Lowe</v>
      </c>
    </row>
    <row r="3664" spans="1:15" ht="15" hidden="1">
      <c r="A3664" s="316" t="s">
        <v>4117</v>
      </c>
      <c r="B3664" s="317">
        <v>202010</v>
      </c>
      <c r="C3664" s="98" t="s">
        <v>4139</v>
      </c>
      <c r="D3664" s="316" t="s">
        <v>4119</v>
      </c>
      <c r="E3664" s="316" t="s">
        <v>4118</v>
      </c>
      <c r="F3664" s="318">
        <v>1000</v>
      </c>
      <c r="G3664" s="317">
        <v>30736</v>
      </c>
      <c r="H3664" s="7" t="str">
        <f>VLOOKUP(G3664,'Sub-Acct VLookup'!$A$1:$B$44,2,0)</f>
        <v>Community Welfare</v>
      </c>
      <c r="I3664" s="317">
        <v>2636</v>
      </c>
      <c r="J3664" s="238" t="s">
        <v>1011</v>
      </c>
      <c r="K3664" s="319" t="s">
        <v>4207</v>
      </c>
      <c r="L3664" t="str">
        <f>VLOOKUP(J3664,'State V-Lookup'!$A$1:$B$19,2,0)</f>
        <v>KENTUCKY</v>
      </c>
      <c r="M3664" t="str">
        <f>VLOOKUP(I3664,'Cost Center VLookup'!$A$1:$C$99,2,0)</f>
        <v>2636 KY Div Owensboro C&amp;M/Service</v>
      </c>
      <c r="N3664" t="str">
        <f>VLOOKUP(I3664,'Cost Center VLookup'!$A$1:$C$89,3,0)</f>
        <v>Robbie Porter / Daniel Mayfield</v>
      </c>
      <c r="O3664" t="str">
        <f>VLOOKUP(I3664,'Cost Center VLookup'!$A$1:$D$97,4,0)</f>
        <v>Mariam Tucker</v>
      </c>
    </row>
    <row r="3665" spans="1:15" ht="15" hidden="1">
      <c r="A3665" s="316" t="s">
        <v>4120</v>
      </c>
      <c r="B3665" s="317">
        <v>202010</v>
      </c>
      <c r="C3665" s="98" t="s">
        <v>4139</v>
      </c>
      <c r="D3665" s="316" t="s">
        <v>4121</v>
      </c>
      <c r="E3665" s="316" t="s">
        <v>908</v>
      </c>
      <c r="F3665" s="318">
        <v>2500</v>
      </c>
      <c r="G3665" s="317">
        <v>30736</v>
      </c>
      <c r="H3665" s="7" t="str">
        <f>VLOOKUP(G3665,'Sub-Acct VLookup'!$A$1:$B$44,2,0)</f>
        <v>Community Welfare</v>
      </c>
      <c r="I3665" s="317">
        <v>2636</v>
      </c>
      <c r="J3665" s="238" t="s">
        <v>1011</v>
      </c>
      <c r="K3665" s="319" t="s">
        <v>4207</v>
      </c>
      <c r="L3665" t="str">
        <f>VLOOKUP(J3665,'State V-Lookup'!$A$1:$B$19,2,0)</f>
        <v>KENTUCKY</v>
      </c>
      <c r="M3665" t="str">
        <f>VLOOKUP(I3665,'Cost Center VLookup'!$A$1:$C$99,2,0)</f>
        <v>2636 KY Div Owensboro C&amp;M/Service</v>
      </c>
      <c r="N3665" t="str">
        <f>VLOOKUP(I3665,'Cost Center VLookup'!$A$1:$C$89,3,0)</f>
        <v>Robbie Porter / Daniel Mayfield</v>
      </c>
      <c r="O3665" t="str">
        <f>VLOOKUP(I3665,'Cost Center VLookup'!$A$1:$D$97,4,0)</f>
        <v>Mariam Tucker</v>
      </c>
    </row>
    <row r="3666" spans="1:15" ht="15" hidden="1">
      <c r="A3666" s="316" t="s">
        <v>4120</v>
      </c>
      <c r="B3666" s="317">
        <v>202010</v>
      </c>
      <c r="C3666" s="98" t="s">
        <v>4139</v>
      </c>
      <c r="D3666" s="316" t="s">
        <v>4122</v>
      </c>
      <c r="E3666" s="316" t="s">
        <v>1434</v>
      </c>
      <c r="F3666" s="318">
        <v>3000</v>
      </c>
      <c r="G3666" s="317">
        <v>30736</v>
      </c>
      <c r="H3666" s="7" t="str">
        <f>VLOOKUP(G3666,'Sub-Acct VLookup'!$A$1:$B$44,2,0)</f>
        <v>Community Welfare</v>
      </c>
      <c r="I3666" s="317">
        <v>2636</v>
      </c>
      <c r="J3666" s="238" t="s">
        <v>1011</v>
      </c>
      <c r="K3666" s="319" t="s">
        <v>4207</v>
      </c>
      <c r="L3666" t="str">
        <f>VLOOKUP(J3666,'State V-Lookup'!$A$1:$B$19,2,0)</f>
        <v>KENTUCKY</v>
      </c>
      <c r="M3666" t="str">
        <f>VLOOKUP(I3666,'Cost Center VLookup'!$A$1:$C$99,2,0)</f>
        <v>2636 KY Div Owensboro C&amp;M/Service</v>
      </c>
      <c r="N3666" t="str">
        <f>VLOOKUP(I3666,'Cost Center VLookup'!$A$1:$C$89,3,0)</f>
        <v>Robbie Porter / Daniel Mayfield</v>
      </c>
      <c r="O3666" t="str">
        <f>VLOOKUP(I3666,'Cost Center VLookup'!$A$1:$D$97,4,0)</f>
        <v>Mariam Tucker</v>
      </c>
    </row>
    <row r="3667" spans="1:15" ht="15" hidden="1">
      <c r="A3667" s="316" t="s">
        <v>4123</v>
      </c>
      <c r="B3667" s="317">
        <v>202010</v>
      </c>
      <c r="C3667" s="98" t="s">
        <v>4139</v>
      </c>
      <c r="D3667" s="316" t="s">
        <v>1860</v>
      </c>
      <c r="E3667" s="316" t="s">
        <v>486</v>
      </c>
      <c r="F3667" s="318">
        <v>100</v>
      </c>
      <c r="G3667" s="317">
        <v>30710</v>
      </c>
      <c r="H3667" s="7" t="str">
        <f>VLOOKUP(G3667,'Sub-Acct VLookup'!$A$1:$B$44,2,0)</f>
        <v>Youth Clubs &amp; Centers</v>
      </c>
      <c r="I3667" s="317">
        <v>3342</v>
      </c>
      <c r="J3667" s="314" t="s">
        <v>1026</v>
      </c>
      <c r="K3667" s="333" t="s">
        <v>4206</v>
      </c>
      <c r="L3667" t="str">
        <f>VLOOKUP(J3667,'State V-Lookup'!$A$1:$B$19,2,0)</f>
        <v>TENNESSEE</v>
      </c>
      <c r="M3667" t="str">
        <f>VLOOKUP(I3667,'Cost Center VLookup'!$A$1:$C$99,2,0)</f>
        <v>3342 Mid St Div Franklin Operations</v>
      </c>
      <c r="N3667" t="str">
        <f>VLOOKUP(I3667,'Cost Center VLookup'!$A$1:$C$89,3,0)</f>
        <v>Kenny Hay / Steve Steiger</v>
      </c>
      <c r="O3667" t="str">
        <f>VLOOKUP(I3667,'Cost Center VLookup'!$A$1:$D$97,4,0)</f>
        <v>Brett Lowe</v>
      </c>
    </row>
    <row r="3668" spans="1:15" ht="15" hidden="1">
      <c r="A3668" s="316" t="s">
        <v>4123</v>
      </c>
      <c r="B3668" s="317">
        <v>202010</v>
      </c>
      <c r="C3668" s="98" t="s">
        <v>4139</v>
      </c>
      <c r="D3668" s="316" t="s">
        <v>4124</v>
      </c>
      <c r="E3668" s="316" t="s">
        <v>1486</v>
      </c>
      <c r="F3668" s="318">
        <v>21745.21</v>
      </c>
      <c r="G3668" s="317">
        <v>30711</v>
      </c>
      <c r="H3668" s="7" t="str">
        <f>VLOOKUP(G3668,'Sub-Acct VLookup'!$A$1:$B$44,2,0)</f>
        <v>Heat Help Assistance Program</v>
      </c>
      <c r="I3668" s="317">
        <v>3333</v>
      </c>
      <c r="J3668" s="319" t="s">
        <v>1035</v>
      </c>
      <c r="K3668" s="319" t="s">
        <v>4207</v>
      </c>
      <c r="L3668" t="str">
        <f>VLOOKUP(J3668,'State V-Lookup'!$A$1:$B$19,2,0)</f>
        <v>VIRGINIA</v>
      </c>
      <c r="M3668" t="str">
        <f>VLOOKUP(I3668,'Cost Center VLookup'!$A$1:$C$99,2,0)</f>
        <v>3333 Mid St Div Public Affairs</v>
      </c>
      <c r="N3668" t="str">
        <f>VLOOKUP(I3668,'Cost Center VLookup'!$A$1:$C$89,3,0)</f>
        <v>Mark Martin</v>
      </c>
      <c r="O3668" t="str">
        <f>VLOOKUP(I3668,'Cost Center VLookup'!$A$1:$D$97,4,0)</f>
        <v>Administration</v>
      </c>
    </row>
    <row r="3669" spans="1:15" ht="15" hidden="1">
      <c r="A3669" s="316" t="s">
        <v>4123</v>
      </c>
      <c r="B3669" s="317">
        <v>202010</v>
      </c>
      <c r="C3669" s="98" t="s">
        <v>4139</v>
      </c>
      <c r="D3669" s="316" t="s">
        <v>4124</v>
      </c>
      <c r="E3669" s="316" t="s">
        <v>1486</v>
      </c>
      <c r="F3669" s="318">
        <v>101389.39</v>
      </c>
      <c r="G3669" s="317">
        <v>30711</v>
      </c>
      <c r="H3669" s="7" t="str">
        <f>VLOOKUP(G3669,'Sub-Acct VLookup'!$A$1:$B$44,2,0)</f>
        <v>Heat Help Assistance Program</v>
      </c>
      <c r="I3669" s="317">
        <v>3333</v>
      </c>
      <c r="J3669" s="314" t="s">
        <v>1026</v>
      </c>
      <c r="K3669" s="314" t="s">
        <v>4207</v>
      </c>
      <c r="L3669" t="str">
        <f>VLOOKUP(J3669,'State V-Lookup'!$A$1:$B$19,2,0)</f>
        <v>TENNESSEE</v>
      </c>
      <c r="M3669" t="str">
        <f>VLOOKUP(I3669,'Cost Center VLookup'!$A$1:$C$99,2,0)</f>
        <v>3333 Mid St Div Public Affairs</v>
      </c>
      <c r="N3669" t="str">
        <f>VLOOKUP(I3669,'Cost Center VLookup'!$A$1:$C$89,3,0)</f>
        <v>Mark Martin</v>
      </c>
      <c r="O3669" t="str">
        <f>VLOOKUP(I3669,'Cost Center VLookup'!$A$1:$D$97,4,0)</f>
        <v>Administration</v>
      </c>
    </row>
    <row r="3670" spans="1:15" ht="15" hidden="1">
      <c r="A3670" s="316" t="s">
        <v>4123</v>
      </c>
      <c r="B3670" s="317">
        <v>202010</v>
      </c>
      <c r="C3670" s="98" t="s">
        <v>4139</v>
      </c>
      <c r="D3670" s="316" t="s">
        <v>4124</v>
      </c>
      <c r="E3670" s="316" t="s">
        <v>1486</v>
      </c>
      <c r="F3670" s="318">
        <v>136032.4</v>
      </c>
      <c r="G3670" s="317">
        <v>30711</v>
      </c>
      <c r="H3670" s="7" t="str">
        <f>VLOOKUP(G3670,'Sub-Acct VLookup'!$A$1:$B$44,2,0)</f>
        <v>Heat Help Assistance Program</v>
      </c>
      <c r="I3670" s="317">
        <v>3333</v>
      </c>
      <c r="J3670" s="238" t="s">
        <v>1011</v>
      </c>
      <c r="K3670" s="238" t="s">
        <v>4207</v>
      </c>
      <c r="L3670" t="str">
        <f>VLOOKUP(J3670,'State V-Lookup'!$A$1:$B$19,2,0)</f>
        <v>KENTUCKY</v>
      </c>
      <c r="M3670" t="str">
        <f>VLOOKUP(I3670,'Cost Center VLookup'!$A$1:$C$99,2,0)</f>
        <v>3333 Mid St Div Public Affairs</v>
      </c>
      <c r="N3670" t="str">
        <f>VLOOKUP(I3670,'Cost Center VLookup'!$A$1:$C$89,3,0)</f>
        <v>Mark Martin</v>
      </c>
      <c r="O3670" t="str">
        <f>VLOOKUP(I3670,'Cost Center VLookup'!$A$1:$D$97,4,0)</f>
        <v>Administration</v>
      </c>
    </row>
    <row r="3671" spans="1:15" ht="15" hidden="1">
      <c r="A3671" s="316" t="s">
        <v>4125</v>
      </c>
      <c r="B3671" s="317">
        <v>202010</v>
      </c>
      <c r="C3671" s="98" t="s">
        <v>4139</v>
      </c>
      <c r="D3671" s="316" t="s">
        <v>4126</v>
      </c>
      <c r="E3671" s="316" t="s">
        <v>1591</v>
      </c>
      <c r="F3671" s="318">
        <v>1000</v>
      </c>
      <c r="G3671" s="317">
        <v>30736</v>
      </c>
      <c r="H3671" s="7" t="str">
        <f>VLOOKUP(G3671,'Sub-Acct VLookup'!$A$1:$B$44,2,0)</f>
        <v>Community Welfare</v>
      </c>
      <c r="I3671" s="317">
        <v>2734</v>
      </c>
      <c r="J3671" s="238" t="s">
        <v>1011</v>
      </c>
      <c r="K3671" s="238" t="s">
        <v>4207</v>
      </c>
      <c r="L3671" t="str">
        <f>VLOOKUP(J3671,'State V-Lookup'!$A$1:$B$19,2,0)</f>
        <v>KENTUCKY</v>
      </c>
      <c r="M3671" t="str">
        <f>VLOOKUP(I3671,'Cost Center VLookup'!$A$1:$C$99,2,0)</f>
        <v>2734 KY Div Bowling Green C&amp;M/Service</v>
      </c>
      <c r="N3671" t="str">
        <f>VLOOKUP(I3671,'Cost Center VLookup'!$A$1:$C$89,3,0)</f>
        <v>Don Bonner / Kolby Beals</v>
      </c>
      <c r="O3671" t="str">
        <f>VLOOKUP(I3671,'Cost Center VLookup'!$A$1:$D$97,4,0)</f>
        <v>Mike Close</v>
      </c>
    </row>
    <row r="3672" spans="1:15" ht="15" hidden="1">
      <c r="A3672" s="316" t="s">
        <v>4127</v>
      </c>
      <c r="B3672" s="317">
        <v>202010</v>
      </c>
      <c r="C3672" s="98" t="s">
        <v>4139</v>
      </c>
      <c r="D3672" s="316" t="s">
        <v>4128</v>
      </c>
      <c r="E3672" s="316" t="s">
        <v>3583</v>
      </c>
      <c r="F3672" s="318">
        <v>1500</v>
      </c>
      <c r="G3672" s="317">
        <v>30736</v>
      </c>
      <c r="H3672" s="7" t="str">
        <f>VLOOKUP(G3672,'Sub-Acct VLookup'!$A$1:$B$44,2,0)</f>
        <v>Community Welfare</v>
      </c>
      <c r="I3672" s="317">
        <v>3439</v>
      </c>
      <c r="J3672" s="319" t="s">
        <v>1035</v>
      </c>
      <c r="K3672" s="319" t="s">
        <v>4207</v>
      </c>
      <c r="L3672" t="str">
        <f>VLOOKUP(J3672,'State V-Lookup'!$A$1:$B$19,2,0)</f>
        <v>VIRGINIA</v>
      </c>
      <c r="M3672" t="str">
        <f>VLOOKUP(I3672,'Cost Center VLookup'!$A$1:$C$99,2,0)</f>
        <v>3439 Mid St Div New River South Operations</v>
      </c>
      <c r="N3672" t="str">
        <f>VLOOKUP(I3672,'Cost Center VLookup'!$A$1:$C$89,3,0)</f>
        <v>Alex House</v>
      </c>
      <c r="O3672" t="str">
        <f>VLOOKUP(I3672,'Cost Center VLookup'!$A$1:$D$97,4,0)</f>
        <v>Bernie Anderson</v>
      </c>
    </row>
    <row r="3673" spans="1:15" ht="15" hidden="1">
      <c r="A3673" s="316" t="s">
        <v>4129</v>
      </c>
      <c r="B3673" s="317">
        <v>202010</v>
      </c>
      <c r="C3673" s="98" t="s">
        <v>4139</v>
      </c>
      <c r="D3673" s="316" t="s">
        <v>4131</v>
      </c>
      <c r="E3673" s="316" t="s">
        <v>4130</v>
      </c>
      <c r="F3673" s="318">
        <v>1000</v>
      </c>
      <c r="G3673" s="317">
        <v>30702</v>
      </c>
      <c r="H3673" s="7" t="str">
        <f>VLOOKUP(G3673,'Sub-Acct VLookup'!$A$1:$B$44,2,0)</f>
        <v>Education</v>
      </c>
      <c r="I3673" s="317">
        <v>3342</v>
      </c>
      <c r="J3673" s="314" t="s">
        <v>1026</v>
      </c>
      <c r="K3673" s="333" t="s">
        <v>4206</v>
      </c>
      <c r="L3673" t="str">
        <f>VLOOKUP(J3673,'State V-Lookup'!$A$1:$B$19,2,0)</f>
        <v>TENNESSEE</v>
      </c>
      <c r="M3673" t="str">
        <f>VLOOKUP(I3673,'Cost Center VLookup'!$A$1:$C$99,2,0)</f>
        <v>3342 Mid St Div Franklin Operations</v>
      </c>
      <c r="N3673" t="str">
        <f>VLOOKUP(I3673,'Cost Center VLookup'!$A$1:$C$89,3,0)</f>
        <v>Kenny Hay / Steve Steiger</v>
      </c>
      <c r="O3673" t="str">
        <f>VLOOKUP(I3673,'Cost Center VLookup'!$A$1:$D$97,4,0)</f>
        <v>Brett Lowe</v>
      </c>
    </row>
    <row r="3674" spans="1:15" ht="15" hidden="1">
      <c r="A3674" s="316" t="s">
        <v>4129</v>
      </c>
      <c r="B3674" s="317">
        <v>202010</v>
      </c>
      <c r="C3674" s="98" t="s">
        <v>4139</v>
      </c>
      <c r="D3674" s="316" t="s">
        <v>4133</v>
      </c>
      <c r="E3674" s="316" t="s">
        <v>4132</v>
      </c>
      <c r="F3674" s="318">
        <v>500</v>
      </c>
      <c r="G3674" s="317">
        <v>30702</v>
      </c>
      <c r="H3674" s="7" t="str">
        <f>VLOOKUP(G3674,'Sub-Acct VLookup'!$A$1:$B$44,2,0)</f>
        <v>Education</v>
      </c>
      <c r="I3674" s="317">
        <v>2734</v>
      </c>
      <c r="J3674" s="238" t="s">
        <v>1011</v>
      </c>
      <c r="K3674" s="333" t="s">
        <v>4206</v>
      </c>
      <c r="L3674" t="str">
        <f>VLOOKUP(J3674,'State V-Lookup'!$A$1:$B$19,2,0)</f>
        <v>KENTUCKY</v>
      </c>
      <c r="M3674" t="str">
        <f>VLOOKUP(I3674,'Cost Center VLookup'!$A$1:$C$99,2,0)</f>
        <v>2734 KY Div Bowling Green C&amp;M/Service</v>
      </c>
      <c r="N3674" t="str">
        <f>VLOOKUP(I3674,'Cost Center VLookup'!$A$1:$C$89,3,0)</f>
        <v>Don Bonner / Kolby Beals</v>
      </c>
      <c r="O3674" t="str">
        <f>VLOOKUP(I3674,'Cost Center VLookup'!$A$1:$D$97,4,0)</f>
        <v>Mike Close</v>
      </c>
    </row>
    <row r="3675" spans="1:15" ht="15" hidden="1">
      <c r="A3675" s="316" t="s">
        <v>4134</v>
      </c>
      <c r="B3675" s="317">
        <v>202010</v>
      </c>
      <c r="C3675" s="98" t="s">
        <v>4139</v>
      </c>
      <c r="D3675" s="316" t="s">
        <v>4136</v>
      </c>
      <c r="E3675" s="316" t="s">
        <v>4135</v>
      </c>
      <c r="F3675" s="318">
        <v>200</v>
      </c>
      <c r="G3675" s="317">
        <v>7520</v>
      </c>
      <c r="H3675" s="7" t="str">
        <f>VLOOKUP(G3675,'Sub-Acct VLookup'!$A$1:$B$44,2,0)</f>
        <v>Donations</v>
      </c>
      <c r="I3675" s="317">
        <v>3439</v>
      </c>
      <c r="J3675" s="319" t="s">
        <v>1035</v>
      </c>
      <c r="K3675" s="333" t="s">
        <v>4206</v>
      </c>
      <c r="L3675" t="str">
        <f>VLOOKUP(J3675,'State V-Lookup'!$A$1:$B$19,2,0)</f>
        <v>VIRGINIA</v>
      </c>
      <c r="M3675" t="str">
        <f>VLOOKUP(I3675,'Cost Center VLookup'!$A$1:$C$99,2,0)</f>
        <v>3439 Mid St Div New River South Operations</v>
      </c>
      <c r="N3675" t="str">
        <f>VLOOKUP(I3675,'Cost Center VLookup'!$A$1:$C$89,3,0)</f>
        <v>Alex House</v>
      </c>
      <c r="O3675" t="str">
        <f>VLOOKUP(I3675,'Cost Center VLookup'!$A$1:$D$97,4,0)</f>
        <v>Bernie Anderson</v>
      </c>
    </row>
    <row r="3676" spans="1:15" ht="15" hidden="1">
      <c r="A3676" s="316"/>
      <c r="B3676" s="317">
        <v>202010</v>
      </c>
      <c r="C3676" s="98" t="s">
        <v>4139</v>
      </c>
      <c r="D3676" s="321" t="s">
        <v>934</v>
      </c>
      <c r="E3676" s="321" t="s">
        <v>934</v>
      </c>
      <c r="F3676" s="318">
        <v>9.75</v>
      </c>
      <c r="G3676" s="317">
        <v>30710</v>
      </c>
      <c r="H3676" s="7" t="str">
        <f>VLOOKUP(G3676,'Sub-Acct VLookup'!$A$1:$B$44,2,0)</f>
        <v>Youth Clubs &amp; Centers</v>
      </c>
      <c r="I3676" s="317">
        <v>3342</v>
      </c>
      <c r="J3676" s="320" t="s">
        <v>1026</v>
      </c>
      <c r="K3676" s="333" t="s">
        <v>4206</v>
      </c>
      <c r="L3676" t="str">
        <f>VLOOKUP(J3676,'State V-Lookup'!$A$1:$B$19,2,0)</f>
        <v>TENNESSEE</v>
      </c>
      <c r="M3676" t="str">
        <f>VLOOKUP(I3676,'Cost Center VLookup'!$A$1:$C$99,2,0)</f>
        <v>3342 Mid St Div Franklin Operations</v>
      </c>
      <c r="N3676" t="str">
        <f>VLOOKUP(I3676,'Cost Center VLookup'!$A$1:$C$89,3,0)</f>
        <v>Kenny Hay / Steve Steiger</v>
      </c>
      <c r="O3676" t="str">
        <f>VLOOKUP(I3676,'Cost Center VLookup'!$A$1:$D$97,4,0)</f>
        <v>Brett Lowe</v>
      </c>
    </row>
    <row r="3677" spans="1:15" ht="15" hidden="1">
      <c r="A3677" s="316" t="s">
        <v>4137</v>
      </c>
      <c r="B3677" s="317">
        <v>202010</v>
      </c>
      <c r="C3677" s="98" t="s">
        <v>4139</v>
      </c>
      <c r="D3677" s="316" t="s">
        <v>4138</v>
      </c>
      <c r="E3677" s="316" t="s">
        <v>861</v>
      </c>
      <c r="F3677" s="318">
        <v>2500</v>
      </c>
      <c r="G3677" s="317">
        <v>30736</v>
      </c>
      <c r="H3677" s="7" t="str">
        <f>VLOOKUP(G3677,'Sub-Acct VLookup'!$A$1:$B$44,2,0)</f>
        <v>Community Welfare</v>
      </c>
      <c r="I3677" s="317">
        <v>2636</v>
      </c>
      <c r="J3677" s="238" t="s">
        <v>1011</v>
      </c>
      <c r="K3677" s="319" t="s">
        <v>4207</v>
      </c>
      <c r="L3677" t="str">
        <f>VLOOKUP(J3677,'State V-Lookup'!$A$1:$B$19,2,0)</f>
        <v>KENTUCKY</v>
      </c>
      <c r="M3677" t="str">
        <f>VLOOKUP(I3677,'Cost Center VLookup'!$A$1:$C$99,2,0)</f>
        <v>2636 KY Div Owensboro C&amp;M/Service</v>
      </c>
      <c r="N3677" t="str">
        <f>VLOOKUP(I3677,'Cost Center VLookup'!$A$1:$C$89,3,0)</f>
        <v>Robbie Porter / Daniel Mayfield</v>
      </c>
      <c r="O3677" t="str">
        <f>VLOOKUP(I3677,'Cost Center VLookup'!$A$1:$D$97,4,0)</f>
        <v>Mariam Tucker</v>
      </c>
    </row>
    <row r="3678" spans="1:15" ht="15" hidden="1">
      <c r="A3678" s="322" t="s">
        <v>1695</v>
      </c>
      <c r="B3678" s="323">
        <v>202011</v>
      </c>
      <c r="C3678" s="98" t="s">
        <v>4139</v>
      </c>
      <c r="D3678" s="321" t="s">
        <v>934</v>
      </c>
      <c r="E3678" s="321" t="s">
        <v>934</v>
      </c>
      <c r="F3678" s="324">
        <v>15</v>
      </c>
      <c r="G3678" s="323">
        <v>30736</v>
      </c>
      <c r="H3678" s="7" t="str">
        <f>VLOOKUP(G3678,'Sub-Acct VLookup'!$A$1:$B$44,2,0)</f>
        <v>Community Welfare</v>
      </c>
      <c r="I3678" s="323">
        <v>2736</v>
      </c>
      <c r="J3678" s="238" t="s">
        <v>1011</v>
      </c>
      <c r="K3678" s="319" t="s">
        <v>4207</v>
      </c>
      <c r="L3678" t="str">
        <f>VLOOKUP(J3678,'State V-Lookup'!$A$1:$B$19,2,0)</f>
        <v>KENTUCKY</v>
      </c>
      <c r="M3678" t="str">
        <f>VLOOKUP(I3678,'Cost Center VLookup'!$A$1:$C$99,2,0)</f>
        <v>2736 KY Div Hopkinsville C&amp;M/Service</v>
      </c>
      <c r="N3678" t="str">
        <f>VLOOKUP(I3678,'Cost Center VLookup'!$A$1:$C$89,3,0)</f>
        <v>Ryan Tolbert</v>
      </c>
      <c r="O3678" t="str">
        <f>VLOOKUP(I3678,'Cost Center VLookup'!$A$1:$D$97,4,0)</f>
        <v>Mariam Tucker</v>
      </c>
    </row>
    <row r="3679" spans="1:15" ht="15" hidden="1">
      <c r="A3679" s="322" t="s">
        <v>4141</v>
      </c>
      <c r="B3679" s="323">
        <v>202011</v>
      </c>
      <c r="C3679" s="98" t="s">
        <v>4139</v>
      </c>
      <c r="D3679" s="322" t="s">
        <v>4142</v>
      </c>
      <c r="E3679" s="322" t="s">
        <v>3651</v>
      </c>
      <c r="F3679" s="324">
        <v>250</v>
      </c>
      <c r="G3679" s="323">
        <v>30736</v>
      </c>
      <c r="H3679" s="7" t="str">
        <f>VLOOKUP(G3679,'Sub-Acct VLookup'!$A$1:$B$44,2,0)</f>
        <v>Community Welfare</v>
      </c>
      <c r="I3679" s="323">
        <v>2637</v>
      </c>
      <c r="J3679" s="238" t="s">
        <v>1011</v>
      </c>
      <c r="K3679" s="319" t="s">
        <v>4207</v>
      </c>
      <c r="L3679" t="str">
        <f>VLOOKUP(J3679,'State V-Lookup'!$A$1:$B$19,2,0)</f>
        <v>KENTUCKY</v>
      </c>
      <c r="M3679" t="str">
        <f>VLOOKUP(I3679,'Cost Center VLookup'!$A$1:$C$99,2,0)</f>
        <v>2637 KY Div Paducah C&amp;M/Service</v>
      </c>
      <c r="N3679" t="str">
        <f>VLOOKUP(I3679,'Cost Center VLookup'!$A$1:$C$89,3,0)</f>
        <v>Pat Mattingly / Sean Jones</v>
      </c>
      <c r="O3679" t="str">
        <f>VLOOKUP(I3679,'Cost Center VLookup'!$A$1:$D$97,4,0)</f>
        <v>Ryan Tolbert</v>
      </c>
    </row>
    <row r="3680" spans="1:15" ht="15" hidden="1">
      <c r="A3680" s="322" t="s">
        <v>4143</v>
      </c>
      <c r="B3680" s="323">
        <v>202011</v>
      </c>
      <c r="C3680" s="98" t="s">
        <v>4139</v>
      </c>
      <c r="D3680" s="322" t="s">
        <v>4145</v>
      </c>
      <c r="E3680" s="322" t="s">
        <v>4144</v>
      </c>
      <c r="F3680" s="324">
        <v>500</v>
      </c>
      <c r="G3680" s="323">
        <v>30736</v>
      </c>
      <c r="H3680" s="7" t="str">
        <f>VLOOKUP(G3680,'Sub-Acct VLookup'!$A$1:$B$44,2,0)</f>
        <v>Community Welfare</v>
      </c>
      <c r="I3680" s="323">
        <v>2636</v>
      </c>
      <c r="J3680" s="238" t="s">
        <v>1011</v>
      </c>
      <c r="K3680" s="334" t="s">
        <v>4228</v>
      </c>
      <c r="L3680" t="str">
        <f>VLOOKUP(J3680,'State V-Lookup'!$A$1:$B$19,2,0)</f>
        <v>KENTUCKY</v>
      </c>
      <c r="M3680" t="str">
        <f>VLOOKUP(I3680,'Cost Center VLookup'!$A$1:$C$99,2,0)</f>
        <v>2636 KY Div Owensboro C&amp;M/Service</v>
      </c>
      <c r="N3680" t="str">
        <f>VLOOKUP(I3680,'Cost Center VLookup'!$A$1:$C$89,3,0)</f>
        <v>Robbie Porter / Daniel Mayfield</v>
      </c>
      <c r="O3680" t="str">
        <f>VLOOKUP(I3680,'Cost Center VLookup'!$A$1:$D$97,4,0)</f>
        <v>Mariam Tucker</v>
      </c>
    </row>
    <row r="3681" spans="1:15" ht="15" hidden="1">
      <c r="A3681" s="322" t="s">
        <v>4146</v>
      </c>
      <c r="B3681" s="323">
        <v>202011</v>
      </c>
      <c r="C3681" s="98" t="s">
        <v>4139</v>
      </c>
      <c r="D3681" s="322" t="s">
        <v>4147</v>
      </c>
      <c r="E3681" s="322" t="s">
        <v>780</v>
      </c>
      <c r="F3681" s="324">
        <v>1000</v>
      </c>
      <c r="G3681" s="323">
        <v>30736</v>
      </c>
      <c r="H3681" s="7" t="str">
        <f>VLOOKUP(G3681,'Sub-Acct VLookup'!$A$1:$B$44,2,0)</f>
        <v>Community Welfare</v>
      </c>
      <c r="I3681" s="323">
        <v>2636</v>
      </c>
      <c r="J3681" s="238" t="s">
        <v>1011</v>
      </c>
      <c r="K3681" s="319" t="s">
        <v>4207</v>
      </c>
      <c r="L3681" t="str">
        <f>VLOOKUP(J3681,'State V-Lookup'!$A$1:$B$19,2,0)</f>
        <v>KENTUCKY</v>
      </c>
      <c r="M3681" t="str">
        <f>VLOOKUP(I3681,'Cost Center VLookup'!$A$1:$C$99,2,0)</f>
        <v>2636 KY Div Owensboro C&amp;M/Service</v>
      </c>
      <c r="N3681" t="str">
        <f>VLOOKUP(I3681,'Cost Center VLookup'!$A$1:$C$89,3,0)</f>
        <v>Robbie Porter / Daniel Mayfield</v>
      </c>
      <c r="O3681" t="str">
        <f>VLOOKUP(I3681,'Cost Center VLookup'!$A$1:$D$97,4,0)</f>
        <v>Mariam Tucker</v>
      </c>
    </row>
    <row r="3682" spans="1:15" ht="15" hidden="1">
      <c r="A3682" s="322" t="s">
        <v>4146</v>
      </c>
      <c r="B3682" s="323">
        <v>202011</v>
      </c>
      <c r="C3682" s="98" t="s">
        <v>4139</v>
      </c>
      <c r="D3682" s="322" t="s">
        <v>4149</v>
      </c>
      <c r="E3682" s="322" t="s">
        <v>4148</v>
      </c>
      <c r="F3682" s="324">
        <v>200</v>
      </c>
      <c r="G3682" s="323">
        <v>30705</v>
      </c>
      <c r="H3682" s="7" t="str">
        <f>VLOOKUP(G3682,'Sub-Acct VLookup'!$A$1:$B$44,2,0)</f>
        <v>Health</v>
      </c>
      <c r="I3682" s="323">
        <v>3307</v>
      </c>
      <c r="J3682" s="238" t="s">
        <v>1011</v>
      </c>
      <c r="K3682" s="319" t="s">
        <v>4207</v>
      </c>
      <c r="L3682" t="str">
        <f>VLOOKUP(J3682,'State V-Lookup'!$A$1:$B$19,2,0)</f>
        <v>KENTUCKY</v>
      </c>
      <c r="M3682" t="str">
        <f>VLOOKUP(I3682,'Cost Center VLookup'!$A$1:$C$99,2,0)</f>
        <v>3307 Mid St Div Franklin Finance</v>
      </c>
      <c r="N3682" t="str">
        <f>VLOOKUP(I3682,'Cost Center VLookup'!$A$1:$C$89,3,0)</f>
        <v>Marcie Wessinger</v>
      </c>
      <c r="O3682" t="str">
        <f>VLOOKUP(I3682,'Cost Center VLookup'!$A$1:$D$97,4,0)</f>
        <v>Administration</v>
      </c>
    </row>
    <row r="3683" spans="1:15" ht="15" hidden="1">
      <c r="A3683" s="322" t="s">
        <v>4150</v>
      </c>
      <c r="B3683" s="323">
        <v>202011</v>
      </c>
      <c r="C3683" s="98" t="s">
        <v>4139</v>
      </c>
      <c r="D3683" s="322" t="s">
        <v>4151</v>
      </c>
      <c r="E3683" s="322" t="s">
        <v>699</v>
      </c>
      <c r="F3683" s="324">
        <v>100</v>
      </c>
      <c r="G3683" s="323">
        <v>30736</v>
      </c>
      <c r="H3683" s="7" t="str">
        <f>VLOOKUP(G3683,'Sub-Acct VLookup'!$A$1:$B$44,2,0)</f>
        <v>Community Welfare</v>
      </c>
      <c r="I3683" s="323">
        <v>2636</v>
      </c>
      <c r="J3683" s="238" t="s">
        <v>1011</v>
      </c>
      <c r="K3683" s="319" t="s">
        <v>4207</v>
      </c>
      <c r="L3683" t="str">
        <f>VLOOKUP(J3683,'State V-Lookup'!$A$1:$B$19,2,0)</f>
        <v>KENTUCKY</v>
      </c>
      <c r="M3683" t="str">
        <f>VLOOKUP(I3683,'Cost Center VLookup'!$A$1:$C$99,2,0)</f>
        <v>2636 KY Div Owensboro C&amp;M/Service</v>
      </c>
      <c r="N3683" t="str">
        <f>VLOOKUP(I3683,'Cost Center VLookup'!$A$1:$C$89,3,0)</f>
        <v>Robbie Porter / Daniel Mayfield</v>
      </c>
      <c r="O3683" t="str">
        <f>VLOOKUP(I3683,'Cost Center VLookup'!$A$1:$D$97,4,0)</f>
        <v>Mariam Tucker</v>
      </c>
    </row>
    <row r="3684" spans="1:15" ht="15" hidden="1">
      <c r="A3684" s="322" t="s">
        <v>4152</v>
      </c>
      <c r="B3684" s="323">
        <v>202011</v>
      </c>
      <c r="C3684" s="98" t="s">
        <v>4139</v>
      </c>
      <c r="D3684" s="322" t="s">
        <v>4153</v>
      </c>
      <c r="E3684" s="322" t="s">
        <v>475</v>
      </c>
      <c r="F3684" s="324">
        <v>150</v>
      </c>
      <c r="G3684" s="323">
        <v>7520</v>
      </c>
      <c r="H3684" s="7" t="str">
        <f>VLOOKUP(G3684,'Sub-Acct VLookup'!$A$1:$B$44,2,0)</f>
        <v>Donations</v>
      </c>
      <c r="I3684" s="323">
        <v>3439</v>
      </c>
      <c r="J3684" s="320" t="s">
        <v>1026</v>
      </c>
      <c r="K3684" s="334" t="s">
        <v>4206</v>
      </c>
      <c r="L3684" t="str">
        <f>VLOOKUP(J3684,'State V-Lookup'!$A$1:$B$19,2,0)</f>
        <v>TENNESSEE</v>
      </c>
      <c r="M3684" t="str">
        <f>VLOOKUP(I3684,'Cost Center VLookup'!$A$1:$C$99,2,0)</f>
        <v>3439 Mid St Div New River South Operations</v>
      </c>
      <c r="N3684" t="str">
        <f>VLOOKUP(I3684,'Cost Center VLookup'!$A$1:$C$89,3,0)</f>
        <v>Alex House</v>
      </c>
      <c r="O3684" t="str">
        <f>VLOOKUP(I3684,'Cost Center VLookup'!$A$1:$D$97,4,0)</f>
        <v>Bernie Anderson</v>
      </c>
    </row>
    <row r="3685" spans="1:15" ht="15" hidden="1">
      <c r="A3685" s="322" t="s">
        <v>4152</v>
      </c>
      <c r="B3685" s="323">
        <v>202011</v>
      </c>
      <c r="C3685" s="98" t="s">
        <v>4139</v>
      </c>
      <c r="D3685" s="322" t="s">
        <v>4153</v>
      </c>
      <c r="E3685" s="322" t="s">
        <v>475</v>
      </c>
      <c r="F3685" s="324">
        <v>175</v>
      </c>
      <c r="G3685" s="323">
        <v>7520</v>
      </c>
      <c r="H3685" s="7" t="str">
        <f>VLOOKUP(G3685,'Sub-Acct VLookup'!$A$1:$B$44,2,0)</f>
        <v>Donations</v>
      </c>
      <c r="I3685" s="323">
        <v>3439</v>
      </c>
      <c r="J3685" s="325" t="s">
        <v>1035</v>
      </c>
      <c r="K3685" s="334" t="s">
        <v>4206</v>
      </c>
      <c r="L3685" t="str">
        <f>VLOOKUP(J3685,'State V-Lookup'!$A$1:$B$19,2,0)</f>
        <v>VIRGINIA</v>
      </c>
      <c r="M3685" t="str">
        <f>VLOOKUP(I3685,'Cost Center VLookup'!$A$1:$C$99,2,0)</f>
        <v>3439 Mid St Div New River South Operations</v>
      </c>
      <c r="N3685" t="str">
        <f>VLOOKUP(I3685,'Cost Center VLookup'!$A$1:$C$89,3,0)</f>
        <v>Alex House</v>
      </c>
      <c r="O3685" t="str">
        <f>VLOOKUP(I3685,'Cost Center VLookup'!$A$1:$D$97,4,0)</f>
        <v>Bernie Anderson</v>
      </c>
    </row>
    <row r="3686" spans="1:15" ht="15" hidden="1">
      <c r="A3686" s="322" t="s">
        <v>4152</v>
      </c>
      <c r="B3686" s="323">
        <v>202011</v>
      </c>
      <c r="C3686" s="98" t="s">
        <v>4139</v>
      </c>
      <c r="D3686" s="322" t="s">
        <v>4153</v>
      </c>
      <c r="E3686" s="322" t="s">
        <v>484</v>
      </c>
      <c r="F3686" s="324">
        <v>1000</v>
      </c>
      <c r="G3686" s="323">
        <v>30703</v>
      </c>
      <c r="H3686" s="7" t="str">
        <f>VLOOKUP(G3686,'Sub-Acct VLookup'!$A$1:$B$44,2,0)</f>
        <v>United Way Agencies</v>
      </c>
      <c r="I3686" s="323">
        <v>3301</v>
      </c>
      <c r="J3686" s="320" t="s">
        <v>1026</v>
      </c>
      <c r="K3686" s="319" t="s">
        <v>4207</v>
      </c>
      <c r="L3686" t="str">
        <f>VLOOKUP(J3686,'State V-Lookup'!$A$1:$B$19,2,0)</f>
        <v>TENNESSEE</v>
      </c>
      <c r="M3686" t="str">
        <f>VLOOKUP(I3686,'Cost Center VLookup'!$A$1:$C$99,2,0)</f>
        <v>3301 Mid St Div Franklin Administration</v>
      </c>
      <c r="N3686" t="str">
        <f>VLOOKUP(I3686,'Cost Center VLookup'!$A$1:$C$89,3,0)</f>
        <v>Kevin Dobbs</v>
      </c>
      <c r="O3686" t="str">
        <f>VLOOKUP(I3686,'Cost Center VLookup'!$A$1:$D$97,4,0)</f>
        <v>Administration</v>
      </c>
    </row>
    <row r="3687" spans="1:15" ht="15" hidden="1">
      <c r="A3687" s="322" t="s">
        <v>4154</v>
      </c>
      <c r="B3687" s="323">
        <v>202011</v>
      </c>
      <c r="C3687" s="98" t="s">
        <v>4139</v>
      </c>
      <c r="D3687" s="322" t="s">
        <v>4155</v>
      </c>
      <c r="E3687" s="322" t="s">
        <v>584</v>
      </c>
      <c r="F3687" s="324">
        <v>500</v>
      </c>
      <c r="G3687" s="323">
        <v>30736</v>
      </c>
      <c r="H3687" s="7" t="str">
        <f>VLOOKUP(G3687,'Sub-Acct VLookup'!$A$1:$B$44,2,0)</f>
        <v>Community Welfare</v>
      </c>
      <c r="I3687" s="323">
        <v>2737</v>
      </c>
      <c r="J3687" s="238" t="s">
        <v>1011</v>
      </c>
      <c r="K3687" s="334" t="s">
        <v>4206</v>
      </c>
      <c r="L3687" t="str">
        <f>VLOOKUP(J3687,'State V-Lookup'!$A$1:$B$19,2,0)</f>
        <v>KENTUCKY</v>
      </c>
      <c r="M3687" t="str">
        <f>VLOOKUP(I3687,'Cost Center VLookup'!$A$1:$C$99,2,0)</f>
        <v>2737 KY Div Danville C&amp;M/Service</v>
      </c>
      <c r="N3687" t="str">
        <f>VLOOKUP(I3687,'Cost Center VLookup'!$A$1:$C$89,3,0)</f>
        <v>Jimmy Dale Smith</v>
      </c>
      <c r="O3687" t="str">
        <f>VLOOKUP(I3687,'Cost Center VLookup'!$A$1:$D$97,4,0)</f>
        <v>Mike Close</v>
      </c>
    </row>
    <row r="3688" spans="1:15" ht="15" hidden="1">
      <c r="A3688" s="322" t="s">
        <v>4154</v>
      </c>
      <c r="B3688" s="323">
        <v>202011</v>
      </c>
      <c r="C3688" s="98" t="s">
        <v>4139</v>
      </c>
      <c r="D3688" s="322" t="s">
        <v>4155</v>
      </c>
      <c r="E3688" s="322" t="s">
        <v>1903</v>
      </c>
      <c r="F3688" s="324">
        <v>500</v>
      </c>
      <c r="G3688" s="323">
        <v>30736</v>
      </c>
      <c r="H3688" s="7" t="str">
        <f>VLOOKUP(G3688,'Sub-Acct VLookup'!$A$1:$B$44,2,0)</f>
        <v>Community Welfare</v>
      </c>
      <c r="I3688" s="323">
        <v>2737</v>
      </c>
      <c r="J3688" s="238" t="s">
        <v>1011</v>
      </c>
      <c r="K3688" s="334" t="s">
        <v>4228</v>
      </c>
      <c r="L3688" t="str">
        <f>VLOOKUP(J3688,'State V-Lookup'!$A$1:$B$19,2,0)</f>
        <v>KENTUCKY</v>
      </c>
      <c r="M3688" t="str">
        <f>VLOOKUP(I3688,'Cost Center VLookup'!$A$1:$C$99,2,0)</f>
        <v>2737 KY Div Danville C&amp;M/Service</v>
      </c>
      <c r="N3688" t="str">
        <f>VLOOKUP(I3688,'Cost Center VLookup'!$A$1:$C$89,3,0)</f>
        <v>Jimmy Dale Smith</v>
      </c>
      <c r="O3688" t="str">
        <f>VLOOKUP(I3688,'Cost Center VLookup'!$A$1:$D$97,4,0)</f>
        <v>Mike Close</v>
      </c>
    </row>
    <row r="3689" spans="1:15" ht="15" hidden="1">
      <c r="A3689" s="322" t="s">
        <v>4156</v>
      </c>
      <c r="B3689" s="323">
        <v>202011</v>
      </c>
      <c r="C3689" s="98" t="s">
        <v>4139</v>
      </c>
      <c r="D3689" s="322" t="s">
        <v>4157</v>
      </c>
      <c r="E3689" s="322" t="s">
        <v>492</v>
      </c>
      <c r="F3689" s="324">
        <v>2500</v>
      </c>
      <c r="G3689" s="323">
        <v>30702</v>
      </c>
      <c r="H3689" s="7" t="str">
        <f>VLOOKUP(G3689,'Sub-Acct VLookup'!$A$1:$B$44,2,0)</f>
        <v>Education</v>
      </c>
      <c r="I3689" s="323">
        <v>2636</v>
      </c>
      <c r="J3689" s="238" t="s">
        <v>1011</v>
      </c>
      <c r="K3689" s="334" t="s">
        <v>4206</v>
      </c>
      <c r="L3689" t="str">
        <f>VLOOKUP(J3689,'State V-Lookup'!$A$1:$B$19,2,0)</f>
        <v>KENTUCKY</v>
      </c>
      <c r="M3689" t="str">
        <f>VLOOKUP(I3689,'Cost Center VLookup'!$A$1:$C$99,2,0)</f>
        <v>2636 KY Div Owensboro C&amp;M/Service</v>
      </c>
      <c r="N3689" t="str">
        <f>VLOOKUP(I3689,'Cost Center VLookup'!$A$1:$C$89,3,0)</f>
        <v>Robbie Porter / Daniel Mayfield</v>
      </c>
      <c r="O3689" t="str">
        <f>VLOOKUP(I3689,'Cost Center VLookup'!$A$1:$D$97,4,0)</f>
        <v>Mariam Tucker</v>
      </c>
    </row>
    <row r="3690" spans="1:15" ht="15" hidden="1">
      <c r="A3690" s="322" t="s">
        <v>4158</v>
      </c>
      <c r="B3690" s="323">
        <v>202011</v>
      </c>
      <c r="C3690" s="98" t="s">
        <v>4139</v>
      </c>
      <c r="D3690" s="322" t="s">
        <v>4159</v>
      </c>
      <c r="E3690" s="322" t="s">
        <v>486</v>
      </c>
      <c r="F3690" s="324">
        <v>250</v>
      </c>
      <c r="G3690" s="323">
        <v>30736</v>
      </c>
      <c r="H3690" s="7" t="str">
        <f>VLOOKUP(G3690,'Sub-Acct VLookup'!$A$1:$B$44,2,0)</f>
        <v>Community Welfare</v>
      </c>
      <c r="I3690" s="323">
        <v>2736</v>
      </c>
      <c r="J3690" s="238" t="s">
        <v>1011</v>
      </c>
      <c r="K3690" s="319" t="s">
        <v>4207</v>
      </c>
      <c r="L3690" t="str">
        <f>VLOOKUP(J3690,'State V-Lookup'!$A$1:$B$19,2,0)</f>
        <v>KENTUCKY</v>
      </c>
      <c r="M3690" t="str">
        <f>VLOOKUP(I3690,'Cost Center VLookup'!$A$1:$C$99,2,0)</f>
        <v>2736 KY Div Hopkinsville C&amp;M/Service</v>
      </c>
      <c r="N3690" t="str">
        <f>VLOOKUP(I3690,'Cost Center VLookup'!$A$1:$C$89,3,0)</f>
        <v>Ryan Tolbert</v>
      </c>
      <c r="O3690" t="str">
        <f>VLOOKUP(I3690,'Cost Center VLookup'!$A$1:$D$97,4,0)</f>
        <v>Mariam Tucker</v>
      </c>
    </row>
    <row r="3691" spans="1:15" ht="15" hidden="1">
      <c r="A3691" s="322" t="s">
        <v>4160</v>
      </c>
      <c r="B3691" s="323">
        <v>202011</v>
      </c>
      <c r="C3691" s="98" t="s">
        <v>4139</v>
      </c>
      <c r="D3691" s="322" t="s">
        <v>4161</v>
      </c>
      <c r="E3691" s="322" t="s">
        <v>909</v>
      </c>
      <c r="F3691" s="324">
        <v>5000</v>
      </c>
      <c r="G3691" s="323">
        <v>30705</v>
      </c>
      <c r="H3691" s="7" t="str">
        <f>VLOOKUP(G3691,'Sub-Acct VLookup'!$A$1:$B$44,2,0)</f>
        <v>Health</v>
      </c>
      <c r="I3691" s="323">
        <v>3308</v>
      </c>
      <c r="J3691" s="320" t="s">
        <v>1026</v>
      </c>
      <c r="K3691" s="319" t="s">
        <v>4207</v>
      </c>
      <c r="L3691" t="str">
        <f>VLOOKUP(J3691,'State V-Lookup'!$A$1:$B$19,2,0)</f>
        <v>TENNESSEE</v>
      </c>
      <c r="M3691" t="str">
        <f>VLOOKUP(I3691,'Cost Center VLookup'!$A$1:$C$99,2,0)</f>
        <v>3308 Mid St Div Franklin Marketing</v>
      </c>
      <c r="N3691" t="str">
        <f>VLOOKUP(I3691,'Cost Center VLookup'!$A$1:$C$89,3,0)</f>
        <v>Danny Bertotti</v>
      </c>
      <c r="O3691" t="str">
        <f>VLOOKUP(I3691,'Cost Center VLookup'!$A$1:$D$97,4,0)</f>
        <v>Marketing</v>
      </c>
    </row>
    <row r="3692" spans="1:15" ht="15" hidden="1">
      <c r="A3692" s="322" t="s">
        <v>4160</v>
      </c>
      <c r="B3692" s="323">
        <v>202011</v>
      </c>
      <c r="C3692" s="98" t="s">
        <v>4139</v>
      </c>
      <c r="D3692" s="322" t="s">
        <v>4163</v>
      </c>
      <c r="E3692" s="322" t="s">
        <v>4162</v>
      </c>
      <c r="F3692" s="324">
        <v>150</v>
      </c>
      <c r="G3692" s="323">
        <v>30736</v>
      </c>
      <c r="H3692" s="7" t="str">
        <f>VLOOKUP(G3692,'Sub-Acct VLookup'!$A$1:$B$44,2,0)</f>
        <v>Community Welfare</v>
      </c>
      <c r="I3692" s="323">
        <v>2637</v>
      </c>
      <c r="J3692" s="238" t="s">
        <v>1011</v>
      </c>
      <c r="K3692" s="334" t="s">
        <v>4206</v>
      </c>
      <c r="L3692" t="str">
        <f>VLOOKUP(J3692,'State V-Lookup'!$A$1:$B$19,2,0)</f>
        <v>KENTUCKY</v>
      </c>
      <c r="M3692" t="str">
        <f>VLOOKUP(I3692,'Cost Center VLookup'!$A$1:$C$99,2,0)</f>
        <v>2637 KY Div Paducah C&amp;M/Service</v>
      </c>
      <c r="N3692" t="str">
        <f>VLOOKUP(I3692,'Cost Center VLookup'!$A$1:$C$89,3,0)</f>
        <v>Pat Mattingly / Sean Jones</v>
      </c>
      <c r="O3692" t="str">
        <f>VLOOKUP(I3692,'Cost Center VLookup'!$A$1:$D$97,4,0)</f>
        <v>Ryan Tolbert</v>
      </c>
    </row>
    <row r="3693" spans="1:15" ht="15" hidden="1">
      <c r="A3693" s="322" t="s">
        <v>4164</v>
      </c>
      <c r="B3693" s="323">
        <v>202011</v>
      </c>
      <c r="C3693" s="98" t="s">
        <v>4139</v>
      </c>
      <c r="D3693" s="322" t="s">
        <v>4165</v>
      </c>
      <c r="E3693" s="322" t="s">
        <v>1540</v>
      </c>
      <c r="F3693" s="324">
        <v>1500</v>
      </c>
      <c r="G3693" s="323">
        <v>30736</v>
      </c>
      <c r="H3693" s="7" t="str">
        <f>VLOOKUP(G3693,'Sub-Acct VLookup'!$A$1:$B$44,2,0)</f>
        <v>Community Welfare</v>
      </c>
      <c r="I3693" s="323">
        <v>3450</v>
      </c>
      <c r="J3693" s="320" t="s">
        <v>1026</v>
      </c>
      <c r="K3693" s="334" t="s">
        <v>4228</v>
      </c>
      <c r="L3693" t="str">
        <f>VLOOKUP(J3693,'State V-Lookup'!$A$1:$B$19,2,0)</f>
        <v>TENNESSEE</v>
      </c>
      <c r="M3693" t="str">
        <f>VLOOKUP(I3693,'Cost Center VLookup'!$A$1:$C$99,2,0)</f>
        <v>3450 Mid St Div Maryville/Morristown Subregion Administration</v>
      </c>
      <c r="N3693" t="str">
        <f>VLOOKUP(I3693,'Cost Center VLookup'!$A$1:$C$89,3,0)</f>
        <v>Wayne Turner</v>
      </c>
      <c r="O3693" t="str">
        <f>VLOOKUP(I3693,'Cost Center VLookup'!$A$1:$D$97,4,0)</f>
        <v>Brett Lowe</v>
      </c>
    </row>
    <row r="3694" spans="1:15" ht="15" hidden="1">
      <c r="A3694" s="322" t="s">
        <v>4164</v>
      </c>
      <c r="B3694" s="323">
        <v>202011</v>
      </c>
      <c r="C3694" s="98" t="s">
        <v>4139</v>
      </c>
      <c r="D3694" s="322" t="s">
        <v>4165</v>
      </c>
      <c r="E3694" s="322" t="s">
        <v>864</v>
      </c>
      <c r="F3694" s="324">
        <v>1250</v>
      </c>
      <c r="G3694" s="323">
        <v>30736</v>
      </c>
      <c r="H3694" s="7" t="str">
        <f>VLOOKUP(G3694,'Sub-Acct VLookup'!$A$1:$B$44,2,0)</f>
        <v>Community Welfare</v>
      </c>
      <c r="I3694" s="323">
        <v>2737</v>
      </c>
      <c r="J3694" s="238" t="s">
        <v>1011</v>
      </c>
      <c r="K3694" s="319" t="s">
        <v>4207</v>
      </c>
      <c r="L3694" t="str">
        <f>VLOOKUP(J3694,'State V-Lookup'!$A$1:$B$19,2,0)</f>
        <v>KENTUCKY</v>
      </c>
      <c r="M3694" t="str">
        <f>VLOOKUP(I3694,'Cost Center VLookup'!$A$1:$C$99,2,0)</f>
        <v>2737 KY Div Danville C&amp;M/Service</v>
      </c>
      <c r="N3694" t="str">
        <f>VLOOKUP(I3694,'Cost Center VLookup'!$A$1:$C$89,3,0)</f>
        <v>Jimmy Dale Smith</v>
      </c>
      <c r="O3694" t="str">
        <f>VLOOKUP(I3694,'Cost Center VLookup'!$A$1:$D$97,4,0)</f>
        <v>Mike Close</v>
      </c>
    </row>
    <row r="3695" spans="1:15" ht="15" hidden="1">
      <c r="A3695" s="322" t="s">
        <v>4164</v>
      </c>
      <c r="B3695" s="323">
        <v>202011</v>
      </c>
      <c r="C3695" s="98" t="s">
        <v>4139</v>
      </c>
      <c r="D3695" s="322" t="s">
        <v>4166</v>
      </c>
      <c r="E3695" s="322" t="s">
        <v>3905</v>
      </c>
      <c r="F3695" s="324">
        <v>2500</v>
      </c>
      <c r="G3695" s="323">
        <v>30736</v>
      </c>
      <c r="H3695" s="7" t="str">
        <f>VLOOKUP(G3695,'Sub-Acct VLookup'!$A$1:$B$44,2,0)</f>
        <v>Community Welfare</v>
      </c>
      <c r="I3695" s="323">
        <v>3342</v>
      </c>
      <c r="J3695" s="320" t="s">
        <v>1026</v>
      </c>
      <c r="K3695" s="319" t="s">
        <v>4207</v>
      </c>
      <c r="L3695" t="str">
        <f>VLOOKUP(J3695,'State V-Lookup'!$A$1:$B$19,2,0)</f>
        <v>TENNESSEE</v>
      </c>
      <c r="M3695" t="str">
        <f>VLOOKUP(I3695,'Cost Center VLookup'!$A$1:$C$99,2,0)</f>
        <v>3342 Mid St Div Franklin Operations</v>
      </c>
      <c r="N3695" t="str">
        <f>VLOOKUP(I3695,'Cost Center VLookup'!$A$1:$C$89,3,0)</f>
        <v>Kenny Hay / Steve Steiger</v>
      </c>
      <c r="O3695" t="str">
        <f>VLOOKUP(I3695,'Cost Center VLookup'!$A$1:$D$97,4,0)</f>
        <v>Brett Lowe</v>
      </c>
    </row>
    <row r="3696" spans="1:15" ht="15" hidden="1">
      <c r="A3696" s="322" t="s">
        <v>4167</v>
      </c>
      <c r="B3696" s="323">
        <v>202011</v>
      </c>
      <c r="C3696" s="98" t="s">
        <v>4139</v>
      </c>
      <c r="D3696" s="322" t="s">
        <v>4169</v>
      </c>
      <c r="E3696" s="322" t="s">
        <v>4168</v>
      </c>
      <c r="F3696" s="324">
        <v>250</v>
      </c>
      <c r="G3696" s="323">
        <v>30736</v>
      </c>
      <c r="H3696" s="7" t="str">
        <f>VLOOKUP(G3696,'Sub-Acct VLookup'!$A$1:$B$44,2,0)</f>
        <v>Community Welfare</v>
      </c>
      <c r="I3696" s="323">
        <v>3301</v>
      </c>
      <c r="J3696" s="320" t="s">
        <v>1026</v>
      </c>
      <c r="K3696" s="319" t="s">
        <v>4207</v>
      </c>
      <c r="L3696" t="str">
        <f>VLOOKUP(J3696,'State V-Lookup'!$A$1:$B$19,2,0)</f>
        <v>TENNESSEE</v>
      </c>
      <c r="M3696" t="str">
        <f>VLOOKUP(I3696,'Cost Center VLookup'!$A$1:$C$99,2,0)</f>
        <v>3301 Mid St Div Franklin Administration</v>
      </c>
      <c r="N3696" t="str">
        <f>VLOOKUP(I3696,'Cost Center VLookup'!$A$1:$C$89,3,0)</f>
        <v>Kevin Dobbs</v>
      </c>
      <c r="O3696" t="str">
        <f>VLOOKUP(I3696,'Cost Center VLookup'!$A$1:$D$97,4,0)</f>
        <v>Administration</v>
      </c>
    </row>
    <row r="3697" spans="1:15" ht="15" hidden="1">
      <c r="A3697" s="322" t="s">
        <v>4167</v>
      </c>
      <c r="B3697" s="323">
        <v>202011</v>
      </c>
      <c r="C3697" s="98" t="s">
        <v>4139</v>
      </c>
      <c r="D3697" s="322" t="s">
        <v>4170</v>
      </c>
      <c r="E3697" s="322" t="s">
        <v>2763</v>
      </c>
      <c r="F3697" s="324">
        <v>2500</v>
      </c>
      <c r="G3697" s="323">
        <v>30702</v>
      </c>
      <c r="H3697" s="7" t="str">
        <f>VLOOKUP(G3697,'Sub-Acct VLookup'!$A$1:$B$44,2,0)</f>
        <v>Education</v>
      </c>
      <c r="I3697" s="323">
        <v>2636</v>
      </c>
      <c r="J3697" s="238" t="s">
        <v>1011</v>
      </c>
      <c r="K3697" s="335" t="s">
        <v>4206</v>
      </c>
      <c r="L3697" t="str">
        <f>VLOOKUP(J3697,'State V-Lookup'!$A$1:$B$19,2,0)</f>
        <v>KENTUCKY</v>
      </c>
      <c r="M3697" t="str">
        <f>VLOOKUP(I3697,'Cost Center VLookup'!$A$1:$C$99,2,0)</f>
        <v>2636 KY Div Owensboro C&amp;M/Service</v>
      </c>
      <c r="N3697" t="str">
        <f>VLOOKUP(I3697,'Cost Center VLookup'!$A$1:$C$89,3,0)</f>
        <v>Robbie Porter / Daniel Mayfield</v>
      </c>
      <c r="O3697" t="str">
        <f>VLOOKUP(I3697,'Cost Center VLookup'!$A$1:$D$97,4,0)</f>
        <v>Mariam Tucker</v>
      </c>
    </row>
    <row r="3698" spans="1:15" ht="15" hidden="1">
      <c r="A3698" s="322" t="s">
        <v>4171</v>
      </c>
      <c r="B3698" s="323">
        <v>202011</v>
      </c>
      <c r="C3698" s="98" t="s">
        <v>4139</v>
      </c>
      <c r="D3698" s="322" t="s">
        <v>4172</v>
      </c>
      <c r="E3698" s="322" t="s">
        <v>481</v>
      </c>
      <c r="F3698" s="324">
        <v>1000</v>
      </c>
      <c r="G3698" s="323">
        <v>30736</v>
      </c>
      <c r="H3698" s="7" t="str">
        <f>VLOOKUP(G3698,'Sub-Acct VLookup'!$A$1:$B$44,2,0)</f>
        <v>Community Welfare</v>
      </c>
      <c r="I3698" s="323">
        <v>2738</v>
      </c>
      <c r="J3698" s="238" t="s">
        <v>1011</v>
      </c>
      <c r="K3698" s="334" t="s">
        <v>4228</v>
      </c>
      <c r="L3698" t="str">
        <f>VLOOKUP(J3698,'State V-Lookup'!$A$1:$B$19,2,0)</f>
        <v>KENTUCKY</v>
      </c>
      <c r="M3698" t="str">
        <f>VLOOKUP(I3698,'Cost Center VLookup'!$A$1:$C$99,2,0)</f>
        <v>2738 KY Div Campbellsville C&amp;M/Service</v>
      </c>
      <c r="N3698" t="str">
        <f>VLOOKUP(I3698,'Cost Center VLookup'!$A$1:$C$89,3,0)</f>
        <v>Matt Ferguson</v>
      </c>
      <c r="O3698" t="str">
        <f>VLOOKUP(I3698,'Cost Center VLookup'!$A$1:$D$97,4,0)</f>
        <v>Mike Close</v>
      </c>
    </row>
    <row r="3699" spans="1:15" ht="15" hidden="1">
      <c r="A3699" s="326" t="s">
        <v>4152</v>
      </c>
      <c r="B3699" s="328">
        <v>202012</v>
      </c>
      <c r="C3699" s="98" t="s">
        <v>4139</v>
      </c>
      <c r="D3699" s="326" t="s">
        <v>4174</v>
      </c>
      <c r="E3699" s="326" t="s">
        <v>477</v>
      </c>
      <c r="F3699" s="327">
        <v>3650</v>
      </c>
      <c r="G3699" s="328">
        <v>30736</v>
      </c>
      <c r="H3699" s="7" t="str">
        <f>VLOOKUP(G3699,'Sub-Acct VLookup'!$A$1:$B$44,2,0)</f>
        <v>Community Welfare</v>
      </c>
      <c r="I3699" s="328">
        <v>3438</v>
      </c>
      <c r="J3699" s="329" t="s">
        <v>1035</v>
      </c>
      <c r="K3699" s="319" t="s">
        <v>4207</v>
      </c>
      <c r="L3699" t="str">
        <f>VLOOKUP(J3699,'State V-Lookup'!$A$1:$B$19,2,0)</f>
        <v>VIRGINIA</v>
      </c>
      <c r="M3699" t="str">
        <f>VLOOKUP(I3699,'Cost Center VLookup'!$A$1:$C$99,2,0)</f>
        <v>3438 Mid St Div New River North Operations</v>
      </c>
      <c r="N3699" t="str">
        <f>VLOOKUP(I3699,'Cost Center VLookup'!$A$1:$C$89,3,0)</f>
        <v>Perry Patterson</v>
      </c>
      <c r="O3699" t="str">
        <f>VLOOKUP(I3699,'Cost Center VLookup'!$A$1:$D$97,4,0)</f>
        <v>Bernie Anderson</v>
      </c>
    </row>
    <row r="3700" spans="1:15" ht="15" hidden="1">
      <c r="A3700" s="326" t="s">
        <v>4164</v>
      </c>
      <c r="B3700" s="328">
        <v>202012</v>
      </c>
      <c r="C3700" s="98" t="s">
        <v>4139</v>
      </c>
      <c r="D3700" s="326" t="s">
        <v>4175</v>
      </c>
      <c r="E3700" s="326" t="s">
        <v>470</v>
      </c>
      <c r="F3700" s="327">
        <v>550</v>
      </c>
      <c r="G3700" s="328">
        <v>30736</v>
      </c>
      <c r="H3700" s="7" t="str">
        <f>VLOOKUP(G3700,'Sub-Acct VLookup'!$A$1:$B$44,2,0)</f>
        <v>Community Welfare</v>
      </c>
      <c r="I3700" s="328">
        <v>3343</v>
      </c>
      <c r="J3700" s="320" t="s">
        <v>1026</v>
      </c>
      <c r="K3700" s="319" t="s">
        <v>4207</v>
      </c>
      <c r="L3700" t="str">
        <f>VLOOKUP(J3700,'State V-Lookup'!$A$1:$B$19,2,0)</f>
        <v>TENNESSEE</v>
      </c>
      <c r="M3700" t="str">
        <f>VLOOKUP(I3700,'Cost Center VLookup'!$A$1:$C$99,2,0)</f>
        <v>3343 Mid St Div Murfreesboro Operations</v>
      </c>
      <c r="N3700" t="str">
        <f>VLOOKUP(I3700,'Cost Center VLookup'!$A$1:$C$89,3,0)</f>
        <v>James Robbins / Jason Griffin</v>
      </c>
      <c r="O3700" t="str">
        <f>VLOOKUP(I3700,'Cost Center VLookup'!$A$1:$D$97,4,0)</f>
        <v>Brett Lowe</v>
      </c>
    </row>
    <row r="3701" spans="1:15" ht="15" hidden="1">
      <c r="A3701" s="326" t="s">
        <v>4176</v>
      </c>
      <c r="B3701" s="328">
        <v>202012</v>
      </c>
      <c r="C3701" s="98" t="s">
        <v>4139</v>
      </c>
      <c r="D3701" s="326" t="s">
        <v>4177</v>
      </c>
      <c r="E3701" s="326" t="s">
        <v>2897</v>
      </c>
      <c r="F3701" s="327">
        <v>114.86</v>
      </c>
      <c r="G3701" s="328">
        <v>30710</v>
      </c>
      <c r="H3701" s="7" t="str">
        <f>VLOOKUP(G3701,'Sub-Acct VLookup'!$A$1:$B$44,2,0)</f>
        <v>Youth Clubs &amp; Centers</v>
      </c>
      <c r="I3701" s="328">
        <v>2653</v>
      </c>
      <c r="J3701" s="238" t="s">
        <v>1011</v>
      </c>
      <c r="K3701" s="334" t="s">
        <v>4206</v>
      </c>
      <c r="L3701" t="str">
        <f>VLOOKUP(J3701,'State V-Lookup'!$A$1:$B$19,2,0)</f>
        <v>KENTUCKY</v>
      </c>
      <c r="M3701" t="str">
        <f>VLOOKUP(I3701,'Cost Center VLookup'!$A$1:$C$99,2,0)</f>
        <v>2653 KMD KY Pipe Replacement</v>
      </c>
      <c r="N3701" t="str">
        <f>VLOOKUP(I3701,'Cost Center VLookup'!$A$1:$C$89,3,0)</f>
        <v>Robert Arnold</v>
      </c>
      <c r="O3701" t="str">
        <f>VLOOKUP(I3701,'Cost Center VLookup'!$A$1:$D$97,4,0)</f>
        <v>Tech Services</v>
      </c>
    </row>
    <row r="3702" spans="1:15" ht="15" hidden="1">
      <c r="A3702" s="326" t="s">
        <v>4171</v>
      </c>
      <c r="B3702" s="328">
        <v>202012</v>
      </c>
      <c r="C3702" s="98" t="s">
        <v>4139</v>
      </c>
      <c r="D3702" s="326" t="s">
        <v>4179</v>
      </c>
      <c r="E3702" s="326" t="s">
        <v>4178</v>
      </c>
      <c r="F3702" s="327">
        <v>249.51</v>
      </c>
      <c r="G3702" s="328">
        <v>30702</v>
      </c>
      <c r="H3702" s="7" t="str">
        <f>VLOOKUP(G3702,'Sub-Acct VLookup'!$A$1:$B$44,2,0)</f>
        <v>Education</v>
      </c>
      <c r="I3702" s="328">
        <v>3333</v>
      </c>
      <c r="J3702" s="329" t="s">
        <v>1027</v>
      </c>
      <c r="K3702" s="334" t="s">
        <v>4206</v>
      </c>
      <c r="L3702" t="str">
        <f>VLOOKUP(J3702,'State V-Lookup'!$A$1:$B$19,2,0)</f>
        <v>GENERAL OFFICE</v>
      </c>
      <c r="M3702" t="str">
        <f>VLOOKUP(I3702,'Cost Center VLookup'!$A$1:$C$99,2,0)</f>
        <v>3333 Mid St Div Public Affairs</v>
      </c>
      <c r="N3702" t="str">
        <f>VLOOKUP(I3702,'Cost Center VLookup'!$A$1:$C$89,3,0)</f>
        <v>Mark Martin</v>
      </c>
      <c r="O3702" t="str">
        <f>VLOOKUP(I3702,'Cost Center VLookup'!$A$1:$D$97,4,0)</f>
        <v>Administration</v>
      </c>
    </row>
    <row r="3703" spans="1:15" ht="15" hidden="1">
      <c r="A3703" s="326" t="s">
        <v>4180</v>
      </c>
      <c r="B3703" s="328">
        <v>202012</v>
      </c>
      <c r="C3703" s="98" t="s">
        <v>4139</v>
      </c>
      <c r="D3703" s="326" t="s">
        <v>4181</v>
      </c>
      <c r="E3703" s="326" t="s">
        <v>868</v>
      </c>
      <c r="F3703" s="327">
        <v>1000</v>
      </c>
      <c r="G3703" s="328">
        <v>30736</v>
      </c>
      <c r="H3703" s="7" t="str">
        <f>VLOOKUP(G3703,'Sub-Acct VLookup'!$A$1:$B$44,2,0)</f>
        <v>Community Welfare</v>
      </c>
      <c r="I3703" s="328">
        <v>2636</v>
      </c>
      <c r="J3703" s="238" t="s">
        <v>1011</v>
      </c>
      <c r="K3703" s="319" t="s">
        <v>4207</v>
      </c>
      <c r="L3703" t="str">
        <f>VLOOKUP(J3703,'State V-Lookup'!$A$1:$B$19,2,0)</f>
        <v>KENTUCKY</v>
      </c>
      <c r="M3703" t="str">
        <f>VLOOKUP(I3703,'Cost Center VLookup'!$A$1:$C$99,2,0)</f>
        <v>2636 KY Div Owensboro C&amp;M/Service</v>
      </c>
      <c r="N3703" t="str">
        <f>VLOOKUP(I3703,'Cost Center VLookup'!$A$1:$C$89,3,0)</f>
        <v>Robbie Porter / Daniel Mayfield</v>
      </c>
      <c r="O3703" t="str">
        <f>VLOOKUP(I3703,'Cost Center VLookup'!$A$1:$D$97,4,0)</f>
        <v>Mariam Tucker</v>
      </c>
    </row>
    <row r="3704" spans="1:15" ht="15" hidden="1">
      <c r="A3704" s="326" t="s">
        <v>4180</v>
      </c>
      <c r="B3704" s="328">
        <v>202012</v>
      </c>
      <c r="C3704" s="98" t="s">
        <v>4139</v>
      </c>
      <c r="D3704" s="326" t="s">
        <v>4181</v>
      </c>
      <c r="E3704" s="326" t="s">
        <v>4182</v>
      </c>
      <c r="F3704" s="327">
        <v>1000</v>
      </c>
      <c r="G3704" s="328">
        <v>30702</v>
      </c>
      <c r="H3704" s="7" t="str">
        <f>VLOOKUP(G3704,'Sub-Acct VLookup'!$A$1:$B$44,2,0)</f>
        <v>Education</v>
      </c>
      <c r="I3704" s="328">
        <v>2636</v>
      </c>
      <c r="J3704" s="238" t="s">
        <v>1011</v>
      </c>
      <c r="K3704" s="334" t="s">
        <v>4206</v>
      </c>
      <c r="L3704" t="str">
        <f>VLOOKUP(J3704,'State V-Lookup'!$A$1:$B$19,2,0)</f>
        <v>KENTUCKY</v>
      </c>
      <c r="M3704" t="str">
        <f>VLOOKUP(I3704,'Cost Center VLookup'!$A$1:$C$99,2,0)</f>
        <v>2636 KY Div Owensboro C&amp;M/Service</v>
      </c>
      <c r="N3704" t="str">
        <f>VLOOKUP(I3704,'Cost Center VLookup'!$A$1:$C$89,3,0)</f>
        <v>Robbie Porter / Daniel Mayfield</v>
      </c>
      <c r="O3704" t="str">
        <f>VLOOKUP(I3704,'Cost Center VLookup'!$A$1:$D$97,4,0)</f>
        <v>Mariam Tucker</v>
      </c>
    </row>
    <row r="3705" spans="1:15" ht="15" hidden="1">
      <c r="A3705" s="326" t="s">
        <v>4183</v>
      </c>
      <c r="B3705" s="328">
        <v>202012</v>
      </c>
      <c r="C3705" s="98" t="s">
        <v>4139</v>
      </c>
      <c r="D3705" s="326" t="s">
        <v>4184</v>
      </c>
      <c r="E3705" s="326" t="s">
        <v>3107</v>
      </c>
      <c r="F3705" s="327">
        <v>5000</v>
      </c>
      <c r="G3705" s="328">
        <v>30736</v>
      </c>
      <c r="H3705" s="7" t="str">
        <f>VLOOKUP(G3705,'Sub-Acct VLookup'!$A$1:$B$44,2,0)</f>
        <v>Community Welfare</v>
      </c>
      <c r="I3705" s="328">
        <v>2637</v>
      </c>
      <c r="J3705" s="238" t="s">
        <v>1011</v>
      </c>
      <c r="K3705" s="319" t="s">
        <v>4207</v>
      </c>
      <c r="L3705" t="str">
        <f>VLOOKUP(J3705,'State V-Lookup'!$A$1:$B$19,2,0)</f>
        <v>KENTUCKY</v>
      </c>
      <c r="M3705" t="str">
        <f>VLOOKUP(I3705,'Cost Center VLookup'!$A$1:$C$99,2,0)</f>
        <v>2637 KY Div Paducah C&amp;M/Service</v>
      </c>
      <c r="N3705" t="str">
        <f>VLOOKUP(I3705,'Cost Center VLookup'!$A$1:$C$89,3,0)</f>
        <v>Pat Mattingly / Sean Jones</v>
      </c>
      <c r="O3705" t="str">
        <f>VLOOKUP(I3705,'Cost Center VLookup'!$A$1:$D$97,4,0)</f>
        <v>Ryan Tolbert</v>
      </c>
    </row>
    <row r="3706" spans="1:15" ht="15" hidden="1">
      <c r="A3706" s="326" t="s">
        <v>4185</v>
      </c>
      <c r="B3706" s="328">
        <v>202012</v>
      </c>
      <c r="C3706" s="98" t="s">
        <v>4139</v>
      </c>
      <c r="D3706" s="326" t="s">
        <v>4186</v>
      </c>
      <c r="E3706" s="326" t="s">
        <v>703</v>
      </c>
      <c r="F3706" s="327">
        <v>500</v>
      </c>
      <c r="G3706" s="328">
        <v>30736</v>
      </c>
      <c r="H3706" s="7" t="str">
        <f>VLOOKUP(G3706,'Sub-Acct VLookup'!$A$1:$B$44,2,0)</f>
        <v>Community Welfare</v>
      </c>
      <c r="I3706" s="328">
        <v>2636</v>
      </c>
      <c r="J3706" s="238" t="s">
        <v>1011</v>
      </c>
      <c r="K3706" s="319" t="s">
        <v>4207</v>
      </c>
      <c r="L3706" t="str">
        <f>VLOOKUP(J3706,'State V-Lookup'!$A$1:$B$19,2,0)</f>
        <v>KENTUCKY</v>
      </c>
      <c r="M3706" t="str">
        <f>VLOOKUP(I3706,'Cost Center VLookup'!$A$1:$C$99,2,0)</f>
        <v>2636 KY Div Owensboro C&amp;M/Service</v>
      </c>
      <c r="N3706" t="str">
        <f>VLOOKUP(I3706,'Cost Center VLookup'!$A$1:$C$89,3,0)</f>
        <v>Robbie Porter / Daniel Mayfield</v>
      </c>
      <c r="O3706" t="str">
        <f>VLOOKUP(I3706,'Cost Center VLookup'!$A$1:$D$97,4,0)</f>
        <v>Mariam Tucker</v>
      </c>
    </row>
    <row r="3707" spans="1:15" ht="15" hidden="1">
      <c r="A3707" s="326" t="s">
        <v>4185</v>
      </c>
      <c r="B3707" s="328">
        <v>202012</v>
      </c>
      <c r="C3707" s="98" t="s">
        <v>4139</v>
      </c>
      <c r="D3707" s="326" t="s">
        <v>4187</v>
      </c>
      <c r="E3707" s="326" t="s">
        <v>581</v>
      </c>
      <c r="F3707" s="327">
        <v>1500</v>
      </c>
      <c r="G3707" s="328">
        <v>30709</v>
      </c>
      <c r="H3707" s="7" t="str">
        <f>VLOOKUP(G3707,'Sub-Acct VLookup'!$A$1:$B$44,2,0)</f>
        <v>Salvation Army</v>
      </c>
      <c r="I3707" s="328">
        <v>3307</v>
      </c>
      <c r="J3707" s="238" t="s">
        <v>1011</v>
      </c>
      <c r="K3707" s="319" t="s">
        <v>4207</v>
      </c>
      <c r="L3707" t="str">
        <f>VLOOKUP(J3707,'State V-Lookup'!$A$1:$B$19,2,0)</f>
        <v>KENTUCKY</v>
      </c>
      <c r="M3707" t="str">
        <f>VLOOKUP(I3707,'Cost Center VLookup'!$A$1:$C$99,2,0)</f>
        <v>3307 Mid St Div Franklin Finance</v>
      </c>
      <c r="N3707" t="str">
        <f>VLOOKUP(I3707,'Cost Center VLookup'!$A$1:$C$89,3,0)</f>
        <v>Marcie Wessinger</v>
      </c>
      <c r="O3707" t="str">
        <f>VLOOKUP(I3707,'Cost Center VLookup'!$A$1:$D$97,4,0)</f>
        <v>Administration</v>
      </c>
    </row>
    <row r="3708" spans="1:15" ht="15" hidden="1">
      <c r="A3708" s="326" t="s">
        <v>4185</v>
      </c>
      <c r="B3708" s="328">
        <v>202012</v>
      </c>
      <c r="C3708" s="98" t="s">
        <v>4139</v>
      </c>
      <c r="D3708" s="326" t="s">
        <v>4187</v>
      </c>
      <c r="E3708" s="326" t="s">
        <v>2466</v>
      </c>
      <c r="F3708" s="327">
        <v>500</v>
      </c>
      <c r="G3708" s="328">
        <v>30736</v>
      </c>
      <c r="H3708" s="7" t="str">
        <f>VLOOKUP(G3708,'Sub-Acct VLookup'!$A$1:$B$44,2,0)</f>
        <v>Community Welfare</v>
      </c>
      <c r="I3708" s="328">
        <v>2636</v>
      </c>
      <c r="J3708" s="238" t="s">
        <v>1011</v>
      </c>
      <c r="K3708" s="319" t="s">
        <v>4207</v>
      </c>
      <c r="L3708" t="str">
        <f>VLOOKUP(J3708,'State V-Lookup'!$A$1:$B$19,2,0)</f>
        <v>KENTUCKY</v>
      </c>
      <c r="M3708" t="str">
        <f>VLOOKUP(I3708,'Cost Center VLookup'!$A$1:$C$99,2,0)</f>
        <v>2636 KY Div Owensboro C&amp;M/Service</v>
      </c>
      <c r="N3708" t="str">
        <f>VLOOKUP(I3708,'Cost Center VLookup'!$A$1:$C$89,3,0)</f>
        <v>Robbie Porter / Daniel Mayfield</v>
      </c>
      <c r="O3708" t="str">
        <f>VLOOKUP(I3708,'Cost Center VLookup'!$A$1:$D$97,4,0)</f>
        <v>Mariam Tucker</v>
      </c>
    </row>
    <row r="3709" spans="1:15" ht="15" hidden="1">
      <c r="A3709" s="326" t="s">
        <v>4188</v>
      </c>
      <c r="B3709" s="328">
        <v>202012</v>
      </c>
      <c r="C3709" s="98" t="s">
        <v>4139</v>
      </c>
      <c r="D3709" s="326" t="s">
        <v>4189</v>
      </c>
      <c r="E3709" s="326" t="s">
        <v>581</v>
      </c>
      <c r="F3709" s="327">
        <v>3000</v>
      </c>
      <c r="G3709" s="328">
        <v>30709</v>
      </c>
      <c r="H3709" s="7" t="str">
        <f>VLOOKUP(G3709,'Sub-Acct VLookup'!$A$1:$B$44,2,0)</f>
        <v>Salvation Army</v>
      </c>
      <c r="I3709" s="328">
        <v>3343</v>
      </c>
      <c r="J3709" s="320" t="s">
        <v>1026</v>
      </c>
      <c r="K3709" s="319" t="s">
        <v>4207</v>
      </c>
      <c r="L3709" t="str">
        <f>VLOOKUP(J3709,'State V-Lookup'!$A$1:$B$19,2,0)</f>
        <v>TENNESSEE</v>
      </c>
      <c r="M3709" t="str">
        <f>VLOOKUP(I3709,'Cost Center VLookup'!$A$1:$C$99,2,0)</f>
        <v>3343 Mid St Div Murfreesboro Operations</v>
      </c>
      <c r="N3709" t="str">
        <f>VLOOKUP(I3709,'Cost Center VLookup'!$A$1:$C$89,3,0)</f>
        <v>James Robbins / Jason Griffin</v>
      </c>
      <c r="O3709" t="str">
        <f>VLOOKUP(I3709,'Cost Center VLookup'!$A$1:$D$97,4,0)</f>
        <v>Brett Lowe</v>
      </c>
    </row>
    <row r="3710" spans="1:15" ht="15" hidden="1">
      <c r="A3710" s="326" t="s">
        <v>4190</v>
      </c>
      <c r="B3710" s="328">
        <v>202012</v>
      </c>
      <c r="C3710" s="98" t="s">
        <v>4139</v>
      </c>
      <c r="D3710" s="326" t="s">
        <v>4191</v>
      </c>
      <c r="E3710" s="326" t="s">
        <v>715</v>
      </c>
      <c r="F3710" s="327">
        <v>300</v>
      </c>
      <c r="G3710" s="328">
        <v>30736</v>
      </c>
      <c r="H3710" s="7" t="str">
        <f>VLOOKUP(G3710,'Sub-Acct VLookup'!$A$1:$B$44,2,0)</f>
        <v>Community Welfare</v>
      </c>
      <c r="I3710" s="328">
        <v>3342</v>
      </c>
      <c r="J3710" s="320" t="s">
        <v>1026</v>
      </c>
      <c r="K3710" s="334" t="s">
        <v>4206</v>
      </c>
      <c r="L3710" t="str">
        <f>VLOOKUP(J3710,'State V-Lookup'!$A$1:$B$19,2,0)</f>
        <v>TENNESSEE</v>
      </c>
      <c r="M3710" t="str">
        <f>VLOOKUP(I3710,'Cost Center VLookup'!$A$1:$C$99,2,0)</f>
        <v>3342 Mid St Div Franklin Operations</v>
      </c>
      <c r="N3710" t="str">
        <f>VLOOKUP(I3710,'Cost Center VLookup'!$A$1:$C$89,3,0)</f>
        <v>Kenny Hay / Steve Steiger</v>
      </c>
      <c r="O3710" t="str">
        <f>VLOOKUP(I3710,'Cost Center VLookup'!$A$1:$D$97,4,0)</f>
        <v>Brett Lowe</v>
      </c>
    </row>
    <row r="3711" spans="1:15" ht="15" hidden="1">
      <c r="A3711" s="326" t="s">
        <v>4190</v>
      </c>
      <c r="B3711" s="328">
        <v>202012</v>
      </c>
      <c r="C3711" s="98" t="s">
        <v>4139</v>
      </c>
      <c r="D3711" s="326" t="s">
        <v>4193</v>
      </c>
      <c r="E3711" s="326" t="s">
        <v>4192</v>
      </c>
      <c r="F3711" s="327">
        <v>500</v>
      </c>
      <c r="G3711" s="328">
        <v>30702</v>
      </c>
      <c r="H3711" s="7" t="str">
        <f>VLOOKUP(G3711,'Sub-Acct VLookup'!$A$1:$B$44,2,0)</f>
        <v>Education</v>
      </c>
      <c r="I3711" s="328">
        <v>2734</v>
      </c>
      <c r="J3711" s="238" t="s">
        <v>1011</v>
      </c>
      <c r="K3711" s="334" t="s">
        <v>4206</v>
      </c>
      <c r="L3711" t="str">
        <f>VLOOKUP(J3711,'State V-Lookup'!$A$1:$B$19,2,0)</f>
        <v>KENTUCKY</v>
      </c>
      <c r="M3711" t="str">
        <f>VLOOKUP(I3711,'Cost Center VLookup'!$A$1:$C$99,2,0)</f>
        <v>2734 KY Div Bowling Green C&amp;M/Service</v>
      </c>
      <c r="N3711" t="str">
        <f>VLOOKUP(I3711,'Cost Center VLookup'!$A$1:$C$89,3,0)</f>
        <v>Don Bonner / Kolby Beals</v>
      </c>
      <c r="O3711" t="str">
        <f>VLOOKUP(I3711,'Cost Center VLookup'!$A$1:$D$97,4,0)</f>
        <v>Mike Close</v>
      </c>
    </row>
    <row r="3712" spans="1:15" ht="15" hidden="1">
      <c r="A3712" s="326" t="s">
        <v>4194</v>
      </c>
      <c r="B3712" s="328">
        <v>202012</v>
      </c>
      <c r="C3712" s="98" t="s">
        <v>4139</v>
      </c>
      <c r="D3712" s="326" t="s">
        <v>4195</v>
      </c>
      <c r="E3712" s="326" t="s">
        <v>694</v>
      </c>
      <c r="F3712" s="327">
        <v>100</v>
      </c>
      <c r="G3712" s="328">
        <v>30736</v>
      </c>
      <c r="H3712" s="7" t="str">
        <f>VLOOKUP(G3712,'Sub-Acct VLookup'!$A$1:$B$44,2,0)</f>
        <v>Community Welfare</v>
      </c>
      <c r="I3712" s="328">
        <v>3344</v>
      </c>
      <c r="J3712" s="320" t="s">
        <v>1026</v>
      </c>
      <c r="K3712" s="319" t="s">
        <v>4207</v>
      </c>
      <c r="L3712" t="str">
        <f>VLOOKUP(J3712,'State V-Lookup'!$A$1:$B$19,2,0)</f>
        <v>TENNESSEE</v>
      </c>
      <c r="M3712" t="str">
        <f>VLOOKUP(I3712,'Cost Center VLookup'!$A$1:$C$99,2,0)</f>
        <v>3344 Mid St Div Shelbyville Operations</v>
      </c>
      <c r="N3712" t="str">
        <f>VLOOKUP(I3712,'Cost Center VLookup'!$A$1:$C$89,3,0)</f>
        <v>James Robbins / Jason Griffin</v>
      </c>
      <c r="O3712" t="str">
        <f>VLOOKUP(I3712,'Cost Center VLookup'!$A$1:$D$97,4,0)</f>
        <v>Brett Lowe</v>
      </c>
    </row>
    <row r="3713" spans="1:15" ht="15" hidden="1">
      <c r="A3713" s="326" t="s">
        <v>4194</v>
      </c>
      <c r="B3713" s="328">
        <v>202012</v>
      </c>
      <c r="C3713" s="98" t="s">
        <v>4139</v>
      </c>
      <c r="D3713" s="326" t="s">
        <v>4195</v>
      </c>
      <c r="E3713" s="326" t="s">
        <v>4196</v>
      </c>
      <c r="F3713" s="327">
        <v>100</v>
      </c>
      <c r="G3713" s="328">
        <v>30736</v>
      </c>
      <c r="H3713" s="7" t="str">
        <f>VLOOKUP(G3713,'Sub-Acct VLookup'!$A$1:$B$44,2,0)</f>
        <v>Community Welfare</v>
      </c>
      <c r="I3713" s="328">
        <v>3343</v>
      </c>
      <c r="J3713" s="320" t="s">
        <v>1026</v>
      </c>
      <c r="K3713" s="319" t="s">
        <v>4207</v>
      </c>
      <c r="L3713" t="str">
        <f>VLOOKUP(J3713,'State V-Lookup'!$A$1:$B$19,2,0)</f>
        <v>TENNESSEE</v>
      </c>
      <c r="M3713" t="str">
        <f>VLOOKUP(I3713,'Cost Center VLookup'!$A$1:$C$99,2,0)</f>
        <v>3343 Mid St Div Murfreesboro Operations</v>
      </c>
      <c r="N3713" t="str">
        <f>VLOOKUP(I3713,'Cost Center VLookup'!$A$1:$C$89,3,0)</f>
        <v>James Robbins / Jason Griffin</v>
      </c>
      <c r="O3713" t="str">
        <f>VLOOKUP(I3713,'Cost Center VLookup'!$A$1:$D$97,4,0)</f>
        <v>Brett Lowe</v>
      </c>
    </row>
    <row r="3714" spans="1:15" ht="15" hidden="1">
      <c r="A3714" s="326" t="s">
        <v>4194</v>
      </c>
      <c r="B3714" s="328">
        <v>202012</v>
      </c>
      <c r="C3714" s="98" t="s">
        <v>4139</v>
      </c>
      <c r="D3714" s="326" t="s">
        <v>4195</v>
      </c>
      <c r="E3714" s="326" t="s">
        <v>4197</v>
      </c>
      <c r="F3714" s="327">
        <v>200</v>
      </c>
      <c r="G3714" s="328">
        <v>30736</v>
      </c>
      <c r="H3714" s="7" t="str">
        <f>VLOOKUP(G3714,'Sub-Acct VLookup'!$A$1:$B$44,2,0)</f>
        <v>Community Welfare</v>
      </c>
      <c r="I3714" s="328">
        <v>2736</v>
      </c>
      <c r="J3714" s="238" t="s">
        <v>1011</v>
      </c>
      <c r="K3714" s="319" t="s">
        <v>4207</v>
      </c>
      <c r="L3714" t="str">
        <f>VLOOKUP(J3714,'State V-Lookup'!$A$1:$B$19,2,0)</f>
        <v>KENTUCKY</v>
      </c>
      <c r="M3714" t="str">
        <f>VLOOKUP(I3714,'Cost Center VLookup'!$A$1:$C$99,2,0)</f>
        <v>2736 KY Div Hopkinsville C&amp;M/Service</v>
      </c>
      <c r="N3714" t="str">
        <f>VLOOKUP(I3714,'Cost Center VLookup'!$A$1:$C$89,3,0)</f>
        <v>Ryan Tolbert</v>
      </c>
      <c r="O3714" t="str">
        <f>VLOOKUP(I3714,'Cost Center VLookup'!$A$1:$D$97,4,0)</f>
        <v>Mariam Tucker</v>
      </c>
    </row>
    <row r="3715" spans="1:15" ht="15" hidden="1">
      <c r="A3715" s="326" t="s">
        <v>4198</v>
      </c>
      <c r="B3715" s="328">
        <v>202012</v>
      </c>
      <c r="C3715" s="98" t="s">
        <v>4139</v>
      </c>
      <c r="D3715" s="326" t="s">
        <v>4200</v>
      </c>
      <c r="E3715" s="326" t="s">
        <v>4199</v>
      </c>
      <c r="F3715" s="327">
        <v>25000</v>
      </c>
      <c r="G3715" s="328">
        <v>30736</v>
      </c>
      <c r="H3715" s="7" t="str">
        <f>VLOOKUP(G3715,'Sub-Acct VLookup'!$A$1:$B$44,2,0)</f>
        <v>Community Welfare</v>
      </c>
      <c r="I3715" s="328">
        <v>2636</v>
      </c>
      <c r="J3715" s="238" t="s">
        <v>1011</v>
      </c>
      <c r="K3715" s="334" t="s">
        <v>4206</v>
      </c>
      <c r="L3715" t="str">
        <f>VLOOKUP(J3715,'State V-Lookup'!$A$1:$B$19,2,0)</f>
        <v>KENTUCKY</v>
      </c>
      <c r="M3715" t="str">
        <f>VLOOKUP(I3715,'Cost Center VLookup'!$A$1:$C$99,2,0)</f>
        <v>2636 KY Div Owensboro C&amp;M/Service</v>
      </c>
      <c r="N3715" t="str">
        <f>VLOOKUP(I3715,'Cost Center VLookup'!$A$1:$C$89,3,0)</f>
        <v>Robbie Porter / Daniel Mayfield</v>
      </c>
      <c r="O3715" t="str">
        <f>VLOOKUP(I3715,'Cost Center VLookup'!$A$1:$D$97,4,0)</f>
        <v>Mariam Tucker</v>
      </c>
    </row>
    <row r="3716" spans="1:15" ht="15" hidden="1">
      <c r="A3716" s="326" t="s">
        <v>4201</v>
      </c>
      <c r="B3716" s="328">
        <v>202012</v>
      </c>
      <c r="C3716" s="98" t="s">
        <v>4139</v>
      </c>
      <c r="D3716" s="326" t="s">
        <v>3386</v>
      </c>
      <c r="E3716" s="326" t="s">
        <v>2717</v>
      </c>
      <c r="F3716" s="327">
        <v>2000</v>
      </c>
      <c r="G3716" s="328">
        <v>30736</v>
      </c>
      <c r="H3716" s="7" t="str">
        <f>VLOOKUP(G3716,'Sub-Acct VLookup'!$A$1:$B$44,2,0)</f>
        <v>Community Welfare</v>
      </c>
      <c r="I3716" s="328">
        <v>2734</v>
      </c>
      <c r="J3716" s="238" t="s">
        <v>1011</v>
      </c>
      <c r="K3716" s="319" t="s">
        <v>4207</v>
      </c>
      <c r="L3716" t="str">
        <f>VLOOKUP(J3716,'State V-Lookup'!$A$1:$B$19,2,0)</f>
        <v>KENTUCKY</v>
      </c>
      <c r="M3716" t="str">
        <f>VLOOKUP(I3716,'Cost Center VLookup'!$A$1:$C$99,2,0)</f>
        <v>2734 KY Div Bowling Green C&amp;M/Service</v>
      </c>
      <c r="N3716" t="str">
        <f>VLOOKUP(I3716,'Cost Center VLookup'!$A$1:$C$89,3,0)</f>
        <v>Don Bonner / Kolby Beals</v>
      </c>
      <c r="O3716" t="str">
        <f>VLOOKUP(I3716,'Cost Center VLookup'!$A$1:$D$97,4,0)</f>
        <v>Mike Close</v>
      </c>
    </row>
    <row r="3717" spans="1:15" ht="15" hidden="1">
      <c r="A3717" s="326" t="s">
        <v>4201</v>
      </c>
      <c r="B3717" s="328">
        <v>202012</v>
      </c>
      <c r="C3717" s="98" t="s">
        <v>4139</v>
      </c>
      <c r="D3717" s="326" t="s">
        <v>4202</v>
      </c>
      <c r="E3717" s="326" t="s">
        <v>3905</v>
      </c>
      <c r="F3717" s="327">
        <v>5000</v>
      </c>
      <c r="G3717" s="328">
        <v>30736</v>
      </c>
      <c r="H3717" s="7" t="str">
        <f>VLOOKUP(G3717,'Sub-Acct VLookup'!$A$1:$B$44,2,0)</f>
        <v>Community Welfare</v>
      </c>
      <c r="I3717" s="328">
        <v>3342</v>
      </c>
      <c r="J3717" s="320" t="s">
        <v>1026</v>
      </c>
      <c r="K3717" s="319" t="s">
        <v>4207</v>
      </c>
      <c r="L3717" t="str">
        <f>VLOOKUP(J3717,'State V-Lookup'!$A$1:$B$19,2,0)</f>
        <v>TENNESSEE</v>
      </c>
      <c r="M3717" t="str">
        <f>VLOOKUP(I3717,'Cost Center VLookup'!$A$1:$C$99,2,0)</f>
        <v>3342 Mid St Div Franklin Operations</v>
      </c>
      <c r="N3717" t="str">
        <f>VLOOKUP(I3717,'Cost Center VLookup'!$A$1:$C$89,3,0)</f>
        <v>Kenny Hay / Steve Steiger</v>
      </c>
      <c r="O3717" t="str">
        <f>VLOOKUP(I3717,'Cost Center VLookup'!$A$1:$D$97,4,0)</f>
        <v>Brett Lowe</v>
      </c>
    </row>
    <row r="3718" spans="1:15" ht="15" hidden="1">
      <c r="A3718" s="336" t="s">
        <v>4230</v>
      </c>
      <c r="B3718" s="337">
        <v>202101</v>
      </c>
      <c r="C3718" s="98" t="s">
        <v>4139</v>
      </c>
      <c r="D3718" s="336" t="s">
        <v>4231</v>
      </c>
      <c r="E3718" s="336" t="s">
        <v>781</v>
      </c>
      <c r="F3718" s="338">
        <v>350</v>
      </c>
      <c r="G3718" s="337">
        <v>30710</v>
      </c>
      <c r="H3718" s="7" t="str">
        <f>VLOOKUP(G3718,'Sub-Acct VLookup'!$A$1:$B$44,2,0)</f>
        <v>Youth Clubs &amp; Centers</v>
      </c>
      <c r="I3718" s="337">
        <v>2736</v>
      </c>
      <c r="J3718" s="339" t="s">
        <v>1011</v>
      </c>
      <c r="K3718" s="334" t="s">
        <v>4206</v>
      </c>
      <c r="L3718" t="str">
        <f>VLOOKUP(J3718,'State V-Lookup'!$A$1:$B$19,2,0)</f>
        <v>KENTUCKY</v>
      </c>
      <c r="M3718" t="str">
        <f>VLOOKUP(I3718,'Cost Center VLookup'!$A$1:$C$99,2,0)</f>
        <v>2736 KY Div Hopkinsville C&amp;M/Service</v>
      </c>
      <c r="N3718" t="str">
        <f>VLOOKUP(I3718,'Cost Center VLookup'!$A$1:$C$89,3,0)</f>
        <v>Ryan Tolbert</v>
      </c>
      <c r="O3718" t="str">
        <f>VLOOKUP(I3718,'Cost Center VLookup'!$A$1:$D$97,4,0)</f>
        <v>Mariam Tucker</v>
      </c>
    </row>
    <row r="3719" spans="1:15" ht="15" hidden="1">
      <c r="A3719" s="336" t="s">
        <v>4230</v>
      </c>
      <c r="B3719" s="337">
        <v>202101</v>
      </c>
      <c r="C3719" s="98" t="s">
        <v>4139</v>
      </c>
      <c r="D3719" s="336" t="s">
        <v>4231</v>
      </c>
      <c r="E3719" s="336" t="s">
        <v>2401</v>
      </c>
      <c r="F3719" s="338">
        <v>500</v>
      </c>
      <c r="G3719" s="337">
        <v>30736</v>
      </c>
      <c r="H3719" s="7" t="str">
        <f>VLOOKUP(G3719,'Sub-Acct VLookup'!$A$1:$B$44,2,0)</f>
        <v>Community Welfare</v>
      </c>
      <c r="I3719" s="337">
        <v>3343</v>
      </c>
      <c r="J3719" s="320" t="s">
        <v>1026</v>
      </c>
      <c r="K3719" s="319" t="s">
        <v>4207</v>
      </c>
      <c r="L3719" t="str">
        <f>VLOOKUP(J3719,'State V-Lookup'!$A$1:$B$19,2,0)</f>
        <v>TENNESSEE</v>
      </c>
      <c r="M3719" t="str">
        <f>VLOOKUP(I3719,'Cost Center VLookup'!$A$1:$C$99,2,0)</f>
        <v>3343 Mid St Div Murfreesboro Operations</v>
      </c>
      <c r="N3719" t="str">
        <f>VLOOKUP(I3719,'Cost Center VLookup'!$A$1:$C$89,3,0)</f>
        <v>James Robbins / Jason Griffin</v>
      </c>
      <c r="O3719" t="str">
        <f>VLOOKUP(I3719,'Cost Center VLookup'!$A$1:$D$97,4,0)</f>
        <v>Brett Lowe</v>
      </c>
    </row>
    <row r="3720" spans="1:15" ht="15" hidden="1">
      <c r="A3720" s="336" t="s">
        <v>4230</v>
      </c>
      <c r="B3720" s="337">
        <v>202101</v>
      </c>
      <c r="C3720" s="98" t="s">
        <v>4139</v>
      </c>
      <c r="D3720" s="336" t="s">
        <v>4231</v>
      </c>
      <c r="E3720" s="336" t="s">
        <v>874</v>
      </c>
      <c r="F3720" s="338">
        <v>5000</v>
      </c>
      <c r="G3720" s="337">
        <v>30736</v>
      </c>
      <c r="H3720" s="7" t="str">
        <f>VLOOKUP(G3720,'Sub-Acct VLookup'!$A$1:$B$44,2,0)</f>
        <v>Community Welfare</v>
      </c>
      <c r="I3720" s="337">
        <v>3342</v>
      </c>
      <c r="J3720" s="320" t="s">
        <v>1026</v>
      </c>
      <c r="K3720" s="319" t="s">
        <v>4207</v>
      </c>
      <c r="L3720" t="str">
        <f>VLOOKUP(J3720,'State V-Lookup'!$A$1:$B$19,2,0)</f>
        <v>TENNESSEE</v>
      </c>
      <c r="M3720" t="str">
        <f>VLOOKUP(I3720,'Cost Center VLookup'!$A$1:$C$99,2,0)</f>
        <v>3342 Mid St Div Franklin Operations</v>
      </c>
      <c r="N3720" t="str">
        <f>VLOOKUP(I3720,'Cost Center VLookup'!$A$1:$C$89,3,0)</f>
        <v>Kenny Hay / Steve Steiger</v>
      </c>
      <c r="O3720" t="str">
        <f>VLOOKUP(I3720,'Cost Center VLookup'!$A$1:$D$97,4,0)</f>
        <v>Brett Lowe</v>
      </c>
    </row>
    <row r="3721" spans="1:15" ht="15" hidden="1">
      <c r="A3721" s="336" t="s">
        <v>4232</v>
      </c>
      <c r="B3721" s="337">
        <v>202101</v>
      </c>
      <c r="C3721" s="98" t="s">
        <v>4139</v>
      </c>
      <c r="D3721" s="336" t="s">
        <v>4233</v>
      </c>
      <c r="E3721" s="336" t="s">
        <v>2240</v>
      </c>
      <c r="F3721" s="338">
        <v>1000</v>
      </c>
      <c r="G3721" s="337">
        <v>30736</v>
      </c>
      <c r="H3721" s="7" t="str">
        <f>VLOOKUP(G3721,'Sub-Acct VLookup'!$A$1:$B$44,2,0)</f>
        <v>Community Welfare</v>
      </c>
      <c r="I3721" s="337">
        <v>2636</v>
      </c>
      <c r="J3721" s="339" t="s">
        <v>1011</v>
      </c>
      <c r="K3721" s="319" t="s">
        <v>4207</v>
      </c>
      <c r="L3721" t="str">
        <f>VLOOKUP(J3721,'State V-Lookup'!$A$1:$B$19,2,0)</f>
        <v>KENTUCKY</v>
      </c>
      <c r="M3721" t="str">
        <f>VLOOKUP(I3721,'Cost Center VLookup'!$A$1:$C$99,2,0)</f>
        <v>2636 KY Div Owensboro C&amp;M/Service</v>
      </c>
      <c r="N3721" t="str">
        <f>VLOOKUP(I3721,'Cost Center VLookup'!$A$1:$C$89,3,0)</f>
        <v>Robbie Porter / Daniel Mayfield</v>
      </c>
      <c r="O3721" t="str">
        <f>VLOOKUP(I3721,'Cost Center VLookup'!$A$1:$D$97,4,0)</f>
        <v>Mariam Tucker</v>
      </c>
    </row>
    <row r="3722" spans="1:15" ht="15" hidden="1">
      <c r="A3722" s="336" t="s">
        <v>4232</v>
      </c>
      <c r="B3722" s="337">
        <v>202101</v>
      </c>
      <c r="C3722" s="98" t="s">
        <v>4139</v>
      </c>
      <c r="D3722" s="336" t="s">
        <v>4235</v>
      </c>
      <c r="E3722" s="336" t="s">
        <v>4234</v>
      </c>
      <c r="F3722" s="338">
        <v>500</v>
      </c>
      <c r="G3722" s="337">
        <v>30736</v>
      </c>
      <c r="H3722" s="7" t="str">
        <f>VLOOKUP(G3722,'Sub-Acct VLookup'!$A$1:$B$44,2,0)</f>
        <v>Community Welfare</v>
      </c>
      <c r="I3722" s="337">
        <v>2734</v>
      </c>
      <c r="J3722" s="339" t="s">
        <v>1011</v>
      </c>
      <c r="K3722" s="319" t="s">
        <v>4207</v>
      </c>
      <c r="L3722" t="str">
        <f>VLOOKUP(J3722,'State V-Lookup'!$A$1:$B$19,2,0)</f>
        <v>KENTUCKY</v>
      </c>
      <c r="M3722" t="str">
        <f>VLOOKUP(I3722,'Cost Center VLookup'!$A$1:$C$99,2,0)</f>
        <v>2734 KY Div Bowling Green C&amp;M/Service</v>
      </c>
      <c r="N3722" t="str">
        <f>VLOOKUP(I3722,'Cost Center VLookup'!$A$1:$C$89,3,0)</f>
        <v>Don Bonner / Kolby Beals</v>
      </c>
      <c r="O3722" t="str">
        <f>VLOOKUP(I3722,'Cost Center VLookup'!$A$1:$D$97,4,0)</f>
        <v>Mike Close</v>
      </c>
    </row>
    <row r="3723" spans="1:15" ht="15" hidden="1">
      <c r="A3723" s="336" t="s">
        <v>4236</v>
      </c>
      <c r="B3723" s="337">
        <v>202101</v>
      </c>
      <c r="C3723" s="98" t="s">
        <v>4139</v>
      </c>
      <c r="D3723" s="336" t="s">
        <v>4238</v>
      </c>
      <c r="E3723" s="336" t="s">
        <v>4237</v>
      </c>
      <c r="F3723" s="338">
        <v>150</v>
      </c>
      <c r="G3723" s="337">
        <v>30736</v>
      </c>
      <c r="H3723" s="7" t="str">
        <f>VLOOKUP(G3723,'Sub-Acct VLookup'!$A$1:$B$44,2,0)</f>
        <v>Community Welfare</v>
      </c>
      <c r="I3723" s="337">
        <v>3307</v>
      </c>
      <c r="J3723" s="320" t="s">
        <v>1026</v>
      </c>
      <c r="K3723" s="319" t="s">
        <v>4207</v>
      </c>
      <c r="L3723" t="str">
        <f>VLOOKUP(J3723,'State V-Lookup'!$A$1:$B$19,2,0)</f>
        <v>TENNESSEE</v>
      </c>
      <c r="M3723" t="str">
        <f>VLOOKUP(I3723,'Cost Center VLookup'!$A$1:$C$99,2,0)</f>
        <v>3307 Mid St Div Franklin Finance</v>
      </c>
      <c r="N3723" t="str">
        <f>VLOOKUP(I3723,'Cost Center VLookup'!$A$1:$C$89,3,0)</f>
        <v>Marcie Wessinger</v>
      </c>
      <c r="O3723" t="str">
        <f>VLOOKUP(I3723,'Cost Center VLookup'!$A$1:$D$97,4,0)</f>
        <v>Administration</v>
      </c>
    </row>
    <row r="3724" spans="1:15" ht="15" hidden="1">
      <c r="A3724" s="336" t="s">
        <v>4236</v>
      </c>
      <c r="B3724" s="337">
        <v>202101</v>
      </c>
      <c r="C3724" s="98" t="s">
        <v>4139</v>
      </c>
      <c r="D3724" s="336" t="s">
        <v>4240</v>
      </c>
      <c r="E3724" s="336" t="s">
        <v>4239</v>
      </c>
      <c r="F3724" s="338">
        <v>550</v>
      </c>
      <c r="G3724" s="337">
        <v>7520</v>
      </c>
      <c r="H3724" s="7" t="str">
        <f>VLOOKUP(G3724,'Sub-Acct VLookup'!$A$1:$B$44,2,0)</f>
        <v>Donations</v>
      </c>
      <c r="I3724" s="337">
        <v>3439</v>
      </c>
      <c r="J3724" s="339" t="s">
        <v>1035</v>
      </c>
      <c r="K3724" s="334" t="s">
        <v>4228</v>
      </c>
      <c r="L3724" t="str">
        <f>VLOOKUP(J3724,'State V-Lookup'!$A$1:$B$19,2,0)</f>
        <v>VIRGINIA</v>
      </c>
      <c r="M3724" t="str">
        <f>VLOOKUP(I3724,'Cost Center VLookup'!$A$1:$C$99,2,0)</f>
        <v>3439 Mid St Div New River South Operations</v>
      </c>
      <c r="N3724" t="str">
        <f>VLOOKUP(I3724,'Cost Center VLookup'!$A$1:$C$89,3,0)</f>
        <v>Alex House</v>
      </c>
      <c r="O3724" t="str">
        <f>VLOOKUP(I3724,'Cost Center VLookup'!$A$1:$D$97,4,0)</f>
        <v>Bernie Anderson</v>
      </c>
    </row>
    <row r="3725" spans="1:15" ht="15" hidden="1">
      <c r="A3725" s="336" t="s">
        <v>4241</v>
      </c>
      <c r="B3725" s="337">
        <v>202101</v>
      </c>
      <c r="C3725" s="98" t="s">
        <v>4139</v>
      </c>
      <c r="D3725" s="336" t="s">
        <v>4242</v>
      </c>
      <c r="E3725" s="336" t="s">
        <v>3188</v>
      </c>
      <c r="F3725" s="338">
        <v>200</v>
      </c>
      <c r="G3725" s="337">
        <v>30736</v>
      </c>
      <c r="H3725" s="7" t="str">
        <f>VLOOKUP(G3725,'Sub-Acct VLookup'!$A$1:$B$44,2,0)</f>
        <v>Community Welfare</v>
      </c>
      <c r="I3725" s="337">
        <v>2638</v>
      </c>
      <c r="J3725" s="339" t="s">
        <v>1011</v>
      </c>
      <c r="K3725" s="334" t="s">
        <v>4228</v>
      </c>
      <c r="L3725" t="str">
        <f>VLOOKUP(J3725,'State V-Lookup'!$A$1:$B$19,2,0)</f>
        <v>KENTUCKY</v>
      </c>
      <c r="M3725" t="str">
        <f>VLOOKUP(I3725,'Cost Center VLookup'!$A$1:$C$99,2,0)</f>
        <v>2638 KY Div Mayfield C&amp;M/Service</v>
      </c>
      <c r="N3725" t="str">
        <f>VLOOKUP(I3725,'Cost Center VLookup'!$A$1:$C$89,3,0)</f>
        <v>Pat Mattingly / Sean Jones</v>
      </c>
      <c r="O3725" t="str">
        <f>VLOOKUP(I3725,'Cost Center VLookup'!$A$1:$D$97,4,0)</f>
        <v>Ryan Tolbert</v>
      </c>
    </row>
    <row r="3726" spans="1:15" ht="15" hidden="1">
      <c r="A3726" s="336" t="s">
        <v>4243</v>
      </c>
      <c r="B3726" s="337">
        <v>202101</v>
      </c>
      <c r="C3726" s="98" t="s">
        <v>4139</v>
      </c>
      <c r="D3726" s="336" t="s">
        <v>4245</v>
      </c>
      <c r="E3726" s="336" t="s">
        <v>4244</v>
      </c>
      <c r="F3726" s="338">
        <v>500</v>
      </c>
      <c r="G3726" s="337">
        <v>30736</v>
      </c>
      <c r="H3726" s="7" t="str">
        <f>VLOOKUP(G3726,'Sub-Acct VLookup'!$A$1:$B$44,2,0)</f>
        <v>Community Welfare</v>
      </c>
      <c r="I3726" s="337">
        <v>2736</v>
      </c>
      <c r="J3726" s="339" t="s">
        <v>1011</v>
      </c>
      <c r="K3726" s="319" t="s">
        <v>4207</v>
      </c>
      <c r="L3726" t="str">
        <f>VLOOKUP(J3726,'State V-Lookup'!$A$1:$B$19,2,0)</f>
        <v>KENTUCKY</v>
      </c>
      <c r="M3726" t="str">
        <f>VLOOKUP(I3726,'Cost Center VLookup'!$A$1:$C$99,2,0)</f>
        <v>2736 KY Div Hopkinsville C&amp;M/Service</v>
      </c>
      <c r="N3726" t="str">
        <f>VLOOKUP(I3726,'Cost Center VLookup'!$A$1:$C$89,3,0)</f>
        <v>Ryan Tolbert</v>
      </c>
      <c r="O3726" t="str">
        <f>VLOOKUP(I3726,'Cost Center VLookup'!$A$1:$D$97,4,0)</f>
        <v>Mariam Tucker</v>
      </c>
    </row>
    <row r="3727" spans="1:15" ht="15" hidden="1">
      <c r="A3727" s="336" t="s">
        <v>4243</v>
      </c>
      <c r="B3727" s="337">
        <v>202101</v>
      </c>
      <c r="C3727" s="98" t="s">
        <v>4139</v>
      </c>
      <c r="D3727" s="336" t="s">
        <v>4246</v>
      </c>
      <c r="E3727" s="336" t="s">
        <v>4197</v>
      </c>
      <c r="F3727" s="338">
        <v>200</v>
      </c>
      <c r="G3727" s="337">
        <v>30736</v>
      </c>
      <c r="H3727" s="7" t="str">
        <f>VLOOKUP(G3727,'Sub-Acct VLookup'!$A$1:$B$44,2,0)</f>
        <v>Community Welfare</v>
      </c>
      <c r="I3727" s="337">
        <v>3307</v>
      </c>
      <c r="J3727" s="320" t="s">
        <v>1026</v>
      </c>
      <c r="K3727" s="319" t="s">
        <v>4207</v>
      </c>
      <c r="L3727" t="str">
        <f>VLOOKUP(J3727,'State V-Lookup'!$A$1:$B$19,2,0)</f>
        <v>TENNESSEE</v>
      </c>
      <c r="M3727" t="str">
        <f>VLOOKUP(I3727,'Cost Center VLookup'!$A$1:$C$99,2,0)</f>
        <v>3307 Mid St Div Franklin Finance</v>
      </c>
      <c r="N3727" t="str">
        <f>VLOOKUP(I3727,'Cost Center VLookup'!$A$1:$C$89,3,0)</f>
        <v>Marcie Wessinger</v>
      </c>
      <c r="O3727" t="str">
        <f>VLOOKUP(I3727,'Cost Center VLookup'!$A$1:$D$97,4,0)</f>
        <v>Administration</v>
      </c>
    </row>
    <row r="3728" spans="1:15" ht="15" hidden="1">
      <c r="A3728" s="336" t="s">
        <v>4247</v>
      </c>
      <c r="B3728" s="337">
        <v>202101</v>
      </c>
      <c r="C3728" s="98" t="s">
        <v>4139</v>
      </c>
      <c r="D3728" s="336" t="s">
        <v>4248</v>
      </c>
      <c r="E3728" s="336" t="s">
        <v>4197</v>
      </c>
      <c r="F3728" s="338">
        <v>100</v>
      </c>
      <c r="G3728" s="337">
        <v>30736</v>
      </c>
      <c r="H3728" s="7" t="str">
        <f>VLOOKUP(G3728,'Sub-Acct VLookup'!$A$1:$B$44,2,0)</f>
        <v>Community Welfare</v>
      </c>
      <c r="I3728" s="337">
        <v>3303</v>
      </c>
      <c r="J3728" s="339" t="s">
        <v>1011</v>
      </c>
      <c r="K3728" s="319" t="s">
        <v>4207</v>
      </c>
      <c r="L3728" t="str">
        <f>VLOOKUP(J3728,'State V-Lookup'!$A$1:$B$19,2,0)</f>
        <v>KENTUCKY</v>
      </c>
      <c r="M3728" t="str">
        <f>VLOOKUP(I3728,'Cost Center VLookup'!$A$1:$C$99,2,0)</f>
        <v>3303 Mid St Div Franklin Human Resources</v>
      </c>
      <c r="N3728" t="str">
        <f>VLOOKUP(I3728,'Cost Center VLookup'!$A$1:$C$89,3,0)</f>
        <v>Julie Duff</v>
      </c>
      <c r="O3728" t="str">
        <f>VLOOKUP(I3728,'Cost Center VLookup'!$A$1:$D$97,4,0)</f>
        <v>Administration</v>
      </c>
    </row>
    <row r="3729" spans="1:15" ht="15" hidden="1">
      <c r="A3729" s="336" t="s">
        <v>4249</v>
      </c>
      <c r="B3729" s="337">
        <v>202101</v>
      </c>
      <c r="C3729" s="98" t="s">
        <v>4139</v>
      </c>
      <c r="D3729" s="336" t="s">
        <v>4250</v>
      </c>
      <c r="E3729" s="336" t="s">
        <v>470</v>
      </c>
      <c r="F3729" s="338">
        <v>2500</v>
      </c>
      <c r="G3729" s="337">
        <v>30736</v>
      </c>
      <c r="H3729" s="7" t="str">
        <f>VLOOKUP(G3729,'Sub-Acct VLookup'!$A$1:$B$44,2,0)</f>
        <v>Community Welfare</v>
      </c>
      <c r="I3729" s="337">
        <v>3333</v>
      </c>
      <c r="J3729" s="339" t="s">
        <v>1011</v>
      </c>
      <c r="K3729" s="319" t="s">
        <v>4207</v>
      </c>
      <c r="L3729" t="str">
        <f>VLOOKUP(J3729,'State V-Lookup'!$A$1:$B$19,2,0)</f>
        <v>KENTUCKY</v>
      </c>
      <c r="M3729" t="str">
        <f>VLOOKUP(I3729,'Cost Center VLookup'!$A$1:$C$99,2,0)</f>
        <v>3333 Mid St Div Public Affairs</v>
      </c>
      <c r="N3729" t="str">
        <f>VLOOKUP(I3729,'Cost Center VLookup'!$A$1:$C$89,3,0)</f>
        <v>Mark Martin</v>
      </c>
      <c r="O3729" t="str">
        <f>VLOOKUP(I3729,'Cost Center VLookup'!$A$1:$D$97,4,0)</f>
        <v>Administration</v>
      </c>
    </row>
    <row r="3730" spans="1:15" ht="15" hidden="1">
      <c r="A3730" s="336" t="s">
        <v>4249</v>
      </c>
      <c r="B3730" s="337">
        <v>202101</v>
      </c>
      <c r="C3730" s="98" t="s">
        <v>4139</v>
      </c>
      <c r="D3730" s="336" t="s">
        <v>4252</v>
      </c>
      <c r="E3730" s="336" t="s">
        <v>4251</v>
      </c>
      <c r="F3730" s="338">
        <v>100</v>
      </c>
      <c r="G3730" s="337">
        <v>30736</v>
      </c>
      <c r="H3730" s="7" t="str">
        <f>VLOOKUP(G3730,'Sub-Acct VLookup'!$A$1:$B$44,2,0)</f>
        <v>Community Welfare</v>
      </c>
      <c r="I3730" s="337">
        <v>3303</v>
      </c>
      <c r="J3730" s="339" t="s">
        <v>1011</v>
      </c>
      <c r="K3730" s="319" t="s">
        <v>4207</v>
      </c>
      <c r="L3730" t="str">
        <f>VLOOKUP(J3730,'State V-Lookup'!$A$1:$B$19,2,0)</f>
        <v>KENTUCKY</v>
      </c>
      <c r="M3730" t="str">
        <f>VLOOKUP(I3730,'Cost Center VLookup'!$A$1:$C$99,2,0)</f>
        <v>3303 Mid St Div Franklin Human Resources</v>
      </c>
      <c r="N3730" t="str">
        <f>VLOOKUP(I3730,'Cost Center VLookup'!$A$1:$C$89,3,0)</f>
        <v>Julie Duff</v>
      </c>
      <c r="O3730" t="str">
        <f>VLOOKUP(I3730,'Cost Center VLookup'!$A$1:$D$97,4,0)</f>
        <v>Administration</v>
      </c>
    </row>
    <row r="3731" spans="1:15" ht="15" hidden="1">
      <c r="A3731" s="336" t="s">
        <v>4253</v>
      </c>
      <c r="B3731" s="337">
        <v>202101</v>
      </c>
      <c r="C3731" s="98" t="s">
        <v>4139</v>
      </c>
      <c r="D3731" s="336" t="s">
        <v>4254</v>
      </c>
      <c r="E3731" s="336" t="s">
        <v>191</v>
      </c>
      <c r="F3731" s="338">
        <v>500</v>
      </c>
      <c r="G3731" s="337">
        <v>30736</v>
      </c>
      <c r="H3731" s="7" t="str">
        <f>VLOOKUP(G3731,'Sub-Acct VLookup'!$A$1:$B$44,2,0)</f>
        <v>Community Welfare</v>
      </c>
      <c r="I3731" s="337">
        <v>3438</v>
      </c>
      <c r="J3731" s="339" t="s">
        <v>1035</v>
      </c>
      <c r="K3731" s="319" t="s">
        <v>4207</v>
      </c>
      <c r="L3731" t="str">
        <f>VLOOKUP(J3731,'State V-Lookup'!$A$1:$B$19,2,0)</f>
        <v>VIRGINIA</v>
      </c>
      <c r="M3731" t="str">
        <f>VLOOKUP(I3731,'Cost Center VLookup'!$A$1:$C$99,2,0)</f>
        <v>3438 Mid St Div New River North Operations</v>
      </c>
      <c r="N3731" t="str">
        <f>VLOOKUP(I3731,'Cost Center VLookup'!$A$1:$C$89,3,0)</f>
        <v>Perry Patterson</v>
      </c>
      <c r="O3731" t="str">
        <f>VLOOKUP(I3731,'Cost Center VLookup'!$A$1:$D$97,4,0)</f>
        <v>Bernie Anderson</v>
      </c>
    </row>
    <row r="3732" spans="1:15" ht="15" hidden="1">
      <c r="A3732" s="336" t="s">
        <v>4255</v>
      </c>
      <c r="B3732" s="337">
        <v>202101</v>
      </c>
      <c r="C3732" s="98" t="s">
        <v>4139</v>
      </c>
      <c r="D3732" s="336" t="s">
        <v>4256</v>
      </c>
      <c r="E3732" s="336" t="s">
        <v>3832</v>
      </c>
      <c r="F3732" s="338">
        <v>350</v>
      </c>
      <c r="G3732" s="337">
        <v>30702</v>
      </c>
      <c r="H3732" s="7" t="str">
        <f>VLOOKUP(G3732,'Sub-Acct VLookup'!$A$1:$B$44,2,0)</f>
        <v>Education</v>
      </c>
      <c r="I3732" s="337">
        <v>3434</v>
      </c>
      <c r="J3732" s="339" t="s">
        <v>1011</v>
      </c>
      <c r="K3732" s="319" t="s">
        <v>4207</v>
      </c>
      <c r="L3732" t="str">
        <f>VLOOKUP(J3732,'State V-Lookup'!$A$1:$B$19,2,0)</f>
        <v>KENTUCKY</v>
      </c>
      <c r="M3732" t="str">
        <f>VLOOKUP(I3732,'Cost Center VLookup'!$A$1:$C$99,2,0)</f>
        <v>3434 Mid St Div Maryville Operations</v>
      </c>
      <c r="N3732" t="str">
        <f>VLOOKUP(I3732,'Cost Center VLookup'!$A$1:$C$89,3,0)</f>
        <v>Bobby Burrell</v>
      </c>
      <c r="O3732" t="str">
        <f>VLOOKUP(I3732,'Cost Center VLookup'!$A$1:$D$97,4,0)</f>
        <v>Bernie Anderson</v>
      </c>
    </row>
    <row r="3733" spans="1:15" ht="15" hidden="1">
      <c r="A3733" s="336" t="s">
        <v>4257</v>
      </c>
      <c r="B3733" s="337">
        <v>202101</v>
      </c>
      <c r="C3733" s="98" t="s">
        <v>4139</v>
      </c>
      <c r="D3733" s="336" t="s">
        <v>4258</v>
      </c>
      <c r="E3733" s="336" t="s">
        <v>486</v>
      </c>
      <c r="F3733" s="338">
        <v>500</v>
      </c>
      <c r="G3733" s="337">
        <v>30736</v>
      </c>
      <c r="H3733" s="7" t="str">
        <f>VLOOKUP(G3733,'Sub-Acct VLookup'!$A$1:$B$44,2,0)</f>
        <v>Community Welfare</v>
      </c>
      <c r="I3733" s="337">
        <v>3438</v>
      </c>
      <c r="J3733" s="339" t="s">
        <v>1035</v>
      </c>
      <c r="K3733" s="319" t="s">
        <v>4207</v>
      </c>
      <c r="L3733" t="str">
        <f>VLOOKUP(J3733,'State V-Lookup'!$A$1:$B$19,2,0)</f>
        <v>VIRGINIA</v>
      </c>
      <c r="M3733" t="str">
        <f>VLOOKUP(I3733,'Cost Center VLookup'!$A$1:$C$99,2,0)</f>
        <v>3438 Mid St Div New River North Operations</v>
      </c>
      <c r="N3733" t="str">
        <f>VLOOKUP(I3733,'Cost Center VLookup'!$A$1:$C$89,3,0)</f>
        <v>Perry Patterson</v>
      </c>
      <c r="O3733" t="str">
        <f>VLOOKUP(I3733,'Cost Center VLookup'!$A$1:$D$97,4,0)</f>
        <v>Bernie Anderson</v>
      </c>
    </row>
    <row r="3734" spans="1:15" ht="15" hidden="1">
      <c r="A3734" s="336" t="s">
        <v>4259</v>
      </c>
      <c r="B3734" s="337">
        <v>202101</v>
      </c>
      <c r="C3734" s="98" t="s">
        <v>4139</v>
      </c>
      <c r="D3734" s="336" t="s">
        <v>4261</v>
      </c>
      <c r="E3734" s="336" t="s">
        <v>4260</v>
      </c>
      <c r="F3734" s="338">
        <v>500</v>
      </c>
      <c r="G3734" s="337">
        <v>30736</v>
      </c>
      <c r="H3734" s="7" t="str">
        <f>VLOOKUP(G3734,'Sub-Acct VLookup'!$A$1:$B$44,2,0)</f>
        <v>Community Welfare</v>
      </c>
      <c r="I3734" s="337">
        <v>2637</v>
      </c>
      <c r="J3734" s="339" t="s">
        <v>1011</v>
      </c>
      <c r="K3734" s="319" t="s">
        <v>4207</v>
      </c>
      <c r="L3734" t="str">
        <f>VLOOKUP(J3734,'State V-Lookup'!$A$1:$B$19,2,0)</f>
        <v>KENTUCKY</v>
      </c>
      <c r="M3734" t="str">
        <f>VLOOKUP(I3734,'Cost Center VLookup'!$A$1:$C$99,2,0)</f>
        <v>2637 KY Div Paducah C&amp;M/Service</v>
      </c>
      <c r="N3734" t="str">
        <f>VLOOKUP(I3734,'Cost Center VLookup'!$A$1:$C$89,3,0)</f>
        <v>Pat Mattingly / Sean Jones</v>
      </c>
      <c r="O3734" t="str">
        <f>VLOOKUP(I3734,'Cost Center VLookup'!$A$1:$D$97,4,0)</f>
        <v>Ryan Tolbert</v>
      </c>
    </row>
    <row r="3735" spans="1:15" ht="15" hidden="1">
      <c r="A3735" s="336" t="s">
        <v>4259</v>
      </c>
      <c r="B3735" s="337">
        <v>202101</v>
      </c>
      <c r="C3735" s="98" t="s">
        <v>4139</v>
      </c>
      <c r="D3735" s="336" t="s">
        <v>1608</v>
      </c>
      <c r="E3735" s="336" t="s">
        <v>3653</v>
      </c>
      <c r="F3735" s="338">
        <v>1000</v>
      </c>
      <c r="G3735" s="337">
        <v>30736</v>
      </c>
      <c r="H3735" s="7" t="str">
        <f>VLOOKUP(G3735,'Sub-Acct VLookup'!$A$1:$B$44,2,0)</f>
        <v>Community Welfare</v>
      </c>
      <c r="I3735" s="337">
        <v>3343</v>
      </c>
      <c r="J3735" s="339" t="s">
        <v>1011</v>
      </c>
      <c r="K3735" s="319" t="s">
        <v>4207</v>
      </c>
      <c r="L3735" t="str">
        <f>VLOOKUP(J3735,'State V-Lookup'!$A$1:$B$19,2,0)</f>
        <v>KENTUCKY</v>
      </c>
      <c r="M3735" t="str">
        <f>VLOOKUP(I3735,'Cost Center VLookup'!$A$1:$C$99,2,0)</f>
        <v>3343 Mid St Div Murfreesboro Operations</v>
      </c>
      <c r="N3735" t="str">
        <f>VLOOKUP(I3735,'Cost Center VLookup'!$A$1:$C$89,3,0)</f>
        <v>James Robbins / Jason Griffin</v>
      </c>
      <c r="O3735" t="str">
        <f>VLOOKUP(I3735,'Cost Center VLookup'!$A$1:$D$97,4,0)</f>
        <v>Brett Lowe</v>
      </c>
    </row>
    <row r="3736" spans="1:15" ht="15" hidden="1">
      <c r="A3736" s="336" t="s">
        <v>4262</v>
      </c>
      <c r="B3736" s="337">
        <v>202101</v>
      </c>
      <c r="C3736" s="98" t="s">
        <v>4139</v>
      </c>
      <c r="D3736" s="336" t="s">
        <v>4263</v>
      </c>
      <c r="E3736" s="336" t="s">
        <v>4005</v>
      </c>
      <c r="F3736" s="338">
        <v>2500</v>
      </c>
      <c r="G3736" s="337">
        <v>30736</v>
      </c>
      <c r="H3736" s="7" t="str">
        <f>VLOOKUP(G3736,'Sub-Acct VLookup'!$A$1:$B$44,2,0)</f>
        <v>Community Welfare</v>
      </c>
      <c r="I3736" s="337">
        <v>3342</v>
      </c>
      <c r="J3736" s="339" t="s">
        <v>1011</v>
      </c>
      <c r="K3736" s="319" t="s">
        <v>4207</v>
      </c>
      <c r="L3736" t="str">
        <f>VLOOKUP(J3736,'State V-Lookup'!$A$1:$B$19,2,0)</f>
        <v>KENTUCKY</v>
      </c>
      <c r="M3736" t="str">
        <f>VLOOKUP(I3736,'Cost Center VLookup'!$A$1:$C$99,2,0)</f>
        <v>3342 Mid St Div Franklin Operations</v>
      </c>
      <c r="N3736" t="str">
        <f>VLOOKUP(I3736,'Cost Center VLookup'!$A$1:$C$89,3,0)</f>
        <v>Kenny Hay / Steve Steiger</v>
      </c>
      <c r="O3736" t="str">
        <f>VLOOKUP(I3736,'Cost Center VLookup'!$A$1:$D$97,4,0)</f>
        <v>Brett Lowe</v>
      </c>
    </row>
    <row r="3737" spans="1:15" ht="15" hidden="1">
      <c r="A3737" s="336" t="s">
        <v>4264</v>
      </c>
      <c r="B3737" s="337">
        <v>202101</v>
      </c>
      <c r="C3737" s="98" t="s">
        <v>4139</v>
      </c>
      <c r="D3737" s="336" t="s">
        <v>4265</v>
      </c>
      <c r="E3737" s="336" t="s">
        <v>1876</v>
      </c>
      <c r="F3737" s="338">
        <v>2500</v>
      </c>
      <c r="G3737" s="337">
        <v>30702</v>
      </c>
      <c r="H3737" s="7" t="str">
        <f>VLOOKUP(G3737,'Sub-Acct VLookup'!$A$1:$B$44,2,0)</f>
        <v>Education</v>
      </c>
      <c r="I3737" s="337">
        <v>2737</v>
      </c>
      <c r="J3737" s="339" t="s">
        <v>1011</v>
      </c>
      <c r="K3737" s="319" t="s">
        <v>4207</v>
      </c>
      <c r="L3737" t="str">
        <f>VLOOKUP(J3737,'State V-Lookup'!$A$1:$B$19,2,0)</f>
        <v>KENTUCKY</v>
      </c>
      <c r="M3737" t="str">
        <f>VLOOKUP(I3737,'Cost Center VLookup'!$A$1:$C$99,2,0)</f>
        <v>2737 KY Div Danville C&amp;M/Service</v>
      </c>
      <c r="N3737" t="str">
        <f>VLOOKUP(I3737,'Cost Center VLookup'!$A$1:$C$89,3,0)</f>
        <v>Jimmy Dale Smith</v>
      </c>
      <c r="O3737" t="str">
        <f>VLOOKUP(I3737,'Cost Center VLookup'!$A$1:$D$97,4,0)</f>
        <v>Mike Close</v>
      </c>
    </row>
    <row r="3738" spans="1:15" ht="15" hidden="1">
      <c r="A3738" s="336" t="s">
        <v>4266</v>
      </c>
      <c r="B3738" s="337">
        <v>202101</v>
      </c>
      <c r="C3738" s="98" t="s">
        <v>4139</v>
      </c>
      <c r="D3738" s="336" t="s">
        <v>4268</v>
      </c>
      <c r="E3738" s="336" t="s">
        <v>4267</v>
      </c>
      <c r="F3738" s="338">
        <v>500</v>
      </c>
      <c r="G3738" s="337">
        <v>30736</v>
      </c>
      <c r="H3738" s="7" t="str">
        <f>VLOOKUP(G3738,'Sub-Acct VLookup'!$A$1:$B$44,2,0)</f>
        <v>Community Welfare</v>
      </c>
      <c r="I3738" s="337">
        <v>2734</v>
      </c>
      <c r="J3738" s="339" t="s">
        <v>1011</v>
      </c>
      <c r="K3738" s="319" t="s">
        <v>4207</v>
      </c>
      <c r="L3738" t="str">
        <f>VLOOKUP(J3738,'State V-Lookup'!$A$1:$B$19,2,0)</f>
        <v>KENTUCKY</v>
      </c>
      <c r="M3738" t="str">
        <f>VLOOKUP(I3738,'Cost Center VLookup'!$A$1:$C$99,2,0)</f>
        <v>2734 KY Div Bowling Green C&amp;M/Service</v>
      </c>
      <c r="N3738" t="str">
        <f>VLOOKUP(I3738,'Cost Center VLookup'!$A$1:$C$89,3,0)</f>
        <v>Don Bonner / Kolby Beals</v>
      </c>
      <c r="O3738" t="str">
        <f>VLOOKUP(I3738,'Cost Center VLookup'!$A$1:$D$97,4,0)</f>
        <v>Mike Close</v>
      </c>
    </row>
    <row r="3739" spans="1:15" ht="15" hidden="1">
      <c r="A3739" s="336" t="s">
        <v>4269</v>
      </c>
      <c r="B3739" s="337">
        <v>202101</v>
      </c>
      <c r="C3739" s="98" t="s">
        <v>4139</v>
      </c>
      <c r="D3739" s="336" t="s">
        <v>4271</v>
      </c>
      <c r="E3739" s="336" t="s">
        <v>4270</v>
      </c>
      <c r="F3739" s="338">
        <v>500</v>
      </c>
      <c r="G3739" s="337">
        <v>30736</v>
      </c>
      <c r="H3739" s="7" t="str">
        <f>VLOOKUP(G3739,'Sub-Acct VLookup'!$A$1:$B$44,2,0)</f>
        <v>Community Welfare</v>
      </c>
      <c r="I3739" s="337">
        <v>3342</v>
      </c>
      <c r="J3739" s="320" t="s">
        <v>1026</v>
      </c>
      <c r="K3739" s="319" t="s">
        <v>4207</v>
      </c>
      <c r="L3739" t="str">
        <f>VLOOKUP(J3739,'State V-Lookup'!$A$1:$B$19,2,0)</f>
        <v>TENNESSEE</v>
      </c>
      <c r="M3739" t="str">
        <f>VLOOKUP(I3739,'Cost Center VLookup'!$A$1:$C$99,2,0)</f>
        <v>3342 Mid St Div Franklin Operations</v>
      </c>
      <c r="N3739" t="str">
        <f>VLOOKUP(I3739,'Cost Center VLookup'!$A$1:$C$89,3,0)</f>
        <v>Kenny Hay / Steve Steiger</v>
      </c>
      <c r="O3739" t="str">
        <f>VLOOKUP(I3739,'Cost Center VLookup'!$A$1:$D$97,4,0)</f>
        <v>Brett Lowe</v>
      </c>
    </row>
    <row r="3740" spans="1:15" ht="15" hidden="1">
      <c r="A3740" s="336" t="s">
        <v>4269</v>
      </c>
      <c r="B3740" s="337">
        <v>202101</v>
      </c>
      <c r="C3740" s="98" t="s">
        <v>4139</v>
      </c>
      <c r="D3740" s="336" t="s">
        <v>4272</v>
      </c>
      <c r="E3740" s="336" t="s">
        <v>699</v>
      </c>
      <c r="F3740" s="338">
        <v>1000</v>
      </c>
      <c r="G3740" s="337">
        <v>30736</v>
      </c>
      <c r="H3740" s="7" t="str">
        <f>VLOOKUP(G3740,'Sub-Acct VLookup'!$A$1:$B$44,2,0)</f>
        <v>Community Welfare</v>
      </c>
      <c r="I3740" s="337">
        <v>2636</v>
      </c>
      <c r="J3740" s="339" t="s">
        <v>1011</v>
      </c>
      <c r="K3740" s="319" t="s">
        <v>4207</v>
      </c>
      <c r="L3740" t="str">
        <f>VLOOKUP(J3740,'State V-Lookup'!$A$1:$B$19,2,0)</f>
        <v>KENTUCKY</v>
      </c>
      <c r="M3740" t="str">
        <f>VLOOKUP(I3740,'Cost Center VLookup'!$A$1:$C$99,2,0)</f>
        <v>2636 KY Div Owensboro C&amp;M/Service</v>
      </c>
      <c r="N3740" t="str">
        <f>VLOOKUP(I3740,'Cost Center VLookup'!$A$1:$C$89,3,0)</f>
        <v>Robbie Porter / Daniel Mayfield</v>
      </c>
      <c r="O3740" t="str">
        <f>VLOOKUP(I3740,'Cost Center VLookup'!$A$1:$D$97,4,0)</f>
        <v>Mariam Tucker</v>
      </c>
    </row>
    <row r="3741" spans="1:15" ht="15" hidden="1">
      <c r="A3741" s="336" t="s">
        <v>4273</v>
      </c>
      <c r="B3741" s="337">
        <v>202101</v>
      </c>
      <c r="C3741" s="98" t="s">
        <v>4139</v>
      </c>
      <c r="D3741" s="336" t="s">
        <v>4274</v>
      </c>
      <c r="E3741" s="336" t="s">
        <v>755</v>
      </c>
      <c r="F3741" s="338">
        <v>500</v>
      </c>
      <c r="G3741" s="337">
        <v>30736</v>
      </c>
      <c r="H3741" s="7" t="str">
        <f>VLOOKUP(G3741,'Sub-Acct VLookup'!$A$1:$B$44,2,0)</f>
        <v>Community Welfare</v>
      </c>
      <c r="I3741" s="337">
        <v>2734</v>
      </c>
      <c r="J3741" s="339" t="s">
        <v>1011</v>
      </c>
      <c r="K3741" s="334" t="s">
        <v>4228</v>
      </c>
      <c r="L3741" t="str">
        <f>VLOOKUP(J3741,'State V-Lookup'!$A$1:$B$19,2,0)</f>
        <v>KENTUCKY</v>
      </c>
      <c r="M3741" t="str">
        <f>VLOOKUP(I3741,'Cost Center VLookup'!$A$1:$C$99,2,0)</f>
        <v>2734 KY Div Bowling Green C&amp;M/Service</v>
      </c>
      <c r="N3741" t="str">
        <f>VLOOKUP(I3741,'Cost Center VLookup'!$A$1:$C$89,3,0)</f>
        <v>Don Bonner / Kolby Beals</v>
      </c>
      <c r="O3741" t="str">
        <f>VLOOKUP(I3741,'Cost Center VLookup'!$A$1:$D$97,4,0)</f>
        <v>Mike Close</v>
      </c>
    </row>
    <row r="3742" spans="1:15" ht="15" hidden="1">
      <c r="A3742" s="336" t="s">
        <v>4275</v>
      </c>
      <c r="B3742" s="337">
        <v>202101</v>
      </c>
      <c r="C3742" s="98" t="s">
        <v>4139</v>
      </c>
      <c r="D3742" s="336" t="s">
        <v>4277</v>
      </c>
      <c r="E3742" s="336" t="s">
        <v>4276</v>
      </c>
      <c r="F3742" s="338">
        <v>250</v>
      </c>
      <c r="G3742" s="337">
        <v>30702</v>
      </c>
      <c r="H3742" s="7" t="str">
        <f>VLOOKUP(G3742,'Sub-Acct VLookup'!$A$1:$B$44,2,0)</f>
        <v>Education</v>
      </c>
      <c r="I3742" s="337">
        <v>2734</v>
      </c>
      <c r="J3742" s="339" t="s">
        <v>1011</v>
      </c>
      <c r="K3742" s="334" t="s">
        <v>4206</v>
      </c>
      <c r="L3742" t="str">
        <f>VLOOKUP(J3742,'State V-Lookup'!$A$1:$B$19,2,0)</f>
        <v>KENTUCKY</v>
      </c>
      <c r="M3742" t="str">
        <f>VLOOKUP(I3742,'Cost Center VLookup'!$A$1:$C$99,2,0)</f>
        <v>2734 KY Div Bowling Green C&amp;M/Service</v>
      </c>
      <c r="N3742" t="str">
        <f>VLOOKUP(I3742,'Cost Center VLookup'!$A$1:$C$89,3,0)</f>
        <v>Don Bonner / Kolby Beals</v>
      </c>
      <c r="O3742" t="str">
        <f>VLOOKUP(I3742,'Cost Center VLookup'!$A$1:$D$97,4,0)</f>
        <v>Mike Close</v>
      </c>
    </row>
    <row r="3743" spans="1:15" ht="15" hidden="1">
      <c r="A3743" s="336" t="s">
        <v>4275</v>
      </c>
      <c r="B3743" s="337">
        <v>202101</v>
      </c>
      <c r="C3743" s="98" t="s">
        <v>4139</v>
      </c>
      <c r="D3743" s="336" t="s">
        <v>4279</v>
      </c>
      <c r="E3743" s="336" t="s">
        <v>4278</v>
      </c>
      <c r="F3743" s="338">
        <v>200</v>
      </c>
      <c r="G3743" s="337">
        <v>30736</v>
      </c>
      <c r="H3743" s="7" t="str">
        <f>VLOOKUP(G3743,'Sub-Acct VLookup'!$A$1:$B$44,2,0)</f>
        <v>Community Welfare</v>
      </c>
      <c r="I3743" s="337">
        <v>3301</v>
      </c>
      <c r="J3743" s="339" t="s">
        <v>1027</v>
      </c>
      <c r="K3743" s="334" t="s">
        <v>4206</v>
      </c>
      <c r="L3743" t="str">
        <f>VLOOKUP(J3743,'State V-Lookup'!$A$1:$B$19,2,0)</f>
        <v>GENERAL OFFICE</v>
      </c>
      <c r="M3743" t="str">
        <f>VLOOKUP(I3743,'Cost Center VLookup'!$A$1:$C$99,2,0)</f>
        <v>3301 Mid St Div Franklin Administration</v>
      </c>
      <c r="N3743" t="str">
        <f>VLOOKUP(I3743,'Cost Center VLookup'!$A$1:$C$89,3,0)</f>
        <v>Kevin Dobbs</v>
      </c>
      <c r="O3743" t="str">
        <f>VLOOKUP(I3743,'Cost Center VLookup'!$A$1:$D$97,4,0)</f>
        <v>Administration</v>
      </c>
    </row>
    <row r="3744" spans="1:15" ht="15" hidden="1">
      <c r="A3744" s="336" t="s">
        <v>3972</v>
      </c>
      <c r="B3744" s="337">
        <v>202101</v>
      </c>
      <c r="C3744" s="98" t="s">
        <v>4139</v>
      </c>
      <c r="D3744" s="336" t="s">
        <v>3973</v>
      </c>
      <c r="E3744" s="336" t="s">
        <v>2501</v>
      </c>
      <c r="F3744" s="338">
        <v>-1000</v>
      </c>
      <c r="G3744" s="337">
        <v>30736</v>
      </c>
      <c r="H3744" s="7" t="str">
        <f>VLOOKUP(G3744,'Sub-Acct VLookup'!$A$1:$B$44,2,0)</f>
        <v>Community Welfare</v>
      </c>
      <c r="I3744" s="337">
        <v>2636</v>
      </c>
      <c r="J3744" s="339" t="s">
        <v>1011</v>
      </c>
      <c r="K3744" s="319" t="s">
        <v>4207</v>
      </c>
      <c r="L3744" t="str">
        <f>VLOOKUP(J3744,'State V-Lookup'!$A$1:$B$19,2,0)</f>
        <v>KENTUCKY</v>
      </c>
      <c r="M3744" t="str">
        <f>VLOOKUP(I3744,'Cost Center VLookup'!$A$1:$C$99,2,0)</f>
        <v>2636 KY Div Owensboro C&amp;M/Service</v>
      </c>
      <c r="N3744" t="str">
        <f>VLOOKUP(I3744,'Cost Center VLookup'!$A$1:$C$89,3,0)</f>
        <v>Robbie Porter / Daniel Mayfield</v>
      </c>
      <c r="O3744" t="str">
        <f>VLOOKUP(I3744,'Cost Center VLookup'!$A$1:$D$97,4,0)</f>
        <v>Mariam Tucker</v>
      </c>
    </row>
    <row r="3745" spans="1:15" ht="15" hidden="1">
      <c r="A3745" s="336" t="s">
        <v>4141</v>
      </c>
      <c r="B3745" s="337">
        <v>202101</v>
      </c>
      <c r="C3745" s="98" t="s">
        <v>4139</v>
      </c>
      <c r="D3745" s="336" t="s">
        <v>4142</v>
      </c>
      <c r="E3745" s="336" t="s">
        <v>3710</v>
      </c>
      <c r="F3745" s="338">
        <v>500</v>
      </c>
      <c r="G3745" s="337">
        <v>30702</v>
      </c>
      <c r="H3745" s="7" t="str">
        <f>VLOOKUP(G3745,'Sub-Acct VLookup'!$A$1:$B$44,2,0)</f>
        <v>Education</v>
      </c>
      <c r="I3745" s="337">
        <v>2634</v>
      </c>
      <c r="J3745" s="339" t="s">
        <v>1011</v>
      </c>
      <c r="K3745" s="334" t="s">
        <v>4206</v>
      </c>
      <c r="L3745" t="str">
        <f>VLOOKUP(J3745,'State V-Lookup'!$A$1:$B$19,2,0)</f>
        <v>KENTUCKY</v>
      </c>
      <c r="M3745" t="str">
        <f>VLOOKUP(I3745,'Cost Center VLookup'!$A$1:$C$99,2,0)</f>
        <v>2634 KY Div Madisonville C&amp;M/Service</v>
      </c>
      <c r="N3745" t="str">
        <f>VLOOKUP(I3745,'Cost Center VLookup'!$A$1:$C$89,3,0)</f>
        <v>Mike Coleman</v>
      </c>
      <c r="O3745" t="str">
        <f>VLOOKUP(I3745,'Cost Center VLookup'!$A$1:$D$97,4,0)</f>
        <v>Mariam Tucker</v>
      </c>
    </row>
    <row r="3746" spans="1:15" ht="15" hidden="1">
      <c r="A3746" s="336" t="s">
        <v>4164</v>
      </c>
      <c r="B3746" s="337">
        <v>202101</v>
      </c>
      <c r="C3746" s="98" t="s">
        <v>4139</v>
      </c>
      <c r="D3746" s="336" t="s">
        <v>4165</v>
      </c>
      <c r="E3746" s="336" t="s">
        <v>1540</v>
      </c>
      <c r="F3746" s="338">
        <v>-1500</v>
      </c>
      <c r="G3746" s="337">
        <v>30736</v>
      </c>
      <c r="H3746" s="7" t="str">
        <f>VLOOKUP(G3746,'Sub-Acct VLookup'!$A$1:$B$44,2,0)</f>
        <v>Community Welfare</v>
      </c>
      <c r="I3746" s="337">
        <v>3450</v>
      </c>
      <c r="J3746" s="320" t="s">
        <v>1026</v>
      </c>
      <c r="K3746" s="334" t="s">
        <v>4228</v>
      </c>
      <c r="L3746" t="str">
        <f>VLOOKUP(J3746,'State V-Lookup'!$A$1:$B$19,2,0)</f>
        <v>TENNESSEE</v>
      </c>
      <c r="M3746" t="str">
        <f>VLOOKUP(I3746,'Cost Center VLookup'!$A$1:$C$99,2,0)</f>
        <v>3450 Mid St Div Maryville/Morristown Subregion Administration</v>
      </c>
      <c r="N3746" t="str">
        <f>VLOOKUP(I3746,'Cost Center VLookup'!$A$1:$C$89,3,0)</f>
        <v>Wayne Turner</v>
      </c>
      <c r="O3746" t="str">
        <f>VLOOKUP(I3746,'Cost Center VLookup'!$A$1:$D$97,4,0)</f>
        <v>Brett Lowe</v>
      </c>
    </row>
    <row r="3747" spans="1:15" ht="15" hidden="1">
      <c r="A3747" s="340" t="s">
        <v>4247</v>
      </c>
      <c r="B3747" s="341">
        <v>202102</v>
      </c>
      <c r="C3747" s="98" t="s">
        <v>4139</v>
      </c>
      <c r="D3747" s="340" t="s">
        <v>4280</v>
      </c>
      <c r="E3747" s="340" t="s">
        <v>1486</v>
      </c>
      <c r="F3747" s="342">
        <v>2727.2</v>
      </c>
      <c r="G3747" s="341">
        <v>30711</v>
      </c>
      <c r="H3747" s="7" t="str">
        <f>VLOOKUP(G3747,'Sub-Acct VLookup'!$A$1:$B$44,2,0)</f>
        <v>Heat Help Assistance Program</v>
      </c>
      <c r="I3747" s="341">
        <v>3333</v>
      </c>
      <c r="J3747" s="343" t="s">
        <v>1035</v>
      </c>
      <c r="K3747" s="319" t="s">
        <v>4207</v>
      </c>
      <c r="L3747" t="str">
        <f>VLOOKUP(J3747,'State V-Lookup'!$A$1:$B$19,2,0)</f>
        <v>VIRGINIA</v>
      </c>
      <c r="M3747" t="str">
        <f>VLOOKUP(I3747,'Cost Center VLookup'!$A$1:$C$99,2,0)</f>
        <v>3333 Mid St Div Public Affairs</v>
      </c>
      <c r="N3747" t="str">
        <f>VLOOKUP(I3747,'Cost Center VLookup'!$A$1:$C$89,3,0)</f>
        <v>Mark Martin</v>
      </c>
      <c r="O3747" t="str">
        <f>VLOOKUP(I3747,'Cost Center VLookup'!$A$1:$D$97,4,0)</f>
        <v>Administration</v>
      </c>
    </row>
    <row r="3748" spans="1:15" ht="15" hidden="1">
      <c r="A3748" s="340" t="s">
        <v>4247</v>
      </c>
      <c r="B3748" s="341">
        <v>202102</v>
      </c>
      <c r="C3748" s="98" t="s">
        <v>4139</v>
      </c>
      <c r="D3748" s="340" t="s">
        <v>4280</v>
      </c>
      <c r="E3748" s="340" t="s">
        <v>1486</v>
      </c>
      <c r="F3748" s="342">
        <v>12357.49</v>
      </c>
      <c r="G3748" s="341">
        <v>30711</v>
      </c>
      <c r="H3748" s="7" t="str">
        <f>VLOOKUP(G3748,'Sub-Acct VLookup'!$A$1:$B$44,2,0)</f>
        <v>Heat Help Assistance Program</v>
      </c>
      <c r="I3748" s="341">
        <v>3333</v>
      </c>
      <c r="J3748" s="343" t="s">
        <v>1026</v>
      </c>
      <c r="K3748" s="319" t="s">
        <v>4207</v>
      </c>
      <c r="L3748" t="str">
        <f>VLOOKUP(J3748,'State V-Lookup'!$A$1:$B$19,2,0)</f>
        <v>TENNESSEE</v>
      </c>
      <c r="M3748" t="str">
        <f>VLOOKUP(I3748,'Cost Center VLookup'!$A$1:$C$99,2,0)</f>
        <v>3333 Mid St Div Public Affairs</v>
      </c>
      <c r="N3748" t="str">
        <f>VLOOKUP(I3748,'Cost Center VLookup'!$A$1:$C$89,3,0)</f>
        <v>Mark Martin</v>
      </c>
      <c r="O3748" t="str">
        <f>VLOOKUP(I3748,'Cost Center VLookup'!$A$1:$D$97,4,0)</f>
        <v>Administration</v>
      </c>
    </row>
    <row r="3749" spans="1:15" ht="15" hidden="1">
      <c r="A3749" s="340" t="s">
        <v>4247</v>
      </c>
      <c r="B3749" s="341">
        <v>202102</v>
      </c>
      <c r="C3749" s="98" t="s">
        <v>4139</v>
      </c>
      <c r="D3749" s="340" t="s">
        <v>4280</v>
      </c>
      <c r="E3749" s="340" t="s">
        <v>1486</v>
      </c>
      <c r="F3749" s="342">
        <v>22603.18</v>
      </c>
      <c r="G3749" s="341">
        <v>30711</v>
      </c>
      <c r="H3749" s="7" t="str">
        <f>VLOOKUP(G3749,'Sub-Acct VLookup'!$A$1:$B$44,2,0)</f>
        <v>Heat Help Assistance Program</v>
      </c>
      <c r="I3749" s="341">
        <v>3333</v>
      </c>
      <c r="J3749" s="339" t="s">
        <v>1011</v>
      </c>
      <c r="K3749" s="319" t="s">
        <v>4207</v>
      </c>
      <c r="L3749" t="str">
        <f>VLOOKUP(J3749,'State V-Lookup'!$A$1:$B$19,2,0)</f>
        <v>KENTUCKY</v>
      </c>
      <c r="M3749" t="str">
        <f>VLOOKUP(I3749,'Cost Center VLookup'!$A$1:$C$99,2,0)</f>
        <v>3333 Mid St Div Public Affairs</v>
      </c>
      <c r="N3749" t="str">
        <f>VLOOKUP(I3749,'Cost Center VLookup'!$A$1:$C$89,3,0)</f>
        <v>Mark Martin</v>
      </c>
      <c r="O3749" t="str">
        <f>VLOOKUP(I3749,'Cost Center VLookup'!$A$1:$D$97,4,0)</f>
        <v>Administration</v>
      </c>
    </row>
    <row r="3750" spans="1:15" ht="15" hidden="1">
      <c r="A3750" s="340" t="s">
        <v>4255</v>
      </c>
      <c r="B3750" s="341">
        <v>202102</v>
      </c>
      <c r="C3750" s="98" t="s">
        <v>4139</v>
      </c>
      <c r="D3750" s="340" t="s">
        <v>4281</v>
      </c>
      <c r="E3750" s="340" t="s">
        <v>1088</v>
      </c>
      <c r="F3750" s="342">
        <v>200</v>
      </c>
      <c r="G3750" s="341">
        <v>30736</v>
      </c>
      <c r="H3750" s="7" t="str">
        <f>VLOOKUP(G3750,'Sub-Acct VLookup'!$A$1:$B$44,2,0)</f>
        <v>Community Welfare</v>
      </c>
      <c r="I3750" s="341">
        <v>2638</v>
      </c>
      <c r="J3750" s="339" t="s">
        <v>1011</v>
      </c>
      <c r="K3750" s="319" t="s">
        <v>4207</v>
      </c>
      <c r="L3750" t="str">
        <f>VLOOKUP(J3750,'State V-Lookup'!$A$1:$B$19,2,0)</f>
        <v>KENTUCKY</v>
      </c>
      <c r="M3750" t="str">
        <f>VLOOKUP(I3750,'Cost Center VLookup'!$A$1:$C$99,2,0)</f>
        <v>2638 KY Div Mayfield C&amp;M/Service</v>
      </c>
      <c r="N3750" t="str">
        <f>VLOOKUP(I3750,'Cost Center VLookup'!$A$1:$C$89,3,0)</f>
        <v>Pat Mattingly / Sean Jones</v>
      </c>
      <c r="O3750" t="str">
        <f>VLOOKUP(I3750,'Cost Center VLookup'!$A$1:$D$97,4,0)</f>
        <v>Ryan Tolbert</v>
      </c>
    </row>
    <row r="3751" spans="1:15" ht="15" hidden="1">
      <c r="A3751" s="340" t="s">
        <v>4266</v>
      </c>
      <c r="B3751" s="341">
        <v>202102</v>
      </c>
      <c r="C3751" s="98" t="s">
        <v>4139</v>
      </c>
      <c r="D3751" s="340" t="s">
        <v>4282</v>
      </c>
      <c r="E3751" s="340" t="s">
        <v>1381</v>
      </c>
      <c r="F3751" s="342">
        <v>1500</v>
      </c>
      <c r="G3751" s="341">
        <v>7520</v>
      </c>
      <c r="H3751" s="7" t="str">
        <f>VLOOKUP(G3751,'Sub-Acct VLookup'!$A$1:$B$44,2,0)</f>
        <v>Donations</v>
      </c>
      <c r="I3751" s="341">
        <v>3439</v>
      </c>
      <c r="J3751" s="343" t="s">
        <v>1035</v>
      </c>
      <c r="K3751" s="319" t="s">
        <v>4207</v>
      </c>
      <c r="L3751" t="str">
        <f>VLOOKUP(J3751,'State V-Lookup'!$A$1:$B$19,2,0)</f>
        <v>VIRGINIA</v>
      </c>
      <c r="M3751" t="str">
        <f>VLOOKUP(I3751,'Cost Center VLookup'!$A$1:$C$99,2,0)</f>
        <v>3439 Mid St Div New River South Operations</v>
      </c>
      <c r="N3751" t="str">
        <f>VLOOKUP(I3751,'Cost Center VLookup'!$A$1:$C$89,3,0)</f>
        <v>Alex House</v>
      </c>
      <c r="O3751" t="str">
        <f>VLOOKUP(I3751,'Cost Center VLookup'!$A$1:$D$97,4,0)</f>
        <v>Bernie Anderson</v>
      </c>
    </row>
    <row r="3752" spans="1:15" ht="15" hidden="1">
      <c r="A3752" s="340" t="s">
        <v>4283</v>
      </c>
      <c r="B3752" s="341">
        <v>202102</v>
      </c>
      <c r="C3752" s="98" t="s">
        <v>4139</v>
      </c>
      <c r="D3752" s="340" t="s">
        <v>4284</v>
      </c>
      <c r="E3752" s="340" t="s">
        <v>3105</v>
      </c>
      <c r="F3752" s="342">
        <v>5000</v>
      </c>
      <c r="G3752" s="341">
        <v>30706</v>
      </c>
      <c r="H3752" s="7" t="str">
        <f>VLOOKUP(G3752,'Sub-Acct VLookup'!$A$1:$B$44,2,0)</f>
        <v>Museums &amp; Arts</v>
      </c>
      <c r="I3752" s="341">
        <v>2636</v>
      </c>
      <c r="J3752" s="339" t="s">
        <v>1011</v>
      </c>
      <c r="K3752" s="319" t="s">
        <v>4207</v>
      </c>
      <c r="L3752" t="str">
        <f>VLOOKUP(J3752,'State V-Lookup'!$A$1:$B$19,2,0)</f>
        <v>KENTUCKY</v>
      </c>
      <c r="M3752" t="str">
        <f>VLOOKUP(I3752,'Cost Center VLookup'!$A$1:$C$99,2,0)</f>
        <v>2636 KY Div Owensboro C&amp;M/Service</v>
      </c>
      <c r="N3752" t="str">
        <f>VLOOKUP(I3752,'Cost Center VLookup'!$A$1:$C$89,3,0)</f>
        <v>Robbie Porter / Daniel Mayfield</v>
      </c>
      <c r="O3752" t="str">
        <f>VLOOKUP(I3752,'Cost Center VLookup'!$A$1:$D$97,4,0)</f>
        <v>Mariam Tucker</v>
      </c>
    </row>
    <row r="3753" spans="1:15" ht="15" hidden="1">
      <c r="A3753" s="340" t="s">
        <v>4283</v>
      </c>
      <c r="B3753" s="341">
        <v>202102</v>
      </c>
      <c r="C3753" s="98" t="s">
        <v>4139</v>
      </c>
      <c r="D3753" s="340" t="s">
        <v>4284</v>
      </c>
      <c r="E3753" s="340" t="s">
        <v>1075</v>
      </c>
      <c r="F3753" s="342">
        <v>100</v>
      </c>
      <c r="G3753" s="341">
        <v>30702</v>
      </c>
      <c r="H3753" s="7" t="str">
        <f>VLOOKUP(G3753,'Sub-Acct VLookup'!$A$1:$B$44,2,0)</f>
        <v>Education</v>
      </c>
      <c r="I3753" s="341">
        <v>2637</v>
      </c>
      <c r="J3753" s="339" t="s">
        <v>1011</v>
      </c>
      <c r="K3753" s="334" t="s">
        <v>4206</v>
      </c>
      <c r="L3753" t="str">
        <f>VLOOKUP(J3753,'State V-Lookup'!$A$1:$B$19,2,0)</f>
        <v>KENTUCKY</v>
      </c>
      <c r="M3753" t="str">
        <f>VLOOKUP(I3753,'Cost Center VLookup'!$A$1:$C$99,2,0)</f>
        <v>2637 KY Div Paducah C&amp;M/Service</v>
      </c>
      <c r="N3753" t="str">
        <f>VLOOKUP(I3753,'Cost Center VLookup'!$A$1:$C$89,3,0)</f>
        <v>Pat Mattingly / Sean Jones</v>
      </c>
      <c r="O3753" t="str">
        <f>VLOOKUP(I3753,'Cost Center VLookup'!$A$1:$D$97,4,0)</f>
        <v>Ryan Tolbert</v>
      </c>
    </row>
    <row r="3754" spans="1:15" ht="15" hidden="1">
      <c r="A3754" s="340" t="s">
        <v>4283</v>
      </c>
      <c r="B3754" s="341">
        <v>202102</v>
      </c>
      <c r="C3754" s="98" t="s">
        <v>4139</v>
      </c>
      <c r="D3754" s="340" t="s">
        <v>4284</v>
      </c>
      <c r="E3754" s="340" t="s">
        <v>4285</v>
      </c>
      <c r="F3754" s="342">
        <v>179</v>
      </c>
      <c r="G3754" s="341">
        <v>30736</v>
      </c>
      <c r="H3754" s="7" t="str">
        <f>VLOOKUP(G3754,'Sub-Acct VLookup'!$A$1:$B$44,2,0)</f>
        <v>Community Welfare</v>
      </c>
      <c r="I3754" s="341">
        <v>2736</v>
      </c>
      <c r="J3754" s="339" t="s">
        <v>1011</v>
      </c>
      <c r="K3754" s="319" t="s">
        <v>4207</v>
      </c>
      <c r="L3754" t="str">
        <f>VLOOKUP(J3754,'State V-Lookup'!$A$1:$B$19,2,0)</f>
        <v>KENTUCKY</v>
      </c>
      <c r="M3754" t="str">
        <f>VLOOKUP(I3754,'Cost Center VLookup'!$A$1:$C$99,2,0)</f>
        <v>2736 KY Div Hopkinsville C&amp;M/Service</v>
      </c>
      <c r="N3754" t="str">
        <f>VLOOKUP(I3754,'Cost Center VLookup'!$A$1:$C$89,3,0)</f>
        <v>Ryan Tolbert</v>
      </c>
      <c r="O3754" t="str">
        <f>VLOOKUP(I3754,'Cost Center VLookup'!$A$1:$D$97,4,0)</f>
        <v>Mariam Tucker</v>
      </c>
    </row>
    <row r="3755" spans="1:15" ht="15" hidden="1">
      <c r="A3755" s="340" t="s">
        <v>4283</v>
      </c>
      <c r="B3755" s="341">
        <v>202102</v>
      </c>
      <c r="C3755" s="98" t="s">
        <v>4139</v>
      </c>
      <c r="D3755" s="340" t="s">
        <v>4284</v>
      </c>
      <c r="E3755" s="340" t="s">
        <v>1675</v>
      </c>
      <c r="F3755" s="342">
        <v>250</v>
      </c>
      <c r="G3755" s="341">
        <v>30702</v>
      </c>
      <c r="H3755" s="7" t="str">
        <f>VLOOKUP(G3755,'Sub-Acct VLookup'!$A$1:$B$44,2,0)</f>
        <v>Education</v>
      </c>
      <c r="I3755" s="341">
        <v>2634</v>
      </c>
      <c r="J3755" s="339" t="s">
        <v>1011</v>
      </c>
      <c r="K3755" s="334" t="s">
        <v>4206</v>
      </c>
      <c r="L3755" t="str">
        <f>VLOOKUP(J3755,'State V-Lookup'!$A$1:$B$19,2,0)</f>
        <v>KENTUCKY</v>
      </c>
      <c r="M3755" t="str">
        <f>VLOOKUP(I3755,'Cost Center VLookup'!$A$1:$C$99,2,0)</f>
        <v>2634 KY Div Madisonville C&amp;M/Service</v>
      </c>
      <c r="N3755" t="str">
        <f>VLOOKUP(I3755,'Cost Center VLookup'!$A$1:$C$89,3,0)</f>
        <v>Mike Coleman</v>
      </c>
      <c r="O3755" t="str">
        <f>VLOOKUP(I3755,'Cost Center VLookup'!$A$1:$D$97,4,0)</f>
        <v>Mariam Tucker</v>
      </c>
    </row>
    <row r="3756" spans="1:15" ht="15" hidden="1">
      <c r="A3756" s="340" t="s">
        <v>4286</v>
      </c>
      <c r="B3756" s="341">
        <v>202102</v>
      </c>
      <c r="C3756" s="98" t="s">
        <v>4139</v>
      </c>
      <c r="D3756" s="340" t="s">
        <v>4287</v>
      </c>
      <c r="E3756" s="340" t="s">
        <v>2162</v>
      </c>
      <c r="F3756" s="342">
        <v>1000</v>
      </c>
      <c r="G3756" s="341">
        <v>30736</v>
      </c>
      <c r="H3756" s="7" t="str">
        <f>VLOOKUP(G3756,'Sub-Acct VLookup'!$A$1:$B$44,2,0)</f>
        <v>Community Welfare</v>
      </c>
      <c r="I3756" s="341">
        <v>2637</v>
      </c>
      <c r="J3756" s="339" t="s">
        <v>1011</v>
      </c>
      <c r="K3756" s="319" t="s">
        <v>4207</v>
      </c>
      <c r="L3756" t="str">
        <f>VLOOKUP(J3756,'State V-Lookup'!$A$1:$B$19,2,0)</f>
        <v>KENTUCKY</v>
      </c>
      <c r="M3756" t="str">
        <f>VLOOKUP(I3756,'Cost Center VLookup'!$A$1:$C$99,2,0)</f>
        <v>2637 KY Div Paducah C&amp;M/Service</v>
      </c>
      <c r="N3756" t="str">
        <f>VLOOKUP(I3756,'Cost Center VLookup'!$A$1:$C$89,3,0)</f>
        <v>Pat Mattingly / Sean Jones</v>
      </c>
      <c r="O3756" t="str">
        <f>VLOOKUP(I3756,'Cost Center VLookup'!$A$1:$D$97,4,0)</f>
        <v>Ryan Tolbert</v>
      </c>
    </row>
    <row r="3757" spans="1:15" ht="15" hidden="1">
      <c r="A3757" s="340" t="s">
        <v>4288</v>
      </c>
      <c r="B3757" s="341">
        <v>202102</v>
      </c>
      <c r="C3757" s="98" t="s">
        <v>4139</v>
      </c>
      <c r="D3757" s="340" t="s">
        <v>4289</v>
      </c>
      <c r="E3757" s="340" t="s">
        <v>909</v>
      </c>
      <c r="F3757" s="342">
        <v>1000</v>
      </c>
      <c r="G3757" s="341">
        <v>30736</v>
      </c>
      <c r="H3757" s="7" t="str">
        <f>VLOOKUP(G3757,'Sub-Acct VLookup'!$A$1:$B$44,2,0)</f>
        <v>Community Welfare</v>
      </c>
      <c r="I3757" s="341">
        <v>2637</v>
      </c>
      <c r="J3757" s="339" t="s">
        <v>1011</v>
      </c>
      <c r="K3757" s="319" t="s">
        <v>4207</v>
      </c>
      <c r="L3757" t="str">
        <f>VLOOKUP(J3757,'State V-Lookup'!$A$1:$B$19,2,0)</f>
        <v>KENTUCKY</v>
      </c>
      <c r="M3757" t="str">
        <f>VLOOKUP(I3757,'Cost Center VLookup'!$A$1:$C$99,2,0)</f>
        <v>2637 KY Div Paducah C&amp;M/Service</v>
      </c>
      <c r="N3757" t="str">
        <f>VLOOKUP(I3757,'Cost Center VLookup'!$A$1:$C$89,3,0)</f>
        <v>Pat Mattingly / Sean Jones</v>
      </c>
      <c r="O3757" t="str">
        <f>VLOOKUP(I3757,'Cost Center VLookup'!$A$1:$D$97,4,0)</f>
        <v>Ryan Tolbert</v>
      </c>
    </row>
    <row r="3758" spans="1:15" ht="15" hidden="1">
      <c r="A3758" s="340" t="s">
        <v>4288</v>
      </c>
      <c r="B3758" s="341">
        <v>202102</v>
      </c>
      <c r="C3758" s="98" t="s">
        <v>4139</v>
      </c>
      <c r="D3758" s="340" t="s">
        <v>4289</v>
      </c>
      <c r="E3758" s="340" t="s">
        <v>909</v>
      </c>
      <c r="F3758" s="342">
        <v>1000</v>
      </c>
      <c r="G3758" s="341">
        <v>30736</v>
      </c>
      <c r="H3758" s="7" t="str">
        <f>VLOOKUP(G3758,'Sub-Acct VLookup'!$A$1:$B$44,2,0)</f>
        <v>Community Welfare</v>
      </c>
      <c r="I3758" s="341">
        <v>2636</v>
      </c>
      <c r="J3758" s="339" t="s">
        <v>1011</v>
      </c>
      <c r="K3758" s="319" t="s">
        <v>4207</v>
      </c>
      <c r="L3758" t="str">
        <f>VLOOKUP(J3758,'State V-Lookup'!$A$1:$B$19,2,0)</f>
        <v>KENTUCKY</v>
      </c>
      <c r="M3758" t="str">
        <f>VLOOKUP(I3758,'Cost Center VLookup'!$A$1:$C$99,2,0)</f>
        <v>2636 KY Div Owensboro C&amp;M/Service</v>
      </c>
      <c r="N3758" t="str">
        <f>VLOOKUP(I3758,'Cost Center VLookup'!$A$1:$C$89,3,0)</f>
        <v>Robbie Porter / Daniel Mayfield</v>
      </c>
      <c r="O3758" t="str">
        <f>VLOOKUP(I3758,'Cost Center VLookup'!$A$1:$D$97,4,0)</f>
        <v>Mariam Tucker</v>
      </c>
    </row>
    <row r="3759" spans="1:15" ht="15" hidden="1">
      <c r="A3759" s="340" t="s">
        <v>4288</v>
      </c>
      <c r="B3759" s="341">
        <v>202102</v>
      </c>
      <c r="C3759" s="98" t="s">
        <v>4139</v>
      </c>
      <c r="D3759" s="340" t="s">
        <v>4289</v>
      </c>
      <c r="E3759" s="340" t="s">
        <v>909</v>
      </c>
      <c r="F3759" s="342">
        <v>3000</v>
      </c>
      <c r="G3759" s="341">
        <v>30736</v>
      </c>
      <c r="H3759" s="7" t="str">
        <f>VLOOKUP(G3759,'Sub-Acct VLookup'!$A$1:$B$44,2,0)</f>
        <v>Community Welfare</v>
      </c>
      <c r="I3759" s="341">
        <v>2734</v>
      </c>
      <c r="J3759" s="339" t="s">
        <v>1011</v>
      </c>
      <c r="K3759" s="319" t="s">
        <v>4207</v>
      </c>
      <c r="L3759" t="str">
        <f>VLOOKUP(J3759,'State V-Lookup'!$A$1:$B$19,2,0)</f>
        <v>KENTUCKY</v>
      </c>
      <c r="M3759" t="str">
        <f>VLOOKUP(I3759,'Cost Center VLookup'!$A$1:$C$99,2,0)</f>
        <v>2734 KY Div Bowling Green C&amp;M/Service</v>
      </c>
      <c r="N3759" t="str">
        <f>VLOOKUP(I3759,'Cost Center VLookup'!$A$1:$C$89,3,0)</f>
        <v>Don Bonner / Kolby Beals</v>
      </c>
      <c r="O3759" t="str">
        <f>VLOOKUP(I3759,'Cost Center VLookup'!$A$1:$D$97,4,0)</f>
        <v>Mike Close</v>
      </c>
    </row>
    <row r="3760" spans="1:15" ht="15" hidden="1">
      <c r="A3760" s="340" t="s">
        <v>4288</v>
      </c>
      <c r="B3760" s="341">
        <v>202102</v>
      </c>
      <c r="C3760" s="98" t="s">
        <v>4139</v>
      </c>
      <c r="D3760" s="340" t="s">
        <v>4290</v>
      </c>
      <c r="E3760" s="340" t="s">
        <v>3772</v>
      </c>
      <c r="F3760" s="342">
        <v>500</v>
      </c>
      <c r="G3760" s="341">
        <v>30736</v>
      </c>
      <c r="H3760" s="7" t="str">
        <f>VLOOKUP(G3760,'Sub-Acct VLookup'!$A$1:$B$44,2,0)</f>
        <v>Community Welfare</v>
      </c>
      <c r="I3760" s="341">
        <v>3308</v>
      </c>
      <c r="J3760" s="343" t="s">
        <v>1026</v>
      </c>
      <c r="K3760" s="319" t="s">
        <v>4207</v>
      </c>
      <c r="L3760" t="str">
        <f>VLOOKUP(J3760,'State V-Lookup'!$A$1:$B$19,2,0)</f>
        <v>TENNESSEE</v>
      </c>
      <c r="M3760" t="str">
        <f>VLOOKUP(I3760,'Cost Center VLookup'!$A$1:$C$99,2,0)</f>
        <v>3308 Mid St Div Franklin Marketing</v>
      </c>
      <c r="N3760" t="str">
        <f>VLOOKUP(I3760,'Cost Center VLookup'!$A$1:$C$89,3,0)</f>
        <v>Danny Bertotti</v>
      </c>
      <c r="O3760" t="str">
        <f>VLOOKUP(I3760,'Cost Center VLookup'!$A$1:$D$97,4,0)</f>
        <v>Marketing</v>
      </c>
    </row>
    <row r="3761" spans="1:15" ht="15" hidden="1">
      <c r="A3761" s="340" t="s">
        <v>4291</v>
      </c>
      <c r="B3761" s="341">
        <v>202102</v>
      </c>
      <c r="C3761" s="98" t="s">
        <v>4139</v>
      </c>
      <c r="D3761" s="340" t="s">
        <v>4292</v>
      </c>
      <c r="E3761" s="340" t="s">
        <v>781</v>
      </c>
      <c r="F3761" s="342">
        <v>350</v>
      </c>
      <c r="G3761" s="341">
        <v>30710</v>
      </c>
      <c r="H3761" s="7" t="str">
        <f>VLOOKUP(G3761,'Sub-Acct VLookup'!$A$1:$B$44,2,0)</f>
        <v>Youth Clubs &amp; Centers</v>
      </c>
      <c r="I3761" s="341">
        <v>2636</v>
      </c>
      <c r="J3761" s="339" t="s">
        <v>1011</v>
      </c>
      <c r="K3761" s="334" t="s">
        <v>4206</v>
      </c>
      <c r="L3761" t="str">
        <f>VLOOKUP(J3761,'State V-Lookup'!$A$1:$B$19,2,0)</f>
        <v>KENTUCKY</v>
      </c>
      <c r="M3761" t="str">
        <f>VLOOKUP(I3761,'Cost Center VLookup'!$A$1:$C$99,2,0)</f>
        <v>2636 KY Div Owensboro C&amp;M/Service</v>
      </c>
      <c r="N3761" t="str">
        <f>VLOOKUP(I3761,'Cost Center VLookup'!$A$1:$C$89,3,0)</f>
        <v>Robbie Porter / Daniel Mayfield</v>
      </c>
      <c r="O3761" t="str">
        <f>VLOOKUP(I3761,'Cost Center VLookup'!$A$1:$D$97,4,0)</f>
        <v>Mariam Tucker</v>
      </c>
    </row>
    <row r="3762" spans="1:15" ht="15" hidden="1">
      <c r="A3762" s="340" t="s">
        <v>4293</v>
      </c>
      <c r="B3762" s="341">
        <v>202102</v>
      </c>
      <c r="C3762" s="98" t="s">
        <v>4139</v>
      </c>
      <c r="D3762" s="340" t="s">
        <v>4294</v>
      </c>
      <c r="E3762" s="340" t="s">
        <v>1487</v>
      </c>
      <c r="F3762" s="342">
        <v>2500</v>
      </c>
      <c r="G3762" s="341">
        <v>30702</v>
      </c>
      <c r="H3762" s="7" t="str">
        <f>VLOOKUP(G3762,'Sub-Acct VLookup'!$A$1:$B$44,2,0)</f>
        <v>Education</v>
      </c>
      <c r="I3762" s="341">
        <v>2636</v>
      </c>
      <c r="J3762" s="339" t="s">
        <v>1011</v>
      </c>
      <c r="K3762" s="319" t="s">
        <v>4207</v>
      </c>
      <c r="L3762" t="str">
        <f>VLOOKUP(J3762,'State V-Lookup'!$A$1:$B$19,2,0)</f>
        <v>KENTUCKY</v>
      </c>
      <c r="M3762" t="str">
        <f>VLOOKUP(I3762,'Cost Center VLookup'!$A$1:$C$99,2,0)</f>
        <v>2636 KY Div Owensboro C&amp;M/Service</v>
      </c>
      <c r="N3762" t="str">
        <f>VLOOKUP(I3762,'Cost Center VLookup'!$A$1:$C$89,3,0)</f>
        <v>Robbie Porter / Daniel Mayfield</v>
      </c>
      <c r="O3762" t="str">
        <f>VLOOKUP(I3762,'Cost Center VLookup'!$A$1:$D$97,4,0)</f>
        <v>Mariam Tucker</v>
      </c>
    </row>
    <row r="3763" spans="1:15" ht="15" hidden="1">
      <c r="A3763" s="340" t="s">
        <v>4293</v>
      </c>
      <c r="B3763" s="341">
        <v>202102</v>
      </c>
      <c r="C3763" s="98" t="s">
        <v>4139</v>
      </c>
      <c r="D3763" s="340" t="s">
        <v>4295</v>
      </c>
      <c r="E3763" s="340" t="s">
        <v>1582</v>
      </c>
      <c r="F3763" s="342">
        <v>5000</v>
      </c>
      <c r="G3763" s="341">
        <v>30736</v>
      </c>
      <c r="H3763" s="7" t="str">
        <f>VLOOKUP(G3763,'Sub-Acct VLookup'!$A$1:$B$44,2,0)</f>
        <v>Community Welfare</v>
      </c>
      <c r="I3763" s="341">
        <v>3342</v>
      </c>
      <c r="J3763" s="343" t="s">
        <v>1026</v>
      </c>
      <c r="K3763" s="319" t="s">
        <v>4207</v>
      </c>
      <c r="L3763" t="str">
        <f>VLOOKUP(J3763,'State V-Lookup'!$A$1:$B$19,2,0)</f>
        <v>TENNESSEE</v>
      </c>
      <c r="M3763" t="str">
        <f>VLOOKUP(I3763,'Cost Center VLookup'!$A$1:$C$99,2,0)</f>
        <v>3342 Mid St Div Franklin Operations</v>
      </c>
      <c r="N3763" t="str">
        <f>VLOOKUP(I3763,'Cost Center VLookup'!$A$1:$C$89,3,0)</f>
        <v>Kenny Hay / Steve Steiger</v>
      </c>
      <c r="O3763" t="str">
        <f>VLOOKUP(I3763,'Cost Center VLookup'!$A$1:$D$97,4,0)</f>
        <v>Brett Lowe</v>
      </c>
    </row>
    <row r="3764" spans="1:15" ht="15" hidden="1">
      <c r="A3764" s="340" t="s">
        <v>4293</v>
      </c>
      <c r="B3764" s="341">
        <v>202102</v>
      </c>
      <c r="C3764" s="98" t="s">
        <v>4139</v>
      </c>
      <c r="D3764" s="340" t="s">
        <v>4296</v>
      </c>
      <c r="E3764" s="340" t="s">
        <v>2642</v>
      </c>
      <c r="F3764" s="342">
        <v>250</v>
      </c>
      <c r="G3764" s="341">
        <v>30736</v>
      </c>
      <c r="H3764" s="7" t="str">
        <f>VLOOKUP(G3764,'Sub-Acct VLookup'!$A$1:$B$44,2,0)</f>
        <v>Community Welfare</v>
      </c>
      <c r="I3764" s="341">
        <v>2637</v>
      </c>
      <c r="J3764" s="339" t="s">
        <v>1011</v>
      </c>
      <c r="K3764" s="319" t="s">
        <v>4207</v>
      </c>
      <c r="L3764" t="str">
        <f>VLOOKUP(J3764,'State V-Lookup'!$A$1:$B$19,2,0)</f>
        <v>KENTUCKY</v>
      </c>
      <c r="M3764" t="str">
        <f>VLOOKUP(I3764,'Cost Center VLookup'!$A$1:$C$99,2,0)</f>
        <v>2637 KY Div Paducah C&amp;M/Service</v>
      </c>
      <c r="N3764" t="str">
        <f>VLOOKUP(I3764,'Cost Center VLookup'!$A$1:$C$89,3,0)</f>
        <v>Pat Mattingly / Sean Jones</v>
      </c>
      <c r="O3764" t="str">
        <f>VLOOKUP(I3764,'Cost Center VLookup'!$A$1:$D$97,4,0)</f>
        <v>Ryan Tolbert</v>
      </c>
    </row>
    <row r="3765" spans="1:15" ht="15" hidden="1">
      <c r="A3765" s="340" t="s">
        <v>4297</v>
      </c>
      <c r="B3765" s="341">
        <v>202102</v>
      </c>
      <c r="C3765" s="98" t="s">
        <v>4139</v>
      </c>
      <c r="D3765" s="340" t="s">
        <v>1667</v>
      </c>
      <c r="E3765" s="340" t="s">
        <v>694</v>
      </c>
      <c r="F3765" s="342">
        <v>1000</v>
      </c>
      <c r="G3765" s="341">
        <v>30736</v>
      </c>
      <c r="H3765" s="7" t="str">
        <f>VLOOKUP(G3765,'Sub-Acct VLookup'!$A$1:$B$44,2,0)</f>
        <v>Community Welfare</v>
      </c>
      <c r="I3765" s="341">
        <v>3438</v>
      </c>
      <c r="J3765" s="343" t="s">
        <v>1035</v>
      </c>
      <c r="K3765" s="319" t="s">
        <v>4207</v>
      </c>
      <c r="L3765" t="str">
        <f>VLOOKUP(J3765,'State V-Lookup'!$A$1:$B$19,2,0)</f>
        <v>VIRGINIA</v>
      </c>
      <c r="M3765" t="str">
        <f>VLOOKUP(I3765,'Cost Center VLookup'!$A$1:$C$99,2,0)</f>
        <v>3438 Mid St Div New River North Operations</v>
      </c>
      <c r="N3765" t="str">
        <f>VLOOKUP(I3765,'Cost Center VLookup'!$A$1:$C$89,3,0)</f>
        <v>Perry Patterson</v>
      </c>
      <c r="O3765" t="str">
        <f>VLOOKUP(I3765,'Cost Center VLookup'!$A$1:$D$97,4,0)</f>
        <v>Bernie Anderson</v>
      </c>
    </row>
    <row r="3766" spans="1:15" ht="15" hidden="1">
      <c r="A3766" s="340" t="s">
        <v>4298</v>
      </c>
      <c r="B3766" s="341">
        <v>202102</v>
      </c>
      <c r="C3766" s="98" t="s">
        <v>4139</v>
      </c>
      <c r="D3766" s="340" t="s">
        <v>4300</v>
      </c>
      <c r="E3766" s="340" t="s">
        <v>4299</v>
      </c>
      <c r="F3766" s="342">
        <v>2500</v>
      </c>
      <c r="G3766" s="341">
        <v>30736</v>
      </c>
      <c r="H3766" s="7" t="str">
        <f>VLOOKUP(G3766,'Sub-Acct VLookup'!$A$1:$B$44,2,0)</f>
        <v>Community Welfare</v>
      </c>
      <c r="I3766" s="341">
        <v>3343</v>
      </c>
      <c r="J3766" s="343" t="s">
        <v>1026</v>
      </c>
      <c r="K3766" s="319" t="s">
        <v>4207</v>
      </c>
      <c r="L3766" t="str">
        <f>VLOOKUP(J3766,'State V-Lookup'!$A$1:$B$19,2,0)</f>
        <v>TENNESSEE</v>
      </c>
      <c r="M3766" t="str">
        <f>VLOOKUP(I3766,'Cost Center VLookup'!$A$1:$C$99,2,0)</f>
        <v>3343 Mid St Div Murfreesboro Operations</v>
      </c>
      <c r="N3766" t="str">
        <f>VLOOKUP(I3766,'Cost Center VLookup'!$A$1:$C$89,3,0)</f>
        <v>James Robbins / Jason Griffin</v>
      </c>
      <c r="O3766" t="str">
        <f>VLOOKUP(I3766,'Cost Center VLookup'!$A$1:$D$97,4,0)</f>
        <v>Brett Lowe</v>
      </c>
    </row>
    <row r="3767" spans="1:15" ht="15" hidden="1">
      <c r="A3767" s="340" t="s">
        <v>4298</v>
      </c>
      <c r="B3767" s="341">
        <v>202102</v>
      </c>
      <c r="C3767" s="98" t="s">
        <v>4139</v>
      </c>
      <c r="D3767" s="340" t="s">
        <v>4302</v>
      </c>
      <c r="E3767" s="340" t="s">
        <v>4301</v>
      </c>
      <c r="F3767" s="342">
        <v>1500</v>
      </c>
      <c r="G3767" s="341">
        <v>30706</v>
      </c>
      <c r="H3767" s="7" t="str">
        <f>VLOOKUP(G3767,'Sub-Acct VLookup'!$A$1:$B$44,2,0)</f>
        <v>Museums &amp; Arts</v>
      </c>
      <c r="I3767" s="341">
        <v>3343</v>
      </c>
      <c r="J3767" s="343" t="s">
        <v>1026</v>
      </c>
      <c r="K3767" s="319" t="s">
        <v>4207</v>
      </c>
      <c r="L3767" t="str">
        <f>VLOOKUP(J3767,'State V-Lookup'!$A$1:$B$19,2,0)</f>
        <v>TENNESSEE</v>
      </c>
      <c r="M3767" t="str">
        <f>VLOOKUP(I3767,'Cost Center VLookup'!$A$1:$C$99,2,0)</f>
        <v>3343 Mid St Div Murfreesboro Operations</v>
      </c>
      <c r="N3767" t="str">
        <f>VLOOKUP(I3767,'Cost Center VLookup'!$A$1:$C$89,3,0)</f>
        <v>James Robbins / Jason Griffin</v>
      </c>
      <c r="O3767" t="str">
        <f>VLOOKUP(I3767,'Cost Center VLookup'!$A$1:$D$97,4,0)</f>
        <v>Brett Lowe</v>
      </c>
    </row>
    <row r="3768" spans="1:15" ht="15" hidden="1">
      <c r="A3768" s="340" t="s">
        <v>4303</v>
      </c>
      <c r="B3768" s="341">
        <v>202102</v>
      </c>
      <c r="C3768" s="98" t="s">
        <v>4139</v>
      </c>
      <c r="D3768" s="340" t="s">
        <v>4305</v>
      </c>
      <c r="E3768" s="340" t="s">
        <v>4304</v>
      </c>
      <c r="F3768" s="342">
        <v>1000</v>
      </c>
      <c r="G3768" s="341">
        <v>30702</v>
      </c>
      <c r="H3768" s="7" t="str">
        <f>VLOOKUP(G3768,'Sub-Acct VLookup'!$A$1:$B$44,2,0)</f>
        <v>Education</v>
      </c>
      <c r="I3768" s="341">
        <v>3342</v>
      </c>
      <c r="J3768" s="343" t="s">
        <v>1026</v>
      </c>
      <c r="K3768" s="340" t="s">
        <v>4206</v>
      </c>
      <c r="L3768" t="str">
        <f>VLOOKUP(J3768,'State V-Lookup'!$A$1:$B$19,2,0)</f>
        <v>TENNESSEE</v>
      </c>
      <c r="M3768" t="str">
        <f>VLOOKUP(I3768,'Cost Center VLookup'!$A$1:$C$99,2,0)</f>
        <v>3342 Mid St Div Franklin Operations</v>
      </c>
      <c r="N3768" t="str">
        <f>VLOOKUP(I3768,'Cost Center VLookup'!$A$1:$C$89,3,0)</f>
        <v>Kenny Hay / Steve Steiger</v>
      </c>
      <c r="O3768" t="str">
        <f>VLOOKUP(I3768,'Cost Center VLookup'!$A$1:$D$97,4,0)</f>
        <v>Brett Lowe</v>
      </c>
    </row>
    <row r="3769" spans="1:15" ht="15" hidden="1">
      <c r="A3769" s="340" t="s">
        <v>4306</v>
      </c>
      <c r="B3769" s="341">
        <v>202102</v>
      </c>
      <c r="C3769" s="98" t="s">
        <v>4139</v>
      </c>
      <c r="D3769" s="340" t="s">
        <v>4307</v>
      </c>
      <c r="E3769" s="340" t="s">
        <v>179</v>
      </c>
      <c r="F3769" s="342">
        <v>2000</v>
      </c>
      <c r="G3769" s="341">
        <v>30736</v>
      </c>
      <c r="H3769" s="7" t="str">
        <f>VLOOKUP(G3769,'Sub-Acct VLookup'!$A$1:$B$44,2,0)</f>
        <v>Community Welfare</v>
      </c>
      <c r="I3769" s="341">
        <v>2637</v>
      </c>
      <c r="J3769" s="339" t="s">
        <v>1011</v>
      </c>
      <c r="K3769" s="319" t="s">
        <v>4207</v>
      </c>
      <c r="L3769" t="str">
        <f>VLOOKUP(J3769,'State V-Lookup'!$A$1:$B$19,2,0)</f>
        <v>KENTUCKY</v>
      </c>
      <c r="M3769" t="str">
        <f>VLOOKUP(I3769,'Cost Center VLookup'!$A$1:$C$99,2,0)</f>
        <v>2637 KY Div Paducah C&amp;M/Service</v>
      </c>
      <c r="N3769" t="str">
        <f>VLOOKUP(I3769,'Cost Center VLookup'!$A$1:$C$89,3,0)</f>
        <v>Pat Mattingly / Sean Jones</v>
      </c>
      <c r="O3769" t="str">
        <f>VLOOKUP(I3769,'Cost Center VLookup'!$A$1:$D$97,4,0)</f>
        <v>Ryan Tolbert</v>
      </c>
    </row>
    <row r="3770" spans="1:15" ht="15" hidden="1">
      <c r="A3770" s="340" t="s">
        <v>4306</v>
      </c>
      <c r="B3770" s="341">
        <v>202102</v>
      </c>
      <c r="C3770" s="98" t="s">
        <v>4139</v>
      </c>
      <c r="D3770" s="340" t="s">
        <v>4308</v>
      </c>
      <c r="E3770" s="340" t="s">
        <v>713</v>
      </c>
      <c r="F3770" s="342">
        <v>2500</v>
      </c>
      <c r="G3770" s="341">
        <v>30702</v>
      </c>
      <c r="H3770" s="7" t="str">
        <f>VLOOKUP(G3770,'Sub-Acct VLookup'!$A$1:$B$44,2,0)</f>
        <v>Education</v>
      </c>
      <c r="I3770" s="341">
        <v>2636</v>
      </c>
      <c r="J3770" s="339" t="s">
        <v>1011</v>
      </c>
      <c r="K3770" s="334" t="s">
        <v>4206</v>
      </c>
      <c r="L3770" t="str">
        <f>VLOOKUP(J3770,'State V-Lookup'!$A$1:$B$19,2,0)</f>
        <v>KENTUCKY</v>
      </c>
      <c r="M3770" t="str">
        <f>VLOOKUP(I3770,'Cost Center VLookup'!$A$1:$C$99,2,0)</f>
        <v>2636 KY Div Owensboro C&amp;M/Service</v>
      </c>
      <c r="N3770" t="str">
        <f>VLOOKUP(I3770,'Cost Center VLookup'!$A$1:$C$89,3,0)</f>
        <v>Robbie Porter / Daniel Mayfield</v>
      </c>
      <c r="O3770" t="str">
        <f>VLOOKUP(I3770,'Cost Center VLookup'!$A$1:$D$97,4,0)</f>
        <v>Mariam Tucker</v>
      </c>
    </row>
    <row r="3771" spans="1:15" ht="15" hidden="1">
      <c r="A3771" s="340" t="s">
        <v>4309</v>
      </c>
      <c r="B3771" s="341">
        <v>202102</v>
      </c>
      <c r="C3771" s="98" t="s">
        <v>4139</v>
      </c>
      <c r="D3771" s="340" t="s">
        <v>4310</v>
      </c>
      <c r="E3771" s="340" t="s">
        <v>2452</v>
      </c>
      <c r="F3771" s="342">
        <v>500</v>
      </c>
      <c r="G3771" s="341">
        <v>30736</v>
      </c>
      <c r="H3771" s="7" t="str">
        <f>VLOOKUP(G3771,'Sub-Acct VLookup'!$A$1:$B$44,2,0)</f>
        <v>Community Welfare</v>
      </c>
      <c r="I3771" s="341">
        <v>3342</v>
      </c>
      <c r="J3771" s="343" t="s">
        <v>1026</v>
      </c>
      <c r="K3771" s="319" t="s">
        <v>4207</v>
      </c>
      <c r="L3771" t="str">
        <f>VLOOKUP(J3771,'State V-Lookup'!$A$1:$B$19,2,0)</f>
        <v>TENNESSEE</v>
      </c>
      <c r="M3771" t="str">
        <f>VLOOKUP(I3771,'Cost Center VLookup'!$A$1:$C$99,2,0)</f>
        <v>3342 Mid St Div Franklin Operations</v>
      </c>
      <c r="N3771" t="str">
        <f>VLOOKUP(I3771,'Cost Center VLookup'!$A$1:$C$89,3,0)</f>
        <v>Kenny Hay / Steve Steiger</v>
      </c>
      <c r="O3771" t="str">
        <f>VLOOKUP(I3771,'Cost Center VLookup'!$A$1:$D$97,4,0)</f>
        <v>Brett Lowe</v>
      </c>
    </row>
    <row r="3772" spans="1:15" ht="15" hidden="1">
      <c r="A3772" s="340" t="s">
        <v>4311</v>
      </c>
      <c r="B3772" s="341">
        <v>202102</v>
      </c>
      <c r="C3772" s="98" t="s">
        <v>4139</v>
      </c>
      <c r="D3772" s="340" t="s">
        <v>3944</v>
      </c>
      <c r="E3772" s="340" t="s">
        <v>4312</v>
      </c>
      <c r="F3772" s="342">
        <v>1100</v>
      </c>
      <c r="G3772" s="341">
        <v>30736</v>
      </c>
      <c r="H3772" s="7" t="str">
        <f>VLOOKUP(G3772,'Sub-Acct VLookup'!$A$1:$B$44,2,0)</f>
        <v>Community Welfare</v>
      </c>
      <c r="I3772" s="341">
        <v>2636</v>
      </c>
      <c r="J3772" s="339" t="s">
        <v>1011</v>
      </c>
      <c r="K3772" s="319" t="s">
        <v>4207</v>
      </c>
      <c r="L3772" t="str">
        <f>VLOOKUP(J3772,'State V-Lookup'!$A$1:$B$19,2,0)</f>
        <v>KENTUCKY</v>
      </c>
      <c r="M3772" t="str">
        <f>VLOOKUP(I3772,'Cost Center VLookup'!$A$1:$C$99,2,0)</f>
        <v>2636 KY Div Owensboro C&amp;M/Service</v>
      </c>
      <c r="N3772" t="str">
        <f>VLOOKUP(I3772,'Cost Center VLookup'!$A$1:$C$89,3,0)</f>
        <v>Robbie Porter / Daniel Mayfield</v>
      </c>
      <c r="O3772" t="str">
        <f>VLOOKUP(I3772,'Cost Center VLookup'!$A$1:$D$97,4,0)</f>
        <v>Mariam Tucker</v>
      </c>
    </row>
    <row r="3773" spans="1:15" ht="15" hidden="1">
      <c r="A3773" s="340" t="s">
        <v>4188</v>
      </c>
      <c r="B3773" s="341">
        <v>202102</v>
      </c>
      <c r="C3773" s="98" t="s">
        <v>4139</v>
      </c>
      <c r="D3773" s="340" t="s">
        <v>4313</v>
      </c>
      <c r="E3773" s="340" t="s">
        <v>567</v>
      </c>
      <c r="F3773" s="342">
        <v>2500</v>
      </c>
      <c r="G3773" s="341">
        <v>30736</v>
      </c>
      <c r="H3773" s="7" t="str">
        <f>VLOOKUP(G3773,'Sub-Acct VLookup'!$A$1:$B$44,2,0)</f>
        <v>Community Welfare</v>
      </c>
      <c r="I3773" s="341">
        <v>2636</v>
      </c>
      <c r="J3773" s="339" t="s">
        <v>1011</v>
      </c>
      <c r="K3773" s="319" t="s">
        <v>4207</v>
      </c>
      <c r="L3773" t="str">
        <f>VLOOKUP(J3773,'State V-Lookup'!$A$1:$B$19,2,0)</f>
        <v>KENTUCKY</v>
      </c>
      <c r="M3773" t="str">
        <f>VLOOKUP(I3773,'Cost Center VLookup'!$A$1:$C$99,2,0)</f>
        <v>2636 KY Div Owensboro C&amp;M/Service</v>
      </c>
      <c r="N3773" t="str">
        <f>VLOOKUP(I3773,'Cost Center VLookup'!$A$1:$C$89,3,0)</f>
        <v>Robbie Porter / Daniel Mayfield</v>
      </c>
      <c r="O3773" t="str">
        <f>VLOOKUP(I3773,'Cost Center VLookup'!$A$1:$D$97,4,0)</f>
        <v>Mariam Tucker</v>
      </c>
    </row>
    <row r="3774" spans="1:15" ht="15" hidden="1">
      <c r="A3774" s="340" t="s">
        <v>4314</v>
      </c>
      <c r="B3774" s="341">
        <v>202102</v>
      </c>
      <c r="C3774" s="98" t="s">
        <v>4139</v>
      </c>
      <c r="D3774" s="340" t="s">
        <v>4315</v>
      </c>
      <c r="E3774" s="340" t="s">
        <v>470</v>
      </c>
      <c r="F3774" s="342">
        <v>1000</v>
      </c>
      <c r="G3774" s="341">
        <v>30736</v>
      </c>
      <c r="H3774" s="7" t="str">
        <f>VLOOKUP(G3774,'Sub-Acct VLookup'!$A$1:$B$44,2,0)</f>
        <v>Community Welfare</v>
      </c>
      <c r="I3774" s="341">
        <v>2734</v>
      </c>
      <c r="J3774" s="339" t="s">
        <v>1011</v>
      </c>
      <c r="K3774" s="319" t="s">
        <v>4207</v>
      </c>
      <c r="L3774" t="str">
        <f>VLOOKUP(J3774,'State V-Lookup'!$A$1:$B$19,2,0)</f>
        <v>KENTUCKY</v>
      </c>
      <c r="M3774" t="str">
        <f>VLOOKUP(I3774,'Cost Center VLookup'!$A$1:$C$99,2,0)</f>
        <v>2734 KY Div Bowling Green C&amp;M/Service</v>
      </c>
      <c r="N3774" t="str">
        <f>VLOOKUP(I3774,'Cost Center VLookup'!$A$1:$C$89,3,0)</f>
        <v>Don Bonner / Kolby Beals</v>
      </c>
      <c r="O3774" t="str">
        <f>VLOOKUP(I3774,'Cost Center VLookup'!$A$1:$D$97,4,0)</f>
        <v>Mike Close</v>
      </c>
    </row>
    <row r="3775" spans="1:15" ht="15" hidden="1">
      <c r="A3775" s="344" t="s">
        <v>4298</v>
      </c>
      <c r="B3775" s="346">
        <v>202103</v>
      </c>
      <c r="C3775" s="98" t="s">
        <v>4139</v>
      </c>
      <c r="D3775" s="344" t="s">
        <v>4316</v>
      </c>
      <c r="E3775" s="344" t="s">
        <v>3210</v>
      </c>
      <c r="F3775" s="345">
        <v>10000</v>
      </c>
      <c r="G3775" s="346">
        <v>30736</v>
      </c>
      <c r="H3775" s="7" t="str">
        <f>VLOOKUP(G3775,'Sub-Acct VLookup'!$A$1:$B$44,2,0)</f>
        <v>Community Welfare</v>
      </c>
      <c r="I3775" s="346">
        <v>3436</v>
      </c>
      <c r="J3775" s="347" t="s">
        <v>1026</v>
      </c>
      <c r="K3775" s="319" t="s">
        <v>4207</v>
      </c>
      <c r="L3775" t="str">
        <f>VLOOKUP(J3775,'State V-Lookup'!$A$1:$B$19,2,0)</f>
        <v>TENNESSEE</v>
      </c>
      <c r="M3775" t="str">
        <f>VLOOKUP(I3775,'Cost Center VLookup'!$A$1:$C$99,2,0)</f>
        <v>3436 Mid St Div Johnson City Tri-Cities Operations</v>
      </c>
      <c r="N3775" t="str">
        <f>VLOOKUP(I3775,'Cost Center VLookup'!$A$1:$C$89,3,0)</f>
        <v>John Bradley</v>
      </c>
      <c r="O3775" t="str">
        <f>VLOOKUP(I3775,'Cost Center VLookup'!$A$1:$D$97,4,0)</f>
        <v>Bernie Anderson</v>
      </c>
    </row>
    <row r="3776" spans="1:15" ht="15" hidden="1">
      <c r="A3776" s="344" t="s">
        <v>4317</v>
      </c>
      <c r="B3776" s="346">
        <v>202103</v>
      </c>
      <c r="C3776" s="98" t="s">
        <v>4139</v>
      </c>
      <c r="D3776" s="344" t="s">
        <v>4318</v>
      </c>
      <c r="E3776" s="344" t="s">
        <v>470</v>
      </c>
      <c r="F3776" s="345">
        <v>600</v>
      </c>
      <c r="G3776" s="346">
        <v>30736</v>
      </c>
      <c r="H3776" s="7" t="str">
        <f>VLOOKUP(G3776,'Sub-Acct VLookup'!$A$1:$B$44,2,0)</f>
        <v>Community Welfare</v>
      </c>
      <c r="I3776" s="346">
        <v>2734</v>
      </c>
      <c r="J3776" s="339" t="s">
        <v>1011</v>
      </c>
      <c r="K3776" s="319" t="s">
        <v>4207</v>
      </c>
      <c r="L3776" t="str">
        <f>VLOOKUP(J3776,'State V-Lookup'!$A$1:$B$19,2,0)</f>
        <v>KENTUCKY</v>
      </c>
      <c r="M3776" t="str">
        <f>VLOOKUP(I3776,'Cost Center VLookup'!$A$1:$C$99,2,0)</f>
        <v>2734 KY Div Bowling Green C&amp;M/Service</v>
      </c>
      <c r="N3776" t="str">
        <f>VLOOKUP(I3776,'Cost Center VLookup'!$A$1:$C$89,3,0)</f>
        <v>Don Bonner / Kolby Beals</v>
      </c>
      <c r="O3776" t="str">
        <f>VLOOKUP(I3776,'Cost Center VLookup'!$A$1:$D$97,4,0)</f>
        <v>Mike Close</v>
      </c>
    </row>
    <row r="3777" spans="1:15" ht="15" hidden="1">
      <c r="A3777" s="344" t="s">
        <v>4317</v>
      </c>
      <c r="B3777" s="346">
        <v>202103</v>
      </c>
      <c r="C3777" s="98" t="s">
        <v>4139</v>
      </c>
      <c r="D3777" s="344" t="s">
        <v>4319</v>
      </c>
      <c r="E3777" s="344" t="s">
        <v>470</v>
      </c>
      <c r="F3777" s="345">
        <v>750</v>
      </c>
      <c r="G3777" s="346">
        <v>30736</v>
      </c>
      <c r="H3777" s="7" t="str">
        <f>VLOOKUP(G3777,'Sub-Acct VLookup'!$A$1:$B$44,2,0)</f>
        <v>Community Welfare</v>
      </c>
      <c r="I3777" s="346">
        <v>2734</v>
      </c>
      <c r="J3777" s="339" t="s">
        <v>1011</v>
      </c>
      <c r="K3777" s="319" t="s">
        <v>4207</v>
      </c>
      <c r="L3777" t="str">
        <f>VLOOKUP(J3777,'State V-Lookup'!$A$1:$B$19,2,0)</f>
        <v>KENTUCKY</v>
      </c>
      <c r="M3777" t="str">
        <f>VLOOKUP(I3777,'Cost Center VLookup'!$A$1:$C$99,2,0)</f>
        <v>2734 KY Div Bowling Green C&amp;M/Service</v>
      </c>
      <c r="N3777" t="str">
        <f>VLOOKUP(I3777,'Cost Center VLookup'!$A$1:$C$89,3,0)</f>
        <v>Don Bonner / Kolby Beals</v>
      </c>
      <c r="O3777" t="str">
        <f>VLOOKUP(I3777,'Cost Center VLookup'!$A$1:$D$97,4,0)</f>
        <v>Mike Close</v>
      </c>
    </row>
    <row r="3778" spans="1:15" ht="15" hidden="1">
      <c r="A3778" s="344" t="s">
        <v>4317</v>
      </c>
      <c r="B3778" s="346">
        <v>202103</v>
      </c>
      <c r="C3778" s="98" t="s">
        <v>4139</v>
      </c>
      <c r="D3778" s="344" t="s">
        <v>4320</v>
      </c>
      <c r="E3778" s="344" t="s">
        <v>470</v>
      </c>
      <c r="F3778" s="345">
        <v>1500</v>
      </c>
      <c r="G3778" s="346">
        <v>30736</v>
      </c>
      <c r="H3778" s="7" t="str">
        <f>VLOOKUP(G3778,'Sub-Acct VLookup'!$A$1:$B$44,2,0)</f>
        <v>Community Welfare</v>
      </c>
      <c r="I3778" s="346">
        <v>2734</v>
      </c>
      <c r="J3778" s="339" t="s">
        <v>1011</v>
      </c>
      <c r="K3778" s="319" t="s">
        <v>4207</v>
      </c>
      <c r="L3778" t="str">
        <f>VLOOKUP(J3778,'State V-Lookup'!$A$1:$B$19,2,0)</f>
        <v>KENTUCKY</v>
      </c>
      <c r="M3778" t="str">
        <f>VLOOKUP(I3778,'Cost Center VLookup'!$A$1:$C$99,2,0)</f>
        <v>2734 KY Div Bowling Green C&amp;M/Service</v>
      </c>
      <c r="N3778" t="str">
        <f>VLOOKUP(I3778,'Cost Center VLookup'!$A$1:$C$89,3,0)</f>
        <v>Don Bonner / Kolby Beals</v>
      </c>
      <c r="O3778" t="str">
        <f>VLOOKUP(I3778,'Cost Center VLookup'!$A$1:$D$97,4,0)</f>
        <v>Mike Close</v>
      </c>
    </row>
    <row r="3779" spans="1:15" ht="15" hidden="1">
      <c r="A3779" s="344" t="s">
        <v>4321</v>
      </c>
      <c r="B3779" s="346">
        <v>202103</v>
      </c>
      <c r="C3779" s="98" t="s">
        <v>4139</v>
      </c>
      <c r="D3779" s="344" t="s">
        <v>4322</v>
      </c>
      <c r="E3779" s="344" t="s">
        <v>470</v>
      </c>
      <c r="F3779" s="345">
        <v>10000</v>
      </c>
      <c r="G3779" s="346">
        <v>30736</v>
      </c>
      <c r="H3779" s="7" t="str">
        <f>VLOOKUP(G3779,'Sub-Acct VLookup'!$A$1:$B$44,2,0)</f>
        <v>Community Welfare</v>
      </c>
      <c r="I3779" s="346">
        <v>3333</v>
      </c>
      <c r="J3779" s="339" t="s">
        <v>1011</v>
      </c>
      <c r="K3779" s="319" t="s">
        <v>4207</v>
      </c>
      <c r="L3779" t="str">
        <f>VLOOKUP(J3779,'State V-Lookup'!$A$1:$B$19,2,0)</f>
        <v>KENTUCKY</v>
      </c>
      <c r="M3779" t="str">
        <f>VLOOKUP(I3779,'Cost Center VLookup'!$A$1:$C$99,2,0)</f>
        <v>3333 Mid St Div Public Affairs</v>
      </c>
      <c r="N3779" t="str">
        <f>VLOOKUP(I3779,'Cost Center VLookup'!$A$1:$C$89,3,0)</f>
        <v>Mark Martin</v>
      </c>
      <c r="O3779" t="str">
        <f>VLOOKUP(I3779,'Cost Center VLookup'!$A$1:$D$97,4,0)</f>
        <v>Administration</v>
      </c>
    </row>
    <row r="3780" spans="1:15" ht="15" hidden="1">
      <c r="A3780" s="344" t="s">
        <v>4321</v>
      </c>
      <c r="B3780" s="346">
        <v>202103</v>
      </c>
      <c r="C3780" s="98" t="s">
        <v>4139</v>
      </c>
      <c r="D3780" s="344" t="s">
        <v>4323</v>
      </c>
      <c r="E3780" s="344" t="s">
        <v>3206</v>
      </c>
      <c r="F3780" s="345">
        <v>250</v>
      </c>
      <c r="G3780" s="346">
        <v>30736</v>
      </c>
      <c r="H3780" s="7" t="str">
        <f>VLOOKUP(G3780,'Sub-Acct VLookup'!$A$1:$B$44,2,0)</f>
        <v>Community Welfare</v>
      </c>
      <c r="I3780" s="346">
        <v>2636</v>
      </c>
      <c r="J3780" s="339" t="s">
        <v>1011</v>
      </c>
      <c r="K3780" s="319" t="s">
        <v>4207</v>
      </c>
      <c r="L3780" t="str">
        <f>VLOOKUP(J3780,'State V-Lookup'!$A$1:$B$19,2,0)</f>
        <v>KENTUCKY</v>
      </c>
      <c r="M3780" t="str">
        <f>VLOOKUP(I3780,'Cost Center VLookup'!$A$1:$C$99,2,0)</f>
        <v>2636 KY Div Owensboro C&amp;M/Service</v>
      </c>
      <c r="N3780" t="str">
        <f>VLOOKUP(I3780,'Cost Center VLookup'!$A$1:$C$89,3,0)</f>
        <v>Robbie Porter / Daniel Mayfield</v>
      </c>
      <c r="O3780" t="str">
        <f>VLOOKUP(I3780,'Cost Center VLookup'!$A$1:$D$97,4,0)</f>
        <v>Mariam Tucker</v>
      </c>
    </row>
    <row r="3781" spans="1:15" ht="15" hidden="1">
      <c r="A3781" s="344" t="s">
        <v>4324</v>
      </c>
      <c r="B3781" s="346">
        <v>202103</v>
      </c>
      <c r="C3781" s="98" t="s">
        <v>4139</v>
      </c>
      <c r="D3781" s="344" t="s">
        <v>4325</v>
      </c>
      <c r="E3781" s="344" t="s">
        <v>484</v>
      </c>
      <c r="F3781" s="345">
        <v>2400</v>
      </c>
      <c r="G3781" s="346">
        <v>30736</v>
      </c>
      <c r="H3781" s="7" t="str">
        <f>VLOOKUP(G3781,'Sub-Acct VLookup'!$A$1:$B$44,2,0)</f>
        <v>Community Welfare</v>
      </c>
      <c r="I3781" s="346">
        <v>3434</v>
      </c>
      <c r="J3781" s="347" t="s">
        <v>1026</v>
      </c>
      <c r="K3781" s="319" t="s">
        <v>4207</v>
      </c>
      <c r="L3781" t="str">
        <f>VLOOKUP(J3781,'State V-Lookup'!$A$1:$B$19,2,0)</f>
        <v>TENNESSEE</v>
      </c>
      <c r="M3781" t="str">
        <f>VLOOKUP(I3781,'Cost Center VLookup'!$A$1:$C$99,2,0)</f>
        <v>3434 Mid St Div Maryville Operations</v>
      </c>
      <c r="N3781" t="str">
        <f>VLOOKUP(I3781,'Cost Center VLookup'!$A$1:$C$89,3,0)</f>
        <v>Bobby Burrell</v>
      </c>
      <c r="O3781" t="str">
        <f>VLOOKUP(I3781,'Cost Center VLookup'!$A$1:$D$97,4,0)</f>
        <v>Bernie Anderson</v>
      </c>
    </row>
    <row r="3782" spans="1:15" ht="15" hidden="1">
      <c r="A3782" s="344" t="s">
        <v>4326</v>
      </c>
      <c r="B3782" s="346">
        <v>202103</v>
      </c>
      <c r="C3782" s="98" t="s">
        <v>4139</v>
      </c>
      <c r="D3782" s="344" t="s">
        <v>4327</v>
      </c>
      <c r="E3782" s="344" t="s">
        <v>3765</v>
      </c>
      <c r="F3782" s="345">
        <v>1000</v>
      </c>
      <c r="G3782" s="346">
        <v>30736</v>
      </c>
      <c r="H3782" s="7" t="str">
        <f>VLOOKUP(G3782,'Sub-Acct VLookup'!$A$1:$B$44,2,0)</f>
        <v>Community Welfare</v>
      </c>
      <c r="I3782" s="346">
        <v>2637</v>
      </c>
      <c r="J3782" s="339" t="s">
        <v>1011</v>
      </c>
      <c r="K3782" s="319" t="s">
        <v>4207</v>
      </c>
      <c r="L3782" t="str">
        <f>VLOOKUP(J3782,'State V-Lookup'!$A$1:$B$19,2,0)</f>
        <v>KENTUCKY</v>
      </c>
      <c r="M3782" t="str">
        <f>VLOOKUP(I3782,'Cost Center VLookup'!$A$1:$C$99,2,0)</f>
        <v>2637 KY Div Paducah C&amp;M/Service</v>
      </c>
      <c r="N3782" t="str">
        <f>VLOOKUP(I3782,'Cost Center VLookup'!$A$1:$C$89,3,0)</f>
        <v>Pat Mattingly / Sean Jones</v>
      </c>
      <c r="O3782" t="str">
        <f>VLOOKUP(I3782,'Cost Center VLookup'!$A$1:$D$97,4,0)</f>
        <v>Ryan Tolbert</v>
      </c>
    </row>
    <row r="3783" spans="1:15" ht="15" hidden="1">
      <c r="A3783" s="344" t="s">
        <v>4326</v>
      </c>
      <c r="B3783" s="346">
        <v>202103</v>
      </c>
      <c r="C3783" s="98" t="s">
        <v>4139</v>
      </c>
      <c r="D3783" s="344" t="s">
        <v>4327</v>
      </c>
      <c r="E3783" s="344" t="s">
        <v>3808</v>
      </c>
      <c r="F3783" s="345">
        <v>750</v>
      </c>
      <c r="G3783" s="346">
        <v>30736</v>
      </c>
      <c r="H3783" s="7" t="str">
        <f>VLOOKUP(G3783,'Sub-Acct VLookup'!$A$1:$B$44,2,0)</f>
        <v>Community Welfare</v>
      </c>
      <c r="I3783" s="346">
        <v>2637</v>
      </c>
      <c r="J3783" s="339" t="s">
        <v>1011</v>
      </c>
      <c r="K3783" s="319" t="s">
        <v>4207</v>
      </c>
      <c r="L3783" t="str">
        <f>VLOOKUP(J3783,'State V-Lookup'!$A$1:$B$19,2,0)</f>
        <v>KENTUCKY</v>
      </c>
      <c r="M3783" t="str">
        <f>VLOOKUP(I3783,'Cost Center VLookup'!$A$1:$C$99,2,0)</f>
        <v>2637 KY Div Paducah C&amp;M/Service</v>
      </c>
      <c r="N3783" t="str">
        <f>VLOOKUP(I3783,'Cost Center VLookup'!$A$1:$C$89,3,0)</f>
        <v>Pat Mattingly / Sean Jones</v>
      </c>
      <c r="O3783" t="str">
        <f>VLOOKUP(I3783,'Cost Center VLookup'!$A$1:$D$97,4,0)</f>
        <v>Ryan Tolbert</v>
      </c>
    </row>
    <row r="3784" spans="1:15" ht="15" hidden="1">
      <c r="A3784" s="344" t="s">
        <v>4328</v>
      </c>
      <c r="B3784" s="346">
        <v>202103</v>
      </c>
      <c r="C3784" s="98" t="s">
        <v>4139</v>
      </c>
      <c r="D3784" s="344" t="s">
        <v>4329</v>
      </c>
      <c r="E3784" s="344" t="s">
        <v>3333</v>
      </c>
      <c r="F3784" s="345">
        <v>250</v>
      </c>
      <c r="G3784" s="346">
        <v>30736</v>
      </c>
      <c r="H3784" s="7" t="str">
        <f>VLOOKUP(G3784,'Sub-Acct VLookup'!$A$1:$B$44,2,0)</f>
        <v>Community Welfare</v>
      </c>
      <c r="I3784" s="346">
        <v>2635</v>
      </c>
      <c r="J3784" s="339" t="s">
        <v>1011</v>
      </c>
      <c r="K3784" s="319" t="s">
        <v>4207</v>
      </c>
      <c r="L3784" t="str">
        <f>VLOOKUP(J3784,'State V-Lookup'!$A$1:$B$19,2,0)</f>
        <v>KENTUCKY</v>
      </c>
      <c r="M3784" t="str">
        <f>VLOOKUP(I3784,'Cost Center VLookup'!$A$1:$C$99,2,0)</f>
        <v>2635 KY Div Princeton C&amp;M/Service</v>
      </c>
      <c r="N3784" t="str">
        <f>VLOOKUP(I3784,'Cost Center VLookup'!$A$1:$C$89,3,0)</f>
        <v>Rusty Honeycutt</v>
      </c>
      <c r="O3784" t="str">
        <f>VLOOKUP(I3784,'Cost Center VLookup'!$A$1:$D$97,4,0)</f>
        <v>Mariam Tucker</v>
      </c>
    </row>
    <row r="3785" spans="1:15" ht="15" hidden="1">
      <c r="A3785" s="344" t="s">
        <v>4330</v>
      </c>
      <c r="B3785" s="346">
        <v>202103</v>
      </c>
      <c r="C3785" s="98" t="s">
        <v>4139</v>
      </c>
      <c r="D3785" s="344" t="s">
        <v>4331</v>
      </c>
      <c r="E3785" s="344" t="s">
        <v>491</v>
      </c>
      <c r="F3785" s="345">
        <v>500</v>
      </c>
      <c r="G3785" s="346">
        <v>30736</v>
      </c>
      <c r="H3785" s="7" t="str">
        <f>VLOOKUP(G3785,'Sub-Acct VLookup'!$A$1:$B$44,2,0)</f>
        <v>Community Welfare</v>
      </c>
      <c r="I3785" s="346">
        <v>2636</v>
      </c>
      <c r="J3785" s="339" t="s">
        <v>1011</v>
      </c>
      <c r="K3785" s="319" t="s">
        <v>4207</v>
      </c>
      <c r="L3785" t="str">
        <f>VLOOKUP(J3785,'State V-Lookup'!$A$1:$B$19,2,0)</f>
        <v>KENTUCKY</v>
      </c>
      <c r="M3785" t="str">
        <f>VLOOKUP(I3785,'Cost Center VLookup'!$A$1:$C$99,2,0)</f>
        <v>2636 KY Div Owensboro C&amp;M/Service</v>
      </c>
      <c r="N3785" t="str">
        <f>VLOOKUP(I3785,'Cost Center VLookup'!$A$1:$C$89,3,0)</f>
        <v>Robbie Porter / Daniel Mayfield</v>
      </c>
      <c r="O3785" t="str">
        <f>VLOOKUP(I3785,'Cost Center VLookup'!$A$1:$D$97,4,0)</f>
        <v>Mariam Tucker</v>
      </c>
    </row>
    <row r="3786" spans="1:15" ht="15" hidden="1">
      <c r="A3786" s="344" t="s">
        <v>4332</v>
      </c>
      <c r="B3786" s="346">
        <v>202103</v>
      </c>
      <c r="C3786" s="98" t="s">
        <v>4139</v>
      </c>
      <c r="D3786" s="344" t="s">
        <v>4333</v>
      </c>
      <c r="E3786" s="344" t="s">
        <v>2595</v>
      </c>
      <c r="F3786" s="345">
        <v>1000</v>
      </c>
      <c r="G3786" s="346">
        <v>30736</v>
      </c>
      <c r="H3786" s="7" t="str">
        <f>VLOOKUP(G3786,'Sub-Acct VLookup'!$A$1:$B$44,2,0)</f>
        <v>Community Welfare</v>
      </c>
      <c r="I3786" s="346">
        <v>2634</v>
      </c>
      <c r="J3786" s="339" t="s">
        <v>1011</v>
      </c>
      <c r="K3786" s="334" t="s">
        <v>4228</v>
      </c>
      <c r="L3786" t="str">
        <f>VLOOKUP(J3786,'State V-Lookup'!$A$1:$B$19,2,0)</f>
        <v>KENTUCKY</v>
      </c>
      <c r="M3786" t="str">
        <f>VLOOKUP(I3786,'Cost Center VLookup'!$A$1:$C$99,2,0)</f>
        <v>2634 KY Div Madisonville C&amp;M/Service</v>
      </c>
      <c r="N3786" t="str">
        <f>VLOOKUP(I3786,'Cost Center VLookup'!$A$1:$C$89,3,0)</f>
        <v>Mike Coleman</v>
      </c>
      <c r="O3786" t="str">
        <f>VLOOKUP(I3786,'Cost Center VLookup'!$A$1:$D$97,4,0)</f>
        <v>Mariam Tucker</v>
      </c>
    </row>
    <row r="3787" spans="1:15" ht="15" hidden="1">
      <c r="A3787" s="344" t="s">
        <v>4334</v>
      </c>
      <c r="B3787" s="346">
        <v>202103</v>
      </c>
      <c r="C3787" s="98" t="s">
        <v>4139</v>
      </c>
      <c r="D3787" s="344" t="s">
        <v>4335</v>
      </c>
      <c r="E3787" s="344" t="s">
        <v>470</v>
      </c>
      <c r="F3787" s="345">
        <v>1000</v>
      </c>
      <c r="G3787" s="346">
        <v>30736</v>
      </c>
      <c r="H3787" s="7" t="str">
        <f>VLOOKUP(G3787,'Sub-Acct VLookup'!$A$1:$B$44,2,0)</f>
        <v>Community Welfare</v>
      </c>
      <c r="I3787" s="346">
        <v>2738</v>
      </c>
      <c r="J3787" s="339" t="s">
        <v>1011</v>
      </c>
      <c r="K3787" s="319" t="s">
        <v>4207</v>
      </c>
      <c r="L3787" t="str">
        <f>VLOOKUP(J3787,'State V-Lookup'!$A$1:$B$19,2,0)</f>
        <v>KENTUCKY</v>
      </c>
      <c r="M3787" t="str">
        <f>VLOOKUP(I3787,'Cost Center VLookup'!$A$1:$C$99,2,0)</f>
        <v>2738 KY Div Campbellsville C&amp;M/Service</v>
      </c>
      <c r="N3787" t="str">
        <f>VLOOKUP(I3787,'Cost Center VLookup'!$A$1:$C$89,3,0)</f>
        <v>Matt Ferguson</v>
      </c>
      <c r="O3787" t="str">
        <f>VLOOKUP(I3787,'Cost Center VLookup'!$A$1:$D$97,4,0)</f>
        <v>Mike Close</v>
      </c>
    </row>
    <row r="3788" spans="1:15" ht="15" hidden="1">
      <c r="A3788" s="344" t="s">
        <v>4334</v>
      </c>
      <c r="B3788" s="346">
        <v>202103</v>
      </c>
      <c r="C3788" s="98" t="s">
        <v>4139</v>
      </c>
      <c r="D3788" s="344" t="s">
        <v>4336</v>
      </c>
      <c r="E3788" s="344" t="s">
        <v>484</v>
      </c>
      <c r="F3788" s="345">
        <v>1500</v>
      </c>
      <c r="G3788" s="346">
        <v>30703</v>
      </c>
      <c r="H3788" s="7" t="str">
        <f>VLOOKUP(G3788,'Sub-Acct VLookup'!$A$1:$B$44,2,0)</f>
        <v>United Way Agencies</v>
      </c>
      <c r="I3788" s="346">
        <v>2734</v>
      </c>
      <c r="J3788" s="339" t="s">
        <v>1011</v>
      </c>
      <c r="K3788" s="319" t="s">
        <v>4207</v>
      </c>
      <c r="L3788" t="str">
        <f>VLOOKUP(J3788,'State V-Lookup'!$A$1:$B$19,2,0)</f>
        <v>KENTUCKY</v>
      </c>
      <c r="M3788" t="str">
        <f>VLOOKUP(I3788,'Cost Center VLookup'!$A$1:$C$99,2,0)</f>
        <v>2734 KY Div Bowling Green C&amp;M/Service</v>
      </c>
      <c r="N3788" t="str">
        <f>VLOOKUP(I3788,'Cost Center VLookup'!$A$1:$C$89,3,0)</f>
        <v>Don Bonner / Kolby Beals</v>
      </c>
      <c r="O3788" t="str">
        <f>VLOOKUP(I3788,'Cost Center VLookup'!$A$1:$D$97,4,0)</f>
        <v>Mike Close</v>
      </c>
    </row>
    <row r="3789" spans="1:15" ht="15" hidden="1">
      <c r="A3789" s="344" t="s">
        <v>4337</v>
      </c>
      <c r="B3789" s="346">
        <v>202103</v>
      </c>
      <c r="C3789" s="98" t="s">
        <v>4139</v>
      </c>
      <c r="D3789" s="344" t="s">
        <v>4338</v>
      </c>
      <c r="E3789" s="344" t="s">
        <v>3780</v>
      </c>
      <c r="F3789" s="345">
        <v>500</v>
      </c>
      <c r="G3789" s="346">
        <v>30736</v>
      </c>
      <c r="H3789" s="7" t="str">
        <f>VLOOKUP(G3789,'Sub-Acct VLookup'!$A$1:$B$44,2,0)</f>
        <v>Community Welfare</v>
      </c>
      <c r="I3789" s="346">
        <v>2734</v>
      </c>
      <c r="J3789" s="339" t="s">
        <v>1011</v>
      </c>
      <c r="K3789" s="319" t="s">
        <v>4207</v>
      </c>
      <c r="L3789" t="str">
        <f>VLOOKUP(J3789,'State V-Lookup'!$A$1:$B$19,2,0)</f>
        <v>KENTUCKY</v>
      </c>
      <c r="M3789" t="str">
        <f>VLOOKUP(I3789,'Cost Center VLookup'!$A$1:$C$99,2,0)</f>
        <v>2734 KY Div Bowling Green C&amp;M/Service</v>
      </c>
      <c r="N3789" t="str">
        <f>VLOOKUP(I3789,'Cost Center VLookup'!$A$1:$C$89,3,0)</f>
        <v>Don Bonner / Kolby Beals</v>
      </c>
      <c r="O3789" t="str">
        <f>VLOOKUP(I3789,'Cost Center VLookup'!$A$1:$D$97,4,0)</f>
        <v>Mike Close</v>
      </c>
    </row>
    <row r="3790" spans="1:15" ht="15" hidden="1">
      <c r="A3790" s="344" t="s">
        <v>4339</v>
      </c>
      <c r="B3790" s="346">
        <v>202103</v>
      </c>
      <c r="C3790" s="98" t="s">
        <v>4139</v>
      </c>
      <c r="D3790" s="344" t="s">
        <v>4341</v>
      </c>
      <c r="E3790" s="344" t="s">
        <v>4340</v>
      </c>
      <c r="F3790" s="345">
        <v>2500</v>
      </c>
      <c r="G3790" s="346">
        <v>30736</v>
      </c>
      <c r="H3790" s="7" t="str">
        <f>VLOOKUP(G3790,'Sub-Acct VLookup'!$A$1:$B$44,2,0)</f>
        <v>Community Welfare</v>
      </c>
      <c r="I3790" s="346">
        <v>3307</v>
      </c>
      <c r="J3790" s="347" t="s">
        <v>1026</v>
      </c>
      <c r="K3790" s="334" t="s">
        <v>4206</v>
      </c>
      <c r="L3790" t="str">
        <f>VLOOKUP(J3790,'State V-Lookup'!$A$1:$B$19,2,0)</f>
        <v>TENNESSEE</v>
      </c>
      <c r="M3790" t="str">
        <f>VLOOKUP(I3790,'Cost Center VLookup'!$A$1:$C$99,2,0)</f>
        <v>3307 Mid St Div Franklin Finance</v>
      </c>
      <c r="N3790" t="str">
        <f>VLOOKUP(I3790,'Cost Center VLookup'!$A$1:$C$89,3,0)</f>
        <v>Marcie Wessinger</v>
      </c>
      <c r="O3790" t="str">
        <f>VLOOKUP(I3790,'Cost Center VLookup'!$A$1:$D$97,4,0)</f>
        <v>Administration</v>
      </c>
    </row>
    <row r="3791" spans="1:15" ht="15" hidden="1">
      <c r="A3791" s="344" t="s">
        <v>4339</v>
      </c>
      <c r="B3791" s="346">
        <v>202103</v>
      </c>
      <c r="C3791" s="98" t="s">
        <v>4139</v>
      </c>
      <c r="D3791" s="344" t="s">
        <v>4342</v>
      </c>
      <c r="E3791" s="344" t="s">
        <v>484</v>
      </c>
      <c r="F3791" s="345">
        <v>1000</v>
      </c>
      <c r="G3791" s="346">
        <v>30703</v>
      </c>
      <c r="H3791" s="7" t="str">
        <f>VLOOKUP(G3791,'Sub-Acct VLookup'!$A$1:$B$44,2,0)</f>
        <v>United Way Agencies</v>
      </c>
      <c r="I3791" s="346">
        <v>3343</v>
      </c>
      <c r="J3791" s="347" t="s">
        <v>1026</v>
      </c>
      <c r="K3791" s="334" t="s">
        <v>4206</v>
      </c>
      <c r="L3791" t="str">
        <f>VLOOKUP(J3791,'State V-Lookup'!$A$1:$B$19,2,0)</f>
        <v>TENNESSEE</v>
      </c>
      <c r="M3791" t="str">
        <f>VLOOKUP(I3791,'Cost Center VLookup'!$A$1:$C$99,2,0)</f>
        <v>3343 Mid St Div Murfreesboro Operations</v>
      </c>
      <c r="N3791" t="str">
        <f>VLOOKUP(I3791,'Cost Center VLookup'!$A$1:$C$89,3,0)</f>
        <v>James Robbins / Jason Griffin</v>
      </c>
      <c r="O3791" t="str">
        <f>VLOOKUP(I3791,'Cost Center VLookup'!$A$1:$D$97,4,0)</f>
        <v>Brett Lowe</v>
      </c>
    </row>
    <row r="3792" spans="1:15" ht="15" hidden="1">
      <c r="A3792" s="344" t="s">
        <v>4343</v>
      </c>
      <c r="B3792" s="346">
        <v>202103</v>
      </c>
      <c r="C3792" s="98" t="s">
        <v>4139</v>
      </c>
      <c r="D3792" s="344" t="s">
        <v>4344</v>
      </c>
      <c r="E3792" s="344" t="s">
        <v>2785</v>
      </c>
      <c r="F3792" s="345">
        <v>3000</v>
      </c>
      <c r="G3792" s="346">
        <v>30736</v>
      </c>
      <c r="H3792" s="7" t="str">
        <f>VLOOKUP(G3792,'Sub-Acct VLookup'!$A$1:$B$44,2,0)</f>
        <v>Community Welfare</v>
      </c>
      <c r="I3792" s="346">
        <v>2637</v>
      </c>
      <c r="J3792" s="339" t="s">
        <v>1011</v>
      </c>
      <c r="K3792" s="319" t="s">
        <v>4207</v>
      </c>
      <c r="L3792" t="str">
        <f>VLOOKUP(J3792,'State V-Lookup'!$A$1:$B$19,2,0)</f>
        <v>KENTUCKY</v>
      </c>
      <c r="M3792" t="str">
        <f>VLOOKUP(I3792,'Cost Center VLookup'!$A$1:$C$99,2,0)</f>
        <v>2637 KY Div Paducah C&amp;M/Service</v>
      </c>
      <c r="N3792" t="str">
        <f>VLOOKUP(I3792,'Cost Center VLookup'!$A$1:$C$89,3,0)</f>
        <v>Pat Mattingly / Sean Jones</v>
      </c>
      <c r="O3792" t="str">
        <f>VLOOKUP(I3792,'Cost Center VLookup'!$A$1:$D$97,4,0)</f>
        <v>Ryan Tolbert</v>
      </c>
    </row>
    <row r="3793" spans="1:15" ht="15" hidden="1">
      <c r="A3793" s="344" t="s">
        <v>4343</v>
      </c>
      <c r="B3793" s="346">
        <v>202103</v>
      </c>
      <c r="C3793" s="98" t="s">
        <v>4139</v>
      </c>
      <c r="D3793" s="344" t="s">
        <v>4345</v>
      </c>
      <c r="E3793" s="344" t="s">
        <v>2203</v>
      </c>
      <c r="F3793" s="345">
        <v>1000</v>
      </c>
      <c r="G3793" s="346">
        <v>30736</v>
      </c>
      <c r="H3793" s="7" t="str">
        <f>VLOOKUP(G3793,'Sub-Acct VLookup'!$A$1:$B$44,2,0)</f>
        <v>Community Welfare</v>
      </c>
      <c r="I3793" s="346">
        <v>2734</v>
      </c>
      <c r="J3793" s="339" t="s">
        <v>1011</v>
      </c>
      <c r="K3793" s="319" t="s">
        <v>4207</v>
      </c>
      <c r="L3793" t="str">
        <f>VLOOKUP(J3793,'State V-Lookup'!$A$1:$B$19,2,0)</f>
        <v>KENTUCKY</v>
      </c>
      <c r="M3793" t="str">
        <f>VLOOKUP(I3793,'Cost Center VLookup'!$A$1:$C$99,2,0)</f>
        <v>2734 KY Div Bowling Green C&amp;M/Service</v>
      </c>
      <c r="N3793" t="str">
        <f>VLOOKUP(I3793,'Cost Center VLookup'!$A$1:$C$89,3,0)</f>
        <v>Don Bonner / Kolby Beals</v>
      </c>
      <c r="O3793" t="str">
        <f>VLOOKUP(I3793,'Cost Center VLookup'!$A$1:$D$97,4,0)</f>
        <v>Mike Close</v>
      </c>
    </row>
    <row r="3794" spans="1:15" ht="15" hidden="1">
      <c r="A3794" s="344" t="s">
        <v>4346</v>
      </c>
      <c r="B3794" s="346">
        <v>202103</v>
      </c>
      <c r="C3794" s="98" t="s">
        <v>4139</v>
      </c>
      <c r="D3794" s="344" t="s">
        <v>4347</v>
      </c>
      <c r="E3794" s="344" t="s">
        <v>3516</v>
      </c>
      <c r="F3794" s="345">
        <v>1000</v>
      </c>
      <c r="G3794" s="346">
        <v>30736</v>
      </c>
      <c r="H3794" s="7" t="str">
        <f>VLOOKUP(G3794,'Sub-Acct VLookup'!$A$1:$B$44,2,0)</f>
        <v>Community Welfare</v>
      </c>
      <c r="I3794" s="346">
        <v>2734</v>
      </c>
      <c r="J3794" s="339" t="s">
        <v>1011</v>
      </c>
      <c r="K3794" s="334" t="s">
        <v>4206</v>
      </c>
      <c r="L3794" t="str">
        <f>VLOOKUP(J3794,'State V-Lookup'!$A$1:$B$19,2,0)</f>
        <v>KENTUCKY</v>
      </c>
      <c r="M3794" t="str">
        <f>VLOOKUP(I3794,'Cost Center VLookup'!$A$1:$C$99,2,0)</f>
        <v>2734 KY Div Bowling Green C&amp;M/Service</v>
      </c>
      <c r="N3794" t="str">
        <f>VLOOKUP(I3794,'Cost Center VLookup'!$A$1:$C$89,3,0)</f>
        <v>Don Bonner / Kolby Beals</v>
      </c>
      <c r="O3794" t="str">
        <f>VLOOKUP(I3794,'Cost Center VLookup'!$A$1:$D$97,4,0)</f>
        <v>Mike Close</v>
      </c>
    </row>
    <row r="3795" spans="1:15" ht="15" hidden="1">
      <c r="A3795" s="344" t="s">
        <v>4346</v>
      </c>
      <c r="B3795" s="346">
        <v>202103</v>
      </c>
      <c r="C3795" s="98" t="s">
        <v>4139</v>
      </c>
      <c r="D3795" s="344" t="s">
        <v>4347</v>
      </c>
      <c r="E3795" s="344" t="s">
        <v>1615</v>
      </c>
      <c r="F3795" s="345">
        <v>1700</v>
      </c>
      <c r="G3795" s="346">
        <v>30736</v>
      </c>
      <c r="H3795" s="7" t="str">
        <f>VLOOKUP(G3795,'Sub-Acct VLookup'!$A$1:$B$44,2,0)</f>
        <v>Community Welfare</v>
      </c>
      <c r="I3795" s="346">
        <v>2638</v>
      </c>
      <c r="J3795" s="339" t="s">
        <v>1011</v>
      </c>
      <c r="K3795" s="319" t="s">
        <v>4207</v>
      </c>
      <c r="L3795" t="str">
        <f>VLOOKUP(J3795,'State V-Lookup'!$A$1:$B$19,2,0)</f>
        <v>KENTUCKY</v>
      </c>
      <c r="M3795" t="str">
        <f>VLOOKUP(I3795,'Cost Center VLookup'!$A$1:$C$99,2,0)</f>
        <v>2638 KY Div Mayfield C&amp;M/Service</v>
      </c>
      <c r="N3795" t="str">
        <f>VLOOKUP(I3795,'Cost Center VLookup'!$A$1:$C$89,3,0)</f>
        <v>Pat Mattingly / Sean Jones</v>
      </c>
      <c r="O3795" t="str">
        <f>VLOOKUP(I3795,'Cost Center VLookup'!$A$1:$D$97,4,0)</f>
        <v>Ryan Tolbert</v>
      </c>
    </row>
    <row r="3796" spans="1:15" ht="15" hidden="1">
      <c r="A3796" s="344" t="s">
        <v>4348</v>
      </c>
      <c r="B3796" s="346">
        <v>202103</v>
      </c>
      <c r="C3796" s="98" t="s">
        <v>4139</v>
      </c>
      <c r="D3796" s="344" t="s">
        <v>4349</v>
      </c>
      <c r="E3796" s="344" t="s">
        <v>712</v>
      </c>
      <c r="F3796" s="345">
        <v>1500</v>
      </c>
      <c r="G3796" s="346">
        <v>30710</v>
      </c>
      <c r="H3796" s="7" t="str">
        <f>VLOOKUP(G3796,'Sub-Acct VLookup'!$A$1:$B$44,2,0)</f>
        <v>Youth Clubs &amp; Centers</v>
      </c>
      <c r="I3796" s="346">
        <v>2636</v>
      </c>
      <c r="J3796" s="339" t="s">
        <v>1011</v>
      </c>
      <c r="K3796" s="334" t="s">
        <v>4206</v>
      </c>
      <c r="L3796" t="str">
        <f>VLOOKUP(J3796,'State V-Lookup'!$A$1:$B$19,2,0)</f>
        <v>KENTUCKY</v>
      </c>
      <c r="M3796" t="str">
        <f>VLOOKUP(I3796,'Cost Center VLookup'!$A$1:$C$99,2,0)</f>
        <v>2636 KY Div Owensboro C&amp;M/Service</v>
      </c>
      <c r="N3796" t="str">
        <f>VLOOKUP(I3796,'Cost Center VLookup'!$A$1:$C$89,3,0)</f>
        <v>Robbie Porter / Daniel Mayfield</v>
      </c>
      <c r="O3796" t="str">
        <f>VLOOKUP(I3796,'Cost Center VLookup'!$A$1:$D$97,4,0)</f>
        <v>Mariam Tucker</v>
      </c>
    </row>
    <row r="3797" spans="1:15" ht="15" hidden="1">
      <c r="A3797" s="344" t="s">
        <v>4350</v>
      </c>
      <c r="B3797" s="346">
        <v>202103</v>
      </c>
      <c r="C3797" s="98" t="s">
        <v>4139</v>
      </c>
      <c r="D3797" s="344" t="s">
        <v>4351</v>
      </c>
      <c r="E3797" s="344" t="s">
        <v>470</v>
      </c>
      <c r="F3797" s="345">
        <v>400</v>
      </c>
      <c r="G3797" s="346">
        <v>30736</v>
      </c>
      <c r="H3797" s="7" t="str">
        <f>VLOOKUP(G3797,'Sub-Acct VLookup'!$A$1:$B$44,2,0)</f>
        <v>Community Welfare</v>
      </c>
      <c r="I3797" s="346">
        <v>2634</v>
      </c>
      <c r="J3797" s="339" t="s">
        <v>1011</v>
      </c>
      <c r="K3797" s="319" t="s">
        <v>4207</v>
      </c>
      <c r="L3797" t="str">
        <f>VLOOKUP(J3797,'State V-Lookup'!$A$1:$B$19,2,0)</f>
        <v>KENTUCKY</v>
      </c>
      <c r="M3797" t="str">
        <f>VLOOKUP(I3797,'Cost Center VLookup'!$A$1:$C$99,2,0)</f>
        <v>2634 KY Div Madisonville C&amp;M/Service</v>
      </c>
      <c r="N3797" t="str">
        <f>VLOOKUP(I3797,'Cost Center VLookup'!$A$1:$C$89,3,0)</f>
        <v>Mike Coleman</v>
      </c>
      <c r="O3797" t="str">
        <f>VLOOKUP(I3797,'Cost Center VLookup'!$A$1:$D$97,4,0)</f>
        <v>Mariam Tucker</v>
      </c>
    </row>
    <row r="3798" spans="1:15" ht="15" hidden="1">
      <c r="A3798" s="344" t="s">
        <v>4352</v>
      </c>
      <c r="B3798" s="346">
        <v>202103</v>
      </c>
      <c r="C3798" s="98" t="s">
        <v>4139</v>
      </c>
      <c r="D3798" s="344" t="s">
        <v>4354</v>
      </c>
      <c r="E3798" s="344" t="s">
        <v>4353</v>
      </c>
      <c r="F3798" s="345">
        <v>50</v>
      </c>
      <c r="G3798" s="346">
        <v>30702</v>
      </c>
      <c r="H3798" s="7" t="str">
        <f>VLOOKUP(G3798,'Sub-Acct VLookup'!$A$1:$B$44,2,0)</f>
        <v>Education</v>
      </c>
      <c r="I3798" s="346">
        <v>3333</v>
      </c>
      <c r="J3798" s="339" t="s">
        <v>1011</v>
      </c>
      <c r="K3798" s="344" t="s">
        <v>4206</v>
      </c>
      <c r="L3798" t="str">
        <f>VLOOKUP(J3798,'State V-Lookup'!$A$1:$B$19,2,0)</f>
        <v>KENTUCKY</v>
      </c>
      <c r="M3798" t="str">
        <f>VLOOKUP(I3798,'Cost Center VLookup'!$A$1:$C$99,2,0)</f>
        <v>3333 Mid St Div Public Affairs</v>
      </c>
      <c r="N3798" t="str">
        <f>VLOOKUP(I3798,'Cost Center VLookup'!$A$1:$C$89,3,0)</f>
        <v>Mark Martin</v>
      </c>
      <c r="O3798" t="str">
        <f>VLOOKUP(I3798,'Cost Center VLookup'!$A$1:$D$97,4,0)</f>
        <v>Administration</v>
      </c>
    </row>
    <row r="3799" spans="1:15" ht="15" hidden="1">
      <c r="A3799" s="344" t="s">
        <v>4188</v>
      </c>
      <c r="B3799" s="346">
        <v>202103</v>
      </c>
      <c r="C3799" s="98" t="s">
        <v>4139</v>
      </c>
      <c r="D3799" s="344" t="s">
        <v>4313</v>
      </c>
      <c r="E3799" s="344" t="s">
        <v>567</v>
      </c>
      <c r="F3799" s="345">
        <v>-2500</v>
      </c>
      <c r="G3799" s="346">
        <v>30736</v>
      </c>
      <c r="H3799" s="7" t="str">
        <f>VLOOKUP(G3799,'Sub-Acct VLookup'!$A$1:$B$44,2,0)</f>
        <v>Community Welfare</v>
      </c>
      <c r="I3799" s="346">
        <v>2636</v>
      </c>
      <c r="J3799" s="339" t="s">
        <v>1011</v>
      </c>
      <c r="K3799" s="319" t="s">
        <v>4207</v>
      </c>
      <c r="L3799" t="str">
        <f>VLOOKUP(J3799,'State V-Lookup'!$A$1:$B$19,2,0)</f>
        <v>KENTUCKY</v>
      </c>
      <c r="M3799" t="str">
        <f>VLOOKUP(I3799,'Cost Center VLookup'!$A$1:$C$99,2,0)</f>
        <v>2636 KY Div Owensboro C&amp;M/Service</v>
      </c>
      <c r="N3799" t="str">
        <f>VLOOKUP(I3799,'Cost Center VLookup'!$A$1:$C$89,3,0)</f>
        <v>Robbie Porter / Daniel Mayfield</v>
      </c>
      <c r="O3799" t="str">
        <f>VLOOKUP(I3799,'Cost Center VLookup'!$A$1:$D$97,4,0)</f>
        <v>Mariam Tucker</v>
      </c>
    </row>
    <row r="3800" spans="1:15" ht="15" hidden="1">
      <c r="A3800" s="344" t="s">
        <v>4188</v>
      </c>
      <c r="B3800" s="346">
        <v>202103</v>
      </c>
      <c r="C3800" s="98" t="s">
        <v>4139</v>
      </c>
      <c r="D3800" s="344" t="s">
        <v>4313</v>
      </c>
      <c r="E3800" s="344" t="s">
        <v>567</v>
      </c>
      <c r="F3800" s="345">
        <v>2500</v>
      </c>
      <c r="G3800" s="346">
        <v>30706</v>
      </c>
      <c r="H3800" s="7" t="str">
        <f>VLOOKUP(G3800,'Sub-Acct VLookup'!$A$1:$B$44,2,0)</f>
        <v>Museums &amp; Arts</v>
      </c>
      <c r="I3800" s="346">
        <v>2636</v>
      </c>
      <c r="J3800" s="339" t="s">
        <v>1011</v>
      </c>
      <c r="K3800" s="319" t="s">
        <v>4207</v>
      </c>
      <c r="L3800" t="str">
        <f>VLOOKUP(J3800,'State V-Lookup'!$A$1:$B$19,2,0)</f>
        <v>KENTUCKY</v>
      </c>
      <c r="M3800" t="str">
        <f>VLOOKUP(I3800,'Cost Center VLookup'!$A$1:$C$99,2,0)</f>
        <v>2636 KY Div Owensboro C&amp;M/Service</v>
      </c>
      <c r="N3800" t="str">
        <f>VLOOKUP(I3800,'Cost Center VLookup'!$A$1:$C$89,3,0)</f>
        <v>Robbie Porter / Daniel Mayfield</v>
      </c>
      <c r="O3800" t="str">
        <f>VLOOKUP(I3800,'Cost Center VLookup'!$A$1:$D$97,4,0)</f>
        <v>Mariam Tucker</v>
      </c>
    </row>
    <row r="3801" spans="1:15" ht="15" hidden="1">
      <c r="A3801" s="348" t="s">
        <v>4355</v>
      </c>
      <c r="B3801" s="349">
        <v>202104</v>
      </c>
      <c r="C3801" s="98" t="s">
        <v>4139</v>
      </c>
      <c r="D3801" s="348" t="s">
        <v>4357</v>
      </c>
      <c r="E3801" s="348" t="s">
        <v>4356</v>
      </c>
      <c r="F3801" s="350">
        <v>2000</v>
      </c>
      <c r="G3801" s="349">
        <v>30736</v>
      </c>
      <c r="H3801" s="7" t="str">
        <f>VLOOKUP(G3801,'Sub-Acct VLookup'!$A$1:$B$44,2,0)</f>
        <v>Community Welfare</v>
      </c>
      <c r="I3801" s="349">
        <v>2735</v>
      </c>
      <c r="J3801" s="339" t="s">
        <v>1011</v>
      </c>
      <c r="K3801" s="319" t="s">
        <v>4207</v>
      </c>
      <c r="L3801" t="str">
        <f>VLOOKUP(J3801,'State V-Lookup'!$A$1:$B$19,2,0)</f>
        <v>KENTUCKY</v>
      </c>
      <c r="M3801" t="str">
        <f>VLOOKUP(I3801,'Cost Center VLookup'!$A$1:$C$99,2,0)</f>
        <v>2735 KY Div Glasgow C&amp;M/Service</v>
      </c>
      <c r="N3801" t="str">
        <f>VLOOKUP(I3801,'Cost Center VLookup'!$A$1:$C$89,3,0)</f>
        <v>Brett Lowe</v>
      </c>
      <c r="O3801" t="str">
        <f>VLOOKUP(I3801,'Cost Center VLookup'!$A$1:$D$97,4,0)</f>
        <v>Mike Close</v>
      </c>
    </row>
    <row r="3802" spans="1:15" ht="15" hidden="1">
      <c r="A3802" s="348" t="s">
        <v>4358</v>
      </c>
      <c r="B3802" s="349">
        <v>202104</v>
      </c>
      <c r="C3802" s="98" t="s">
        <v>4139</v>
      </c>
      <c r="D3802" s="348" t="s">
        <v>4359</v>
      </c>
      <c r="E3802" s="348" t="s">
        <v>1560</v>
      </c>
      <c r="F3802" s="350">
        <v>1000</v>
      </c>
      <c r="G3802" s="349">
        <v>30736</v>
      </c>
      <c r="H3802" s="7" t="str">
        <f>VLOOKUP(G3802,'Sub-Acct VLookup'!$A$1:$B$44,2,0)</f>
        <v>Community Welfare</v>
      </c>
      <c r="I3802" s="349">
        <v>2636</v>
      </c>
      <c r="J3802" s="339" t="s">
        <v>1011</v>
      </c>
      <c r="K3802" s="319" t="s">
        <v>4207</v>
      </c>
      <c r="L3802" t="str">
        <f>VLOOKUP(J3802,'State V-Lookup'!$A$1:$B$19,2,0)</f>
        <v>KENTUCKY</v>
      </c>
      <c r="M3802" t="str">
        <f>VLOOKUP(I3802,'Cost Center VLookup'!$A$1:$C$99,2,0)</f>
        <v>2636 KY Div Owensboro C&amp;M/Service</v>
      </c>
      <c r="N3802" t="str">
        <f>VLOOKUP(I3802,'Cost Center VLookup'!$A$1:$C$89,3,0)</f>
        <v>Robbie Porter / Daniel Mayfield</v>
      </c>
      <c r="O3802" t="str">
        <f>VLOOKUP(I3802,'Cost Center VLookup'!$A$1:$D$97,4,0)</f>
        <v>Mariam Tucker</v>
      </c>
    </row>
    <row r="3803" spans="1:15" ht="15" hidden="1">
      <c r="A3803" s="348" t="s">
        <v>4360</v>
      </c>
      <c r="B3803" s="349">
        <v>202104</v>
      </c>
      <c r="C3803" s="98" t="s">
        <v>4139</v>
      </c>
      <c r="D3803" s="348" t="s">
        <v>4361</v>
      </c>
      <c r="E3803" s="348" t="s">
        <v>1751</v>
      </c>
      <c r="F3803" s="350">
        <v>1500</v>
      </c>
      <c r="G3803" s="349">
        <v>30706</v>
      </c>
      <c r="H3803" s="7" t="str">
        <f>VLOOKUP(G3803,'Sub-Acct VLookup'!$A$1:$B$44,2,0)</f>
        <v>Museums &amp; Arts</v>
      </c>
      <c r="I3803" s="349">
        <v>3439</v>
      </c>
      <c r="J3803" s="351" t="s">
        <v>1035</v>
      </c>
      <c r="K3803" s="319" t="s">
        <v>4207</v>
      </c>
      <c r="L3803" t="str">
        <f>VLOOKUP(J3803,'State V-Lookup'!$A$1:$B$19,2,0)</f>
        <v>VIRGINIA</v>
      </c>
      <c r="M3803" t="str">
        <f>VLOOKUP(I3803,'Cost Center VLookup'!$A$1:$C$99,2,0)</f>
        <v>3439 Mid St Div New River South Operations</v>
      </c>
      <c r="N3803" t="str">
        <f>VLOOKUP(I3803,'Cost Center VLookup'!$A$1:$C$89,3,0)</f>
        <v>Alex House</v>
      </c>
      <c r="O3803" t="str">
        <f>VLOOKUP(I3803,'Cost Center VLookup'!$A$1:$D$97,4,0)</f>
        <v>Bernie Anderson</v>
      </c>
    </row>
    <row r="3804" spans="1:15" ht="15" hidden="1">
      <c r="A3804" s="348" t="s">
        <v>4360</v>
      </c>
      <c r="B3804" s="349">
        <v>202104</v>
      </c>
      <c r="C3804" s="98" t="s">
        <v>4139</v>
      </c>
      <c r="D3804" s="348" t="s">
        <v>4361</v>
      </c>
      <c r="E3804" s="348" t="s">
        <v>1595</v>
      </c>
      <c r="F3804" s="350">
        <v>1500</v>
      </c>
      <c r="G3804" s="349">
        <v>30736</v>
      </c>
      <c r="H3804" s="7" t="str">
        <f>VLOOKUP(G3804,'Sub-Acct VLookup'!$A$1:$B$44,2,0)</f>
        <v>Community Welfare</v>
      </c>
      <c r="I3804" s="349">
        <v>2637</v>
      </c>
      <c r="J3804" s="339" t="s">
        <v>1011</v>
      </c>
      <c r="K3804" s="319" t="s">
        <v>4207</v>
      </c>
      <c r="L3804" t="str">
        <f>VLOOKUP(J3804,'State V-Lookup'!$A$1:$B$19,2,0)</f>
        <v>KENTUCKY</v>
      </c>
      <c r="M3804" t="str">
        <f>VLOOKUP(I3804,'Cost Center VLookup'!$A$1:$C$99,2,0)</f>
        <v>2637 KY Div Paducah C&amp;M/Service</v>
      </c>
      <c r="N3804" t="str">
        <f>VLOOKUP(I3804,'Cost Center VLookup'!$A$1:$C$89,3,0)</f>
        <v>Pat Mattingly / Sean Jones</v>
      </c>
      <c r="O3804" t="str">
        <f>VLOOKUP(I3804,'Cost Center VLookup'!$A$1:$D$97,4,0)</f>
        <v>Ryan Tolbert</v>
      </c>
    </row>
    <row r="3805" spans="1:15" ht="15" hidden="1">
      <c r="A3805" s="348" t="s">
        <v>4360</v>
      </c>
      <c r="B3805" s="349">
        <v>202104</v>
      </c>
      <c r="C3805" s="98" t="s">
        <v>4139</v>
      </c>
      <c r="D3805" s="348" t="s">
        <v>4361</v>
      </c>
      <c r="E3805" s="348" t="s">
        <v>207</v>
      </c>
      <c r="F3805" s="350">
        <v>350</v>
      </c>
      <c r="G3805" s="349">
        <v>30736</v>
      </c>
      <c r="H3805" s="7" t="str">
        <f>VLOOKUP(G3805,'Sub-Acct VLookup'!$A$1:$B$44,2,0)</f>
        <v>Community Welfare</v>
      </c>
      <c r="I3805" s="349">
        <v>2735</v>
      </c>
      <c r="J3805" s="339" t="s">
        <v>1011</v>
      </c>
      <c r="K3805" s="319" t="s">
        <v>4207</v>
      </c>
      <c r="L3805" t="str">
        <f>VLOOKUP(J3805,'State V-Lookup'!$A$1:$B$19,2,0)</f>
        <v>KENTUCKY</v>
      </c>
      <c r="M3805" t="str">
        <f>VLOOKUP(I3805,'Cost Center VLookup'!$A$1:$C$99,2,0)</f>
        <v>2735 KY Div Glasgow C&amp;M/Service</v>
      </c>
      <c r="N3805" t="str">
        <f>VLOOKUP(I3805,'Cost Center VLookup'!$A$1:$C$89,3,0)</f>
        <v>Brett Lowe</v>
      </c>
      <c r="O3805" t="str">
        <f>VLOOKUP(I3805,'Cost Center VLookup'!$A$1:$D$97,4,0)</f>
        <v>Mike Close</v>
      </c>
    </row>
    <row r="3806" spans="1:15" ht="15" hidden="1">
      <c r="A3806" s="348" t="s">
        <v>4362</v>
      </c>
      <c r="B3806" s="349">
        <v>202104</v>
      </c>
      <c r="C3806" s="98" t="s">
        <v>4139</v>
      </c>
      <c r="D3806" s="348" t="s">
        <v>4363</v>
      </c>
      <c r="E3806" s="348" t="s">
        <v>691</v>
      </c>
      <c r="F3806" s="350">
        <v>1000</v>
      </c>
      <c r="G3806" s="349">
        <v>30736</v>
      </c>
      <c r="H3806" s="7" t="str">
        <f>VLOOKUP(G3806,'Sub-Acct VLookup'!$A$1:$B$44,2,0)</f>
        <v>Community Welfare</v>
      </c>
      <c r="I3806" s="349">
        <v>3438</v>
      </c>
      <c r="J3806" s="351" t="s">
        <v>1035</v>
      </c>
      <c r="K3806" s="319" t="s">
        <v>4207</v>
      </c>
      <c r="L3806" t="str">
        <f>VLOOKUP(J3806,'State V-Lookup'!$A$1:$B$19,2,0)</f>
        <v>VIRGINIA</v>
      </c>
      <c r="M3806" t="str">
        <f>VLOOKUP(I3806,'Cost Center VLookup'!$A$1:$C$99,2,0)</f>
        <v>3438 Mid St Div New River North Operations</v>
      </c>
      <c r="N3806" t="str">
        <f>VLOOKUP(I3806,'Cost Center VLookup'!$A$1:$C$89,3,0)</f>
        <v>Perry Patterson</v>
      </c>
      <c r="O3806" t="str">
        <f>VLOOKUP(I3806,'Cost Center VLookup'!$A$1:$D$97,4,0)</f>
        <v>Bernie Anderson</v>
      </c>
    </row>
    <row r="3807" spans="1:15" ht="15" hidden="1">
      <c r="A3807" s="348" t="s">
        <v>4362</v>
      </c>
      <c r="B3807" s="349">
        <v>202104</v>
      </c>
      <c r="C3807" s="98" t="s">
        <v>4139</v>
      </c>
      <c r="D3807" s="348" t="s">
        <v>4364</v>
      </c>
      <c r="E3807" s="348" t="s">
        <v>2828</v>
      </c>
      <c r="F3807" s="350">
        <v>1000</v>
      </c>
      <c r="G3807" s="349">
        <v>30736</v>
      </c>
      <c r="H3807" s="7" t="str">
        <f>VLOOKUP(G3807,'Sub-Acct VLookup'!$A$1:$B$44,2,0)</f>
        <v>Community Welfare</v>
      </c>
      <c r="I3807" s="349">
        <v>3434</v>
      </c>
      <c r="J3807" s="339" t="s">
        <v>1011</v>
      </c>
      <c r="K3807" s="319" t="s">
        <v>4207</v>
      </c>
      <c r="L3807" t="str">
        <f>VLOOKUP(J3807,'State V-Lookup'!$A$1:$B$19,2,0)</f>
        <v>KENTUCKY</v>
      </c>
      <c r="M3807" t="str">
        <f>VLOOKUP(I3807,'Cost Center VLookup'!$A$1:$C$99,2,0)</f>
        <v>3434 Mid St Div Maryville Operations</v>
      </c>
      <c r="N3807" t="str">
        <f>VLOOKUP(I3807,'Cost Center VLookup'!$A$1:$C$89,3,0)</f>
        <v>Bobby Burrell</v>
      </c>
      <c r="O3807" t="str">
        <f>VLOOKUP(I3807,'Cost Center VLookup'!$A$1:$D$97,4,0)</f>
        <v>Bernie Anderson</v>
      </c>
    </row>
    <row r="3808" spans="1:15" ht="15" hidden="1">
      <c r="A3808" s="348" t="s">
        <v>4365</v>
      </c>
      <c r="B3808" s="349">
        <v>202104</v>
      </c>
      <c r="C3808" s="98" t="s">
        <v>4139</v>
      </c>
      <c r="D3808" s="348" t="s">
        <v>4366</v>
      </c>
      <c r="E3808" s="348" t="s">
        <v>1420</v>
      </c>
      <c r="F3808" s="350">
        <v>200</v>
      </c>
      <c r="G3808" s="349">
        <v>30736</v>
      </c>
      <c r="H3808" s="7" t="str">
        <f>VLOOKUP(G3808,'Sub-Acct VLookup'!$A$1:$B$44,2,0)</f>
        <v>Community Welfare</v>
      </c>
      <c r="I3808" s="349">
        <v>2636</v>
      </c>
      <c r="J3808" s="339" t="s">
        <v>1011</v>
      </c>
      <c r="K3808" s="319" t="s">
        <v>4207</v>
      </c>
      <c r="L3808" t="str">
        <f>VLOOKUP(J3808,'State V-Lookup'!$A$1:$B$19,2,0)</f>
        <v>KENTUCKY</v>
      </c>
      <c r="M3808" t="str">
        <f>VLOOKUP(I3808,'Cost Center VLookup'!$A$1:$C$99,2,0)</f>
        <v>2636 KY Div Owensboro C&amp;M/Service</v>
      </c>
      <c r="N3808" t="str">
        <f>VLOOKUP(I3808,'Cost Center VLookup'!$A$1:$C$89,3,0)</f>
        <v>Robbie Porter / Daniel Mayfield</v>
      </c>
      <c r="O3808" t="str">
        <f>VLOOKUP(I3808,'Cost Center VLookup'!$A$1:$D$97,4,0)</f>
        <v>Mariam Tucker</v>
      </c>
    </row>
    <row r="3809" spans="1:15" ht="15" hidden="1">
      <c r="A3809" s="348" t="s">
        <v>4365</v>
      </c>
      <c r="B3809" s="349">
        <v>202104</v>
      </c>
      <c r="C3809" s="98" t="s">
        <v>4139</v>
      </c>
      <c r="D3809" s="348" t="s">
        <v>4366</v>
      </c>
      <c r="E3809" s="348" t="s">
        <v>4367</v>
      </c>
      <c r="F3809" s="350">
        <v>500</v>
      </c>
      <c r="G3809" s="349">
        <v>30736</v>
      </c>
      <c r="H3809" s="7" t="str">
        <f>VLOOKUP(G3809,'Sub-Acct VLookup'!$A$1:$B$44,2,0)</f>
        <v>Community Welfare</v>
      </c>
      <c r="I3809" s="349">
        <v>3342</v>
      </c>
      <c r="J3809" s="339" t="s">
        <v>1011</v>
      </c>
      <c r="K3809" s="319" t="s">
        <v>4207</v>
      </c>
      <c r="L3809" t="str">
        <f>VLOOKUP(J3809,'State V-Lookup'!$A$1:$B$19,2,0)</f>
        <v>KENTUCKY</v>
      </c>
      <c r="M3809" t="str">
        <f>VLOOKUP(I3809,'Cost Center VLookup'!$A$1:$C$99,2,0)</f>
        <v>3342 Mid St Div Franklin Operations</v>
      </c>
      <c r="N3809" t="str">
        <f>VLOOKUP(I3809,'Cost Center VLookup'!$A$1:$C$89,3,0)</f>
        <v>Kenny Hay / Steve Steiger</v>
      </c>
      <c r="O3809" t="str">
        <f>VLOOKUP(I3809,'Cost Center VLookup'!$A$1:$D$97,4,0)</f>
        <v>Brett Lowe</v>
      </c>
    </row>
    <row r="3810" spans="1:15" ht="15" hidden="1">
      <c r="A3810" s="348" t="s">
        <v>4368</v>
      </c>
      <c r="B3810" s="349">
        <v>202104</v>
      </c>
      <c r="C3810" s="98" t="s">
        <v>4139</v>
      </c>
      <c r="D3810" s="348" t="s">
        <v>4369</v>
      </c>
      <c r="E3810" s="348" t="s">
        <v>88</v>
      </c>
      <c r="F3810" s="350">
        <v>1000</v>
      </c>
      <c r="G3810" s="349">
        <v>30736</v>
      </c>
      <c r="H3810" s="7" t="str">
        <f>VLOOKUP(G3810,'Sub-Acct VLookup'!$A$1:$B$44,2,0)</f>
        <v>Community Welfare</v>
      </c>
      <c r="I3810" s="349">
        <v>2636</v>
      </c>
      <c r="J3810" s="339" t="s">
        <v>1011</v>
      </c>
      <c r="K3810" s="334" t="s">
        <v>4228</v>
      </c>
      <c r="L3810" t="str">
        <f>VLOOKUP(J3810,'State V-Lookup'!$A$1:$B$19,2,0)</f>
        <v>KENTUCKY</v>
      </c>
      <c r="M3810" t="str">
        <f>VLOOKUP(I3810,'Cost Center VLookup'!$A$1:$C$99,2,0)</f>
        <v>2636 KY Div Owensboro C&amp;M/Service</v>
      </c>
      <c r="N3810" t="str">
        <f>VLOOKUP(I3810,'Cost Center VLookup'!$A$1:$C$89,3,0)</f>
        <v>Robbie Porter / Daniel Mayfield</v>
      </c>
      <c r="O3810" t="str">
        <f>VLOOKUP(I3810,'Cost Center VLookup'!$A$1:$D$97,4,0)</f>
        <v>Mariam Tucker</v>
      </c>
    </row>
    <row r="3811" spans="1:15" ht="15" hidden="1">
      <c r="A3811" s="348" t="s">
        <v>4368</v>
      </c>
      <c r="B3811" s="349">
        <v>202104</v>
      </c>
      <c r="C3811" s="98" t="s">
        <v>4139</v>
      </c>
      <c r="D3811" s="348" t="s">
        <v>4371</v>
      </c>
      <c r="E3811" s="348" t="s">
        <v>4370</v>
      </c>
      <c r="F3811" s="350">
        <v>3000</v>
      </c>
      <c r="G3811" s="349">
        <v>30736</v>
      </c>
      <c r="H3811" s="7" t="str">
        <f>VLOOKUP(G3811,'Sub-Acct VLookup'!$A$1:$B$44,2,0)</f>
        <v>Community Welfare</v>
      </c>
      <c r="I3811" s="349">
        <v>2636</v>
      </c>
      <c r="J3811" s="339" t="s">
        <v>1011</v>
      </c>
      <c r="K3811" s="319" t="s">
        <v>4207</v>
      </c>
      <c r="L3811" t="str">
        <f>VLOOKUP(J3811,'State V-Lookup'!$A$1:$B$19,2,0)</f>
        <v>KENTUCKY</v>
      </c>
      <c r="M3811" t="str">
        <f>VLOOKUP(I3811,'Cost Center VLookup'!$A$1:$C$99,2,0)</f>
        <v>2636 KY Div Owensboro C&amp;M/Service</v>
      </c>
      <c r="N3811" t="str">
        <f>VLOOKUP(I3811,'Cost Center VLookup'!$A$1:$C$89,3,0)</f>
        <v>Robbie Porter / Daniel Mayfield</v>
      </c>
      <c r="O3811" t="str">
        <f>VLOOKUP(I3811,'Cost Center VLookup'!$A$1:$D$97,4,0)</f>
        <v>Mariam Tucker</v>
      </c>
    </row>
    <row r="3812" spans="1:15" ht="15" hidden="1">
      <c r="A3812" s="348" t="s">
        <v>4372</v>
      </c>
      <c r="B3812" s="349">
        <v>202104</v>
      </c>
      <c r="C3812" s="98" t="s">
        <v>4139</v>
      </c>
      <c r="D3812" s="348" t="s">
        <v>4373</v>
      </c>
      <c r="E3812" s="348" t="s">
        <v>1785</v>
      </c>
      <c r="F3812" s="350">
        <v>1000</v>
      </c>
      <c r="G3812" s="349">
        <v>30736</v>
      </c>
      <c r="H3812" s="7" t="str">
        <f>VLOOKUP(G3812,'Sub-Acct VLookup'!$A$1:$B$44,2,0)</f>
        <v>Community Welfare</v>
      </c>
      <c r="I3812" s="349">
        <v>2636</v>
      </c>
      <c r="J3812" s="339" t="s">
        <v>1011</v>
      </c>
      <c r="K3812" s="319" t="s">
        <v>4207</v>
      </c>
      <c r="L3812" t="str">
        <f>VLOOKUP(J3812,'State V-Lookup'!$A$1:$B$19,2,0)</f>
        <v>KENTUCKY</v>
      </c>
      <c r="M3812" t="str">
        <f>VLOOKUP(I3812,'Cost Center VLookup'!$A$1:$C$99,2,0)</f>
        <v>2636 KY Div Owensboro C&amp;M/Service</v>
      </c>
      <c r="N3812" t="str">
        <f>VLOOKUP(I3812,'Cost Center VLookup'!$A$1:$C$89,3,0)</f>
        <v>Robbie Porter / Daniel Mayfield</v>
      </c>
      <c r="O3812" t="str">
        <f>VLOOKUP(I3812,'Cost Center VLookup'!$A$1:$D$97,4,0)</f>
        <v>Mariam Tucker</v>
      </c>
    </row>
    <row r="3813" spans="1:15" ht="15" hidden="1">
      <c r="A3813" s="348" t="s">
        <v>4374</v>
      </c>
      <c r="B3813" s="349">
        <v>202104</v>
      </c>
      <c r="C3813" s="98" t="s">
        <v>4139</v>
      </c>
      <c r="D3813" s="348" t="s">
        <v>4375</v>
      </c>
      <c r="E3813" s="348" t="s">
        <v>2224</v>
      </c>
      <c r="F3813" s="350">
        <v>100</v>
      </c>
      <c r="G3813" s="349">
        <v>30702</v>
      </c>
      <c r="H3813" s="7" t="str">
        <f>VLOOKUP(G3813,'Sub-Acct VLookup'!$A$1:$B$44,2,0)</f>
        <v>Education</v>
      </c>
      <c r="I3813" s="349">
        <v>2635</v>
      </c>
      <c r="J3813" s="339" t="s">
        <v>1011</v>
      </c>
      <c r="K3813" s="344" t="s">
        <v>4206</v>
      </c>
      <c r="L3813" t="str">
        <f>VLOOKUP(J3813,'State V-Lookup'!$A$1:$B$19,2,0)</f>
        <v>KENTUCKY</v>
      </c>
      <c r="M3813" t="str">
        <f>VLOOKUP(I3813,'Cost Center VLookup'!$A$1:$C$99,2,0)</f>
        <v>2635 KY Div Princeton C&amp;M/Service</v>
      </c>
      <c r="N3813" t="str">
        <f>VLOOKUP(I3813,'Cost Center VLookup'!$A$1:$C$89,3,0)</f>
        <v>Rusty Honeycutt</v>
      </c>
      <c r="O3813" t="str">
        <f>VLOOKUP(I3813,'Cost Center VLookup'!$A$1:$D$97,4,0)</f>
        <v>Mariam Tucker</v>
      </c>
    </row>
    <row r="3814" spans="1:15" ht="15" hidden="1">
      <c r="A3814" s="348" t="s">
        <v>4374</v>
      </c>
      <c r="B3814" s="349">
        <v>202104</v>
      </c>
      <c r="C3814" s="98" t="s">
        <v>4139</v>
      </c>
      <c r="D3814" s="348" t="s">
        <v>4376</v>
      </c>
      <c r="E3814" s="348" t="s">
        <v>3905</v>
      </c>
      <c r="F3814" s="350">
        <v>5000</v>
      </c>
      <c r="G3814" s="349">
        <v>30736</v>
      </c>
      <c r="H3814" s="7" t="str">
        <f>VLOOKUP(G3814,'Sub-Acct VLookup'!$A$1:$B$44,2,0)</f>
        <v>Community Welfare</v>
      </c>
      <c r="I3814" s="349">
        <v>3342</v>
      </c>
      <c r="J3814" s="351" t="s">
        <v>1026</v>
      </c>
      <c r="K3814" s="348" t="s">
        <v>4207</v>
      </c>
      <c r="L3814" t="str">
        <f>VLOOKUP(J3814,'State V-Lookup'!$A$1:$B$19,2,0)</f>
        <v>TENNESSEE</v>
      </c>
      <c r="M3814" t="str">
        <f>VLOOKUP(I3814,'Cost Center VLookup'!$A$1:$C$99,2,0)</f>
        <v>3342 Mid St Div Franklin Operations</v>
      </c>
      <c r="N3814" t="str">
        <f>VLOOKUP(I3814,'Cost Center VLookup'!$A$1:$C$89,3,0)</f>
        <v>Kenny Hay / Steve Steiger</v>
      </c>
      <c r="O3814" t="str">
        <f>VLOOKUP(I3814,'Cost Center VLookup'!$A$1:$D$97,4,0)</f>
        <v>Brett Lowe</v>
      </c>
    </row>
    <row r="3815" spans="1:15" ht="15" hidden="1">
      <c r="A3815" s="348" t="s">
        <v>4377</v>
      </c>
      <c r="B3815" s="349">
        <v>202104</v>
      </c>
      <c r="C3815" s="98" t="s">
        <v>4139</v>
      </c>
      <c r="D3815" s="348" t="s">
        <v>4378</v>
      </c>
      <c r="E3815" s="348" t="s">
        <v>3129</v>
      </c>
      <c r="F3815" s="350">
        <v>250</v>
      </c>
      <c r="G3815" s="349">
        <v>30702</v>
      </c>
      <c r="H3815" s="7" t="str">
        <f>VLOOKUP(G3815,'Sub-Acct VLookup'!$A$1:$B$44,2,0)</f>
        <v>Education</v>
      </c>
      <c r="I3815" s="349">
        <v>2618</v>
      </c>
      <c r="J3815" s="351" t="s">
        <v>1026</v>
      </c>
      <c r="K3815" s="348" t="s">
        <v>4206</v>
      </c>
      <c r="L3815" t="str">
        <f>VLOOKUP(J3815,'State V-Lookup'!$A$1:$B$19,2,0)</f>
        <v>TENNESSEE</v>
      </c>
      <c r="M3815" t="str">
        <f>VLOOKUP(I3815,'Cost Center VLookup'!$A$1:$C$99,2,0)</f>
        <v>2618 KY Div Safety Tech Services</v>
      </c>
      <c r="N3815" t="str">
        <f>VLOOKUP(I3815,'Cost Center VLookup'!$A$1:$C$89,3,0)</f>
        <v>Travis Greenwood</v>
      </c>
      <c r="O3815" t="str">
        <f>VLOOKUP(I3815,'Cost Center VLookup'!$A$1:$D$97,4,0)</f>
        <v>Tech Services</v>
      </c>
    </row>
    <row r="3816" spans="1:15" ht="15" hidden="1">
      <c r="A3816" s="348" t="s">
        <v>4377</v>
      </c>
      <c r="B3816" s="349">
        <v>202104</v>
      </c>
      <c r="C3816" s="98" t="s">
        <v>4139</v>
      </c>
      <c r="D3816" s="348" t="s">
        <v>4379</v>
      </c>
      <c r="E3816" s="348" t="s">
        <v>1582</v>
      </c>
      <c r="F3816" s="350">
        <v>3000</v>
      </c>
      <c r="G3816" s="349">
        <v>30736</v>
      </c>
      <c r="H3816" s="7" t="str">
        <f>VLOOKUP(G3816,'Sub-Acct VLookup'!$A$1:$B$44,2,0)</f>
        <v>Community Welfare</v>
      </c>
      <c r="I3816" s="349">
        <v>3342</v>
      </c>
      <c r="J3816" s="351" t="s">
        <v>1011</v>
      </c>
      <c r="K3816" s="319" t="s">
        <v>4207</v>
      </c>
      <c r="L3816" t="str">
        <f>VLOOKUP(J3816,'State V-Lookup'!$A$1:$B$19,2,0)</f>
        <v>KENTUCKY</v>
      </c>
      <c r="M3816" t="str">
        <f>VLOOKUP(I3816,'Cost Center VLookup'!$A$1:$C$99,2,0)</f>
        <v>3342 Mid St Div Franklin Operations</v>
      </c>
      <c r="N3816" t="str">
        <f>VLOOKUP(I3816,'Cost Center VLookup'!$A$1:$C$89,3,0)</f>
        <v>Kenny Hay / Steve Steiger</v>
      </c>
      <c r="O3816" t="str">
        <f>VLOOKUP(I3816,'Cost Center VLookup'!$A$1:$D$97,4,0)</f>
        <v>Brett Lowe</v>
      </c>
    </row>
    <row r="3817" spans="1:15" ht="15" hidden="1">
      <c r="A3817" s="348" t="s">
        <v>4377</v>
      </c>
      <c r="B3817" s="349">
        <v>202104</v>
      </c>
      <c r="C3817" s="98" t="s">
        <v>4139</v>
      </c>
      <c r="D3817" s="348" t="s">
        <v>4380</v>
      </c>
      <c r="E3817" s="348" t="s">
        <v>4130</v>
      </c>
      <c r="F3817" s="350">
        <v>8000</v>
      </c>
      <c r="G3817" s="349">
        <v>30702</v>
      </c>
      <c r="H3817" s="7" t="str">
        <f>VLOOKUP(G3817,'Sub-Acct VLookup'!$A$1:$B$44,2,0)</f>
        <v>Education</v>
      </c>
      <c r="I3817" s="349">
        <v>3307</v>
      </c>
      <c r="J3817" s="351" t="s">
        <v>1026</v>
      </c>
      <c r="K3817" s="348" t="s">
        <v>4206</v>
      </c>
      <c r="L3817" t="str">
        <f>VLOOKUP(J3817,'State V-Lookup'!$A$1:$B$19,2,0)</f>
        <v>TENNESSEE</v>
      </c>
      <c r="M3817" t="str">
        <f>VLOOKUP(I3817,'Cost Center VLookup'!$A$1:$C$99,2,0)</f>
        <v>3307 Mid St Div Franklin Finance</v>
      </c>
      <c r="N3817" t="str">
        <f>VLOOKUP(I3817,'Cost Center VLookup'!$A$1:$C$89,3,0)</f>
        <v>Marcie Wessinger</v>
      </c>
      <c r="O3817" t="str">
        <f>VLOOKUP(I3817,'Cost Center VLookup'!$A$1:$D$97,4,0)</f>
        <v>Administration</v>
      </c>
    </row>
    <row r="3818" spans="1:15" ht="15" hidden="1">
      <c r="A3818" s="348" t="s">
        <v>4381</v>
      </c>
      <c r="B3818" s="349">
        <v>202104</v>
      </c>
      <c r="C3818" s="98" t="s">
        <v>4139</v>
      </c>
      <c r="D3818" s="348" t="s">
        <v>4382</v>
      </c>
      <c r="E3818" s="348" t="s">
        <v>2861</v>
      </c>
      <c r="F3818" s="350">
        <v>1000</v>
      </c>
      <c r="G3818" s="349">
        <v>30710</v>
      </c>
      <c r="H3818" s="7" t="str">
        <f>VLOOKUP(G3818,'Sub-Acct VLookup'!$A$1:$B$44,2,0)</f>
        <v>Youth Clubs &amp; Centers</v>
      </c>
      <c r="I3818" s="349">
        <v>2636</v>
      </c>
      <c r="J3818" s="351" t="s">
        <v>1011</v>
      </c>
      <c r="K3818" s="344" t="s">
        <v>4206</v>
      </c>
      <c r="L3818" t="str">
        <f>VLOOKUP(J3818,'State V-Lookup'!$A$1:$B$19,2,0)</f>
        <v>KENTUCKY</v>
      </c>
      <c r="M3818" t="str">
        <f>VLOOKUP(I3818,'Cost Center VLookup'!$A$1:$C$99,2,0)</f>
        <v>2636 KY Div Owensboro C&amp;M/Service</v>
      </c>
      <c r="N3818" t="str">
        <f>VLOOKUP(I3818,'Cost Center VLookup'!$A$1:$C$89,3,0)</f>
        <v>Robbie Porter / Daniel Mayfield</v>
      </c>
      <c r="O3818" t="str">
        <f>VLOOKUP(I3818,'Cost Center VLookup'!$A$1:$D$97,4,0)</f>
        <v>Mariam Tucker</v>
      </c>
    </row>
    <row r="3819" spans="1:15" ht="15" hidden="1">
      <c r="A3819" s="348" t="s">
        <v>4383</v>
      </c>
      <c r="B3819" s="349">
        <v>202104</v>
      </c>
      <c r="C3819" s="98" t="s">
        <v>4139</v>
      </c>
      <c r="D3819" s="348" t="s">
        <v>4384</v>
      </c>
      <c r="E3819" s="348" t="s">
        <v>1148</v>
      </c>
      <c r="F3819" s="350">
        <v>3000</v>
      </c>
      <c r="G3819" s="349">
        <v>30736</v>
      </c>
      <c r="H3819" s="7" t="str">
        <f>VLOOKUP(G3819,'Sub-Acct VLookup'!$A$1:$B$44,2,0)</f>
        <v>Community Welfare</v>
      </c>
      <c r="I3819" s="349">
        <v>3342</v>
      </c>
      <c r="J3819" s="351" t="s">
        <v>1026</v>
      </c>
      <c r="K3819" s="319" t="s">
        <v>4207</v>
      </c>
      <c r="L3819" t="str">
        <f>VLOOKUP(J3819,'State V-Lookup'!$A$1:$B$19,2,0)</f>
        <v>TENNESSEE</v>
      </c>
      <c r="M3819" t="str">
        <f>VLOOKUP(I3819,'Cost Center VLookup'!$A$1:$C$99,2,0)</f>
        <v>3342 Mid St Div Franklin Operations</v>
      </c>
      <c r="N3819" t="str">
        <f>VLOOKUP(I3819,'Cost Center VLookup'!$A$1:$C$89,3,0)</f>
        <v>Kenny Hay / Steve Steiger</v>
      </c>
      <c r="O3819" t="str">
        <f>VLOOKUP(I3819,'Cost Center VLookup'!$A$1:$D$97,4,0)</f>
        <v>Brett Lowe</v>
      </c>
    </row>
    <row r="3820" spans="1:15" ht="15" hidden="1">
      <c r="A3820" s="348" t="s">
        <v>4383</v>
      </c>
      <c r="B3820" s="349">
        <v>202104</v>
      </c>
      <c r="C3820" s="98" t="s">
        <v>4139</v>
      </c>
      <c r="D3820" s="348" t="s">
        <v>4385</v>
      </c>
      <c r="E3820" s="348" t="s">
        <v>4068</v>
      </c>
      <c r="F3820" s="350">
        <v>2150</v>
      </c>
      <c r="G3820" s="349">
        <v>30702</v>
      </c>
      <c r="H3820" s="7" t="str">
        <f>VLOOKUP(G3820,'Sub-Acct VLookup'!$A$1:$B$44,2,0)</f>
        <v>Education</v>
      </c>
      <c r="I3820" s="349">
        <v>2637</v>
      </c>
      <c r="J3820" s="351" t="s">
        <v>1011</v>
      </c>
      <c r="K3820" s="348" t="s">
        <v>4206</v>
      </c>
      <c r="L3820" t="str">
        <f>VLOOKUP(J3820,'State V-Lookup'!$A$1:$B$19,2,0)</f>
        <v>KENTUCKY</v>
      </c>
      <c r="M3820" t="str">
        <f>VLOOKUP(I3820,'Cost Center VLookup'!$A$1:$C$99,2,0)</f>
        <v>2637 KY Div Paducah C&amp;M/Service</v>
      </c>
      <c r="N3820" t="str">
        <f>VLOOKUP(I3820,'Cost Center VLookup'!$A$1:$C$89,3,0)</f>
        <v>Pat Mattingly / Sean Jones</v>
      </c>
      <c r="O3820" t="str">
        <f>VLOOKUP(I3820,'Cost Center VLookup'!$A$1:$D$97,4,0)</f>
        <v>Ryan Tolbert</v>
      </c>
    </row>
    <row r="3821" spans="1:15" ht="15" hidden="1">
      <c r="A3821" s="348" t="s">
        <v>4386</v>
      </c>
      <c r="B3821" s="349">
        <v>202104</v>
      </c>
      <c r="C3821" s="98" t="s">
        <v>4139</v>
      </c>
      <c r="D3821" s="348" t="s">
        <v>4387</v>
      </c>
      <c r="E3821" s="348" t="s">
        <v>470</v>
      </c>
      <c r="F3821" s="350">
        <v>1000</v>
      </c>
      <c r="G3821" s="349">
        <v>30736</v>
      </c>
      <c r="H3821" s="7" t="str">
        <f>VLOOKUP(G3821,'Sub-Acct VLookup'!$A$1:$B$44,2,0)</f>
        <v>Community Welfare</v>
      </c>
      <c r="I3821" s="349">
        <v>2634</v>
      </c>
      <c r="J3821" s="351" t="s">
        <v>1011</v>
      </c>
      <c r="K3821" s="319" t="s">
        <v>4207</v>
      </c>
      <c r="L3821" t="str">
        <f>VLOOKUP(J3821,'State V-Lookup'!$A$1:$B$19,2,0)</f>
        <v>KENTUCKY</v>
      </c>
      <c r="M3821" t="str">
        <f>VLOOKUP(I3821,'Cost Center VLookup'!$A$1:$C$99,2,0)</f>
        <v>2634 KY Div Madisonville C&amp;M/Service</v>
      </c>
      <c r="N3821" t="str">
        <f>VLOOKUP(I3821,'Cost Center VLookup'!$A$1:$C$89,3,0)</f>
        <v>Mike Coleman</v>
      </c>
      <c r="O3821" t="str">
        <f>VLOOKUP(I3821,'Cost Center VLookup'!$A$1:$D$97,4,0)</f>
        <v>Mariam Tucker</v>
      </c>
    </row>
    <row r="3822" spans="1:15" ht="15" hidden="1">
      <c r="A3822" s="348" t="s">
        <v>4386</v>
      </c>
      <c r="B3822" s="349">
        <v>202104</v>
      </c>
      <c r="C3822" s="98" t="s">
        <v>4139</v>
      </c>
      <c r="D3822" s="348" t="s">
        <v>4388</v>
      </c>
      <c r="E3822" s="348" t="s">
        <v>2988</v>
      </c>
      <c r="F3822" s="350">
        <v>500</v>
      </c>
      <c r="G3822" s="349">
        <v>30736</v>
      </c>
      <c r="H3822" s="7" t="str">
        <f>VLOOKUP(G3822,'Sub-Acct VLookup'!$A$1:$B$44,2,0)</f>
        <v>Community Welfare</v>
      </c>
      <c r="I3822" s="349">
        <v>2637</v>
      </c>
      <c r="J3822" s="351" t="s">
        <v>1011</v>
      </c>
      <c r="K3822" s="319" t="s">
        <v>4207</v>
      </c>
      <c r="L3822" t="str">
        <f>VLOOKUP(J3822,'State V-Lookup'!$A$1:$B$19,2,0)</f>
        <v>KENTUCKY</v>
      </c>
      <c r="M3822" t="str">
        <f>VLOOKUP(I3822,'Cost Center VLookup'!$A$1:$C$99,2,0)</f>
        <v>2637 KY Div Paducah C&amp;M/Service</v>
      </c>
      <c r="N3822" t="str">
        <f>VLOOKUP(I3822,'Cost Center VLookup'!$A$1:$C$89,3,0)</f>
        <v>Pat Mattingly / Sean Jones</v>
      </c>
      <c r="O3822" t="str">
        <f>VLOOKUP(I3822,'Cost Center VLookup'!$A$1:$D$97,4,0)</f>
        <v>Ryan Tolbert</v>
      </c>
    </row>
    <row r="3823" spans="1:15" ht="15" hidden="1">
      <c r="A3823" s="348" t="s">
        <v>4386</v>
      </c>
      <c r="B3823" s="349">
        <v>202104</v>
      </c>
      <c r="C3823" s="98" t="s">
        <v>4139</v>
      </c>
      <c r="D3823" s="348" t="s">
        <v>4390</v>
      </c>
      <c r="E3823" s="348" t="s">
        <v>4389</v>
      </c>
      <c r="F3823" s="350">
        <v>1000</v>
      </c>
      <c r="G3823" s="349">
        <v>30736</v>
      </c>
      <c r="H3823" s="7" t="str">
        <f>VLOOKUP(G3823,'Sub-Acct VLookup'!$A$1:$B$44,2,0)</f>
        <v>Community Welfare</v>
      </c>
      <c r="I3823" s="349">
        <v>3331</v>
      </c>
      <c r="J3823" s="351" t="s">
        <v>1027</v>
      </c>
      <c r="K3823" s="319" t="s">
        <v>4207</v>
      </c>
      <c r="L3823" t="str">
        <f>VLOOKUP(J3823,'State V-Lookup'!$A$1:$B$19,2,0)</f>
        <v>GENERAL OFFICE</v>
      </c>
      <c r="M3823" t="str">
        <f>VLOOKUP(I3823,'Cost Center VLookup'!$A$1:$C$99,2,0)</f>
        <v>3331 Mid St Div Franklin Central Region Administration</v>
      </c>
      <c r="N3823" t="str">
        <f>VLOOKUP(I3823,'Cost Center VLookup'!$A$1:$C$89,3,0)</f>
        <v>Craig Rice</v>
      </c>
      <c r="O3823" t="str">
        <f>VLOOKUP(I3823,'Cost Center VLookup'!$A$1:$D$97,4,0)</f>
        <v>Administration</v>
      </c>
    </row>
    <row r="3824" spans="1:15" ht="15" hidden="1">
      <c r="A3824" s="348" t="s">
        <v>4386</v>
      </c>
      <c r="B3824" s="349">
        <v>202104</v>
      </c>
      <c r="C3824" s="98" t="s">
        <v>4139</v>
      </c>
      <c r="D3824" s="348" t="s">
        <v>4391</v>
      </c>
      <c r="E3824" s="348" t="s">
        <v>2295</v>
      </c>
      <c r="F3824" s="350">
        <v>10000</v>
      </c>
      <c r="G3824" s="349">
        <v>30736</v>
      </c>
      <c r="H3824" s="7" t="str">
        <f>VLOOKUP(G3824,'Sub-Acct VLookup'!$A$1:$B$44,2,0)</f>
        <v>Community Welfare</v>
      </c>
      <c r="I3824" s="349">
        <v>3434</v>
      </c>
      <c r="J3824" s="351" t="s">
        <v>1026</v>
      </c>
      <c r="K3824" s="319" t="s">
        <v>4207</v>
      </c>
      <c r="L3824" t="str">
        <f>VLOOKUP(J3824,'State V-Lookup'!$A$1:$B$19,2,0)</f>
        <v>TENNESSEE</v>
      </c>
      <c r="M3824" t="str">
        <f>VLOOKUP(I3824,'Cost Center VLookup'!$A$1:$C$99,2,0)</f>
        <v>3434 Mid St Div Maryville Operations</v>
      </c>
      <c r="N3824" t="str">
        <f>VLOOKUP(I3824,'Cost Center VLookup'!$A$1:$C$89,3,0)</f>
        <v>Bobby Burrell</v>
      </c>
      <c r="O3824" t="str">
        <f>VLOOKUP(I3824,'Cost Center VLookup'!$A$1:$D$97,4,0)</f>
        <v>Bernie Anderson</v>
      </c>
    </row>
    <row r="3825" spans="1:15" ht="15" hidden="1">
      <c r="A3825" s="348" t="s">
        <v>4392</v>
      </c>
      <c r="B3825" s="349">
        <v>202104</v>
      </c>
      <c r="C3825" s="98" t="s">
        <v>4139</v>
      </c>
      <c r="D3825" s="348" t="s">
        <v>4394</v>
      </c>
      <c r="E3825" s="348" t="s">
        <v>4393</v>
      </c>
      <c r="F3825" s="350">
        <v>100</v>
      </c>
      <c r="G3825" s="349">
        <v>30702</v>
      </c>
      <c r="H3825" s="7" t="str">
        <f>VLOOKUP(G3825,'Sub-Acct VLookup'!$A$1:$B$44,2,0)</f>
        <v>Education</v>
      </c>
      <c r="I3825" s="349">
        <v>2736</v>
      </c>
      <c r="J3825" s="351" t="s">
        <v>1011</v>
      </c>
      <c r="K3825" s="344" t="s">
        <v>4206</v>
      </c>
      <c r="L3825" t="str">
        <f>VLOOKUP(J3825,'State V-Lookup'!$A$1:$B$19,2,0)</f>
        <v>KENTUCKY</v>
      </c>
      <c r="M3825" t="str">
        <f>VLOOKUP(I3825,'Cost Center VLookup'!$A$1:$C$99,2,0)</f>
        <v>2736 KY Div Hopkinsville C&amp;M/Service</v>
      </c>
      <c r="N3825" t="str">
        <f>VLOOKUP(I3825,'Cost Center VLookup'!$A$1:$C$89,3,0)</f>
        <v>Ryan Tolbert</v>
      </c>
      <c r="O3825" t="str">
        <f>VLOOKUP(I3825,'Cost Center VLookup'!$A$1:$D$97,4,0)</f>
        <v>Mariam Tucker</v>
      </c>
    </row>
    <row r="3826" spans="1:15" ht="15" hidden="1">
      <c r="A3826" s="348" t="s">
        <v>4395</v>
      </c>
      <c r="B3826" s="349">
        <v>202104</v>
      </c>
      <c r="C3826" s="98" t="s">
        <v>4139</v>
      </c>
      <c r="D3826" s="348" t="s">
        <v>4396</v>
      </c>
      <c r="E3826" s="348" t="s">
        <v>909</v>
      </c>
      <c r="F3826" s="350">
        <v>200</v>
      </c>
      <c r="G3826" s="349">
        <v>30705</v>
      </c>
      <c r="H3826" s="7" t="str">
        <f>VLOOKUP(G3826,'Sub-Acct VLookup'!$A$1:$B$44,2,0)</f>
        <v>Health</v>
      </c>
      <c r="I3826" s="349">
        <v>3308</v>
      </c>
      <c r="J3826" s="351" t="s">
        <v>1011</v>
      </c>
      <c r="K3826" s="319" t="s">
        <v>4207</v>
      </c>
      <c r="L3826" t="str">
        <f>VLOOKUP(J3826,'State V-Lookup'!$A$1:$B$19,2,0)</f>
        <v>KENTUCKY</v>
      </c>
      <c r="M3826" t="str">
        <f>VLOOKUP(I3826,'Cost Center VLookup'!$A$1:$C$99,2,0)</f>
        <v>3308 Mid St Div Franklin Marketing</v>
      </c>
      <c r="N3826" t="str">
        <f>VLOOKUP(I3826,'Cost Center VLookup'!$A$1:$C$89,3,0)</f>
        <v>Danny Bertotti</v>
      </c>
      <c r="O3826" t="str">
        <f>VLOOKUP(I3826,'Cost Center VLookup'!$A$1:$D$97,4,0)</f>
        <v>Marketing</v>
      </c>
    </row>
    <row r="3827" spans="1:15" ht="15" hidden="1">
      <c r="A3827" s="348" t="s">
        <v>4397</v>
      </c>
      <c r="B3827" s="349">
        <v>202104</v>
      </c>
      <c r="C3827" s="98" t="s">
        <v>4139</v>
      </c>
      <c r="D3827" s="348" t="s">
        <v>4398</v>
      </c>
      <c r="E3827" s="348" t="s">
        <v>691</v>
      </c>
      <c r="F3827" s="350">
        <v>250</v>
      </c>
      <c r="G3827" s="349">
        <v>30736</v>
      </c>
      <c r="H3827" s="7" t="str">
        <f>VLOOKUP(G3827,'Sub-Acct VLookup'!$A$1:$B$44,2,0)</f>
        <v>Community Welfare</v>
      </c>
      <c r="I3827" s="349">
        <v>3342</v>
      </c>
      <c r="J3827" s="351" t="s">
        <v>1026</v>
      </c>
      <c r="K3827" s="319" t="s">
        <v>4207</v>
      </c>
      <c r="L3827" t="str">
        <f>VLOOKUP(J3827,'State V-Lookup'!$A$1:$B$19,2,0)</f>
        <v>TENNESSEE</v>
      </c>
      <c r="M3827" t="str">
        <f>VLOOKUP(I3827,'Cost Center VLookup'!$A$1:$C$99,2,0)</f>
        <v>3342 Mid St Div Franklin Operations</v>
      </c>
      <c r="N3827" t="str">
        <f>VLOOKUP(I3827,'Cost Center VLookup'!$A$1:$C$89,3,0)</f>
        <v>Kenny Hay / Steve Steiger</v>
      </c>
      <c r="O3827" t="str">
        <f>VLOOKUP(I3827,'Cost Center VLookup'!$A$1:$D$97,4,0)</f>
        <v>Brett Lowe</v>
      </c>
    </row>
    <row r="3828" spans="1:15" ht="15" hidden="1">
      <c r="A3828" s="352" t="s">
        <v>4360</v>
      </c>
      <c r="B3828" s="353">
        <v>202105</v>
      </c>
      <c r="C3828" s="98" t="s">
        <v>4139</v>
      </c>
      <c r="D3828" s="352" t="s">
        <v>4361</v>
      </c>
      <c r="E3828" s="352" t="s">
        <v>4399</v>
      </c>
      <c r="F3828" s="354">
        <v>1000</v>
      </c>
      <c r="G3828" s="355">
        <v>30736</v>
      </c>
      <c r="H3828" s="7" t="str">
        <f>VLOOKUP(G3828,'Sub-Acct VLookup'!$A$1:$B$44,2,0)</f>
        <v>Community Welfare</v>
      </c>
      <c r="I3828" s="349">
        <v>2734</v>
      </c>
      <c r="J3828" s="351" t="s">
        <v>1011</v>
      </c>
      <c r="K3828" s="319" t="s">
        <v>4207</v>
      </c>
      <c r="L3828" t="str">
        <f>VLOOKUP(J3828,'State V-Lookup'!$A$1:$B$19,2,0)</f>
        <v>KENTUCKY</v>
      </c>
      <c r="M3828" t="str">
        <f>VLOOKUP(I3828,'Cost Center VLookup'!$A$1:$C$99,2,0)</f>
        <v>2734 KY Div Bowling Green C&amp;M/Service</v>
      </c>
      <c r="N3828" t="str">
        <f>VLOOKUP(I3828,'Cost Center VLookup'!$A$1:$C$89,3,0)</f>
        <v>Don Bonner / Kolby Beals</v>
      </c>
      <c r="O3828" t="str">
        <f>VLOOKUP(I3828,'Cost Center VLookup'!$A$1:$D$97,4,0)</f>
        <v>Mike Close</v>
      </c>
    </row>
    <row r="3829" spans="1:15" ht="15" hidden="1">
      <c r="A3829" s="352" t="s">
        <v>4395</v>
      </c>
      <c r="B3829" s="353">
        <v>202105</v>
      </c>
      <c r="C3829" s="98" t="s">
        <v>4139</v>
      </c>
      <c r="D3829" s="352" t="s">
        <v>4400</v>
      </c>
      <c r="E3829" s="352" t="s">
        <v>1486</v>
      </c>
      <c r="F3829" s="354">
        <v>2436.1799999999998</v>
      </c>
      <c r="G3829" s="355">
        <v>30711</v>
      </c>
      <c r="H3829" s="7" t="str">
        <f>VLOOKUP(G3829,'Sub-Acct VLookup'!$A$1:$B$44,2,0)</f>
        <v>Heat Help Assistance Program</v>
      </c>
      <c r="I3829" s="349">
        <v>3333</v>
      </c>
      <c r="J3829" s="351" t="s">
        <v>1035</v>
      </c>
      <c r="K3829" s="319" t="s">
        <v>4207</v>
      </c>
      <c r="L3829" t="str">
        <f>VLOOKUP(J3829,'State V-Lookup'!$A$1:$B$19,2,0)</f>
        <v>VIRGINIA</v>
      </c>
      <c r="M3829" t="str">
        <f>VLOOKUP(I3829,'Cost Center VLookup'!$A$1:$C$99,2,0)</f>
        <v>3333 Mid St Div Public Affairs</v>
      </c>
      <c r="N3829" t="str">
        <f>VLOOKUP(I3829,'Cost Center VLookup'!$A$1:$C$89,3,0)</f>
        <v>Mark Martin</v>
      </c>
      <c r="O3829" t="str">
        <f>VLOOKUP(I3829,'Cost Center VLookup'!$A$1:$D$97,4,0)</f>
        <v>Administration</v>
      </c>
    </row>
    <row r="3830" spans="1:15" ht="15" hidden="1">
      <c r="A3830" s="352" t="s">
        <v>4395</v>
      </c>
      <c r="B3830" s="353">
        <v>202105</v>
      </c>
      <c r="C3830" s="98" t="s">
        <v>4139</v>
      </c>
      <c r="D3830" s="352" t="s">
        <v>4400</v>
      </c>
      <c r="E3830" s="352" t="s">
        <v>1486</v>
      </c>
      <c r="F3830" s="354">
        <v>12709.05</v>
      </c>
      <c r="G3830" s="355">
        <v>30711</v>
      </c>
      <c r="H3830" s="7" t="str">
        <f>VLOOKUP(G3830,'Sub-Acct VLookup'!$A$1:$B$44,2,0)</f>
        <v>Heat Help Assistance Program</v>
      </c>
      <c r="I3830" s="349">
        <v>3333</v>
      </c>
      <c r="J3830" s="351" t="s">
        <v>1011</v>
      </c>
      <c r="K3830" s="319" t="s">
        <v>4207</v>
      </c>
      <c r="L3830" t="str">
        <f>VLOOKUP(J3830,'State V-Lookup'!$A$1:$B$19,2,0)</f>
        <v>KENTUCKY</v>
      </c>
      <c r="M3830" t="str">
        <f>VLOOKUP(I3830,'Cost Center VLookup'!$A$1:$C$99,2,0)</f>
        <v>3333 Mid St Div Public Affairs</v>
      </c>
      <c r="N3830" t="str">
        <f>VLOOKUP(I3830,'Cost Center VLookup'!$A$1:$C$89,3,0)</f>
        <v>Mark Martin</v>
      </c>
      <c r="O3830" t="str">
        <f>VLOOKUP(I3830,'Cost Center VLookup'!$A$1:$D$97,4,0)</f>
        <v>Administration</v>
      </c>
    </row>
    <row r="3831" spans="1:15" ht="15" hidden="1">
      <c r="A3831" s="352" t="s">
        <v>4395</v>
      </c>
      <c r="B3831" s="353">
        <v>202105</v>
      </c>
      <c r="C3831" s="98" t="s">
        <v>4139</v>
      </c>
      <c r="D3831" s="352" t="s">
        <v>4400</v>
      </c>
      <c r="E3831" s="352" t="s">
        <v>1486</v>
      </c>
      <c r="F3831" s="354">
        <v>23545.47</v>
      </c>
      <c r="G3831" s="355">
        <v>30711</v>
      </c>
      <c r="H3831" s="7" t="str">
        <f>VLOOKUP(G3831,'Sub-Acct VLookup'!$A$1:$B$44,2,0)</f>
        <v>Heat Help Assistance Program</v>
      </c>
      <c r="I3831" s="349">
        <v>3333</v>
      </c>
      <c r="J3831" s="351" t="s">
        <v>1026</v>
      </c>
      <c r="K3831" s="319" t="s">
        <v>4207</v>
      </c>
      <c r="L3831" t="str">
        <f>VLOOKUP(J3831,'State V-Lookup'!$A$1:$B$19,2,0)</f>
        <v>TENNESSEE</v>
      </c>
      <c r="M3831" t="str">
        <f>VLOOKUP(I3831,'Cost Center VLookup'!$A$1:$C$99,2,0)</f>
        <v>3333 Mid St Div Public Affairs</v>
      </c>
      <c r="N3831" t="str">
        <f>VLOOKUP(I3831,'Cost Center VLookup'!$A$1:$C$89,3,0)</f>
        <v>Mark Martin</v>
      </c>
      <c r="O3831" t="str">
        <f>VLOOKUP(I3831,'Cost Center VLookup'!$A$1:$D$97,4,0)</f>
        <v>Administration</v>
      </c>
    </row>
    <row r="3832" spans="1:15" ht="15" hidden="1">
      <c r="A3832" s="352" t="s">
        <v>4401</v>
      </c>
      <c r="B3832" s="353">
        <v>202105</v>
      </c>
      <c r="C3832" s="98" t="s">
        <v>4139</v>
      </c>
      <c r="D3832" s="352" t="s">
        <v>4403</v>
      </c>
      <c r="E3832" s="352" t="s">
        <v>4402</v>
      </c>
      <c r="F3832" s="354">
        <v>1000</v>
      </c>
      <c r="G3832" s="355">
        <v>30736</v>
      </c>
      <c r="H3832" s="7" t="str">
        <f>VLOOKUP(G3832,'Sub-Acct VLookup'!$A$1:$B$44,2,0)</f>
        <v>Community Welfare</v>
      </c>
      <c r="I3832" s="349">
        <v>3438</v>
      </c>
      <c r="J3832" s="351" t="s">
        <v>1035</v>
      </c>
      <c r="K3832" s="334" t="s">
        <v>4228</v>
      </c>
      <c r="L3832" t="str">
        <f>VLOOKUP(J3832,'State V-Lookup'!$A$1:$B$19,2,0)</f>
        <v>VIRGINIA</v>
      </c>
      <c r="M3832" t="str">
        <f>VLOOKUP(I3832,'Cost Center VLookup'!$A$1:$C$99,2,0)</f>
        <v>3438 Mid St Div New River North Operations</v>
      </c>
      <c r="N3832" t="str">
        <f>VLOOKUP(I3832,'Cost Center VLookup'!$A$1:$C$89,3,0)</f>
        <v>Perry Patterson</v>
      </c>
      <c r="O3832" t="str">
        <f>VLOOKUP(I3832,'Cost Center VLookup'!$A$1:$D$97,4,0)</f>
        <v>Bernie Anderson</v>
      </c>
    </row>
    <row r="3833" spans="1:15" ht="15" hidden="1">
      <c r="A3833" s="352" t="s">
        <v>4404</v>
      </c>
      <c r="B3833" s="353">
        <v>202105</v>
      </c>
      <c r="C3833" s="98" t="s">
        <v>4139</v>
      </c>
      <c r="D3833" s="352" t="s">
        <v>1667</v>
      </c>
      <c r="E3833" s="352" t="s">
        <v>1058</v>
      </c>
      <c r="F3833" s="354">
        <v>300</v>
      </c>
      <c r="G3833" s="355">
        <v>30702</v>
      </c>
      <c r="H3833" s="7" t="str">
        <f>VLOOKUP(G3833,'Sub-Acct VLookup'!$A$1:$B$44,2,0)</f>
        <v>Education</v>
      </c>
      <c r="I3833" s="349">
        <v>2736</v>
      </c>
      <c r="J3833" s="351" t="s">
        <v>1011</v>
      </c>
      <c r="K3833" s="344" t="s">
        <v>4206</v>
      </c>
      <c r="L3833" t="str">
        <f>VLOOKUP(J3833,'State V-Lookup'!$A$1:$B$19,2,0)</f>
        <v>KENTUCKY</v>
      </c>
      <c r="M3833" t="str">
        <f>VLOOKUP(I3833,'Cost Center VLookup'!$A$1:$C$99,2,0)</f>
        <v>2736 KY Div Hopkinsville C&amp;M/Service</v>
      </c>
      <c r="N3833" t="str">
        <f>VLOOKUP(I3833,'Cost Center VLookup'!$A$1:$C$89,3,0)</f>
        <v>Ryan Tolbert</v>
      </c>
      <c r="O3833" t="str">
        <f>VLOOKUP(I3833,'Cost Center VLookup'!$A$1:$D$97,4,0)</f>
        <v>Mariam Tucker</v>
      </c>
    </row>
    <row r="3834" spans="1:15" ht="15" hidden="1">
      <c r="A3834" s="352" t="s">
        <v>4404</v>
      </c>
      <c r="B3834" s="353">
        <v>202105</v>
      </c>
      <c r="C3834" s="98" t="s">
        <v>4139</v>
      </c>
      <c r="D3834" s="352" t="s">
        <v>4406</v>
      </c>
      <c r="E3834" s="352" t="s">
        <v>4405</v>
      </c>
      <c r="F3834" s="354">
        <v>500</v>
      </c>
      <c r="G3834" s="355">
        <v>30702</v>
      </c>
      <c r="H3834" s="7" t="str">
        <f>VLOOKUP(G3834,'Sub-Acct VLookup'!$A$1:$B$44,2,0)</f>
        <v>Education</v>
      </c>
      <c r="I3834" s="349">
        <v>3343</v>
      </c>
      <c r="J3834" s="351" t="s">
        <v>1026</v>
      </c>
      <c r="K3834" s="344" t="s">
        <v>4206</v>
      </c>
      <c r="L3834" t="str">
        <f>VLOOKUP(J3834,'State V-Lookup'!$A$1:$B$19,2,0)</f>
        <v>TENNESSEE</v>
      </c>
      <c r="M3834" t="str">
        <f>VLOOKUP(I3834,'Cost Center VLookup'!$A$1:$C$99,2,0)</f>
        <v>3343 Mid St Div Murfreesboro Operations</v>
      </c>
      <c r="N3834" t="str">
        <f>VLOOKUP(I3834,'Cost Center VLookup'!$A$1:$C$89,3,0)</f>
        <v>James Robbins / Jason Griffin</v>
      </c>
      <c r="O3834" t="str">
        <f>VLOOKUP(I3834,'Cost Center VLookup'!$A$1:$D$97,4,0)</f>
        <v>Brett Lowe</v>
      </c>
    </row>
    <row r="3835" spans="1:15" ht="15" hidden="1">
      <c r="A3835" s="352" t="s">
        <v>4407</v>
      </c>
      <c r="B3835" s="353">
        <v>202105</v>
      </c>
      <c r="C3835" s="98" t="s">
        <v>4139</v>
      </c>
      <c r="D3835" s="352" t="s">
        <v>4408</v>
      </c>
      <c r="E3835" s="352" t="s">
        <v>3905</v>
      </c>
      <c r="F3835" s="354">
        <v>25000</v>
      </c>
      <c r="G3835" s="355">
        <v>30702</v>
      </c>
      <c r="H3835" s="7" t="str">
        <f>VLOOKUP(G3835,'Sub-Acct VLookup'!$A$1:$B$44,2,0)</f>
        <v>Education</v>
      </c>
      <c r="I3835" s="349">
        <v>3342</v>
      </c>
      <c r="J3835" s="351" t="s">
        <v>1026</v>
      </c>
      <c r="K3835" s="344" t="s">
        <v>4206</v>
      </c>
      <c r="L3835" t="str">
        <f>VLOOKUP(J3835,'State V-Lookup'!$A$1:$B$19,2,0)</f>
        <v>TENNESSEE</v>
      </c>
      <c r="M3835" t="str">
        <f>VLOOKUP(I3835,'Cost Center VLookup'!$A$1:$C$99,2,0)</f>
        <v>3342 Mid St Div Franklin Operations</v>
      </c>
      <c r="N3835" t="str">
        <f>VLOOKUP(I3835,'Cost Center VLookup'!$A$1:$C$89,3,0)</f>
        <v>Kenny Hay / Steve Steiger</v>
      </c>
      <c r="O3835" t="str">
        <f>VLOOKUP(I3835,'Cost Center VLookup'!$A$1:$D$97,4,0)</f>
        <v>Brett Lowe</v>
      </c>
    </row>
    <row r="3836" spans="1:15" ht="15" hidden="1">
      <c r="A3836" s="352" t="s">
        <v>4409</v>
      </c>
      <c r="B3836" s="353">
        <v>202105</v>
      </c>
      <c r="C3836" s="98" t="s">
        <v>4139</v>
      </c>
      <c r="D3836" s="352" t="s">
        <v>4359</v>
      </c>
      <c r="E3836" s="352" t="s">
        <v>655</v>
      </c>
      <c r="F3836" s="354">
        <v>6000</v>
      </c>
      <c r="G3836" s="355">
        <v>30706</v>
      </c>
      <c r="H3836" s="7" t="str">
        <f>VLOOKUP(G3836,'Sub-Acct VLookup'!$A$1:$B$44,2,0)</f>
        <v>Museums &amp; Arts</v>
      </c>
      <c r="I3836" s="349">
        <v>2636</v>
      </c>
      <c r="J3836" s="351" t="s">
        <v>1011</v>
      </c>
      <c r="K3836" s="319" t="s">
        <v>4207</v>
      </c>
      <c r="L3836" t="str">
        <f>VLOOKUP(J3836,'State V-Lookup'!$A$1:$B$19,2,0)</f>
        <v>KENTUCKY</v>
      </c>
      <c r="M3836" t="str">
        <f>VLOOKUP(I3836,'Cost Center VLookup'!$A$1:$C$99,2,0)</f>
        <v>2636 KY Div Owensboro C&amp;M/Service</v>
      </c>
      <c r="N3836" t="str">
        <f>VLOOKUP(I3836,'Cost Center VLookup'!$A$1:$C$89,3,0)</f>
        <v>Robbie Porter / Daniel Mayfield</v>
      </c>
      <c r="O3836" t="str">
        <f>VLOOKUP(I3836,'Cost Center VLookup'!$A$1:$D$97,4,0)</f>
        <v>Mariam Tucker</v>
      </c>
    </row>
    <row r="3837" spans="1:15" ht="15" hidden="1">
      <c r="A3837" s="352" t="s">
        <v>4410</v>
      </c>
      <c r="B3837" s="353">
        <v>202105</v>
      </c>
      <c r="C3837" s="98" t="s">
        <v>4139</v>
      </c>
      <c r="D3837" s="352" t="s">
        <v>4411</v>
      </c>
      <c r="E3837" s="352" t="s">
        <v>611</v>
      </c>
      <c r="F3837" s="354">
        <v>1000</v>
      </c>
      <c r="G3837" s="355">
        <v>30736</v>
      </c>
      <c r="H3837" s="7" t="str">
        <f>VLOOKUP(G3837,'Sub-Acct VLookup'!$A$1:$B$44,2,0)</f>
        <v>Community Welfare</v>
      </c>
      <c r="I3837" s="349">
        <v>3342</v>
      </c>
      <c r="J3837" s="351" t="s">
        <v>1026</v>
      </c>
      <c r="K3837" s="319" t="s">
        <v>4207</v>
      </c>
      <c r="L3837" t="str">
        <f>VLOOKUP(J3837,'State V-Lookup'!$A$1:$B$19,2,0)</f>
        <v>TENNESSEE</v>
      </c>
      <c r="M3837" t="str">
        <f>VLOOKUP(I3837,'Cost Center VLookup'!$A$1:$C$99,2,0)</f>
        <v>3342 Mid St Div Franklin Operations</v>
      </c>
      <c r="N3837" t="str">
        <f>VLOOKUP(I3837,'Cost Center VLookup'!$A$1:$C$89,3,0)</f>
        <v>Kenny Hay / Steve Steiger</v>
      </c>
      <c r="O3837" t="str">
        <f>VLOOKUP(I3837,'Cost Center VLookup'!$A$1:$D$97,4,0)</f>
        <v>Brett Lowe</v>
      </c>
    </row>
    <row r="3838" spans="1:15" ht="15" hidden="1">
      <c r="A3838" s="352" t="s">
        <v>4412</v>
      </c>
      <c r="B3838" s="353">
        <v>202105</v>
      </c>
      <c r="C3838" s="98" t="s">
        <v>4139</v>
      </c>
      <c r="D3838" s="352" t="s">
        <v>4413</v>
      </c>
      <c r="E3838" s="352" t="s">
        <v>3731</v>
      </c>
      <c r="F3838" s="354">
        <v>350</v>
      </c>
      <c r="G3838" s="355">
        <v>30706</v>
      </c>
      <c r="H3838" s="7" t="str">
        <f>VLOOKUP(G3838,'Sub-Acct VLookup'!$A$1:$B$44,2,0)</f>
        <v>Museums &amp; Arts</v>
      </c>
      <c r="I3838" s="349">
        <v>2737</v>
      </c>
      <c r="J3838" s="351" t="s">
        <v>1011</v>
      </c>
      <c r="K3838" s="344" t="s">
        <v>4206</v>
      </c>
      <c r="L3838" t="str">
        <f>VLOOKUP(J3838,'State V-Lookup'!$A$1:$B$19,2,0)</f>
        <v>KENTUCKY</v>
      </c>
      <c r="M3838" t="str">
        <f>VLOOKUP(I3838,'Cost Center VLookup'!$A$1:$C$99,2,0)</f>
        <v>2737 KY Div Danville C&amp;M/Service</v>
      </c>
      <c r="N3838" t="str">
        <f>VLOOKUP(I3838,'Cost Center VLookup'!$A$1:$C$89,3,0)</f>
        <v>Jimmy Dale Smith</v>
      </c>
      <c r="O3838" t="str">
        <f>VLOOKUP(I3838,'Cost Center VLookup'!$A$1:$D$97,4,0)</f>
        <v>Mike Close</v>
      </c>
    </row>
    <row r="3839" spans="1:15" ht="15" hidden="1">
      <c r="A3839" s="352" t="s">
        <v>4412</v>
      </c>
      <c r="B3839" s="353">
        <v>202105</v>
      </c>
      <c r="C3839" s="98" t="s">
        <v>4139</v>
      </c>
      <c r="D3839" s="352" t="s">
        <v>4414</v>
      </c>
      <c r="E3839" s="352" t="s">
        <v>953</v>
      </c>
      <c r="F3839" s="354">
        <v>500</v>
      </c>
      <c r="G3839" s="355">
        <v>30736</v>
      </c>
      <c r="H3839" s="7" t="str">
        <f>VLOOKUP(G3839,'Sub-Acct VLookup'!$A$1:$B$44,2,0)</f>
        <v>Community Welfare</v>
      </c>
      <c r="I3839" s="349">
        <v>2636</v>
      </c>
      <c r="J3839" s="351" t="s">
        <v>1011</v>
      </c>
      <c r="K3839" s="319" t="s">
        <v>4207</v>
      </c>
      <c r="L3839" t="str">
        <f>VLOOKUP(J3839,'State V-Lookup'!$A$1:$B$19,2,0)</f>
        <v>KENTUCKY</v>
      </c>
      <c r="M3839" t="str">
        <f>VLOOKUP(I3839,'Cost Center VLookup'!$A$1:$C$99,2,0)</f>
        <v>2636 KY Div Owensboro C&amp;M/Service</v>
      </c>
      <c r="N3839" t="str">
        <f>VLOOKUP(I3839,'Cost Center VLookup'!$A$1:$C$89,3,0)</f>
        <v>Robbie Porter / Daniel Mayfield</v>
      </c>
      <c r="O3839" t="str">
        <f>VLOOKUP(I3839,'Cost Center VLookup'!$A$1:$D$97,4,0)</f>
        <v>Mariam Tucker</v>
      </c>
    </row>
    <row r="3840" spans="1:15" ht="15" hidden="1">
      <c r="A3840" s="352" t="s">
        <v>4415</v>
      </c>
      <c r="B3840" s="353">
        <v>202105</v>
      </c>
      <c r="C3840" s="98" t="s">
        <v>4139</v>
      </c>
      <c r="D3840" s="352" t="s">
        <v>4417</v>
      </c>
      <c r="E3840" s="352" t="s">
        <v>4416</v>
      </c>
      <c r="F3840" s="354">
        <v>500</v>
      </c>
      <c r="G3840" s="355">
        <v>30702</v>
      </c>
      <c r="H3840" s="7" t="str">
        <f>VLOOKUP(G3840,'Sub-Acct VLookup'!$A$1:$B$44,2,0)</f>
        <v>Education</v>
      </c>
      <c r="I3840" s="349">
        <v>3435</v>
      </c>
      <c r="J3840" s="351" t="s">
        <v>1026</v>
      </c>
      <c r="K3840" s="344" t="s">
        <v>4206</v>
      </c>
      <c r="L3840" t="str">
        <f>VLOOKUP(J3840,'State V-Lookup'!$A$1:$B$19,2,0)</f>
        <v>TENNESSEE</v>
      </c>
      <c r="M3840" t="str">
        <f>VLOOKUP(I3840,'Cost Center VLookup'!$A$1:$C$99,2,0)</f>
        <v>3435 Mid St Div Greenville/Morristown Operations</v>
      </c>
      <c r="N3840" t="str">
        <f>VLOOKUP(I3840,'Cost Center VLookup'!$A$1:$C$89,3,0)</f>
        <v>Jonathan Barnett</v>
      </c>
      <c r="O3840" t="str">
        <f>VLOOKUP(I3840,'Cost Center VLookup'!$A$1:$D$97,4,0)</f>
        <v>Bernie Anderson</v>
      </c>
    </row>
    <row r="3841" spans="1:15" ht="15" hidden="1">
      <c r="A3841" s="352" t="s">
        <v>4415</v>
      </c>
      <c r="B3841" s="353">
        <v>202105</v>
      </c>
      <c r="C3841" s="98" t="s">
        <v>4139</v>
      </c>
      <c r="D3841" s="352" t="s">
        <v>3539</v>
      </c>
      <c r="E3841" s="352" t="s">
        <v>876</v>
      </c>
      <c r="F3841" s="354">
        <v>2500</v>
      </c>
      <c r="G3841" s="355">
        <v>30736</v>
      </c>
      <c r="H3841" s="7" t="str">
        <f>VLOOKUP(G3841,'Sub-Acct VLookup'!$A$1:$B$44,2,0)</f>
        <v>Community Welfare</v>
      </c>
      <c r="I3841" s="349">
        <v>2734</v>
      </c>
      <c r="J3841" s="351" t="s">
        <v>1011</v>
      </c>
      <c r="K3841" s="319" t="s">
        <v>4207</v>
      </c>
      <c r="L3841" t="str">
        <f>VLOOKUP(J3841,'State V-Lookup'!$A$1:$B$19,2,0)</f>
        <v>KENTUCKY</v>
      </c>
      <c r="M3841" t="str">
        <f>VLOOKUP(I3841,'Cost Center VLookup'!$A$1:$C$99,2,0)</f>
        <v>2734 KY Div Bowling Green C&amp;M/Service</v>
      </c>
      <c r="N3841" t="str">
        <f>VLOOKUP(I3841,'Cost Center VLookup'!$A$1:$C$89,3,0)</f>
        <v>Don Bonner / Kolby Beals</v>
      </c>
      <c r="O3841" t="str">
        <f>VLOOKUP(I3841,'Cost Center VLookup'!$A$1:$D$97,4,0)</f>
        <v>Mike Close</v>
      </c>
    </row>
    <row r="3842" spans="1:15" ht="15" hidden="1">
      <c r="A3842" s="352" t="s">
        <v>4418</v>
      </c>
      <c r="B3842" s="353">
        <v>202105</v>
      </c>
      <c r="C3842" s="98" t="s">
        <v>4139</v>
      </c>
      <c r="D3842" s="352" t="s">
        <v>4420</v>
      </c>
      <c r="E3842" s="352" t="s">
        <v>4419</v>
      </c>
      <c r="F3842" s="354">
        <v>5000</v>
      </c>
      <c r="G3842" s="355">
        <v>30702</v>
      </c>
      <c r="H3842" s="7" t="str">
        <f>VLOOKUP(G3842,'Sub-Acct VLookup'!$A$1:$B$44,2,0)</f>
        <v>Education</v>
      </c>
      <c r="I3842" s="349">
        <v>3439</v>
      </c>
      <c r="J3842" s="351" t="s">
        <v>1035</v>
      </c>
      <c r="K3842" s="344" t="s">
        <v>4206</v>
      </c>
      <c r="L3842" t="str">
        <f>VLOOKUP(J3842,'State V-Lookup'!$A$1:$B$19,2,0)</f>
        <v>VIRGINIA</v>
      </c>
      <c r="M3842" t="str">
        <f>VLOOKUP(I3842,'Cost Center VLookup'!$A$1:$C$99,2,0)</f>
        <v>3439 Mid St Div New River South Operations</v>
      </c>
      <c r="N3842" t="str">
        <f>VLOOKUP(I3842,'Cost Center VLookup'!$A$1:$C$89,3,0)</f>
        <v>Alex House</v>
      </c>
      <c r="O3842" t="str">
        <f>VLOOKUP(I3842,'Cost Center VLookup'!$A$1:$D$97,4,0)</f>
        <v>Bernie Anderson</v>
      </c>
    </row>
    <row r="3843" spans="1:15" ht="15" hidden="1">
      <c r="A3843" s="352" t="s">
        <v>4421</v>
      </c>
      <c r="B3843" s="353">
        <v>202105</v>
      </c>
      <c r="C3843" s="98" t="s">
        <v>4139</v>
      </c>
      <c r="D3843" s="352" t="s">
        <v>4422</v>
      </c>
      <c r="E3843" s="352" t="s">
        <v>470</v>
      </c>
      <c r="F3843" s="354">
        <v>400</v>
      </c>
      <c r="G3843" s="355">
        <v>30736</v>
      </c>
      <c r="H3843" s="7" t="str">
        <f>VLOOKUP(G3843,'Sub-Acct VLookup'!$A$1:$B$44,2,0)</f>
        <v>Community Welfare</v>
      </c>
      <c r="I3843" s="349">
        <v>2736</v>
      </c>
      <c r="J3843" s="351" t="s">
        <v>1011</v>
      </c>
      <c r="K3843" s="319" t="s">
        <v>4207</v>
      </c>
      <c r="L3843" t="str">
        <f>VLOOKUP(J3843,'State V-Lookup'!$A$1:$B$19,2,0)</f>
        <v>KENTUCKY</v>
      </c>
      <c r="M3843" t="str">
        <f>VLOOKUP(I3843,'Cost Center VLookup'!$A$1:$C$99,2,0)</f>
        <v>2736 KY Div Hopkinsville C&amp;M/Service</v>
      </c>
      <c r="N3843" t="str">
        <f>VLOOKUP(I3843,'Cost Center VLookup'!$A$1:$C$89,3,0)</f>
        <v>Ryan Tolbert</v>
      </c>
      <c r="O3843" t="str">
        <f>VLOOKUP(I3843,'Cost Center VLookup'!$A$1:$D$97,4,0)</f>
        <v>Mariam Tucker</v>
      </c>
    </row>
    <row r="3844" spans="1:15" ht="15" hidden="1">
      <c r="A3844" s="352" t="s">
        <v>4423</v>
      </c>
      <c r="B3844" s="353">
        <v>202105</v>
      </c>
      <c r="C3844" s="98" t="s">
        <v>4139</v>
      </c>
      <c r="D3844" s="352" t="s">
        <v>4424</v>
      </c>
      <c r="E3844" s="352" t="s">
        <v>491</v>
      </c>
      <c r="F3844" s="354">
        <v>5000</v>
      </c>
      <c r="G3844" s="355">
        <v>30736</v>
      </c>
      <c r="H3844" s="7" t="str">
        <f>VLOOKUP(G3844,'Sub-Acct VLookup'!$A$1:$B$44,2,0)</f>
        <v>Community Welfare</v>
      </c>
      <c r="I3844" s="349">
        <v>3434</v>
      </c>
      <c r="J3844" s="351" t="s">
        <v>1026</v>
      </c>
      <c r="K3844" s="319" t="s">
        <v>4207</v>
      </c>
      <c r="L3844" t="str">
        <f>VLOOKUP(J3844,'State V-Lookup'!$A$1:$B$19,2,0)</f>
        <v>TENNESSEE</v>
      </c>
      <c r="M3844" t="str">
        <f>VLOOKUP(I3844,'Cost Center VLookup'!$A$1:$C$99,2,0)</f>
        <v>3434 Mid St Div Maryville Operations</v>
      </c>
      <c r="N3844" t="str">
        <f>VLOOKUP(I3844,'Cost Center VLookup'!$A$1:$C$89,3,0)</f>
        <v>Bobby Burrell</v>
      </c>
      <c r="O3844" t="str">
        <f>VLOOKUP(I3844,'Cost Center VLookup'!$A$1:$D$97,4,0)</f>
        <v>Bernie Anderson</v>
      </c>
    </row>
    <row r="3845" spans="1:15" ht="15" hidden="1">
      <c r="A3845" s="352" t="s">
        <v>4423</v>
      </c>
      <c r="B3845" s="353">
        <v>202105</v>
      </c>
      <c r="C3845" s="98" t="s">
        <v>4139</v>
      </c>
      <c r="D3845" s="352" t="s">
        <v>4425</v>
      </c>
      <c r="E3845" s="352" t="s">
        <v>484</v>
      </c>
      <c r="F3845" s="354">
        <v>1200</v>
      </c>
      <c r="G3845" s="355">
        <v>30703</v>
      </c>
      <c r="H3845" s="7" t="str">
        <f>VLOOKUP(G3845,'Sub-Acct VLookup'!$A$1:$B$44,2,0)</f>
        <v>United Way Agencies</v>
      </c>
      <c r="I3845" s="349">
        <v>2636</v>
      </c>
      <c r="J3845" s="351" t="s">
        <v>1011</v>
      </c>
      <c r="K3845" s="319" t="s">
        <v>4207</v>
      </c>
      <c r="L3845" t="str">
        <f>VLOOKUP(J3845,'State V-Lookup'!$A$1:$B$19,2,0)</f>
        <v>KENTUCKY</v>
      </c>
      <c r="M3845" t="str">
        <f>VLOOKUP(I3845,'Cost Center VLookup'!$A$1:$C$99,2,0)</f>
        <v>2636 KY Div Owensboro C&amp;M/Service</v>
      </c>
      <c r="N3845" t="str">
        <f>VLOOKUP(I3845,'Cost Center VLookup'!$A$1:$C$89,3,0)</f>
        <v>Robbie Porter / Daniel Mayfield</v>
      </c>
      <c r="O3845" t="str">
        <f>VLOOKUP(I3845,'Cost Center VLookup'!$A$1:$D$97,4,0)</f>
        <v>Mariam Tucker</v>
      </c>
    </row>
    <row r="3846" spans="1:15" ht="15" hidden="1">
      <c r="A3846" s="352" t="s">
        <v>4426</v>
      </c>
      <c r="B3846" s="353">
        <v>202105</v>
      </c>
      <c r="C3846" s="98" t="s">
        <v>4139</v>
      </c>
      <c r="D3846" s="352" t="s">
        <v>4427</v>
      </c>
      <c r="E3846" s="352" t="s">
        <v>4244</v>
      </c>
      <c r="F3846" s="354">
        <v>180</v>
      </c>
      <c r="G3846" s="355">
        <v>30736</v>
      </c>
      <c r="H3846" s="7" t="str">
        <f>VLOOKUP(G3846,'Sub-Acct VLookup'!$A$1:$B$44,2,0)</f>
        <v>Community Welfare</v>
      </c>
      <c r="I3846" s="349">
        <v>2736</v>
      </c>
      <c r="J3846" s="351" t="s">
        <v>1011</v>
      </c>
      <c r="K3846" s="319" t="s">
        <v>4207</v>
      </c>
      <c r="L3846" t="str">
        <f>VLOOKUP(J3846,'State V-Lookup'!$A$1:$B$19,2,0)</f>
        <v>KENTUCKY</v>
      </c>
      <c r="M3846" t="str">
        <f>VLOOKUP(I3846,'Cost Center VLookup'!$A$1:$C$99,2,0)</f>
        <v>2736 KY Div Hopkinsville C&amp;M/Service</v>
      </c>
      <c r="N3846" t="str">
        <f>VLOOKUP(I3846,'Cost Center VLookup'!$A$1:$C$89,3,0)</f>
        <v>Ryan Tolbert</v>
      </c>
      <c r="O3846" t="str">
        <f>VLOOKUP(I3846,'Cost Center VLookup'!$A$1:$D$97,4,0)</f>
        <v>Mariam Tucker</v>
      </c>
    </row>
    <row r="3847" spans="1:15" ht="15" hidden="1">
      <c r="A3847" s="352" t="s">
        <v>4428</v>
      </c>
      <c r="B3847" s="353">
        <v>202105</v>
      </c>
      <c r="C3847" s="98" t="s">
        <v>4139</v>
      </c>
      <c r="D3847" s="352" t="s">
        <v>4430</v>
      </c>
      <c r="E3847" s="352" t="s">
        <v>4429</v>
      </c>
      <c r="F3847" s="354">
        <v>200</v>
      </c>
      <c r="G3847" s="355">
        <v>30740</v>
      </c>
      <c r="H3847" s="7" t="str">
        <f>VLOOKUP(G3847,'Sub-Acct VLookup'!$A$1:$B$44,2,0)</f>
        <v>Miscellanous Income Deductions</v>
      </c>
      <c r="I3847" s="349">
        <v>2739</v>
      </c>
      <c r="J3847" s="351" t="s">
        <v>1011</v>
      </c>
      <c r="K3847" s="344" t="s">
        <v>4206</v>
      </c>
      <c r="L3847" t="str">
        <f>VLOOKUP(J3847,'State V-Lookup'!$A$1:$B$19,2,0)</f>
        <v>KENTUCKY</v>
      </c>
      <c r="M3847" t="str">
        <f>VLOOKUP(I3847,'Cost Center VLookup'!$A$1:$C$99,2,0)</f>
        <v>2739 KY Div Shelbyville C&amp;M/Service</v>
      </c>
      <c r="N3847" t="str">
        <f>VLOOKUP(I3847,'Cost Center VLookup'!$A$1:$C$89,3,0)</f>
        <v>Jake Basham</v>
      </c>
      <c r="O3847" t="str">
        <f>VLOOKUP(I3847,'Cost Center VLookup'!$A$1:$D$97,4,0)</f>
        <v>Mike Close</v>
      </c>
    </row>
    <row r="3848" spans="1:15" ht="15" hidden="1">
      <c r="A3848" s="352" t="s">
        <v>4431</v>
      </c>
      <c r="B3848" s="353">
        <v>202105</v>
      </c>
      <c r="C3848" s="98" t="s">
        <v>4139</v>
      </c>
      <c r="D3848" s="352" t="s">
        <v>4432</v>
      </c>
      <c r="E3848" s="352" t="s">
        <v>3516</v>
      </c>
      <c r="F3848" s="354">
        <v>2000</v>
      </c>
      <c r="G3848" s="355">
        <v>30702</v>
      </c>
      <c r="H3848" s="7" t="str">
        <f>VLOOKUP(G3848,'Sub-Acct VLookup'!$A$1:$B$44,2,0)</f>
        <v>Education</v>
      </c>
      <c r="I3848" s="349">
        <v>2734</v>
      </c>
      <c r="J3848" s="351" t="s">
        <v>1011</v>
      </c>
      <c r="K3848" s="344" t="s">
        <v>4206</v>
      </c>
      <c r="L3848" t="str">
        <f>VLOOKUP(J3848,'State V-Lookup'!$A$1:$B$19,2,0)</f>
        <v>KENTUCKY</v>
      </c>
      <c r="M3848" t="str">
        <f>VLOOKUP(I3848,'Cost Center VLookup'!$A$1:$C$99,2,0)</f>
        <v>2734 KY Div Bowling Green C&amp;M/Service</v>
      </c>
      <c r="N3848" t="str">
        <f>VLOOKUP(I3848,'Cost Center VLookup'!$A$1:$C$89,3,0)</f>
        <v>Don Bonner / Kolby Beals</v>
      </c>
      <c r="O3848" t="str">
        <f>VLOOKUP(I3848,'Cost Center VLookup'!$A$1:$D$97,4,0)</f>
        <v>Mike Close</v>
      </c>
    </row>
    <row r="3849" spans="1:15" ht="15" hidden="1">
      <c r="A3849" s="352" t="s">
        <v>4433</v>
      </c>
      <c r="B3849" s="353">
        <v>202105</v>
      </c>
      <c r="C3849" s="98" t="s">
        <v>4139</v>
      </c>
      <c r="D3849" s="352" t="s">
        <v>4435</v>
      </c>
      <c r="E3849" s="352" t="s">
        <v>4434</v>
      </c>
      <c r="F3849" s="354">
        <v>1000</v>
      </c>
      <c r="G3849" s="355">
        <v>30736</v>
      </c>
      <c r="H3849" s="7" t="str">
        <f>VLOOKUP(G3849,'Sub-Acct VLookup'!$A$1:$B$44,2,0)</f>
        <v>Community Welfare</v>
      </c>
      <c r="I3849" s="349">
        <v>3315</v>
      </c>
      <c r="J3849" s="351" t="s">
        <v>1026</v>
      </c>
      <c r="K3849" s="319" t="s">
        <v>4207</v>
      </c>
      <c r="L3849" t="str">
        <f>VLOOKUP(J3849,'State V-Lookup'!$A$1:$B$19,2,0)</f>
        <v>TENNESSEE</v>
      </c>
      <c r="M3849" t="str">
        <f>VLOOKUP(I3849,'Cost Center VLookup'!$A$1:$C$99,2,0)</f>
        <v>3315 Mid St Div Franklin Measurement &amp; Corrosion Control</v>
      </c>
      <c r="N3849" t="str">
        <f>VLOOKUP(I3849,'Cost Center VLookup'!$A$1:$C$89,3,0)</f>
        <v>Ryan Chastain</v>
      </c>
      <c r="O3849" t="str">
        <f>VLOOKUP(I3849,'Cost Center VLookup'!$A$1:$D$97,4,0)</f>
        <v>Tech Services</v>
      </c>
    </row>
    <row r="3850" spans="1:15" ht="15" hidden="1">
      <c r="A3850" s="352" t="s">
        <v>4433</v>
      </c>
      <c r="B3850" s="353">
        <v>202105</v>
      </c>
      <c r="C3850" s="98" t="s">
        <v>4139</v>
      </c>
      <c r="D3850" s="352" t="s">
        <v>4436</v>
      </c>
      <c r="E3850" s="352" t="s">
        <v>4063</v>
      </c>
      <c r="F3850" s="354">
        <v>2000</v>
      </c>
      <c r="G3850" s="355">
        <v>30736</v>
      </c>
      <c r="H3850" s="7" t="str">
        <f>VLOOKUP(G3850,'Sub-Acct VLookup'!$A$1:$B$44,2,0)</f>
        <v>Community Welfare</v>
      </c>
      <c r="I3850" s="349">
        <v>3344</v>
      </c>
      <c r="J3850" s="351" t="s">
        <v>1026</v>
      </c>
      <c r="K3850" s="319" t="s">
        <v>4207</v>
      </c>
      <c r="L3850" t="str">
        <f>VLOOKUP(J3850,'State V-Lookup'!$A$1:$B$19,2,0)</f>
        <v>TENNESSEE</v>
      </c>
      <c r="M3850" t="str">
        <f>VLOOKUP(I3850,'Cost Center VLookup'!$A$1:$C$99,2,0)</f>
        <v>3344 Mid St Div Shelbyville Operations</v>
      </c>
      <c r="N3850" t="str">
        <f>VLOOKUP(I3850,'Cost Center VLookup'!$A$1:$C$89,3,0)</f>
        <v>James Robbins / Jason Griffin</v>
      </c>
      <c r="O3850" t="str">
        <f>VLOOKUP(I3850,'Cost Center VLookup'!$A$1:$D$97,4,0)</f>
        <v>Brett Lowe</v>
      </c>
    </row>
    <row r="3851" spans="1:15" ht="15" hidden="1">
      <c r="A3851" s="356" t="s">
        <v>4426</v>
      </c>
      <c r="B3851" s="357">
        <v>202106</v>
      </c>
      <c r="C3851" s="98" t="s">
        <v>4139</v>
      </c>
      <c r="D3851" s="356" t="s">
        <v>4427</v>
      </c>
      <c r="E3851" s="356" t="s">
        <v>3063</v>
      </c>
      <c r="F3851" s="358">
        <v>500</v>
      </c>
      <c r="G3851" s="355">
        <v>30736</v>
      </c>
      <c r="H3851" s="7" t="str">
        <f>VLOOKUP(G3851,'Sub-Acct VLookup'!$A$1:$B$44,2,0)</f>
        <v>Community Welfare</v>
      </c>
      <c r="I3851" s="349">
        <v>2636</v>
      </c>
      <c r="J3851" s="351" t="s">
        <v>1011</v>
      </c>
      <c r="K3851" s="319" t="s">
        <v>4207</v>
      </c>
      <c r="L3851" t="str">
        <f>VLOOKUP(J3851,'State V-Lookup'!$A$1:$B$19,2,0)</f>
        <v>KENTUCKY</v>
      </c>
      <c r="M3851" t="str">
        <f>VLOOKUP(I3851,'Cost Center VLookup'!$A$1:$C$99,2,0)</f>
        <v>2636 KY Div Owensboro C&amp;M/Service</v>
      </c>
      <c r="N3851" t="str">
        <f>VLOOKUP(I3851,'Cost Center VLookup'!$A$1:$C$89,3,0)</f>
        <v>Robbie Porter / Daniel Mayfield</v>
      </c>
      <c r="O3851" t="str">
        <f>VLOOKUP(I3851,'Cost Center VLookup'!$A$1:$D$97,4,0)</f>
        <v>Mariam Tucker</v>
      </c>
    </row>
    <row r="3852" spans="1:15" ht="15" hidden="1">
      <c r="A3852" s="356" t="s">
        <v>4437</v>
      </c>
      <c r="B3852" s="357">
        <v>202106</v>
      </c>
      <c r="C3852" s="98" t="s">
        <v>4139</v>
      </c>
      <c r="D3852" s="356" t="s">
        <v>4438</v>
      </c>
      <c r="E3852" s="356" t="s">
        <v>4439</v>
      </c>
      <c r="F3852" s="358">
        <v>500</v>
      </c>
      <c r="G3852" s="355">
        <v>30736</v>
      </c>
      <c r="H3852" s="7" t="str">
        <f>VLOOKUP(G3852,'Sub-Acct VLookup'!$A$1:$B$44,2,0)</f>
        <v>Community Welfare</v>
      </c>
      <c r="I3852" s="349">
        <v>2734</v>
      </c>
      <c r="J3852" s="351" t="s">
        <v>1011</v>
      </c>
      <c r="K3852" s="319" t="s">
        <v>4207</v>
      </c>
      <c r="L3852" t="str">
        <f>VLOOKUP(J3852,'State V-Lookup'!$A$1:$B$19,2,0)</f>
        <v>KENTUCKY</v>
      </c>
      <c r="M3852" t="str">
        <f>VLOOKUP(I3852,'Cost Center VLookup'!$A$1:$C$99,2,0)</f>
        <v>2734 KY Div Bowling Green C&amp;M/Service</v>
      </c>
      <c r="N3852" t="str">
        <f>VLOOKUP(I3852,'Cost Center VLookup'!$A$1:$C$89,3,0)</f>
        <v>Don Bonner / Kolby Beals</v>
      </c>
      <c r="O3852" t="str">
        <f>VLOOKUP(I3852,'Cost Center VLookup'!$A$1:$D$97,4,0)</f>
        <v>Mike Close</v>
      </c>
    </row>
    <row r="3853" spans="1:15" ht="15" hidden="1">
      <c r="A3853" s="356" t="s">
        <v>4437</v>
      </c>
      <c r="B3853" s="357">
        <v>202106</v>
      </c>
      <c r="C3853" s="98" t="s">
        <v>4139</v>
      </c>
      <c r="D3853" s="356" t="s">
        <v>4438</v>
      </c>
      <c r="E3853" s="356" t="s">
        <v>225</v>
      </c>
      <c r="F3853" s="358">
        <v>250</v>
      </c>
      <c r="G3853" s="355">
        <v>30702</v>
      </c>
      <c r="H3853" s="7" t="str">
        <f>VLOOKUP(G3853,'Sub-Acct VLookup'!$A$1:$B$44,2,0)</f>
        <v>Education</v>
      </c>
      <c r="I3853" s="349">
        <v>2736</v>
      </c>
      <c r="J3853" s="351" t="s">
        <v>1011</v>
      </c>
      <c r="K3853" s="319" t="s">
        <v>4207</v>
      </c>
      <c r="L3853" t="str">
        <f>VLOOKUP(J3853,'State V-Lookup'!$A$1:$B$19,2,0)</f>
        <v>KENTUCKY</v>
      </c>
      <c r="M3853" t="str">
        <f>VLOOKUP(I3853,'Cost Center VLookup'!$A$1:$C$99,2,0)</f>
        <v>2736 KY Div Hopkinsville C&amp;M/Service</v>
      </c>
      <c r="N3853" t="str">
        <f>VLOOKUP(I3853,'Cost Center VLookup'!$A$1:$C$89,3,0)</f>
        <v>Ryan Tolbert</v>
      </c>
      <c r="O3853" t="str">
        <f>VLOOKUP(I3853,'Cost Center VLookup'!$A$1:$D$97,4,0)</f>
        <v>Mariam Tucker</v>
      </c>
    </row>
    <row r="3854" spans="1:15" ht="15" hidden="1">
      <c r="A3854" s="356" t="s">
        <v>4437</v>
      </c>
      <c r="B3854" s="357">
        <v>202106</v>
      </c>
      <c r="C3854" s="98" t="s">
        <v>4139</v>
      </c>
      <c r="D3854" s="356" t="s">
        <v>4438</v>
      </c>
      <c r="E3854" s="356" t="s">
        <v>4440</v>
      </c>
      <c r="F3854" s="358">
        <v>500</v>
      </c>
      <c r="G3854" s="355">
        <v>30736</v>
      </c>
      <c r="H3854" s="7" t="str">
        <f>VLOOKUP(G3854,'Sub-Acct VLookup'!$A$1:$B$44,2,0)</f>
        <v>Community Welfare</v>
      </c>
      <c r="I3854" s="349">
        <v>2636</v>
      </c>
      <c r="J3854" s="351" t="s">
        <v>1011</v>
      </c>
      <c r="K3854" s="319" t="s">
        <v>4207</v>
      </c>
      <c r="L3854" t="str">
        <f>VLOOKUP(J3854,'State V-Lookup'!$A$1:$B$19,2,0)</f>
        <v>KENTUCKY</v>
      </c>
      <c r="M3854" t="str">
        <f>VLOOKUP(I3854,'Cost Center VLookup'!$A$1:$C$99,2,0)</f>
        <v>2636 KY Div Owensboro C&amp;M/Service</v>
      </c>
      <c r="N3854" t="str">
        <f>VLOOKUP(I3854,'Cost Center VLookup'!$A$1:$C$89,3,0)</f>
        <v>Robbie Porter / Daniel Mayfield</v>
      </c>
      <c r="O3854" t="str">
        <f>VLOOKUP(I3854,'Cost Center VLookup'!$A$1:$D$97,4,0)</f>
        <v>Mariam Tucker</v>
      </c>
    </row>
    <row r="3855" spans="1:15" ht="15" hidden="1">
      <c r="A3855" s="356" t="s">
        <v>4437</v>
      </c>
      <c r="B3855" s="357">
        <v>202106</v>
      </c>
      <c r="C3855" s="98" t="s">
        <v>4139</v>
      </c>
      <c r="D3855" s="356" t="s">
        <v>4438</v>
      </c>
      <c r="E3855" s="356" t="s">
        <v>4441</v>
      </c>
      <c r="F3855" s="358">
        <v>150</v>
      </c>
      <c r="G3855" s="355">
        <v>30702</v>
      </c>
      <c r="H3855" s="7" t="str">
        <f>VLOOKUP(G3855,'Sub-Acct VLookup'!$A$1:$B$44,2,0)</f>
        <v>Education</v>
      </c>
      <c r="I3855" s="349">
        <v>2736</v>
      </c>
      <c r="J3855" s="351" t="s">
        <v>1011</v>
      </c>
      <c r="K3855" s="344" t="s">
        <v>4206</v>
      </c>
      <c r="L3855" t="str">
        <f>VLOOKUP(J3855,'State V-Lookup'!$A$1:$B$19,2,0)</f>
        <v>KENTUCKY</v>
      </c>
      <c r="M3855" t="str">
        <f>VLOOKUP(I3855,'Cost Center VLookup'!$A$1:$C$99,2,0)</f>
        <v>2736 KY Div Hopkinsville C&amp;M/Service</v>
      </c>
      <c r="N3855" t="str">
        <f>VLOOKUP(I3855,'Cost Center VLookup'!$A$1:$C$89,3,0)</f>
        <v>Ryan Tolbert</v>
      </c>
      <c r="O3855" t="str">
        <f>VLOOKUP(I3855,'Cost Center VLookup'!$A$1:$D$97,4,0)</f>
        <v>Mariam Tucker</v>
      </c>
    </row>
    <row r="3856" spans="1:15" ht="15" hidden="1">
      <c r="A3856" s="356" t="s">
        <v>4442</v>
      </c>
      <c r="B3856" s="357">
        <v>202106</v>
      </c>
      <c r="C3856" s="98" t="s">
        <v>4139</v>
      </c>
      <c r="D3856" s="356" t="s">
        <v>4443</v>
      </c>
      <c r="E3856" s="356" t="s">
        <v>797</v>
      </c>
      <c r="F3856" s="358">
        <v>500</v>
      </c>
      <c r="G3856" s="355">
        <v>30702</v>
      </c>
      <c r="H3856" s="7" t="str">
        <f>VLOOKUP(G3856,'Sub-Acct VLookup'!$A$1:$B$44,2,0)</f>
        <v>Education</v>
      </c>
      <c r="I3856" s="349">
        <v>3338</v>
      </c>
      <c r="J3856" s="351" t="s">
        <v>1026</v>
      </c>
      <c r="K3856" s="344" t="s">
        <v>4206</v>
      </c>
      <c r="L3856" t="str">
        <f>VLOOKUP(J3856,'State V-Lookup'!$A$1:$B$19,2,0)</f>
        <v>TENNESSEE</v>
      </c>
      <c r="M3856" t="str">
        <f>VLOOKUP(I3856,'Cost Center VLookup'!$A$1:$C$99,2,0)</f>
        <v>3338 Mid St Div ILWTN Union City Operations</v>
      </c>
      <c r="N3856" t="str">
        <f>VLOOKUP(I3856,'Cost Center VLookup'!$A$1:$C$89,3,0)</f>
        <v>Pat Mattingly / Sean Jones</v>
      </c>
      <c r="O3856" t="str">
        <f>VLOOKUP(I3856,'Cost Center VLookup'!$A$1:$D$97,4,0)</f>
        <v>Ryan Tolbert</v>
      </c>
    </row>
    <row r="3857" spans="1:15" ht="15" hidden="1">
      <c r="A3857" s="356" t="s">
        <v>4442</v>
      </c>
      <c r="B3857" s="357">
        <v>202106</v>
      </c>
      <c r="C3857" s="98" t="s">
        <v>4139</v>
      </c>
      <c r="D3857" s="356" t="s">
        <v>4444</v>
      </c>
      <c r="E3857" s="356" t="s">
        <v>2610</v>
      </c>
      <c r="F3857" s="358">
        <v>1250</v>
      </c>
      <c r="G3857" s="355">
        <v>30706</v>
      </c>
      <c r="H3857" s="7" t="str">
        <f>VLOOKUP(G3857,'Sub-Acct VLookup'!$A$1:$B$44,2,0)</f>
        <v>Museums &amp; Arts</v>
      </c>
      <c r="I3857" s="349">
        <v>2637</v>
      </c>
      <c r="J3857" s="351" t="s">
        <v>1011</v>
      </c>
      <c r="K3857" s="319" t="s">
        <v>4207</v>
      </c>
      <c r="L3857" t="str">
        <f>VLOOKUP(J3857,'State V-Lookup'!$A$1:$B$19,2,0)</f>
        <v>KENTUCKY</v>
      </c>
      <c r="M3857" t="str">
        <f>VLOOKUP(I3857,'Cost Center VLookup'!$A$1:$C$99,2,0)</f>
        <v>2637 KY Div Paducah C&amp;M/Service</v>
      </c>
      <c r="N3857" t="str">
        <f>VLOOKUP(I3857,'Cost Center VLookup'!$A$1:$C$89,3,0)</f>
        <v>Pat Mattingly / Sean Jones</v>
      </c>
      <c r="O3857" t="str">
        <f>VLOOKUP(I3857,'Cost Center VLookup'!$A$1:$D$97,4,0)</f>
        <v>Ryan Tolbert</v>
      </c>
    </row>
    <row r="3858" spans="1:15" ht="15" hidden="1">
      <c r="A3858" s="356" t="s">
        <v>4442</v>
      </c>
      <c r="B3858" s="357">
        <v>202106</v>
      </c>
      <c r="C3858" s="98" t="s">
        <v>4139</v>
      </c>
      <c r="D3858" s="356" t="s">
        <v>4445</v>
      </c>
      <c r="E3858" s="356" t="s">
        <v>1060</v>
      </c>
      <c r="F3858" s="358">
        <v>500</v>
      </c>
      <c r="G3858" s="355">
        <v>30736</v>
      </c>
      <c r="H3858" s="7" t="str">
        <f>VLOOKUP(G3858,'Sub-Acct VLookup'!$A$1:$B$44,2,0)</f>
        <v>Community Welfare</v>
      </c>
      <c r="I3858" s="349">
        <v>2636</v>
      </c>
      <c r="J3858" s="351" t="s">
        <v>1011</v>
      </c>
      <c r="K3858" s="319" t="s">
        <v>4207</v>
      </c>
      <c r="L3858" t="str">
        <f>VLOOKUP(J3858,'State V-Lookup'!$A$1:$B$19,2,0)</f>
        <v>KENTUCKY</v>
      </c>
      <c r="M3858" t="str">
        <f>VLOOKUP(I3858,'Cost Center VLookup'!$A$1:$C$99,2,0)</f>
        <v>2636 KY Div Owensboro C&amp;M/Service</v>
      </c>
      <c r="N3858" t="str">
        <f>VLOOKUP(I3858,'Cost Center VLookup'!$A$1:$C$89,3,0)</f>
        <v>Robbie Porter / Daniel Mayfield</v>
      </c>
      <c r="O3858" t="str">
        <f>VLOOKUP(I3858,'Cost Center VLookup'!$A$1:$D$97,4,0)</f>
        <v>Mariam Tucker</v>
      </c>
    </row>
    <row r="3859" spans="1:15" ht="15" hidden="1">
      <c r="A3859" s="356" t="s">
        <v>4446</v>
      </c>
      <c r="B3859" s="357">
        <v>202106</v>
      </c>
      <c r="C3859" s="98" t="s">
        <v>4139</v>
      </c>
      <c r="D3859" s="356" t="s">
        <v>4447</v>
      </c>
      <c r="E3859" s="356" t="s">
        <v>653</v>
      </c>
      <c r="F3859" s="358">
        <v>1000</v>
      </c>
      <c r="G3859" s="355">
        <v>30702</v>
      </c>
      <c r="H3859" s="7" t="str">
        <f>VLOOKUP(G3859,'Sub-Acct VLookup'!$A$1:$B$44,2,0)</f>
        <v>Education</v>
      </c>
      <c r="I3859" s="349">
        <v>3342</v>
      </c>
      <c r="J3859" s="351" t="s">
        <v>1026</v>
      </c>
      <c r="K3859" s="344" t="s">
        <v>4206</v>
      </c>
      <c r="L3859" t="str">
        <f>VLOOKUP(J3859,'State V-Lookup'!$A$1:$B$19,2,0)</f>
        <v>TENNESSEE</v>
      </c>
      <c r="M3859" t="str">
        <f>VLOOKUP(I3859,'Cost Center VLookup'!$A$1:$C$99,2,0)</f>
        <v>3342 Mid St Div Franklin Operations</v>
      </c>
      <c r="N3859" t="str">
        <f>VLOOKUP(I3859,'Cost Center VLookup'!$A$1:$C$89,3,0)</f>
        <v>Kenny Hay / Steve Steiger</v>
      </c>
      <c r="O3859" t="str">
        <f>VLOOKUP(I3859,'Cost Center VLookup'!$A$1:$D$97,4,0)</f>
        <v>Brett Lowe</v>
      </c>
    </row>
    <row r="3860" spans="1:15" ht="15" hidden="1">
      <c r="A3860" s="356" t="s">
        <v>4446</v>
      </c>
      <c r="B3860" s="357">
        <v>202106</v>
      </c>
      <c r="C3860" s="98" t="s">
        <v>4139</v>
      </c>
      <c r="D3860" s="356" t="s">
        <v>4448</v>
      </c>
      <c r="E3860" s="356" t="s">
        <v>3471</v>
      </c>
      <c r="F3860" s="358">
        <v>1000</v>
      </c>
      <c r="G3860" s="355">
        <v>30702</v>
      </c>
      <c r="H3860" s="7" t="str">
        <f>VLOOKUP(G3860,'Sub-Acct VLookup'!$A$1:$B$44,2,0)</f>
        <v>Education</v>
      </c>
      <c r="I3860" s="349">
        <v>3342</v>
      </c>
      <c r="J3860" s="351" t="s">
        <v>1026</v>
      </c>
      <c r="K3860" s="344" t="s">
        <v>4206</v>
      </c>
      <c r="L3860" t="str">
        <f>VLOOKUP(J3860,'State V-Lookup'!$A$1:$B$19,2,0)</f>
        <v>TENNESSEE</v>
      </c>
      <c r="M3860" t="str">
        <f>VLOOKUP(I3860,'Cost Center VLookup'!$A$1:$C$99,2,0)</f>
        <v>3342 Mid St Div Franklin Operations</v>
      </c>
      <c r="N3860" t="str">
        <f>VLOOKUP(I3860,'Cost Center VLookup'!$A$1:$C$89,3,0)</f>
        <v>Kenny Hay / Steve Steiger</v>
      </c>
      <c r="O3860" t="str">
        <f>VLOOKUP(I3860,'Cost Center VLookup'!$A$1:$D$97,4,0)</f>
        <v>Brett Lowe</v>
      </c>
    </row>
    <row r="3861" spans="1:15" ht="15" hidden="1">
      <c r="A3861" s="356" t="s">
        <v>4449</v>
      </c>
      <c r="B3861" s="357">
        <v>202106</v>
      </c>
      <c r="C3861" s="98" t="s">
        <v>4139</v>
      </c>
      <c r="D3861" s="356" t="s">
        <v>4450</v>
      </c>
      <c r="E3861" s="356" t="s">
        <v>4340</v>
      </c>
      <c r="F3861" s="358">
        <v>1000</v>
      </c>
      <c r="G3861" s="355">
        <v>30736</v>
      </c>
      <c r="H3861" s="7" t="str">
        <f>VLOOKUP(G3861,'Sub-Acct VLookup'!$A$1:$B$44,2,0)</f>
        <v>Community Welfare</v>
      </c>
      <c r="I3861" s="349">
        <v>3307</v>
      </c>
      <c r="J3861" s="351" t="s">
        <v>1026</v>
      </c>
      <c r="K3861" s="344" t="s">
        <v>4206</v>
      </c>
      <c r="L3861" t="str">
        <f>VLOOKUP(J3861,'State V-Lookup'!$A$1:$B$19,2,0)</f>
        <v>TENNESSEE</v>
      </c>
      <c r="M3861" t="str">
        <f>VLOOKUP(I3861,'Cost Center VLookup'!$A$1:$C$99,2,0)</f>
        <v>3307 Mid St Div Franklin Finance</v>
      </c>
      <c r="N3861" t="str">
        <f>VLOOKUP(I3861,'Cost Center VLookup'!$A$1:$C$89,3,0)</f>
        <v>Marcie Wessinger</v>
      </c>
      <c r="O3861" t="str">
        <f>VLOOKUP(I3861,'Cost Center VLookup'!$A$1:$D$97,4,0)</f>
        <v>Administration</v>
      </c>
    </row>
    <row r="3862" spans="1:15" ht="15" hidden="1">
      <c r="A3862" s="356" t="s">
        <v>4451</v>
      </c>
      <c r="B3862" s="357">
        <v>202106</v>
      </c>
      <c r="C3862" s="98" t="s">
        <v>4139</v>
      </c>
      <c r="D3862" s="356" t="s">
        <v>4452</v>
      </c>
      <c r="E3862" s="356" t="s">
        <v>481</v>
      </c>
      <c r="F3862" s="358">
        <v>1000</v>
      </c>
      <c r="G3862" s="355">
        <v>30736</v>
      </c>
      <c r="H3862" s="7" t="str">
        <f>VLOOKUP(G3862,'Sub-Acct VLookup'!$A$1:$B$44,2,0)</f>
        <v>Community Welfare</v>
      </c>
      <c r="I3862" s="349">
        <v>2738</v>
      </c>
      <c r="J3862" s="351" t="s">
        <v>1011</v>
      </c>
      <c r="K3862" s="334" t="s">
        <v>4228</v>
      </c>
      <c r="L3862" t="str">
        <f>VLOOKUP(J3862,'State V-Lookup'!$A$1:$B$19,2,0)</f>
        <v>KENTUCKY</v>
      </c>
      <c r="M3862" t="str">
        <f>VLOOKUP(I3862,'Cost Center VLookup'!$A$1:$C$99,2,0)</f>
        <v>2738 KY Div Campbellsville C&amp;M/Service</v>
      </c>
      <c r="N3862" t="str">
        <f>VLOOKUP(I3862,'Cost Center VLookup'!$A$1:$C$89,3,0)</f>
        <v>Matt Ferguson</v>
      </c>
      <c r="O3862" t="str">
        <f>VLOOKUP(I3862,'Cost Center VLookup'!$A$1:$D$97,4,0)</f>
        <v>Mike Close</v>
      </c>
    </row>
    <row r="3863" spans="1:15" ht="15" hidden="1">
      <c r="A3863" s="356" t="s">
        <v>4451</v>
      </c>
      <c r="B3863" s="357">
        <v>202106</v>
      </c>
      <c r="C3863" s="98" t="s">
        <v>4139</v>
      </c>
      <c r="D3863" s="356" t="s">
        <v>4453</v>
      </c>
      <c r="E3863" s="356" t="s">
        <v>3361</v>
      </c>
      <c r="F3863" s="358">
        <v>2500</v>
      </c>
      <c r="G3863" s="355">
        <v>30736</v>
      </c>
      <c r="H3863" s="7" t="str">
        <f>VLOOKUP(G3863,'Sub-Acct VLookup'!$A$1:$B$44,2,0)</f>
        <v>Community Welfare</v>
      </c>
      <c r="I3863" s="349">
        <v>2637</v>
      </c>
      <c r="J3863" s="351" t="s">
        <v>1011</v>
      </c>
      <c r="K3863" s="319" t="s">
        <v>4207</v>
      </c>
      <c r="L3863" t="str">
        <f>VLOOKUP(J3863,'State V-Lookup'!$A$1:$B$19,2,0)</f>
        <v>KENTUCKY</v>
      </c>
      <c r="M3863" t="str">
        <f>VLOOKUP(I3863,'Cost Center VLookup'!$A$1:$C$99,2,0)</f>
        <v>2637 KY Div Paducah C&amp;M/Service</v>
      </c>
      <c r="N3863" t="str">
        <f>VLOOKUP(I3863,'Cost Center VLookup'!$A$1:$C$89,3,0)</f>
        <v>Pat Mattingly / Sean Jones</v>
      </c>
      <c r="O3863" t="str">
        <f>VLOOKUP(I3863,'Cost Center VLookup'!$A$1:$D$97,4,0)</f>
        <v>Ryan Tolbert</v>
      </c>
    </row>
    <row r="3864" spans="1:15" ht="15" hidden="1">
      <c r="A3864" s="356" t="s">
        <v>4454</v>
      </c>
      <c r="B3864" s="357">
        <v>202106</v>
      </c>
      <c r="C3864" s="98" t="s">
        <v>4139</v>
      </c>
      <c r="D3864" s="356" t="s">
        <v>4455</v>
      </c>
      <c r="E3864" s="356" t="s">
        <v>470</v>
      </c>
      <c r="F3864" s="358">
        <v>1192.5</v>
      </c>
      <c r="G3864" s="355">
        <v>30706</v>
      </c>
      <c r="H3864" s="7" t="str">
        <f>VLOOKUP(G3864,'Sub-Acct VLookup'!$A$1:$B$44,2,0)</f>
        <v>Museums &amp; Arts</v>
      </c>
      <c r="I3864" s="349">
        <v>2637</v>
      </c>
      <c r="J3864" s="351" t="s">
        <v>1011</v>
      </c>
      <c r="K3864" s="319" t="s">
        <v>4207</v>
      </c>
      <c r="L3864" t="str">
        <f>VLOOKUP(J3864,'State V-Lookup'!$A$1:$B$19,2,0)</f>
        <v>KENTUCKY</v>
      </c>
      <c r="M3864" t="str">
        <f>VLOOKUP(I3864,'Cost Center VLookup'!$A$1:$C$99,2,0)</f>
        <v>2637 KY Div Paducah C&amp;M/Service</v>
      </c>
      <c r="N3864" t="str">
        <f>VLOOKUP(I3864,'Cost Center VLookup'!$A$1:$C$89,3,0)</f>
        <v>Pat Mattingly / Sean Jones</v>
      </c>
      <c r="O3864" t="str">
        <f>VLOOKUP(I3864,'Cost Center VLookup'!$A$1:$D$97,4,0)</f>
        <v>Ryan Tolbert</v>
      </c>
    </row>
    <row r="3865" spans="1:15" ht="15" hidden="1">
      <c r="A3865" s="356" t="s">
        <v>4456</v>
      </c>
      <c r="B3865" s="357">
        <v>202106</v>
      </c>
      <c r="C3865" s="98" t="s">
        <v>4139</v>
      </c>
      <c r="D3865" s="356" t="s">
        <v>4457</v>
      </c>
      <c r="E3865" s="356" t="s">
        <v>3412</v>
      </c>
      <c r="F3865" s="358">
        <v>1000</v>
      </c>
      <c r="G3865" s="349">
        <v>30705</v>
      </c>
      <c r="H3865" s="7" t="str">
        <f>VLOOKUP(G3865,'Sub-Acct VLookup'!$A$1:$B$44,2,0)</f>
        <v>Health</v>
      </c>
      <c r="I3865" s="349">
        <v>2737</v>
      </c>
      <c r="J3865" s="351" t="s">
        <v>1011</v>
      </c>
      <c r="K3865" s="334" t="s">
        <v>4228</v>
      </c>
      <c r="L3865" t="str">
        <f>VLOOKUP(J3865,'State V-Lookup'!$A$1:$B$19,2,0)</f>
        <v>KENTUCKY</v>
      </c>
      <c r="M3865" t="str">
        <f>VLOOKUP(I3865,'Cost Center VLookup'!$A$1:$C$99,2,0)</f>
        <v>2737 KY Div Danville C&amp;M/Service</v>
      </c>
      <c r="N3865" t="str">
        <f>VLOOKUP(I3865,'Cost Center VLookup'!$A$1:$C$89,3,0)</f>
        <v>Jimmy Dale Smith</v>
      </c>
      <c r="O3865" t="str">
        <f>VLOOKUP(I3865,'Cost Center VLookup'!$A$1:$D$97,4,0)</f>
        <v>Mike Close</v>
      </c>
    </row>
    <row r="3866" spans="1:15" ht="15" hidden="1">
      <c r="A3866" s="356" t="s">
        <v>4456</v>
      </c>
      <c r="B3866" s="357">
        <v>202106</v>
      </c>
      <c r="C3866" s="98" t="s">
        <v>4139</v>
      </c>
      <c r="D3866" s="356" t="s">
        <v>4457</v>
      </c>
      <c r="E3866" s="356" t="s">
        <v>3843</v>
      </c>
      <c r="F3866" s="358">
        <v>1000</v>
      </c>
      <c r="G3866" s="355">
        <v>30702</v>
      </c>
      <c r="H3866" s="7" t="str">
        <f>VLOOKUP(G3866,'Sub-Acct VLookup'!$A$1:$B$44,2,0)</f>
        <v>Education</v>
      </c>
      <c r="I3866" s="349">
        <v>2737</v>
      </c>
      <c r="J3866" s="351" t="s">
        <v>1011</v>
      </c>
      <c r="K3866" s="344" t="s">
        <v>4206</v>
      </c>
      <c r="L3866" t="str">
        <f>VLOOKUP(J3866,'State V-Lookup'!$A$1:$B$19,2,0)</f>
        <v>KENTUCKY</v>
      </c>
      <c r="M3866" t="str">
        <f>VLOOKUP(I3866,'Cost Center VLookup'!$A$1:$C$99,2,0)</f>
        <v>2737 KY Div Danville C&amp;M/Service</v>
      </c>
      <c r="N3866" t="str">
        <f>VLOOKUP(I3866,'Cost Center VLookup'!$A$1:$C$89,3,0)</f>
        <v>Jimmy Dale Smith</v>
      </c>
      <c r="O3866" t="str">
        <f>VLOOKUP(I3866,'Cost Center VLookup'!$A$1:$D$97,4,0)</f>
        <v>Mike Close</v>
      </c>
    </row>
    <row r="3867" spans="1:15" ht="15" hidden="1">
      <c r="A3867" s="356" t="s">
        <v>4458</v>
      </c>
      <c r="B3867" s="357">
        <v>202106</v>
      </c>
      <c r="C3867" s="98" t="s">
        <v>4139</v>
      </c>
      <c r="D3867" s="356" t="s">
        <v>4459</v>
      </c>
      <c r="E3867" s="356" t="s">
        <v>2496</v>
      </c>
      <c r="F3867" s="358">
        <v>200</v>
      </c>
      <c r="G3867" s="355">
        <v>30736</v>
      </c>
      <c r="H3867" s="7" t="str">
        <f>VLOOKUP(G3867,'Sub-Acct VLookup'!$A$1:$B$44,2,0)</f>
        <v>Community Welfare</v>
      </c>
      <c r="I3867" s="349">
        <v>2636</v>
      </c>
      <c r="J3867" s="351" t="s">
        <v>1011</v>
      </c>
      <c r="K3867" s="334" t="s">
        <v>4228</v>
      </c>
      <c r="L3867" t="str">
        <f>VLOOKUP(J3867,'State V-Lookup'!$A$1:$B$19,2,0)</f>
        <v>KENTUCKY</v>
      </c>
      <c r="M3867" t="str">
        <f>VLOOKUP(I3867,'Cost Center VLookup'!$A$1:$C$99,2,0)</f>
        <v>2636 KY Div Owensboro C&amp;M/Service</v>
      </c>
      <c r="N3867" t="str">
        <f>VLOOKUP(I3867,'Cost Center VLookup'!$A$1:$C$89,3,0)</f>
        <v>Robbie Porter / Daniel Mayfield</v>
      </c>
      <c r="O3867" t="str">
        <f>VLOOKUP(I3867,'Cost Center VLookup'!$A$1:$D$97,4,0)</f>
        <v>Mariam Tucker</v>
      </c>
    </row>
    <row r="3868" spans="1:15" ht="15" hidden="1">
      <c r="A3868" s="356" t="s">
        <v>4460</v>
      </c>
      <c r="B3868" s="357">
        <v>202106</v>
      </c>
      <c r="C3868" s="98" t="s">
        <v>4139</v>
      </c>
      <c r="D3868" s="356" t="s">
        <v>4461</v>
      </c>
      <c r="E3868" s="356" t="s">
        <v>4267</v>
      </c>
      <c r="F3868" s="358">
        <v>1000</v>
      </c>
      <c r="G3868" s="355">
        <v>30736</v>
      </c>
      <c r="H3868" s="7" t="str">
        <f>VLOOKUP(G3868,'Sub-Acct VLookup'!$A$1:$B$44,2,0)</f>
        <v>Community Welfare</v>
      </c>
      <c r="I3868" s="349">
        <v>2734</v>
      </c>
      <c r="J3868" s="351" t="s">
        <v>1011</v>
      </c>
      <c r="K3868" s="344" t="s">
        <v>4206</v>
      </c>
      <c r="L3868" t="str">
        <f>VLOOKUP(J3868,'State V-Lookup'!$A$1:$B$19,2,0)</f>
        <v>KENTUCKY</v>
      </c>
      <c r="M3868" t="str">
        <f>VLOOKUP(I3868,'Cost Center VLookup'!$A$1:$C$99,2,0)</f>
        <v>2734 KY Div Bowling Green C&amp;M/Service</v>
      </c>
      <c r="N3868" t="str">
        <f>VLOOKUP(I3868,'Cost Center VLookup'!$A$1:$C$89,3,0)</f>
        <v>Don Bonner / Kolby Beals</v>
      </c>
      <c r="O3868" t="str">
        <f>VLOOKUP(I3868,'Cost Center VLookup'!$A$1:$D$97,4,0)</f>
        <v>Mike Close</v>
      </c>
    </row>
    <row r="3869" spans="1:15" ht="15" hidden="1">
      <c r="A3869" s="356" t="s">
        <v>4460</v>
      </c>
      <c r="B3869" s="357">
        <v>202106</v>
      </c>
      <c r="C3869" s="98" t="s">
        <v>4139</v>
      </c>
      <c r="D3869" s="356" t="s">
        <v>4462</v>
      </c>
      <c r="E3869" s="356" t="s">
        <v>3384</v>
      </c>
      <c r="F3869" s="358">
        <v>500</v>
      </c>
      <c r="G3869" s="355">
        <v>30736</v>
      </c>
      <c r="H3869" s="7" t="str">
        <f>VLOOKUP(G3869,'Sub-Acct VLookup'!$A$1:$B$44,2,0)</f>
        <v>Community Welfare</v>
      </c>
      <c r="I3869" s="349">
        <v>3342</v>
      </c>
      <c r="J3869" s="351" t="s">
        <v>1026</v>
      </c>
      <c r="K3869" s="319" t="s">
        <v>4207</v>
      </c>
      <c r="L3869" t="str">
        <f>VLOOKUP(J3869,'State V-Lookup'!$A$1:$B$19,2,0)</f>
        <v>TENNESSEE</v>
      </c>
      <c r="M3869" t="str">
        <f>VLOOKUP(I3869,'Cost Center VLookup'!$A$1:$C$99,2,0)</f>
        <v>3342 Mid St Div Franklin Operations</v>
      </c>
      <c r="N3869" t="str">
        <f>VLOOKUP(I3869,'Cost Center VLookup'!$A$1:$C$89,3,0)</f>
        <v>Kenny Hay / Steve Steiger</v>
      </c>
      <c r="O3869" t="str">
        <f>VLOOKUP(I3869,'Cost Center VLookup'!$A$1:$D$97,4,0)</f>
        <v>Brett Lowe</v>
      </c>
    </row>
    <row r="3870" spans="1:15" ht="15" hidden="1">
      <c r="A3870" s="356" t="s">
        <v>4460</v>
      </c>
      <c r="B3870" s="357">
        <v>202106</v>
      </c>
      <c r="C3870" s="98" t="s">
        <v>4139</v>
      </c>
      <c r="D3870" s="356" t="s">
        <v>4463</v>
      </c>
      <c r="E3870" s="356" t="s">
        <v>2430</v>
      </c>
      <c r="F3870" s="358">
        <v>1000</v>
      </c>
      <c r="G3870" s="355">
        <v>30736</v>
      </c>
      <c r="H3870" s="7" t="str">
        <f>VLOOKUP(G3870,'Sub-Acct VLookup'!$A$1:$B$44,2,0)</f>
        <v>Community Welfare</v>
      </c>
      <c r="I3870" s="349">
        <v>3338</v>
      </c>
      <c r="J3870" s="351" t="s">
        <v>1026</v>
      </c>
      <c r="K3870" s="319" t="s">
        <v>4207</v>
      </c>
      <c r="L3870" t="str">
        <f>VLOOKUP(J3870,'State V-Lookup'!$A$1:$B$19,2,0)</f>
        <v>TENNESSEE</v>
      </c>
      <c r="M3870" t="str">
        <f>VLOOKUP(I3870,'Cost Center VLookup'!$A$1:$C$99,2,0)</f>
        <v>3338 Mid St Div ILWTN Union City Operations</v>
      </c>
      <c r="N3870" t="str">
        <f>VLOOKUP(I3870,'Cost Center VLookup'!$A$1:$C$89,3,0)</f>
        <v>Pat Mattingly / Sean Jones</v>
      </c>
      <c r="O3870" t="str">
        <f>VLOOKUP(I3870,'Cost Center VLookup'!$A$1:$D$97,4,0)</f>
        <v>Ryan Tolbert</v>
      </c>
    </row>
    <row r="3871" spans="1:15" ht="15" hidden="1">
      <c r="A3871" s="356" t="s">
        <v>4464</v>
      </c>
      <c r="B3871" s="357">
        <v>202106</v>
      </c>
      <c r="C3871" s="98" t="s">
        <v>4139</v>
      </c>
      <c r="D3871" s="356" t="s">
        <v>4465</v>
      </c>
      <c r="E3871" s="356" t="s">
        <v>4466</v>
      </c>
      <c r="F3871" s="358">
        <v>500</v>
      </c>
      <c r="G3871" s="355">
        <v>30706</v>
      </c>
      <c r="H3871" s="7" t="str">
        <f>VLOOKUP(G3871,'Sub-Acct VLookup'!$A$1:$B$44,2,0)</f>
        <v>Museums &amp; Arts</v>
      </c>
      <c r="I3871" s="349">
        <v>2736</v>
      </c>
      <c r="J3871" s="351" t="s">
        <v>1011</v>
      </c>
      <c r="K3871" s="344" t="s">
        <v>4206</v>
      </c>
      <c r="L3871" t="str">
        <f>VLOOKUP(J3871,'State V-Lookup'!$A$1:$B$19,2,0)</f>
        <v>KENTUCKY</v>
      </c>
      <c r="M3871" t="str">
        <f>VLOOKUP(I3871,'Cost Center VLookup'!$A$1:$C$99,2,0)</f>
        <v>2736 KY Div Hopkinsville C&amp;M/Service</v>
      </c>
      <c r="N3871" t="str">
        <f>VLOOKUP(I3871,'Cost Center VLookup'!$A$1:$C$89,3,0)</f>
        <v>Ryan Tolbert</v>
      </c>
      <c r="O3871" t="str">
        <f>VLOOKUP(I3871,'Cost Center VLookup'!$A$1:$D$97,4,0)</f>
        <v>Mariam Tucker</v>
      </c>
    </row>
    <row r="3872" spans="1:15" ht="15" hidden="1">
      <c r="A3872" s="356" t="s">
        <v>4464</v>
      </c>
      <c r="B3872" s="357">
        <v>202106</v>
      </c>
      <c r="C3872" s="98" t="s">
        <v>4139</v>
      </c>
      <c r="D3872" s="356" t="s">
        <v>4467</v>
      </c>
      <c r="E3872" s="356" t="s">
        <v>4182</v>
      </c>
      <c r="F3872" s="358">
        <v>1000</v>
      </c>
      <c r="G3872" s="355">
        <v>30702</v>
      </c>
      <c r="H3872" s="7" t="str">
        <f>VLOOKUP(G3872,'Sub-Acct VLookup'!$A$1:$B$44,2,0)</f>
        <v>Education</v>
      </c>
      <c r="I3872" s="349">
        <v>2636</v>
      </c>
      <c r="J3872" s="351" t="s">
        <v>1011</v>
      </c>
      <c r="K3872" s="344" t="s">
        <v>4206</v>
      </c>
      <c r="L3872" t="str">
        <f>VLOOKUP(J3872,'State V-Lookup'!$A$1:$B$19,2,0)</f>
        <v>KENTUCKY</v>
      </c>
      <c r="M3872" t="str">
        <f>VLOOKUP(I3872,'Cost Center VLookup'!$A$1:$C$99,2,0)</f>
        <v>2636 KY Div Owensboro C&amp;M/Service</v>
      </c>
      <c r="N3872" t="str">
        <f>VLOOKUP(I3872,'Cost Center VLookup'!$A$1:$C$89,3,0)</f>
        <v>Robbie Porter / Daniel Mayfield</v>
      </c>
      <c r="O3872" t="str">
        <f>VLOOKUP(I3872,'Cost Center VLookup'!$A$1:$D$97,4,0)</f>
        <v>Mariam Tucker</v>
      </c>
    </row>
    <row r="3873" spans="1:15" ht="15" hidden="1">
      <c r="A3873" s="356" t="s">
        <v>4468</v>
      </c>
      <c r="B3873" s="357">
        <v>202106</v>
      </c>
      <c r="C3873" s="98" t="s">
        <v>4139</v>
      </c>
      <c r="D3873" s="356" t="s">
        <v>4469</v>
      </c>
      <c r="E3873" s="356" t="s">
        <v>4470</v>
      </c>
      <c r="F3873" s="358">
        <v>1500</v>
      </c>
      <c r="G3873" s="355">
        <v>30736</v>
      </c>
      <c r="H3873" s="7" t="str">
        <f>VLOOKUP(G3873,'Sub-Acct VLookup'!$A$1:$B$44,2,0)</f>
        <v>Community Welfare</v>
      </c>
      <c r="I3873" s="349">
        <v>2734</v>
      </c>
      <c r="J3873" s="351" t="s">
        <v>1011</v>
      </c>
      <c r="K3873" s="319" t="s">
        <v>4207</v>
      </c>
      <c r="L3873" t="str">
        <f>VLOOKUP(J3873,'State V-Lookup'!$A$1:$B$19,2,0)</f>
        <v>KENTUCKY</v>
      </c>
      <c r="M3873" t="str">
        <f>VLOOKUP(I3873,'Cost Center VLookup'!$A$1:$C$99,2,0)</f>
        <v>2734 KY Div Bowling Green C&amp;M/Service</v>
      </c>
      <c r="N3873" t="str">
        <f>VLOOKUP(I3873,'Cost Center VLookup'!$A$1:$C$89,3,0)</f>
        <v>Don Bonner / Kolby Beals</v>
      </c>
      <c r="O3873" t="str">
        <f>VLOOKUP(I3873,'Cost Center VLookup'!$A$1:$D$97,4,0)</f>
        <v>Mike Close</v>
      </c>
    </row>
    <row r="3874" spans="1:15" ht="15" hidden="1">
      <c r="A3874" s="356" t="s">
        <v>4468</v>
      </c>
      <c r="B3874" s="357">
        <v>202106</v>
      </c>
      <c r="C3874" s="98" t="s">
        <v>4139</v>
      </c>
      <c r="D3874" s="356" t="s">
        <v>4471</v>
      </c>
      <c r="E3874" s="356" t="s">
        <v>3464</v>
      </c>
      <c r="F3874" s="358">
        <v>2000</v>
      </c>
      <c r="G3874" s="355">
        <v>30736</v>
      </c>
      <c r="H3874" s="7" t="str">
        <f>VLOOKUP(G3874,'Sub-Acct VLookup'!$A$1:$B$44,2,0)</f>
        <v>Community Welfare</v>
      </c>
      <c r="I3874" s="349">
        <v>2637</v>
      </c>
      <c r="J3874" s="351" t="s">
        <v>1011</v>
      </c>
      <c r="K3874" s="319" t="s">
        <v>4207</v>
      </c>
      <c r="L3874" t="str">
        <f>VLOOKUP(J3874,'State V-Lookup'!$A$1:$B$19,2,0)</f>
        <v>KENTUCKY</v>
      </c>
      <c r="M3874" t="str">
        <f>VLOOKUP(I3874,'Cost Center VLookup'!$A$1:$C$99,2,0)</f>
        <v>2637 KY Div Paducah C&amp;M/Service</v>
      </c>
      <c r="N3874" t="str">
        <f>VLOOKUP(I3874,'Cost Center VLookup'!$A$1:$C$89,3,0)</f>
        <v>Pat Mattingly / Sean Jones</v>
      </c>
      <c r="O3874" t="str">
        <f>VLOOKUP(I3874,'Cost Center VLookup'!$A$1:$D$97,4,0)</f>
        <v>Ryan Tolbert</v>
      </c>
    </row>
    <row r="3875" spans="1:15" ht="15" hidden="1">
      <c r="A3875" s="356" t="s">
        <v>4468</v>
      </c>
      <c r="B3875" s="357">
        <v>202106</v>
      </c>
      <c r="C3875" s="98" t="s">
        <v>4139</v>
      </c>
      <c r="D3875" s="356" t="s">
        <v>4471</v>
      </c>
      <c r="E3875" s="356" t="s">
        <v>1273</v>
      </c>
      <c r="F3875" s="358">
        <v>1500</v>
      </c>
      <c r="G3875" s="349">
        <v>30710</v>
      </c>
      <c r="H3875" s="7" t="str">
        <f>VLOOKUP(G3875,'Sub-Acct VLookup'!$A$1:$B$44,2,0)</f>
        <v>Youth Clubs &amp; Centers</v>
      </c>
      <c r="I3875" s="349">
        <v>2636</v>
      </c>
      <c r="J3875" s="351" t="s">
        <v>1011</v>
      </c>
      <c r="K3875" s="344" t="s">
        <v>4206</v>
      </c>
      <c r="L3875" t="str">
        <f>VLOOKUP(J3875,'State V-Lookup'!$A$1:$B$19,2,0)</f>
        <v>KENTUCKY</v>
      </c>
      <c r="M3875" t="str">
        <f>VLOOKUP(I3875,'Cost Center VLookup'!$A$1:$C$99,2,0)</f>
        <v>2636 KY Div Owensboro C&amp;M/Service</v>
      </c>
      <c r="N3875" t="str">
        <f>VLOOKUP(I3875,'Cost Center VLookup'!$A$1:$C$89,3,0)</f>
        <v>Robbie Porter / Daniel Mayfield</v>
      </c>
      <c r="O3875" t="str">
        <f>VLOOKUP(I3875,'Cost Center VLookup'!$A$1:$D$97,4,0)</f>
        <v>Mariam Tucker</v>
      </c>
    </row>
    <row r="3876" spans="1:15" ht="15" hidden="1">
      <c r="A3876" s="356" t="s">
        <v>4472</v>
      </c>
      <c r="B3876" s="357">
        <v>202106</v>
      </c>
      <c r="C3876" s="98" t="s">
        <v>4139</v>
      </c>
      <c r="D3876" s="356" t="s">
        <v>4473</v>
      </c>
      <c r="E3876" s="356" t="s">
        <v>3033</v>
      </c>
      <c r="F3876" s="358">
        <v>2000</v>
      </c>
      <c r="G3876" s="355">
        <v>30736</v>
      </c>
      <c r="H3876" s="7" t="str">
        <f>VLOOKUP(G3876,'Sub-Acct VLookup'!$A$1:$B$44,2,0)</f>
        <v>Community Welfare</v>
      </c>
      <c r="I3876" s="349">
        <v>3342</v>
      </c>
      <c r="J3876" s="351" t="s">
        <v>1026</v>
      </c>
      <c r="K3876" s="319" t="s">
        <v>4207</v>
      </c>
      <c r="L3876" t="str">
        <f>VLOOKUP(J3876,'State V-Lookup'!$A$1:$B$19,2,0)</f>
        <v>TENNESSEE</v>
      </c>
      <c r="M3876" t="str">
        <f>VLOOKUP(I3876,'Cost Center VLookup'!$A$1:$C$99,2,0)</f>
        <v>3342 Mid St Div Franklin Operations</v>
      </c>
      <c r="N3876" t="str">
        <f>VLOOKUP(I3876,'Cost Center VLookup'!$A$1:$C$89,3,0)</f>
        <v>Kenny Hay / Steve Steiger</v>
      </c>
      <c r="O3876" t="str">
        <f>VLOOKUP(I3876,'Cost Center VLookup'!$A$1:$D$97,4,0)</f>
        <v>Brett Lowe</v>
      </c>
    </row>
    <row r="3877" spans="1:15" ht="15" hidden="1">
      <c r="A3877" s="356" t="s">
        <v>4474</v>
      </c>
      <c r="B3877" s="357">
        <v>202106</v>
      </c>
      <c r="C3877" s="98" t="s">
        <v>4139</v>
      </c>
      <c r="D3877" s="356" t="s">
        <v>4475</v>
      </c>
      <c r="E3877" s="356" t="s">
        <v>4052</v>
      </c>
      <c r="F3877" s="358">
        <v>1000</v>
      </c>
      <c r="G3877" s="355">
        <v>30736</v>
      </c>
      <c r="H3877" s="7" t="str">
        <f>VLOOKUP(G3877,'Sub-Acct VLookup'!$A$1:$B$44,2,0)</f>
        <v>Community Welfare</v>
      </c>
      <c r="I3877" s="349">
        <v>3342</v>
      </c>
      <c r="J3877" s="351" t="s">
        <v>1026</v>
      </c>
      <c r="K3877" s="344" t="s">
        <v>4206</v>
      </c>
      <c r="L3877" t="str">
        <f>VLOOKUP(J3877,'State V-Lookup'!$A$1:$B$19,2,0)</f>
        <v>TENNESSEE</v>
      </c>
      <c r="M3877" t="str">
        <f>VLOOKUP(I3877,'Cost Center VLookup'!$A$1:$C$99,2,0)</f>
        <v>3342 Mid St Div Franklin Operations</v>
      </c>
      <c r="N3877" t="str">
        <f>VLOOKUP(I3877,'Cost Center VLookup'!$A$1:$C$89,3,0)</f>
        <v>Kenny Hay / Steve Steiger</v>
      </c>
      <c r="O3877" t="str">
        <f>VLOOKUP(I3877,'Cost Center VLookup'!$A$1:$D$97,4,0)</f>
        <v>Brett Lowe</v>
      </c>
    </row>
    <row r="3878" spans="1:15" ht="15" hidden="1">
      <c r="A3878" s="356" t="s">
        <v>4476</v>
      </c>
      <c r="B3878" s="357">
        <v>202106</v>
      </c>
      <c r="C3878" s="98" t="s">
        <v>4139</v>
      </c>
      <c r="D3878" s="356" t="s">
        <v>4477</v>
      </c>
      <c r="E3878" s="356" t="s">
        <v>1582</v>
      </c>
      <c r="F3878" s="358">
        <v>1000</v>
      </c>
      <c r="G3878" s="355">
        <v>30736</v>
      </c>
      <c r="H3878" s="7" t="str">
        <f>VLOOKUP(G3878,'Sub-Acct VLookup'!$A$1:$B$44,2,0)</f>
        <v>Community Welfare</v>
      </c>
      <c r="I3878" s="349">
        <v>3333</v>
      </c>
      <c r="J3878" s="359" t="s">
        <v>1027</v>
      </c>
      <c r="K3878" s="319" t="s">
        <v>4207</v>
      </c>
      <c r="L3878" t="str">
        <f>VLOOKUP(J3878,'State V-Lookup'!$A$1:$B$19,2,0)</f>
        <v>GENERAL OFFICE</v>
      </c>
      <c r="M3878" t="str">
        <f>VLOOKUP(I3878,'Cost Center VLookup'!$A$1:$C$99,2,0)</f>
        <v>3333 Mid St Div Public Affairs</v>
      </c>
      <c r="N3878" t="str">
        <f>VLOOKUP(I3878,'Cost Center VLookup'!$A$1:$C$89,3,0)</f>
        <v>Mark Martin</v>
      </c>
      <c r="O3878" t="str">
        <f>VLOOKUP(I3878,'Cost Center VLookup'!$A$1:$D$97,4,0)</f>
        <v>Administration</v>
      </c>
    </row>
    <row r="3879" spans="1:15" ht="15" hidden="1">
      <c r="A3879" s="356" t="s">
        <v>4476</v>
      </c>
      <c r="B3879" s="357">
        <v>202106</v>
      </c>
      <c r="C3879" s="98" t="s">
        <v>4139</v>
      </c>
      <c r="D3879" s="356" t="s">
        <v>4478</v>
      </c>
      <c r="E3879" s="356" t="s">
        <v>3788</v>
      </c>
      <c r="F3879" s="358">
        <v>1000</v>
      </c>
      <c r="G3879" s="355">
        <v>30736</v>
      </c>
      <c r="H3879" s="7" t="str">
        <f>VLOOKUP(G3879,'Sub-Acct VLookup'!$A$1:$B$44,2,0)</f>
        <v>Community Welfare</v>
      </c>
      <c r="I3879" s="349">
        <v>3342</v>
      </c>
      <c r="J3879" s="351" t="s">
        <v>1026</v>
      </c>
      <c r="K3879" s="344" t="s">
        <v>4206</v>
      </c>
      <c r="L3879" t="str">
        <f>VLOOKUP(J3879,'State V-Lookup'!$A$1:$B$19,2,0)</f>
        <v>TENNESSEE</v>
      </c>
      <c r="M3879" t="str">
        <f>VLOOKUP(I3879,'Cost Center VLookup'!$A$1:$C$99,2,0)</f>
        <v>3342 Mid St Div Franklin Operations</v>
      </c>
      <c r="N3879" t="str">
        <f>VLOOKUP(I3879,'Cost Center VLookup'!$A$1:$C$89,3,0)</f>
        <v>Kenny Hay / Steve Steiger</v>
      </c>
      <c r="O3879" t="str">
        <f>VLOOKUP(I3879,'Cost Center VLookup'!$A$1:$D$97,4,0)</f>
        <v>Brett Lowe</v>
      </c>
    </row>
    <row r="3880" spans="1:15" ht="15" hidden="1">
      <c r="A3880" s="360" t="s">
        <v>4437</v>
      </c>
      <c r="B3880" s="361">
        <v>202107</v>
      </c>
      <c r="C3880" s="98" t="s">
        <v>4139</v>
      </c>
      <c r="D3880" s="360" t="s">
        <v>4479</v>
      </c>
      <c r="E3880" s="360" t="s">
        <v>581</v>
      </c>
      <c r="F3880" s="362">
        <v>500</v>
      </c>
      <c r="G3880" s="328">
        <v>30709</v>
      </c>
      <c r="H3880" s="7" t="str">
        <f>VLOOKUP(G3880,'Sub-Acct VLookup'!$A$1:$B$44,2,0)</f>
        <v>Salvation Army</v>
      </c>
      <c r="I3880" s="258">
        <v>3333</v>
      </c>
      <c r="J3880" s="351" t="s">
        <v>1026</v>
      </c>
      <c r="K3880" s="319" t="s">
        <v>4207</v>
      </c>
      <c r="L3880" t="str">
        <f>VLOOKUP(J3880,'State V-Lookup'!$A$1:$B$19,2,0)</f>
        <v>TENNESSEE</v>
      </c>
      <c r="M3880" t="str">
        <f>VLOOKUP(I3880,'Cost Center VLookup'!$A$1:$C$99,2,0)</f>
        <v>3333 Mid St Div Public Affairs</v>
      </c>
      <c r="N3880" t="str">
        <f>VLOOKUP(I3880,'Cost Center VLookup'!$A$1:$C$89,3,0)</f>
        <v>Mark Martin</v>
      </c>
      <c r="O3880" t="str">
        <f>VLOOKUP(I3880,'Cost Center VLookup'!$A$1:$D$97,4,0)</f>
        <v>Administration</v>
      </c>
    </row>
    <row r="3881" spans="1:15" ht="15" hidden="1">
      <c r="A3881" s="360" t="s">
        <v>4454</v>
      </c>
      <c r="B3881" s="361">
        <v>202107</v>
      </c>
      <c r="C3881" s="98" t="s">
        <v>4139</v>
      </c>
      <c r="D3881" s="360" t="s">
        <v>4480</v>
      </c>
      <c r="E3881" s="360" t="s">
        <v>755</v>
      </c>
      <c r="F3881" s="362">
        <v>100</v>
      </c>
      <c r="G3881" s="355">
        <v>30736</v>
      </c>
      <c r="H3881" s="7" t="str">
        <f>VLOOKUP(G3881,'Sub-Acct VLookup'!$A$1:$B$44,2,0)</f>
        <v>Community Welfare</v>
      </c>
      <c r="I3881" s="349">
        <v>3308</v>
      </c>
      <c r="J3881" s="359" t="s">
        <v>1027</v>
      </c>
      <c r="K3881" s="319" t="s">
        <v>4207</v>
      </c>
      <c r="L3881" t="str">
        <f>VLOOKUP(J3881,'State V-Lookup'!$A$1:$B$19,2,0)</f>
        <v>GENERAL OFFICE</v>
      </c>
      <c r="M3881" t="str">
        <f>VLOOKUP(I3881,'Cost Center VLookup'!$A$1:$C$99,2,0)</f>
        <v>3308 Mid St Div Franklin Marketing</v>
      </c>
      <c r="N3881" t="str">
        <f>VLOOKUP(I3881,'Cost Center VLookup'!$A$1:$C$89,3,0)</f>
        <v>Danny Bertotti</v>
      </c>
      <c r="O3881" t="str">
        <f>VLOOKUP(I3881,'Cost Center VLookup'!$A$1:$D$97,4,0)</f>
        <v>Marketing</v>
      </c>
    </row>
    <row r="3882" spans="1:15" ht="15" hidden="1">
      <c r="A3882" s="360" t="s">
        <v>4481</v>
      </c>
      <c r="B3882" s="361">
        <v>202107</v>
      </c>
      <c r="C3882" s="98" t="s">
        <v>4139</v>
      </c>
      <c r="D3882" s="360" t="s">
        <v>4482</v>
      </c>
      <c r="E3882" s="360" t="s">
        <v>2642</v>
      </c>
      <c r="F3882" s="362">
        <v>500</v>
      </c>
      <c r="G3882" s="355">
        <v>30736</v>
      </c>
      <c r="H3882" s="7" t="str">
        <f>VLOOKUP(G3882,'Sub-Acct VLookup'!$A$1:$B$44,2,0)</f>
        <v>Community Welfare</v>
      </c>
      <c r="I3882" s="349">
        <v>2637</v>
      </c>
      <c r="J3882" s="351" t="s">
        <v>1011</v>
      </c>
      <c r="K3882" s="319" t="s">
        <v>4207</v>
      </c>
      <c r="L3882" t="str">
        <f>VLOOKUP(J3882,'State V-Lookup'!$A$1:$B$19,2,0)</f>
        <v>KENTUCKY</v>
      </c>
      <c r="M3882" t="str">
        <f>VLOOKUP(I3882,'Cost Center VLookup'!$A$1:$C$99,2,0)</f>
        <v>2637 KY Div Paducah C&amp;M/Service</v>
      </c>
      <c r="N3882" t="str">
        <f>VLOOKUP(I3882,'Cost Center VLookup'!$A$1:$C$89,3,0)</f>
        <v>Pat Mattingly / Sean Jones</v>
      </c>
      <c r="O3882" t="str">
        <f>VLOOKUP(I3882,'Cost Center VLookup'!$A$1:$D$97,4,0)</f>
        <v>Ryan Tolbert</v>
      </c>
    </row>
    <row r="3883" spans="1:15" ht="15" hidden="1">
      <c r="A3883" s="360" t="s">
        <v>4483</v>
      </c>
      <c r="B3883" s="361">
        <v>202107</v>
      </c>
      <c r="C3883" s="98" t="s">
        <v>4139</v>
      </c>
      <c r="D3883" s="360" t="s">
        <v>4484</v>
      </c>
      <c r="E3883" s="360" t="s">
        <v>3941</v>
      </c>
      <c r="F3883" s="362">
        <v>1000</v>
      </c>
      <c r="G3883" s="355">
        <v>30736</v>
      </c>
      <c r="H3883" s="7" t="str">
        <f>VLOOKUP(G3883,'Sub-Acct VLookup'!$A$1:$B$44,2,0)</f>
        <v>Community Welfare</v>
      </c>
      <c r="I3883" s="349">
        <v>3435</v>
      </c>
      <c r="J3883" s="351" t="s">
        <v>1026</v>
      </c>
      <c r="K3883" s="344" t="s">
        <v>4206</v>
      </c>
      <c r="L3883" t="str">
        <f>VLOOKUP(J3883,'State V-Lookup'!$A$1:$B$19,2,0)</f>
        <v>TENNESSEE</v>
      </c>
      <c r="M3883" t="str">
        <f>VLOOKUP(I3883,'Cost Center VLookup'!$A$1:$C$99,2,0)</f>
        <v>3435 Mid St Div Greenville/Morristown Operations</v>
      </c>
      <c r="N3883" t="str">
        <f>VLOOKUP(I3883,'Cost Center VLookup'!$A$1:$C$89,3,0)</f>
        <v>Jonathan Barnett</v>
      </c>
      <c r="O3883" t="str">
        <f>VLOOKUP(I3883,'Cost Center VLookup'!$A$1:$D$97,4,0)</f>
        <v>Bernie Anderson</v>
      </c>
    </row>
    <row r="3884" spans="1:15" ht="15" hidden="1">
      <c r="A3884" s="360" t="s">
        <v>4485</v>
      </c>
      <c r="B3884" s="361">
        <v>202107</v>
      </c>
      <c r="C3884" s="98" t="s">
        <v>4139</v>
      </c>
      <c r="D3884" s="360" t="s">
        <v>4486</v>
      </c>
      <c r="E3884" s="360" t="s">
        <v>1442</v>
      </c>
      <c r="F3884" s="362">
        <v>75</v>
      </c>
      <c r="G3884" s="355">
        <v>30736</v>
      </c>
      <c r="H3884" s="7" t="str">
        <f>VLOOKUP(G3884,'Sub-Acct VLookup'!$A$1:$B$44,2,0)</f>
        <v>Community Welfare</v>
      </c>
      <c r="I3884" s="349">
        <v>3342</v>
      </c>
      <c r="J3884" s="351" t="s">
        <v>1026</v>
      </c>
      <c r="K3884" s="319" t="s">
        <v>4207</v>
      </c>
      <c r="L3884" t="str">
        <f>VLOOKUP(J3884,'State V-Lookup'!$A$1:$B$19,2,0)</f>
        <v>TENNESSEE</v>
      </c>
      <c r="M3884" t="str">
        <f>VLOOKUP(I3884,'Cost Center VLookup'!$A$1:$C$99,2,0)</f>
        <v>3342 Mid St Div Franklin Operations</v>
      </c>
      <c r="N3884" t="str">
        <f>VLOOKUP(I3884,'Cost Center VLookup'!$A$1:$C$89,3,0)</f>
        <v>Kenny Hay / Steve Steiger</v>
      </c>
      <c r="O3884" t="str">
        <f>VLOOKUP(I3884,'Cost Center VLookup'!$A$1:$D$97,4,0)</f>
        <v>Brett Lowe</v>
      </c>
    </row>
    <row r="3885" spans="1:15" ht="15" hidden="1">
      <c r="A3885" s="360" t="s">
        <v>4485</v>
      </c>
      <c r="B3885" s="361">
        <v>202107</v>
      </c>
      <c r="C3885" s="98" t="s">
        <v>4139</v>
      </c>
      <c r="D3885" s="360" t="s">
        <v>4487</v>
      </c>
      <c r="E3885" s="360" t="s">
        <v>4083</v>
      </c>
      <c r="F3885" s="362">
        <v>275</v>
      </c>
      <c r="G3885" s="355">
        <v>30702</v>
      </c>
      <c r="H3885" s="7" t="str">
        <f>VLOOKUP(G3885,'Sub-Acct VLookup'!$A$1:$B$44,2,0)</f>
        <v>Education</v>
      </c>
      <c r="I3885" s="349">
        <v>3307</v>
      </c>
      <c r="J3885" s="351" t="s">
        <v>1026</v>
      </c>
      <c r="K3885" s="344" t="s">
        <v>4206</v>
      </c>
      <c r="L3885" t="str">
        <f>VLOOKUP(J3885,'State V-Lookup'!$A$1:$B$19,2,0)</f>
        <v>TENNESSEE</v>
      </c>
      <c r="M3885" t="str">
        <f>VLOOKUP(I3885,'Cost Center VLookup'!$A$1:$C$99,2,0)</f>
        <v>3307 Mid St Div Franklin Finance</v>
      </c>
      <c r="N3885" t="str">
        <f>VLOOKUP(I3885,'Cost Center VLookup'!$A$1:$C$89,3,0)</f>
        <v>Marcie Wessinger</v>
      </c>
      <c r="O3885" t="str">
        <f>VLOOKUP(I3885,'Cost Center VLookup'!$A$1:$D$97,4,0)</f>
        <v>Administration</v>
      </c>
    </row>
    <row r="3886" spans="1:15" ht="15" hidden="1">
      <c r="A3886" s="360" t="s">
        <v>4488</v>
      </c>
      <c r="B3886" s="361">
        <v>202107</v>
      </c>
      <c r="C3886" s="98" t="s">
        <v>4139</v>
      </c>
      <c r="D3886" s="360" t="s">
        <v>4489</v>
      </c>
      <c r="E3886" s="360" t="s">
        <v>744</v>
      </c>
      <c r="F3886" s="362">
        <v>1000</v>
      </c>
      <c r="G3886" s="355">
        <v>30736</v>
      </c>
      <c r="H3886" s="7" t="str">
        <f>VLOOKUP(G3886,'Sub-Acct VLookup'!$A$1:$B$44,2,0)</f>
        <v>Community Welfare</v>
      </c>
      <c r="I3886" s="349">
        <v>2636</v>
      </c>
      <c r="J3886" s="351" t="s">
        <v>1011</v>
      </c>
      <c r="K3886" s="319" t="s">
        <v>4207</v>
      </c>
      <c r="L3886" t="str">
        <f>VLOOKUP(J3886,'State V-Lookup'!$A$1:$B$19,2,0)</f>
        <v>KENTUCKY</v>
      </c>
      <c r="M3886" t="str">
        <f>VLOOKUP(I3886,'Cost Center VLookup'!$A$1:$C$99,2,0)</f>
        <v>2636 KY Div Owensboro C&amp;M/Service</v>
      </c>
      <c r="N3886" t="str">
        <f>VLOOKUP(I3886,'Cost Center VLookup'!$A$1:$C$89,3,0)</f>
        <v>Robbie Porter / Daniel Mayfield</v>
      </c>
      <c r="O3886" t="str">
        <f>VLOOKUP(I3886,'Cost Center VLookup'!$A$1:$D$97,4,0)</f>
        <v>Mariam Tucker</v>
      </c>
    </row>
    <row r="3887" spans="1:15" ht="15" hidden="1">
      <c r="A3887" s="360" t="s">
        <v>4488</v>
      </c>
      <c r="B3887" s="361">
        <v>202107</v>
      </c>
      <c r="C3887" s="98" t="s">
        <v>4139</v>
      </c>
      <c r="D3887" s="360" t="s">
        <v>4491</v>
      </c>
      <c r="E3887" s="360" t="s">
        <v>4490</v>
      </c>
      <c r="F3887" s="362">
        <v>100</v>
      </c>
      <c r="G3887" s="355">
        <v>30736</v>
      </c>
      <c r="H3887" s="7" t="str">
        <f>VLOOKUP(G3887,'Sub-Acct VLookup'!$A$1:$B$44,2,0)</f>
        <v>Community Welfare</v>
      </c>
      <c r="I3887" s="349">
        <v>2636</v>
      </c>
      <c r="J3887" s="351" t="s">
        <v>1011</v>
      </c>
      <c r="K3887" s="319" t="s">
        <v>4207</v>
      </c>
      <c r="L3887" t="str">
        <f>VLOOKUP(J3887,'State V-Lookup'!$A$1:$B$19,2,0)</f>
        <v>KENTUCKY</v>
      </c>
      <c r="M3887" t="str">
        <f>VLOOKUP(I3887,'Cost Center VLookup'!$A$1:$C$99,2,0)</f>
        <v>2636 KY Div Owensboro C&amp;M/Service</v>
      </c>
      <c r="N3887" t="str">
        <f>VLOOKUP(I3887,'Cost Center VLookup'!$A$1:$C$89,3,0)</f>
        <v>Robbie Porter / Daniel Mayfield</v>
      </c>
      <c r="O3887" t="str">
        <f>VLOOKUP(I3887,'Cost Center VLookup'!$A$1:$D$97,4,0)</f>
        <v>Mariam Tucker</v>
      </c>
    </row>
    <row r="3888" spans="1:15" ht="15" hidden="1">
      <c r="A3888" s="360" t="s">
        <v>4492</v>
      </c>
      <c r="B3888" s="361">
        <v>202107</v>
      </c>
      <c r="C3888" s="98" t="s">
        <v>4139</v>
      </c>
      <c r="D3888" s="360" t="s">
        <v>4494</v>
      </c>
      <c r="E3888" s="360" t="s">
        <v>4493</v>
      </c>
      <c r="F3888" s="362">
        <v>400</v>
      </c>
      <c r="G3888" s="355">
        <v>30736</v>
      </c>
      <c r="H3888" s="7" t="str">
        <f>VLOOKUP(G3888,'Sub-Acct VLookup'!$A$1:$B$44,2,0)</f>
        <v>Community Welfare</v>
      </c>
      <c r="I3888" s="349">
        <v>3343</v>
      </c>
      <c r="J3888" s="351" t="s">
        <v>1026</v>
      </c>
      <c r="K3888" s="319" t="s">
        <v>4207</v>
      </c>
      <c r="L3888" t="str">
        <f>VLOOKUP(J3888,'State V-Lookup'!$A$1:$B$19,2,0)</f>
        <v>TENNESSEE</v>
      </c>
      <c r="M3888" t="str">
        <f>VLOOKUP(I3888,'Cost Center VLookup'!$A$1:$C$99,2,0)</f>
        <v>3343 Mid St Div Murfreesboro Operations</v>
      </c>
      <c r="N3888" t="str">
        <f>VLOOKUP(I3888,'Cost Center VLookup'!$A$1:$C$89,3,0)</f>
        <v>James Robbins / Jason Griffin</v>
      </c>
      <c r="O3888" t="str">
        <f>VLOOKUP(I3888,'Cost Center VLookup'!$A$1:$D$97,4,0)</f>
        <v>Brett Lowe</v>
      </c>
    </row>
    <row r="3889" spans="1:15" ht="15" hidden="1">
      <c r="A3889" s="360" t="s">
        <v>4495</v>
      </c>
      <c r="B3889" s="361">
        <v>202107</v>
      </c>
      <c r="C3889" s="98" t="s">
        <v>4139</v>
      </c>
      <c r="D3889" s="360" t="s">
        <v>4497</v>
      </c>
      <c r="E3889" s="360" t="s">
        <v>4496</v>
      </c>
      <c r="F3889" s="362">
        <v>750</v>
      </c>
      <c r="G3889" s="355">
        <v>30736</v>
      </c>
      <c r="H3889" s="7" t="str">
        <f>VLOOKUP(G3889,'Sub-Acct VLookup'!$A$1:$B$44,2,0)</f>
        <v>Community Welfare</v>
      </c>
      <c r="I3889" s="349">
        <v>3301</v>
      </c>
      <c r="J3889" s="359" t="s">
        <v>1027</v>
      </c>
      <c r="K3889" s="319" t="s">
        <v>4207</v>
      </c>
      <c r="L3889" t="str">
        <f>VLOOKUP(J3889,'State V-Lookup'!$A$1:$B$19,2,0)</f>
        <v>GENERAL OFFICE</v>
      </c>
      <c r="M3889" t="str">
        <f>VLOOKUP(I3889,'Cost Center VLookup'!$A$1:$C$99,2,0)</f>
        <v>3301 Mid St Div Franklin Administration</v>
      </c>
      <c r="N3889" t="str">
        <f>VLOOKUP(I3889,'Cost Center VLookup'!$A$1:$C$89,3,0)</f>
        <v>Kevin Dobbs</v>
      </c>
      <c r="O3889" t="str">
        <f>VLOOKUP(I3889,'Cost Center VLookup'!$A$1:$D$97,4,0)</f>
        <v>Administration</v>
      </c>
    </row>
    <row r="3890" spans="1:15" ht="15" hidden="1">
      <c r="A3890" s="360" t="s">
        <v>4498</v>
      </c>
      <c r="B3890" s="361">
        <v>202107</v>
      </c>
      <c r="C3890" s="98" t="s">
        <v>4139</v>
      </c>
      <c r="D3890" s="360" t="s">
        <v>4499</v>
      </c>
      <c r="E3890" s="360" t="s">
        <v>800</v>
      </c>
      <c r="F3890" s="362">
        <v>500</v>
      </c>
      <c r="G3890" s="355">
        <v>30736</v>
      </c>
      <c r="H3890" s="7" t="str">
        <f>VLOOKUP(G3890,'Sub-Acct VLookup'!$A$1:$B$44,2,0)</f>
        <v>Community Welfare</v>
      </c>
      <c r="I3890" s="349">
        <v>2636</v>
      </c>
      <c r="J3890" s="351" t="s">
        <v>1011</v>
      </c>
      <c r="K3890" s="319" t="s">
        <v>4207</v>
      </c>
      <c r="L3890" t="str">
        <f>VLOOKUP(J3890,'State V-Lookup'!$A$1:$B$19,2,0)</f>
        <v>KENTUCKY</v>
      </c>
      <c r="M3890" t="str">
        <f>VLOOKUP(I3890,'Cost Center VLookup'!$A$1:$C$99,2,0)</f>
        <v>2636 KY Div Owensboro C&amp;M/Service</v>
      </c>
      <c r="N3890" t="str">
        <f>VLOOKUP(I3890,'Cost Center VLookup'!$A$1:$C$89,3,0)</f>
        <v>Robbie Porter / Daniel Mayfield</v>
      </c>
      <c r="O3890" t="str">
        <f>VLOOKUP(I3890,'Cost Center VLookup'!$A$1:$D$97,4,0)</f>
        <v>Mariam Tucker</v>
      </c>
    </row>
    <row r="3891" spans="1:15" ht="15" hidden="1">
      <c r="A3891" s="360" t="s">
        <v>4500</v>
      </c>
      <c r="B3891" s="361">
        <v>202107</v>
      </c>
      <c r="C3891" s="98" t="s">
        <v>4139</v>
      </c>
      <c r="D3891" s="360" t="s">
        <v>4501</v>
      </c>
      <c r="E3891" s="360" t="s">
        <v>694</v>
      </c>
      <c r="F3891" s="362">
        <v>1000</v>
      </c>
      <c r="G3891" s="355">
        <v>30736</v>
      </c>
      <c r="H3891" s="7" t="str">
        <f>VLOOKUP(G3891,'Sub-Acct VLookup'!$A$1:$B$44,2,0)</f>
        <v>Community Welfare</v>
      </c>
      <c r="I3891" s="349">
        <v>2738</v>
      </c>
      <c r="J3891" s="351" t="s">
        <v>1011</v>
      </c>
      <c r="K3891" s="319" t="s">
        <v>4207</v>
      </c>
      <c r="L3891" t="str">
        <f>VLOOKUP(J3891,'State V-Lookup'!$A$1:$B$19,2,0)</f>
        <v>KENTUCKY</v>
      </c>
      <c r="M3891" t="str">
        <f>VLOOKUP(I3891,'Cost Center VLookup'!$A$1:$C$99,2,0)</f>
        <v>2738 KY Div Campbellsville C&amp;M/Service</v>
      </c>
      <c r="N3891" t="str">
        <f>VLOOKUP(I3891,'Cost Center VLookup'!$A$1:$C$89,3,0)</f>
        <v>Matt Ferguson</v>
      </c>
      <c r="O3891" t="str">
        <f>VLOOKUP(I3891,'Cost Center VLookup'!$A$1:$D$97,4,0)</f>
        <v>Mike Close</v>
      </c>
    </row>
    <row r="3892" spans="1:15" ht="15" hidden="1">
      <c r="A3892" s="360" t="s">
        <v>4500</v>
      </c>
      <c r="B3892" s="361">
        <v>202107</v>
      </c>
      <c r="C3892" s="98" t="s">
        <v>4139</v>
      </c>
      <c r="D3892" s="360" t="s">
        <v>4502</v>
      </c>
      <c r="E3892" s="360" t="s">
        <v>470</v>
      </c>
      <c r="F3892" s="362">
        <v>125</v>
      </c>
      <c r="G3892" s="355">
        <v>30736</v>
      </c>
      <c r="H3892" s="7" t="str">
        <f>VLOOKUP(G3892,'Sub-Acct VLookup'!$A$1:$B$44,2,0)</f>
        <v>Community Welfare</v>
      </c>
      <c r="I3892" s="349">
        <v>2635</v>
      </c>
      <c r="J3892" s="351" t="s">
        <v>1011</v>
      </c>
      <c r="K3892" s="319" t="s">
        <v>4207</v>
      </c>
      <c r="L3892" t="str">
        <f>VLOOKUP(J3892,'State V-Lookup'!$A$1:$B$19,2,0)</f>
        <v>KENTUCKY</v>
      </c>
      <c r="M3892" t="str">
        <f>VLOOKUP(I3892,'Cost Center VLookup'!$A$1:$C$99,2,0)</f>
        <v>2635 KY Div Princeton C&amp;M/Service</v>
      </c>
      <c r="N3892" t="str">
        <f>VLOOKUP(I3892,'Cost Center VLookup'!$A$1:$C$89,3,0)</f>
        <v>Rusty Honeycutt</v>
      </c>
      <c r="O3892" t="str">
        <f>VLOOKUP(I3892,'Cost Center VLookup'!$A$1:$D$97,4,0)</f>
        <v>Mariam Tucker</v>
      </c>
    </row>
    <row r="3893" spans="1:15" ht="15" hidden="1">
      <c r="A3893" s="360" t="s">
        <v>4500</v>
      </c>
      <c r="B3893" s="361">
        <v>202107</v>
      </c>
      <c r="C3893" s="98" t="s">
        <v>4139</v>
      </c>
      <c r="D3893" s="360" t="s">
        <v>4501</v>
      </c>
      <c r="E3893" s="360" t="s">
        <v>783</v>
      </c>
      <c r="F3893" s="362">
        <v>0</v>
      </c>
      <c r="G3893" s="355">
        <v>30736</v>
      </c>
      <c r="H3893" s="7" t="str">
        <f>VLOOKUP(G3893,'Sub-Acct VLookup'!$A$1:$B$44,2,0)</f>
        <v>Community Welfare</v>
      </c>
      <c r="I3893" s="349">
        <v>2734</v>
      </c>
      <c r="J3893" s="351" t="s">
        <v>1011</v>
      </c>
      <c r="K3893" s="319" t="s">
        <v>4207</v>
      </c>
      <c r="L3893" t="str">
        <f>VLOOKUP(J3893,'State V-Lookup'!$A$1:$B$19,2,0)</f>
        <v>KENTUCKY</v>
      </c>
      <c r="M3893" t="str">
        <f>VLOOKUP(I3893,'Cost Center VLookup'!$A$1:$C$99,2,0)</f>
        <v>2734 KY Div Bowling Green C&amp;M/Service</v>
      </c>
      <c r="N3893" t="str">
        <f>VLOOKUP(I3893,'Cost Center VLookup'!$A$1:$C$89,3,0)</f>
        <v>Don Bonner / Kolby Beals</v>
      </c>
      <c r="O3893" t="str">
        <f>VLOOKUP(I3893,'Cost Center VLookup'!$A$1:$D$97,4,0)</f>
        <v>Mike Close</v>
      </c>
    </row>
    <row r="3894" spans="1:15" ht="15" hidden="1">
      <c r="A3894" s="360" t="s">
        <v>4500</v>
      </c>
      <c r="B3894" s="361">
        <v>202107</v>
      </c>
      <c r="C3894" s="98" t="s">
        <v>4139</v>
      </c>
      <c r="D3894" s="360" t="s">
        <v>4503</v>
      </c>
      <c r="E3894" s="360" t="s">
        <v>321</v>
      </c>
      <c r="F3894" s="362">
        <v>3000</v>
      </c>
      <c r="G3894" s="355">
        <v>30736</v>
      </c>
      <c r="H3894" s="7" t="str">
        <f>VLOOKUP(G3894,'Sub-Acct VLookup'!$A$1:$B$44,2,0)</f>
        <v>Community Welfare</v>
      </c>
      <c r="I3894" s="349">
        <v>2738</v>
      </c>
      <c r="J3894" s="351" t="s">
        <v>1011</v>
      </c>
      <c r="K3894" s="319" t="s">
        <v>4207</v>
      </c>
      <c r="L3894" t="str">
        <f>VLOOKUP(J3894,'State V-Lookup'!$A$1:$B$19,2,0)</f>
        <v>KENTUCKY</v>
      </c>
      <c r="M3894" t="str">
        <f>VLOOKUP(I3894,'Cost Center VLookup'!$A$1:$C$99,2,0)</f>
        <v>2738 KY Div Campbellsville C&amp;M/Service</v>
      </c>
      <c r="N3894" t="str">
        <f>VLOOKUP(I3894,'Cost Center VLookup'!$A$1:$C$89,3,0)</f>
        <v>Matt Ferguson</v>
      </c>
      <c r="O3894" t="str">
        <f>VLOOKUP(I3894,'Cost Center VLookup'!$A$1:$D$97,4,0)</f>
        <v>Mike Close</v>
      </c>
    </row>
    <row r="3895" spans="1:15" ht="15" hidden="1">
      <c r="A3895" s="360" t="s">
        <v>4500</v>
      </c>
      <c r="B3895" s="361">
        <v>202107</v>
      </c>
      <c r="C3895" s="98" t="s">
        <v>4139</v>
      </c>
      <c r="D3895" s="360" t="s">
        <v>4501</v>
      </c>
      <c r="E3895" s="360" t="s">
        <v>4504</v>
      </c>
      <c r="F3895" s="362">
        <v>5000</v>
      </c>
      <c r="G3895" s="355">
        <v>30736</v>
      </c>
      <c r="H3895" s="7" t="str">
        <f>VLOOKUP(G3895,'Sub-Acct VLookup'!$A$1:$B$44,2,0)</f>
        <v>Community Welfare</v>
      </c>
      <c r="I3895" s="349">
        <v>2736</v>
      </c>
      <c r="J3895" s="351" t="s">
        <v>1011</v>
      </c>
      <c r="K3895" s="319" t="s">
        <v>4207</v>
      </c>
      <c r="L3895" t="str">
        <f>VLOOKUP(J3895,'State V-Lookup'!$A$1:$B$19,2,0)</f>
        <v>KENTUCKY</v>
      </c>
      <c r="M3895" t="str">
        <f>VLOOKUP(I3895,'Cost Center VLookup'!$A$1:$C$99,2,0)</f>
        <v>2736 KY Div Hopkinsville C&amp;M/Service</v>
      </c>
      <c r="N3895" t="str">
        <f>VLOOKUP(I3895,'Cost Center VLookup'!$A$1:$C$89,3,0)</f>
        <v>Ryan Tolbert</v>
      </c>
      <c r="O3895" t="str">
        <f>VLOOKUP(I3895,'Cost Center VLookup'!$A$1:$D$97,4,0)</f>
        <v>Mariam Tucker</v>
      </c>
    </row>
    <row r="3896" spans="1:15" ht="15" hidden="1">
      <c r="A3896" s="360" t="s">
        <v>4505</v>
      </c>
      <c r="B3896" s="361">
        <v>202107</v>
      </c>
      <c r="C3896" s="98" t="s">
        <v>4139</v>
      </c>
      <c r="D3896" s="360" t="s">
        <v>4452</v>
      </c>
      <c r="E3896" s="360" t="s">
        <v>4506</v>
      </c>
      <c r="F3896" s="362">
        <v>1000</v>
      </c>
      <c r="G3896" s="355">
        <v>30702</v>
      </c>
      <c r="H3896" s="7" t="str">
        <f>VLOOKUP(G3896,'Sub-Acct VLookup'!$A$1:$B$44,2,0)</f>
        <v>Education</v>
      </c>
      <c r="I3896" s="349">
        <v>2737</v>
      </c>
      <c r="J3896" s="351" t="s">
        <v>1011</v>
      </c>
      <c r="K3896" s="344" t="s">
        <v>4206</v>
      </c>
      <c r="L3896" t="str">
        <f>VLOOKUP(J3896,'State V-Lookup'!$A$1:$B$19,2,0)</f>
        <v>KENTUCKY</v>
      </c>
      <c r="M3896" t="str">
        <f>VLOOKUP(I3896,'Cost Center VLookup'!$A$1:$C$99,2,0)</f>
        <v>2737 KY Div Danville C&amp;M/Service</v>
      </c>
      <c r="N3896" t="str">
        <f>VLOOKUP(I3896,'Cost Center VLookup'!$A$1:$C$89,3,0)</f>
        <v>Jimmy Dale Smith</v>
      </c>
      <c r="O3896" t="str">
        <f>VLOOKUP(I3896,'Cost Center VLookup'!$A$1:$D$97,4,0)</f>
        <v>Mike Close</v>
      </c>
    </row>
    <row r="3897" spans="1:15" ht="15" hidden="1">
      <c r="A3897" s="360" t="s">
        <v>4505</v>
      </c>
      <c r="B3897" s="361">
        <v>202107</v>
      </c>
      <c r="C3897" s="98" t="s">
        <v>4139</v>
      </c>
      <c r="D3897" s="360" t="s">
        <v>4507</v>
      </c>
      <c r="E3897" s="360" t="s">
        <v>1876</v>
      </c>
      <c r="F3897" s="362">
        <v>1500</v>
      </c>
      <c r="G3897" s="355">
        <v>30702</v>
      </c>
      <c r="H3897" s="7" t="str">
        <f>VLOOKUP(G3897,'Sub-Acct VLookup'!$A$1:$B$44,2,0)</f>
        <v>Education</v>
      </c>
      <c r="I3897" s="349">
        <v>2737</v>
      </c>
      <c r="J3897" s="351" t="s">
        <v>1011</v>
      </c>
      <c r="K3897" s="319" t="s">
        <v>4207</v>
      </c>
      <c r="L3897" t="str">
        <f>VLOOKUP(J3897,'State V-Lookup'!$A$1:$B$19,2,0)</f>
        <v>KENTUCKY</v>
      </c>
      <c r="M3897" t="str">
        <f>VLOOKUP(I3897,'Cost Center VLookup'!$A$1:$C$99,2,0)</f>
        <v>2737 KY Div Danville C&amp;M/Service</v>
      </c>
      <c r="N3897" t="str">
        <f>VLOOKUP(I3897,'Cost Center VLookup'!$A$1:$C$89,3,0)</f>
        <v>Jimmy Dale Smith</v>
      </c>
      <c r="O3897" t="str">
        <f>VLOOKUP(I3897,'Cost Center VLookup'!$A$1:$D$97,4,0)</f>
        <v>Mike Close</v>
      </c>
    </row>
    <row r="3898" spans="1:15" ht="15" hidden="1">
      <c r="A3898" s="360" t="s">
        <v>4508</v>
      </c>
      <c r="B3898" s="361">
        <v>202107</v>
      </c>
      <c r="C3898" s="98" t="s">
        <v>4139</v>
      </c>
      <c r="D3898" s="360" t="s">
        <v>4510</v>
      </c>
      <c r="E3898" s="360" t="s">
        <v>4509</v>
      </c>
      <c r="F3898" s="362">
        <v>750</v>
      </c>
      <c r="G3898" s="355">
        <v>30736</v>
      </c>
      <c r="H3898" s="7" t="str">
        <f>VLOOKUP(G3898,'Sub-Acct VLookup'!$A$1:$B$44,2,0)</f>
        <v>Community Welfare</v>
      </c>
      <c r="I3898" s="349">
        <v>3434</v>
      </c>
      <c r="J3898" s="351" t="s">
        <v>1026</v>
      </c>
      <c r="K3898" s="319" t="s">
        <v>4207</v>
      </c>
      <c r="L3898" t="str">
        <f>VLOOKUP(J3898,'State V-Lookup'!$A$1:$B$19,2,0)</f>
        <v>TENNESSEE</v>
      </c>
      <c r="M3898" t="str">
        <f>VLOOKUP(I3898,'Cost Center VLookup'!$A$1:$C$99,2,0)</f>
        <v>3434 Mid St Div Maryville Operations</v>
      </c>
      <c r="N3898" t="str">
        <f>VLOOKUP(I3898,'Cost Center VLookup'!$A$1:$C$89,3,0)</f>
        <v>Bobby Burrell</v>
      </c>
      <c r="O3898" t="str">
        <f>VLOOKUP(I3898,'Cost Center VLookup'!$A$1:$D$97,4,0)</f>
        <v>Bernie Anderson</v>
      </c>
    </row>
    <row r="3899" spans="1:15" ht="15" hidden="1">
      <c r="A3899" s="360" t="s">
        <v>4508</v>
      </c>
      <c r="B3899" s="361">
        <v>202107</v>
      </c>
      <c r="C3899" s="98" t="s">
        <v>4139</v>
      </c>
      <c r="D3899" s="360" t="s">
        <v>4511</v>
      </c>
      <c r="E3899" s="360" t="s">
        <v>699</v>
      </c>
      <c r="F3899" s="362">
        <v>100</v>
      </c>
      <c r="G3899" s="355">
        <v>30736</v>
      </c>
      <c r="H3899" s="7" t="str">
        <f>VLOOKUP(G3899,'Sub-Acct VLookup'!$A$1:$B$44,2,0)</f>
        <v>Community Welfare</v>
      </c>
      <c r="I3899" s="349">
        <v>2636</v>
      </c>
      <c r="J3899" s="351" t="s">
        <v>1011</v>
      </c>
      <c r="K3899" s="319" t="s">
        <v>4207</v>
      </c>
      <c r="L3899" t="str">
        <f>VLOOKUP(J3899,'State V-Lookup'!$A$1:$B$19,2,0)</f>
        <v>KENTUCKY</v>
      </c>
      <c r="M3899" t="str">
        <f>VLOOKUP(I3899,'Cost Center VLookup'!$A$1:$C$99,2,0)</f>
        <v>2636 KY Div Owensboro C&amp;M/Service</v>
      </c>
      <c r="N3899" t="str">
        <f>VLOOKUP(I3899,'Cost Center VLookup'!$A$1:$C$89,3,0)</f>
        <v>Robbie Porter / Daniel Mayfield</v>
      </c>
      <c r="O3899" t="str">
        <f>VLOOKUP(I3899,'Cost Center VLookup'!$A$1:$D$97,4,0)</f>
        <v>Mariam Tucker</v>
      </c>
    </row>
    <row r="3900" spans="1:15" ht="15" hidden="1">
      <c r="A3900" s="360" t="s">
        <v>4512</v>
      </c>
      <c r="B3900" s="361">
        <v>202107</v>
      </c>
      <c r="C3900" s="98" t="s">
        <v>4139</v>
      </c>
      <c r="D3900" s="360" t="s">
        <v>4513</v>
      </c>
      <c r="E3900" s="360" t="s">
        <v>3995</v>
      </c>
      <c r="F3900" s="362">
        <v>250</v>
      </c>
      <c r="G3900" s="355">
        <v>30736</v>
      </c>
      <c r="H3900" s="7" t="str">
        <f>VLOOKUP(G3900,'Sub-Acct VLookup'!$A$1:$B$44,2,0)</f>
        <v>Community Welfare</v>
      </c>
      <c r="I3900" s="349">
        <v>2634</v>
      </c>
      <c r="J3900" s="351" t="s">
        <v>1011</v>
      </c>
      <c r="K3900" s="344" t="s">
        <v>4206</v>
      </c>
      <c r="L3900" t="str">
        <f>VLOOKUP(J3900,'State V-Lookup'!$A$1:$B$19,2,0)</f>
        <v>KENTUCKY</v>
      </c>
      <c r="M3900" t="str">
        <f>VLOOKUP(I3900,'Cost Center VLookup'!$A$1:$C$99,2,0)</f>
        <v>2634 KY Div Madisonville C&amp;M/Service</v>
      </c>
      <c r="N3900" t="str">
        <f>VLOOKUP(I3900,'Cost Center VLookup'!$A$1:$C$89,3,0)</f>
        <v>Mike Coleman</v>
      </c>
      <c r="O3900" t="str">
        <f>VLOOKUP(I3900,'Cost Center VLookup'!$A$1:$D$97,4,0)</f>
        <v>Mariam Tucker</v>
      </c>
    </row>
    <row r="3901" spans="1:15" ht="15" hidden="1">
      <c r="A3901" s="360" t="s">
        <v>4512</v>
      </c>
      <c r="B3901" s="361">
        <v>202107</v>
      </c>
      <c r="C3901" s="98" t="s">
        <v>4139</v>
      </c>
      <c r="D3901" s="360" t="s">
        <v>4514</v>
      </c>
      <c r="E3901" s="360" t="s">
        <v>470</v>
      </c>
      <c r="F3901" s="362">
        <v>500</v>
      </c>
      <c r="G3901" s="355">
        <v>30736</v>
      </c>
      <c r="H3901" s="7" t="str">
        <f>VLOOKUP(G3901,'Sub-Acct VLookup'!$A$1:$B$44,2,0)</f>
        <v>Community Welfare</v>
      </c>
      <c r="I3901" s="349">
        <v>2736</v>
      </c>
      <c r="J3901" s="351" t="s">
        <v>1011</v>
      </c>
      <c r="K3901" s="319" t="s">
        <v>4207</v>
      </c>
      <c r="L3901" t="str">
        <f>VLOOKUP(J3901,'State V-Lookup'!$A$1:$B$19,2,0)</f>
        <v>KENTUCKY</v>
      </c>
      <c r="M3901" t="str">
        <f>VLOOKUP(I3901,'Cost Center VLookup'!$A$1:$C$99,2,0)</f>
        <v>2736 KY Div Hopkinsville C&amp;M/Service</v>
      </c>
      <c r="N3901" t="str">
        <f>VLOOKUP(I3901,'Cost Center VLookup'!$A$1:$C$89,3,0)</f>
        <v>Ryan Tolbert</v>
      </c>
      <c r="O3901" t="str">
        <f>VLOOKUP(I3901,'Cost Center VLookup'!$A$1:$D$97,4,0)</f>
        <v>Mariam Tucker</v>
      </c>
    </row>
    <row r="3902" spans="1:15" ht="15" hidden="1">
      <c r="A3902" s="360" t="s">
        <v>4512</v>
      </c>
      <c r="B3902" s="361">
        <v>202107</v>
      </c>
      <c r="C3902" s="98" t="s">
        <v>4139</v>
      </c>
      <c r="D3902" s="360" t="s">
        <v>4513</v>
      </c>
      <c r="E3902" s="360" t="s">
        <v>470</v>
      </c>
      <c r="F3902" s="362">
        <v>1200</v>
      </c>
      <c r="G3902" s="355">
        <v>30736</v>
      </c>
      <c r="H3902" s="7" t="str">
        <f>VLOOKUP(G3902,'Sub-Acct VLookup'!$A$1:$B$44,2,0)</f>
        <v>Community Welfare</v>
      </c>
      <c r="I3902" s="349">
        <v>2637</v>
      </c>
      <c r="J3902" s="351" t="s">
        <v>1011</v>
      </c>
      <c r="K3902" s="319" t="s">
        <v>4207</v>
      </c>
      <c r="L3902" t="str">
        <f>VLOOKUP(J3902,'State V-Lookup'!$A$1:$B$19,2,0)</f>
        <v>KENTUCKY</v>
      </c>
      <c r="M3902" t="str">
        <f>VLOOKUP(I3902,'Cost Center VLookup'!$A$1:$C$99,2,0)</f>
        <v>2637 KY Div Paducah C&amp;M/Service</v>
      </c>
      <c r="N3902" t="str">
        <f>VLOOKUP(I3902,'Cost Center VLookup'!$A$1:$C$89,3,0)</f>
        <v>Pat Mattingly / Sean Jones</v>
      </c>
      <c r="O3902" t="str">
        <f>VLOOKUP(I3902,'Cost Center VLookup'!$A$1:$D$97,4,0)</f>
        <v>Ryan Tolbert</v>
      </c>
    </row>
    <row r="3903" spans="1:15" ht="15" hidden="1">
      <c r="A3903" s="360" t="s">
        <v>4512</v>
      </c>
      <c r="B3903" s="361">
        <v>202107</v>
      </c>
      <c r="C3903" s="98" t="s">
        <v>4139</v>
      </c>
      <c r="D3903" s="360" t="s">
        <v>4513</v>
      </c>
      <c r="E3903" s="360" t="s">
        <v>3011</v>
      </c>
      <c r="F3903" s="362">
        <v>300</v>
      </c>
      <c r="G3903" s="355">
        <v>30736</v>
      </c>
      <c r="H3903" s="7" t="str">
        <f>VLOOKUP(G3903,'Sub-Acct VLookup'!$A$1:$B$44,2,0)</f>
        <v>Community Welfare</v>
      </c>
      <c r="I3903" s="349">
        <v>2636</v>
      </c>
      <c r="J3903" s="351" t="s">
        <v>1011</v>
      </c>
      <c r="K3903" s="319" t="s">
        <v>4207</v>
      </c>
      <c r="L3903" t="str">
        <f>VLOOKUP(J3903,'State V-Lookup'!$A$1:$B$19,2,0)</f>
        <v>KENTUCKY</v>
      </c>
      <c r="M3903" t="str">
        <f>VLOOKUP(I3903,'Cost Center VLookup'!$A$1:$C$99,2,0)</f>
        <v>2636 KY Div Owensboro C&amp;M/Service</v>
      </c>
      <c r="N3903" t="str">
        <f>VLOOKUP(I3903,'Cost Center VLookup'!$A$1:$C$89,3,0)</f>
        <v>Robbie Porter / Daniel Mayfield</v>
      </c>
      <c r="O3903" t="str">
        <f>VLOOKUP(I3903,'Cost Center VLookup'!$A$1:$D$97,4,0)</f>
        <v>Mariam Tucker</v>
      </c>
    </row>
    <row r="3904" spans="1:15" ht="15" hidden="1">
      <c r="A3904" s="360" t="s">
        <v>4515</v>
      </c>
      <c r="B3904" s="361">
        <v>202107</v>
      </c>
      <c r="C3904" s="98" t="s">
        <v>4139</v>
      </c>
      <c r="D3904" s="360" t="s">
        <v>4516</v>
      </c>
      <c r="E3904" s="360" t="s">
        <v>3068</v>
      </c>
      <c r="F3904" s="362">
        <v>120</v>
      </c>
      <c r="G3904" s="355">
        <v>30736</v>
      </c>
      <c r="H3904" s="7" t="str">
        <f>VLOOKUP(G3904,'Sub-Acct VLookup'!$A$1:$B$44,2,0)</f>
        <v>Community Welfare</v>
      </c>
      <c r="I3904" s="349">
        <v>3342</v>
      </c>
      <c r="J3904" s="351" t="s">
        <v>1026</v>
      </c>
      <c r="K3904" s="316" t="s">
        <v>4228</v>
      </c>
      <c r="L3904" t="str">
        <f>VLOOKUP(J3904,'State V-Lookup'!$A$1:$B$19,2,0)</f>
        <v>TENNESSEE</v>
      </c>
      <c r="M3904" t="str">
        <f>VLOOKUP(I3904,'Cost Center VLookup'!$A$1:$C$99,2,0)</f>
        <v>3342 Mid St Div Franklin Operations</v>
      </c>
      <c r="N3904" t="str">
        <f>VLOOKUP(I3904,'Cost Center VLookup'!$A$1:$C$89,3,0)</f>
        <v>Kenny Hay / Steve Steiger</v>
      </c>
      <c r="O3904" t="str">
        <f>VLOOKUP(I3904,'Cost Center VLookup'!$A$1:$D$97,4,0)</f>
        <v>Brett Lowe</v>
      </c>
    </row>
    <row r="3905" spans="1:15" ht="15" hidden="1">
      <c r="A3905" s="360" t="s">
        <v>4517</v>
      </c>
      <c r="B3905" s="361">
        <v>202107</v>
      </c>
      <c r="C3905" s="98" t="s">
        <v>4139</v>
      </c>
      <c r="D3905" s="360" t="s">
        <v>4518</v>
      </c>
      <c r="E3905" s="360" t="s">
        <v>2554</v>
      </c>
      <c r="F3905" s="362">
        <v>1500</v>
      </c>
      <c r="G3905" s="355">
        <v>30736</v>
      </c>
      <c r="H3905" s="7" t="str">
        <f>VLOOKUP(G3905,'Sub-Acct VLookup'!$A$1:$B$44,2,0)</f>
        <v>Community Welfare</v>
      </c>
      <c r="I3905" s="349">
        <v>3342</v>
      </c>
      <c r="J3905" s="351" t="s">
        <v>1026</v>
      </c>
      <c r="K3905" s="319" t="s">
        <v>4207</v>
      </c>
      <c r="L3905" t="str">
        <f>VLOOKUP(J3905,'State V-Lookup'!$A$1:$B$19,2,0)</f>
        <v>TENNESSEE</v>
      </c>
      <c r="M3905" t="str">
        <f>VLOOKUP(I3905,'Cost Center VLookup'!$A$1:$C$99,2,0)</f>
        <v>3342 Mid St Div Franklin Operations</v>
      </c>
      <c r="N3905" t="str">
        <f>VLOOKUP(I3905,'Cost Center VLookup'!$A$1:$C$89,3,0)</f>
        <v>Kenny Hay / Steve Steiger</v>
      </c>
      <c r="O3905" t="str">
        <f>VLOOKUP(I3905,'Cost Center VLookup'!$A$1:$D$97,4,0)</f>
        <v>Brett Lowe</v>
      </c>
    </row>
    <row r="3906" spans="1:15" ht="15" hidden="1">
      <c r="A3906" s="360" t="s">
        <v>4519</v>
      </c>
      <c r="B3906" s="361">
        <v>202107</v>
      </c>
      <c r="C3906" s="98" t="s">
        <v>4139</v>
      </c>
      <c r="D3906" s="360" t="s">
        <v>4520</v>
      </c>
      <c r="E3906" s="360" t="s">
        <v>2128</v>
      </c>
      <c r="F3906" s="362">
        <v>1250</v>
      </c>
      <c r="G3906" s="355">
        <v>30736</v>
      </c>
      <c r="H3906" s="7" t="str">
        <f>VLOOKUP(G3906,'Sub-Acct VLookup'!$A$1:$B$44,2,0)</f>
        <v>Community Welfare</v>
      </c>
      <c r="I3906" s="349">
        <v>3434</v>
      </c>
      <c r="J3906" s="351" t="s">
        <v>1026</v>
      </c>
      <c r="K3906" s="319" t="s">
        <v>4207</v>
      </c>
      <c r="L3906" t="str">
        <f>VLOOKUP(J3906,'State V-Lookup'!$A$1:$B$19,2,0)</f>
        <v>TENNESSEE</v>
      </c>
      <c r="M3906" t="str">
        <f>VLOOKUP(I3906,'Cost Center VLookup'!$A$1:$C$99,2,0)</f>
        <v>3434 Mid St Div Maryville Operations</v>
      </c>
      <c r="N3906" t="str">
        <f>VLOOKUP(I3906,'Cost Center VLookup'!$A$1:$C$89,3,0)</f>
        <v>Bobby Burrell</v>
      </c>
      <c r="O3906" t="str">
        <f>VLOOKUP(I3906,'Cost Center VLookup'!$A$1:$D$97,4,0)</f>
        <v>Bernie Anderson</v>
      </c>
    </row>
    <row r="3907" spans="1:15" ht="15" hidden="1">
      <c r="A3907" s="363" t="s">
        <v>4266</v>
      </c>
      <c r="B3907" s="364">
        <v>202108</v>
      </c>
      <c r="C3907" s="98" t="s">
        <v>4139</v>
      </c>
      <c r="D3907" s="363" t="s">
        <v>1608</v>
      </c>
      <c r="E3907" s="363" t="s">
        <v>4521</v>
      </c>
      <c r="F3907" s="365">
        <v>250</v>
      </c>
      <c r="G3907" s="355">
        <v>30702</v>
      </c>
      <c r="H3907" s="363" t="s">
        <v>1012</v>
      </c>
      <c r="I3907" s="349">
        <v>2635</v>
      </c>
      <c r="J3907" s="351" t="s">
        <v>1011</v>
      </c>
      <c r="K3907" s="344" t="s">
        <v>4206</v>
      </c>
      <c r="L3907" t="str">
        <f>VLOOKUP(J3907,'State V-Lookup'!$A$1:$B$19,2,0)</f>
        <v>KENTUCKY</v>
      </c>
      <c r="M3907" t="str">
        <f>VLOOKUP(I3907,'Cost Center VLookup'!$A$1:$C$99,2,0)</f>
        <v>2635 KY Div Princeton C&amp;M/Service</v>
      </c>
      <c r="N3907" t="str">
        <f>VLOOKUP(I3907,'Cost Center VLookup'!$A$1:$C$89,3,0)</f>
        <v>Rusty Honeycutt</v>
      </c>
      <c r="O3907" t="str">
        <f>VLOOKUP(I3907,'Cost Center VLookup'!$A$1:$D$97,4,0)</f>
        <v>Mariam Tucker</v>
      </c>
    </row>
    <row r="3908" spans="1:15" ht="15" hidden="1">
      <c r="A3908" s="363" t="s">
        <v>4392</v>
      </c>
      <c r="B3908" s="364">
        <v>202108</v>
      </c>
      <c r="C3908" s="98" t="s">
        <v>4139</v>
      </c>
      <c r="D3908" s="363" t="s">
        <v>2634</v>
      </c>
      <c r="E3908" s="363" t="s">
        <v>4522</v>
      </c>
      <c r="F3908" s="365">
        <v>200</v>
      </c>
      <c r="G3908" s="355">
        <v>7520</v>
      </c>
      <c r="H3908" s="363" t="s">
        <v>2062</v>
      </c>
      <c r="I3908" s="349">
        <v>3435</v>
      </c>
      <c r="J3908" s="351" t="s">
        <v>1026</v>
      </c>
      <c r="K3908" s="319" t="s">
        <v>4207</v>
      </c>
      <c r="L3908" t="str">
        <f>VLOOKUP(J3908,'State V-Lookup'!$A$1:$B$19,2,0)</f>
        <v>TENNESSEE</v>
      </c>
      <c r="M3908" t="str">
        <f>VLOOKUP(I3908,'Cost Center VLookup'!$A$1:$C$99,2,0)</f>
        <v>3435 Mid St Div Greenville/Morristown Operations</v>
      </c>
      <c r="N3908" t="str">
        <f>VLOOKUP(I3908,'Cost Center VLookup'!$A$1:$C$89,3,0)</f>
        <v>Jonathan Barnett</v>
      </c>
      <c r="O3908" t="str">
        <f>VLOOKUP(I3908,'Cost Center VLookup'!$A$1:$D$97,4,0)</f>
        <v>Bernie Anderson</v>
      </c>
    </row>
    <row r="3909" spans="1:15" ht="15" hidden="1">
      <c r="A3909" s="363" t="s">
        <v>4476</v>
      </c>
      <c r="B3909" s="364">
        <v>202108</v>
      </c>
      <c r="C3909" s="98" t="s">
        <v>4139</v>
      </c>
      <c r="D3909" s="363" t="s">
        <v>4523</v>
      </c>
      <c r="E3909" s="363" t="s">
        <v>4524</v>
      </c>
      <c r="F3909" s="365">
        <v>500</v>
      </c>
      <c r="G3909" s="355">
        <v>30702</v>
      </c>
      <c r="H3909" s="363" t="s">
        <v>1012</v>
      </c>
      <c r="I3909" s="349">
        <v>2634</v>
      </c>
      <c r="J3909" s="351" t="s">
        <v>1011</v>
      </c>
      <c r="K3909" s="344" t="s">
        <v>4206</v>
      </c>
      <c r="L3909" t="str">
        <f>VLOOKUP(J3909,'State V-Lookup'!$A$1:$B$19,2,0)</f>
        <v>KENTUCKY</v>
      </c>
      <c r="M3909" t="str">
        <f>VLOOKUP(I3909,'Cost Center VLookup'!$A$1:$C$99,2,0)</f>
        <v>2634 KY Div Madisonville C&amp;M/Service</v>
      </c>
      <c r="N3909" t="str">
        <f>VLOOKUP(I3909,'Cost Center VLookup'!$A$1:$C$89,3,0)</f>
        <v>Mike Coleman</v>
      </c>
      <c r="O3909" t="str">
        <f>VLOOKUP(I3909,'Cost Center VLookup'!$A$1:$D$97,4,0)</f>
        <v>Mariam Tucker</v>
      </c>
    </row>
    <row r="3910" spans="1:15" ht="15" hidden="1">
      <c r="A3910" s="363" t="s">
        <v>4508</v>
      </c>
      <c r="B3910" s="364">
        <v>202108</v>
      </c>
      <c r="C3910" s="98" t="s">
        <v>4139</v>
      </c>
      <c r="D3910" s="363" t="s">
        <v>4525</v>
      </c>
      <c r="E3910" s="363" t="s">
        <v>4178</v>
      </c>
      <c r="F3910" s="365">
        <v>79.98</v>
      </c>
      <c r="G3910" s="355">
        <v>30702</v>
      </c>
      <c r="H3910" s="363" t="s">
        <v>1012</v>
      </c>
      <c r="I3910" s="258">
        <v>3333</v>
      </c>
      <c r="J3910" s="359" t="s">
        <v>1027</v>
      </c>
      <c r="K3910" s="344" t="s">
        <v>4206</v>
      </c>
      <c r="L3910" t="str">
        <f>VLOOKUP(J3910,'State V-Lookup'!$A$1:$B$19,2,0)</f>
        <v>GENERAL OFFICE</v>
      </c>
      <c r="M3910" t="str">
        <f>VLOOKUP(I3910,'Cost Center VLookup'!$A$1:$C$99,2,0)</f>
        <v>3333 Mid St Div Public Affairs</v>
      </c>
      <c r="N3910" t="str">
        <f>VLOOKUP(I3910,'Cost Center VLookup'!$A$1:$C$89,3,0)</f>
        <v>Mark Martin</v>
      </c>
      <c r="O3910" t="str">
        <f>VLOOKUP(I3910,'Cost Center VLookup'!$A$1:$D$97,4,0)</f>
        <v>Administration</v>
      </c>
    </row>
    <row r="3911" spans="1:15" ht="15" hidden="1">
      <c r="A3911" s="363" t="s">
        <v>4526</v>
      </c>
      <c r="B3911" s="364">
        <v>202108</v>
      </c>
      <c r="C3911" s="98" t="s">
        <v>4139</v>
      </c>
      <c r="D3911" s="363" t="s">
        <v>4527</v>
      </c>
      <c r="E3911" s="363" t="s">
        <v>470</v>
      </c>
      <c r="F3911" s="365">
        <v>10000</v>
      </c>
      <c r="G3911" s="355">
        <v>30736</v>
      </c>
      <c r="H3911" s="363" t="s">
        <v>1015</v>
      </c>
      <c r="I3911" s="258">
        <v>3333</v>
      </c>
      <c r="J3911" s="351" t="s">
        <v>1011</v>
      </c>
      <c r="K3911" s="319" t="s">
        <v>4207</v>
      </c>
      <c r="L3911" t="str">
        <f>VLOOKUP(J3911,'State V-Lookup'!$A$1:$B$19,2,0)</f>
        <v>KENTUCKY</v>
      </c>
      <c r="M3911" t="str">
        <f>VLOOKUP(I3911,'Cost Center VLookup'!$A$1:$C$99,2,0)</f>
        <v>3333 Mid St Div Public Affairs</v>
      </c>
      <c r="N3911" t="str">
        <f>VLOOKUP(I3911,'Cost Center VLookup'!$A$1:$C$89,3,0)</f>
        <v>Mark Martin</v>
      </c>
      <c r="O3911" t="str">
        <f>VLOOKUP(I3911,'Cost Center VLookup'!$A$1:$D$97,4,0)</f>
        <v>Administration</v>
      </c>
    </row>
    <row r="3912" spans="1:15" ht="15" hidden="1">
      <c r="A3912" s="363" t="s">
        <v>4528</v>
      </c>
      <c r="B3912" s="364">
        <v>202108</v>
      </c>
      <c r="C3912" s="98" t="s">
        <v>4139</v>
      </c>
      <c r="D3912" s="363" t="s">
        <v>4529</v>
      </c>
      <c r="E3912" s="363" t="s">
        <v>1823</v>
      </c>
      <c r="F3912" s="365">
        <v>500</v>
      </c>
      <c r="G3912" s="355">
        <v>30736</v>
      </c>
      <c r="H3912" s="363" t="s">
        <v>1015</v>
      </c>
      <c r="I3912" s="349">
        <v>2735</v>
      </c>
      <c r="J3912" s="351" t="s">
        <v>1011</v>
      </c>
      <c r="K3912" s="319" t="s">
        <v>4207</v>
      </c>
      <c r="L3912" t="str">
        <f>VLOOKUP(J3912,'State V-Lookup'!$A$1:$B$19,2,0)</f>
        <v>KENTUCKY</v>
      </c>
      <c r="M3912" t="str">
        <f>VLOOKUP(I3912,'Cost Center VLookup'!$A$1:$C$99,2,0)</f>
        <v>2735 KY Div Glasgow C&amp;M/Service</v>
      </c>
      <c r="N3912" t="str">
        <f>VLOOKUP(I3912,'Cost Center VLookup'!$A$1:$C$89,3,0)</f>
        <v>Brett Lowe</v>
      </c>
      <c r="O3912" t="str">
        <f>VLOOKUP(I3912,'Cost Center VLookup'!$A$1:$D$97,4,0)</f>
        <v>Mike Close</v>
      </c>
    </row>
    <row r="3913" spans="1:15" ht="15" hidden="1">
      <c r="A3913" s="363" t="s">
        <v>4528</v>
      </c>
      <c r="B3913" s="364">
        <v>202108</v>
      </c>
      <c r="C3913" s="98" t="s">
        <v>4139</v>
      </c>
      <c r="D3913" s="363" t="s">
        <v>4530</v>
      </c>
      <c r="E3913" s="363" t="s">
        <v>3015</v>
      </c>
      <c r="F3913" s="365">
        <v>3500</v>
      </c>
      <c r="G3913" s="355">
        <v>30736</v>
      </c>
      <c r="H3913" s="363" t="s">
        <v>1015</v>
      </c>
      <c r="I3913" s="349">
        <v>2734</v>
      </c>
      <c r="J3913" s="351" t="s">
        <v>1011</v>
      </c>
      <c r="K3913" s="319" t="s">
        <v>4207</v>
      </c>
      <c r="L3913" t="str">
        <f>VLOOKUP(J3913,'State V-Lookup'!$A$1:$B$19,2,0)</f>
        <v>KENTUCKY</v>
      </c>
      <c r="M3913" t="str">
        <f>VLOOKUP(I3913,'Cost Center VLookup'!$A$1:$C$99,2,0)</f>
        <v>2734 KY Div Bowling Green C&amp;M/Service</v>
      </c>
      <c r="N3913" t="str">
        <f>VLOOKUP(I3913,'Cost Center VLookup'!$A$1:$C$89,3,0)</f>
        <v>Don Bonner / Kolby Beals</v>
      </c>
      <c r="O3913" t="str">
        <f>VLOOKUP(I3913,'Cost Center VLookup'!$A$1:$D$97,4,0)</f>
        <v>Mike Close</v>
      </c>
    </row>
    <row r="3914" spans="1:15" ht="15" hidden="1">
      <c r="A3914" s="363" t="s">
        <v>4519</v>
      </c>
      <c r="B3914" s="364">
        <v>202108</v>
      </c>
      <c r="C3914" s="98" t="s">
        <v>4139</v>
      </c>
      <c r="D3914" s="363" t="s">
        <v>4531</v>
      </c>
      <c r="E3914" s="363" t="s">
        <v>4532</v>
      </c>
      <c r="F3914" s="365">
        <v>600</v>
      </c>
      <c r="G3914" s="355">
        <v>30706</v>
      </c>
      <c r="H3914" s="363" t="s">
        <v>1019</v>
      </c>
      <c r="I3914" s="349">
        <v>2636</v>
      </c>
      <c r="J3914" s="351" t="s">
        <v>1011</v>
      </c>
      <c r="K3914" s="344" t="s">
        <v>4206</v>
      </c>
      <c r="L3914" t="str">
        <f>VLOOKUP(J3914,'State V-Lookup'!$A$1:$B$19,2,0)</f>
        <v>KENTUCKY</v>
      </c>
      <c r="M3914" t="str">
        <f>VLOOKUP(I3914,'Cost Center VLookup'!$A$1:$C$99,2,0)</f>
        <v>2636 KY Div Owensboro C&amp;M/Service</v>
      </c>
      <c r="N3914" t="str">
        <f>VLOOKUP(I3914,'Cost Center VLookup'!$A$1:$C$89,3,0)</f>
        <v>Robbie Porter / Daniel Mayfield</v>
      </c>
      <c r="O3914" t="str">
        <f>VLOOKUP(I3914,'Cost Center VLookup'!$A$1:$D$97,4,0)</f>
        <v>Mariam Tucker</v>
      </c>
    </row>
    <row r="3915" spans="1:15" ht="15" hidden="1">
      <c r="A3915" s="363" t="s">
        <v>4533</v>
      </c>
      <c r="B3915" s="364">
        <v>202108</v>
      </c>
      <c r="C3915" s="98" t="s">
        <v>4139</v>
      </c>
      <c r="D3915" s="363" t="s">
        <v>4534</v>
      </c>
      <c r="E3915" s="363" t="s">
        <v>4535</v>
      </c>
      <c r="F3915" s="365">
        <v>500</v>
      </c>
      <c r="G3915" s="355">
        <v>30736</v>
      </c>
      <c r="H3915" s="363" t="s">
        <v>1015</v>
      </c>
      <c r="I3915" s="349">
        <v>2636</v>
      </c>
      <c r="J3915" s="351" t="s">
        <v>1011</v>
      </c>
      <c r="K3915" s="319" t="s">
        <v>4207</v>
      </c>
      <c r="L3915" t="str">
        <f>VLOOKUP(J3915,'State V-Lookup'!$A$1:$B$19,2,0)</f>
        <v>KENTUCKY</v>
      </c>
      <c r="M3915" t="str">
        <f>VLOOKUP(I3915,'Cost Center VLookup'!$A$1:$C$99,2,0)</f>
        <v>2636 KY Div Owensboro C&amp;M/Service</v>
      </c>
      <c r="N3915" t="str">
        <f>VLOOKUP(I3915,'Cost Center VLookup'!$A$1:$C$89,3,0)</f>
        <v>Robbie Porter / Daniel Mayfield</v>
      </c>
      <c r="O3915" t="str">
        <f>VLOOKUP(I3915,'Cost Center VLookup'!$A$1:$D$97,4,0)</f>
        <v>Mariam Tucker</v>
      </c>
    </row>
    <row r="3916" spans="1:15" ht="15" hidden="1">
      <c r="A3916" s="363" t="s">
        <v>4533</v>
      </c>
      <c r="B3916" s="364">
        <v>202108</v>
      </c>
      <c r="C3916" s="98" t="s">
        <v>4139</v>
      </c>
      <c r="D3916" s="363" t="s">
        <v>4534</v>
      </c>
      <c r="E3916" s="363" t="s">
        <v>4536</v>
      </c>
      <c r="F3916" s="365">
        <v>1000</v>
      </c>
      <c r="G3916" s="355">
        <v>30736</v>
      </c>
      <c r="H3916" s="363" t="s">
        <v>1015</v>
      </c>
      <c r="I3916" s="349">
        <v>2735</v>
      </c>
      <c r="J3916" s="351" t="s">
        <v>1011</v>
      </c>
      <c r="K3916" s="319" t="s">
        <v>4207</v>
      </c>
      <c r="L3916" t="str">
        <f>VLOOKUP(J3916,'State V-Lookup'!$A$1:$B$19,2,0)</f>
        <v>KENTUCKY</v>
      </c>
      <c r="M3916" t="str">
        <f>VLOOKUP(I3916,'Cost Center VLookup'!$A$1:$C$99,2,0)</f>
        <v>2735 KY Div Glasgow C&amp;M/Service</v>
      </c>
      <c r="N3916" t="str">
        <f>VLOOKUP(I3916,'Cost Center VLookup'!$A$1:$C$89,3,0)</f>
        <v>Brett Lowe</v>
      </c>
      <c r="O3916" t="str">
        <f>VLOOKUP(I3916,'Cost Center VLookup'!$A$1:$D$97,4,0)</f>
        <v>Mike Close</v>
      </c>
    </row>
    <row r="3917" spans="1:15" ht="15" hidden="1">
      <c r="A3917" s="363" t="s">
        <v>4533</v>
      </c>
      <c r="B3917" s="364">
        <v>202108</v>
      </c>
      <c r="C3917" s="98" t="s">
        <v>4139</v>
      </c>
      <c r="D3917" s="363" t="s">
        <v>4534</v>
      </c>
      <c r="E3917" s="363" t="s">
        <v>4537</v>
      </c>
      <c r="F3917" s="365">
        <v>250</v>
      </c>
      <c r="G3917" s="355">
        <v>30736</v>
      </c>
      <c r="H3917" s="363" t="s">
        <v>1015</v>
      </c>
      <c r="I3917" s="349">
        <v>2736</v>
      </c>
      <c r="J3917" s="351" t="s">
        <v>1011</v>
      </c>
      <c r="K3917" s="319" t="s">
        <v>4207</v>
      </c>
      <c r="L3917" t="str">
        <f>VLOOKUP(J3917,'State V-Lookup'!$A$1:$B$19,2,0)</f>
        <v>KENTUCKY</v>
      </c>
      <c r="M3917" t="str">
        <f>VLOOKUP(I3917,'Cost Center VLookup'!$A$1:$C$99,2,0)</f>
        <v>2736 KY Div Hopkinsville C&amp;M/Service</v>
      </c>
      <c r="N3917" t="str">
        <f>VLOOKUP(I3917,'Cost Center VLookup'!$A$1:$C$89,3,0)</f>
        <v>Ryan Tolbert</v>
      </c>
      <c r="O3917" t="str">
        <f>VLOOKUP(I3917,'Cost Center VLookup'!$A$1:$D$97,4,0)</f>
        <v>Mariam Tucker</v>
      </c>
    </row>
    <row r="3918" spans="1:15" ht="15" hidden="1">
      <c r="A3918" s="363" t="s">
        <v>4538</v>
      </c>
      <c r="B3918" s="364">
        <v>202108</v>
      </c>
      <c r="C3918" s="98" t="s">
        <v>4139</v>
      </c>
      <c r="D3918" s="363" t="s">
        <v>4539</v>
      </c>
      <c r="E3918" s="363" t="s">
        <v>711</v>
      </c>
      <c r="F3918" s="365">
        <v>100</v>
      </c>
      <c r="G3918" s="355">
        <v>30702</v>
      </c>
      <c r="H3918" s="363" t="s">
        <v>1012</v>
      </c>
      <c r="I3918" s="349">
        <v>2636</v>
      </c>
      <c r="J3918" s="351" t="s">
        <v>1011</v>
      </c>
      <c r="K3918" s="344" t="s">
        <v>4206</v>
      </c>
      <c r="L3918" t="str">
        <f>VLOOKUP(J3918,'State V-Lookup'!$A$1:$B$19,2,0)</f>
        <v>KENTUCKY</v>
      </c>
      <c r="M3918" t="str">
        <f>VLOOKUP(I3918,'Cost Center VLookup'!$A$1:$C$99,2,0)</f>
        <v>2636 KY Div Owensboro C&amp;M/Service</v>
      </c>
      <c r="N3918" t="str">
        <f>VLOOKUP(I3918,'Cost Center VLookup'!$A$1:$C$89,3,0)</f>
        <v>Robbie Porter / Daniel Mayfield</v>
      </c>
      <c r="O3918" t="str">
        <f>VLOOKUP(I3918,'Cost Center VLookup'!$A$1:$D$97,4,0)</f>
        <v>Mariam Tucker</v>
      </c>
    </row>
    <row r="3919" spans="1:15" ht="15" hidden="1">
      <c r="A3919" s="363" t="s">
        <v>4538</v>
      </c>
      <c r="B3919" s="364">
        <v>202108</v>
      </c>
      <c r="C3919" s="98" t="s">
        <v>4139</v>
      </c>
      <c r="D3919" s="363" t="s">
        <v>4540</v>
      </c>
      <c r="E3919" s="363" t="s">
        <v>3686</v>
      </c>
      <c r="F3919" s="365">
        <v>1500</v>
      </c>
      <c r="G3919" s="355">
        <v>30736</v>
      </c>
      <c r="H3919" s="363" t="s">
        <v>1015</v>
      </c>
      <c r="I3919" s="349">
        <v>2734</v>
      </c>
      <c r="J3919" s="351" t="s">
        <v>1011</v>
      </c>
      <c r="K3919" s="319" t="s">
        <v>4207</v>
      </c>
      <c r="L3919" t="str">
        <f>VLOOKUP(J3919,'State V-Lookup'!$A$1:$B$19,2,0)</f>
        <v>KENTUCKY</v>
      </c>
      <c r="M3919" t="str">
        <f>VLOOKUP(I3919,'Cost Center VLookup'!$A$1:$C$99,2,0)</f>
        <v>2734 KY Div Bowling Green C&amp;M/Service</v>
      </c>
      <c r="N3919" t="str">
        <f>VLOOKUP(I3919,'Cost Center VLookup'!$A$1:$C$89,3,0)</f>
        <v>Don Bonner / Kolby Beals</v>
      </c>
      <c r="O3919" t="str">
        <f>VLOOKUP(I3919,'Cost Center VLookup'!$A$1:$D$97,4,0)</f>
        <v>Mike Close</v>
      </c>
    </row>
    <row r="3920" spans="1:15" ht="15" hidden="1">
      <c r="A3920" s="363" t="s">
        <v>4541</v>
      </c>
      <c r="B3920" s="364">
        <v>202108</v>
      </c>
      <c r="C3920" s="98" t="s">
        <v>4139</v>
      </c>
      <c r="D3920" s="363" t="s">
        <v>4542</v>
      </c>
      <c r="E3920" s="363" t="s">
        <v>470</v>
      </c>
      <c r="F3920" s="365">
        <v>592.9</v>
      </c>
      <c r="G3920" s="355">
        <v>30736</v>
      </c>
      <c r="H3920" s="363" t="s">
        <v>1015</v>
      </c>
      <c r="I3920" s="349">
        <v>2734</v>
      </c>
      <c r="J3920" s="351" t="s">
        <v>1011</v>
      </c>
      <c r="K3920" s="319" t="s">
        <v>4207</v>
      </c>
      <c r="L3920" t="str">
        <f>VLOOKUP(J3920,'State V-Lookup'!$A$1:$B$19,2,0)</f>
        <v>KENTUCKY</v>
      </c>
      <c r="M3920" t="str">
        <f>VLOOKUP(I3920,'Cost Center VLookup'!$A$1:$C$99,2,0)</f>
        <v>2734 KY Div Bowling Green C&amp;M/Service</v>
      </c>
      <c r="N3920" t="str">
        <f>VLOOKUP(I3920,'Cost Center VLookup'!$A$1:$C$89,3,0)</f>
        <v>Don Bonner / Kolby Beals</v>
      </c>
      <c r="O3920" t="str">
        <f>VLOOKUP(I3920,'Cost Center VLookup'!$A$1:$D$97,4,0)</f>
        <v>Mike Close</v>
      </c>
    </row>
    <row r="3921" spans="1:15" ht="15" hidden="1">
      <c r="A3921" s="363" t="s">
        <v>4541</v>
      </c>
      <c r="B3921" s="364">
        <v>202108</v>
      </c>
      <c r="C3921" s="98" t="s">
        <v>4139</v>
      </c>
      <c r="D3921" s="363" t="s">
        <v>4543</v>
      </c>
      <c r="E3921" s="363" t="s">
        <v>800</v>
      </c>
      <c r="F3921" s="365">
        <v>350</v>
      </c>
      <c r="G3921" s="355">
        <v>30736</v>
      </c>
      <c r="H3921" s="363" t="s">
        <v>1015</v>
      </c>
      <c r="I3921" s="349">
        <v>2636</v>
      </c>
      <c r="J3921" s="351" t="s">
        <v>1011</v>
      </c>
      <c r="K3921" s="319" t="s">
        <v>4207</v>
      </c>
      <c r="L3921" t="str">
        <f>VLOOKUP(J3921,'State V-Lookup'!$A$1:$B$19,2,0)</f>
        <v>KENTUCKY</v>
      </c>
      <c r="M3921" t="str">
        <f>VLOOKUP(I3921,'Cost Center VLookup'!$A$1:$C$99,2,0)</f>
        <v>2636 KY Div Owensboro C&amp;M/Service</v>
      </c>
      <c r="N3921" t="str">
        <f>VLOOKUP(I3921,'Cost Center VLookup'!$A$1:$C$89,3,0)</f>
        <v>Robbie Porter / Daniel Mayfield</v>
      </c>
      <c r="O3921" t="str">
        <f>VLOOKUP(I3921,'Cost Center VLookup'!$A$1:$D$97,4,0)</f>
        <v>Mariam Tucker</v>
      </c>
    </row>
    <row r="3922" spans="1:15" ht="15" hidden="1">
      <c r="A3922" s="363" t="s">
        <v>4541</v>
      </c>
      <c r="B3922" s="364">
        <v>202108</v>
      </c>
      <c r="C3922" s="98" t="s">
        <v>4139</v>
      </c>
      <c r="D3922" s="363" t="s">
        <v>4544</v>
      </c>
      <c r="E3922" s="363" t="s">
        <v>4545</v>
      </c>
      <c r="F3922" s="365">
        <v>2400</v>
      </c>
      <c r="G3922" s="355">
        <v>30736</v>
      </c>
      <c r="H3922" s="363" t="s">
        <v>1015</v>
      </c>
      <c r="I3922" s="349">
        <v>3434</v>
      </c>
      <c r="J3922" s="351" t="s">
        <v>1026</v>
      </c>
      <c r="K3922" s="316" t="s">
        <v>4228</v>
      </c>
      <c r="L3922" t="str">
        <f>VLOOKUP(J3922,'State V-Lookup'!$A$1:$B$19,2,0)</f>
        <v>TENNESSEE</v>
      </c>
      <c r="M3922" t="str">
        <f>VLOOKUP(I3922,'Cost Center VLookup'!$A$1:$C$99,2,0)</f>
        <v>3434 Mid St Div Maryville Operations</v>
      </c>
      <c r="N3922" t="str">
        <f>VLOOKUP(I3922,'Cost Center VLookup'!$A$1:$C$89,3,0)</f>
        <v>Bobby Burrell</v>
      </c>
      <c r="O3922" t="str">
        <f>VLOOKUP(I3922,'Cost Center VLookup'!$A$1:$D$97,4,0)</f>
        <v>Bernie Anderson</v>
      </c>
    </row>
    <row r="3923" spans="1:15" ht="15" hidden="1">
      <c r="A3923" s="363" t="s">
        <v>4541</v>
      </c>
      <c r="B3923" s="364">
        <v>202108</v>
      </c>
      <c r="C3923" s="98" t="s">
        <v>4139</v>
      </c>
      <c r="D3923" s="363" t="s">
        <v>4546</v>
      </c>
      <c r="E3923" s="363" t="s">
        <v>491</v>
      </c>
      <c r="F3923" s="365">
        <v>2815</v>
      </c>
      <c r="G3923" s="355">
        <v>30736</v>
      </c>
      <c r="H3923" s="363" t="s">
        <v>1015</v>
      </c>
      <c r="I3923" s="349">
        <v>3434</v>
      </c>
      <c r="J3923" s="351" t="s">
        <v>1026</v>
      </c>
      <c r="K3923" s="319" t="s">
        <v>4207</v>
      </c>
      <c r="L3923" t="str">
        <f>VLOOKUP(J3923,'State V-Lookup'!$A$1:$B$19,2,0)</f>
        <v>TENNESSEE</v>
      </c>
      <c r="M3923" t="str">
        <f>VLOOKUP(I3923,'Cost Center VLookup'!$A$1:$C$99,2,0)</f>
        <v>3434 Mid St Div Maryville Operations</v>
      </c>
      <c r="N3923" t="str">
        <f>VLOOKUP(I3923,'Cost Center VLookup'!$A$1:$C$89,3,0)</f>
        <v>Bobby Burrell</v>
      </c>
      <c r="O3923" t="str">
        <f>VLOOKUP(I3923,'Cost Center VLookup'!$A$1:$D$97,4,0)</f>
        <v>Bernie Anderson</v>
      </c>
    </row>
    <row r="3924" spans="1:15" ht="15" hidden="1">
      <c r="A3924" s="363" t="s">
        <v>4541</v>
      </c>
      <c r="B3924" s="364">
        <v>202108</v>
      </c>
      <c r="C3924" s="98" t="s">
        <v>4139</v>
      </c>
      <c r="D3924" s="363" t="s">
        <v>4547</v>
      </c>
      <c r="E3924" s="363" t="s">
        <v>704</v>
      </c>
      <c r="F3924" s="365">
        <v>100</v>
      </c>
      <c r="G3924" s="355">
        <v>30736</v>
      </c>
      <c r="H3924" s="363" t="s">
        <v>1015</v>
      </c>
      <c r="I3924" s="349">
        <v>3307</v>
      </c>
      <c r="J3924" s="351" t="s">
        <v>1026</v>
      </c>
      <c r="K3924" s="344" t="s">
        <v>4206</v>
      </c>
      <c r="L3924" t="str">
        <f>VLOOKUP(J3924,'State V-Lookup'!$A$1:$B$19,2,0)</f>
        <v>TENNESSEE</v>
      </c>
      <c r="M3924" t="str">
        <f>VLOOKUP(I3924,'Cost Center VLookup'!$A$1:$C$99,2,0)</f>
        <v>3307 Mid St Div Franklin Finance</v>
      </c>
      <c r="N3924" t="str">
        <f>VLOOKUP(I3924,'Cost Center VLookup'!$A$1:$C$89,3,0)</f>
        <v>Marcie Wessinger</v>
      </c>
      <c r="O3924" t="str">
        <f>VLOOKUP(I3924,'Cost Center VLookup'!$A$1:$D$97,4,0)</f>
        <v>Administration</v>
      </c>
    </row>
    <row r="3925" spans="1:15" ht="15" hidden="1">
      <c r="A3925" s="363" t="s">
        <v>4541</v>
      </c>
      <c r="B3925" s="364">
        <v>202108</v>
      </c>
      <c r="C3925" s="98" t="s">
        <v>4139</v>
      </c>
      <c r="D3925" s="363" t="s">
        <v>4548</v>
      </c>
      <c r="E3925" s="363" t="s">
        <v>711</v>
      </c>
      <c r="F3925" s="365">
        <v>100</v>
      </c>
      <c r="G3925" s="355">
        <v>30702</v>
      </c>
      <c r="H3925" s="363" t="s">
        <v>1012</v>
      </c>
      <c r="I3925" s="349">
        <v>2636</v>
      </c>
      <c r="J3925" s="351" t="s">
        <v>1011</v>
      </c>
      <c r="K3925" s="344" t="s">
        <v>4206</v>
      </c>
      <c r="L3925" t="str">
        <f>VLOOKUP(J3925,'State V-Lookup'!$A$1:$B$19,2,0)</f>
        <v>KENTUCKY</v>
      </c>
      <c r="M3925" t="str">
        <f>VLOOKUP(I3925,'Cost Center VLookup'!$A$1:$C$99,2,0)</f>
        <v>2636 KY Div Owensboro C&amp;M/Service</v>
      </c>
      <c r="N3925" t="str">
        <f>VLOOKUP(I3925,'Cost Center VLookup'!$A$1:$C$89,3,0)</f>
        <v>Robbie Porter / Daniel Mayfield</v>
      </c>
      <c r="O3925" t="str">
        <f>VLOOKUP(I3925,'Cost Center VLookup'!$A$1:$D$97,4,0)</f>
        <v>Mariam Tucker</v>
      </c>
    </row>
    <row r="3926" spans="1:15" ht="15" hidden="1">
      <c r="A3926" s="363" t="s">
        <v>4541</v>
      </c>
      <c r="B3926" s="364">
        <v>202108</v>
      </c>
      <c r="C3926" s="98" t="s">
        <v>4139</v>
      </c>
      <c r="D3926" s="363" t="s">
        <v>4548</v>
      </c>
      <c r="E3926" s="363" t="s">
        <v>3712</v>
      </c>
      <c r="F3926" s="365">
        <v>200</v>
      </c>
      <c r="G3926" s="355">
        <v>30702</v>
      </c>
      <c r="H3926" s="363" t="s">
        <v>1012</v>
      </c>
      <c r="I3926" s="349">
        <v>2634</v>
      </c>
      <c r="J3926" s="351" t="s">
        <v>1011</v>
      </c>
      <c r="K3926" s="344" t="s">
        <v>4206</v>
      </c>
      <c r="L3926" t="str">
        <f>VLOOKUP(J3926,'State V-Lookup'!$A$1:$B$19,2,0)</f>
        <v>KENTUCKY</v>
      </c>
      <c r="M3926" t="str">
        <f>VLOOKUP(I3926,'Cost Center VLookup'!$A$1:$C$99,2,0)</f>
        <v>2634 KY Div Madisonville C&amp;M/Service</v>
      </c>
      <c r="N3926" t="str">
        <f>VLOOKUP(I3926,'Cost Center VLookup'!$A$1:$C$89,3,0)</f>
        <v>Mike Coleman</v>
      </c>
      <c r="O3926" t="str">
        <f>VLOOKUP(I3926,'Cost Center VLookup'!$A$1:$D$97,4,0)</f>
        <v>Mariam Tucker</v>
      </c>
    </row>
    <row r="3927" spans="1:15" ht="15" hidden="1">
      <c r="A3927" s="363" t="s">
        <v>4541</v>
      </c>
      <c r="B3927" s="364">
        <v>202108</v>
      </c>
      <c r="C3927" s="98" t="s">
        <v>4139</v>
      </c>
      <c r="D3927" s="363" t="s">
        <v>4549</v>
      </c>
      <c r="E3927" s="363" t="s">
        <v>1486</v>
      </c>
      <c r="F3927" s="365">
        <v>2011.29</v>
      </c>
      <c r="G3927" s="355">
        <v>30711</v>
      </c>
      <c r="H3927" s="363" t="s">
        <v>4550</v>
      </c>
      <c r="I3927" s="258">
        <v>3333</v>
      </c>
      <c r="J3927" s="351" t="s">
        <v>1035</v>
      </c>
      <c r="K3927" s="319" t="s">
        <v>4207</v>
      </c>
      <c r="L3927" t="str">
        <f>VLOOKUP(J3927,'State V-Lookup'!$A$1:$B$19,2,0)</f>
        <v>VIRGINIA</v>
      </c>
      <c r="M3927" t="str">
        <f>VLOOKUP(I3927,'Cost Center VLookup'!$A$1:$C$99,2,0)</f>
        <v>3333 Mid St Div Public Affairs</v>
      </c>
      <c r="N3927" t="str">
        <f>VLOOKUP(I3927,'Cost Center VLookup'!$A$1:$C$89,3,0)</f>
        <v>Mark Martin</v>
      </c>
      <c r="O3927" t="str">
        <f>VLOOKUP(I3927,'Cost Center VLookup'!$A$1:$D$97,4,0)</f>
        <v>Administration</v>
      </c>
    </row>
    <row r="3928" spans="1:15" ht="15" hidden="1">
      <c r="A3928" s="363" t="s">
        <v>4541</v>
      </c>
      <c r="B3928" s="364">
        <v>202108</v>
      </c>
      <c r="C3928" s="98" t="s">
        <v>4139</v>
      </c>
      <c r="D3928" s="363" t="s">
        <v>4549</v>
      </c>
      <c r="E3928" s="363" t="s">
        <v>1486</v>
      </c>
      <c r="F3928" s="365">
        <v>10419.18</v>
      </c>
      <c r="G3928" s="355">
        <v>30711</v>
      </c>
      <c r="H3928" s="363" t="s">
        <v>4550</v>
      </c>
      <c r="I3928" s="258">
        <v>3333</v>
      </c>
      <c r="J3928" s="351" t="s">
        <v>1011</v>
      </c>
      <c r="K3928" s="319" t="s">
        <v>4207</v>
      </c>
      <c r="L3928" t="str">
        <f>VLOOKUP(J3928,'State V-Lookup'!$A$1:$B$19,2,0)</f>
        <v>KENTUCKY</v>
      </c>
      <c r="M3928" t="str">
        <f>VLOOKUP(I3928,'Cost Center VLookup'!$A$1:$C$99,2,0)</f>
        <v>3333 Mid St Div Public Affairs</v>
      </c>
      <c r="N3928" t="str">
        <f>VLOOKUP(I3928,'Cost Center VLookup'!$A$1:$C$89,3,0)</f>
        <v>Mark Martin</v>
      </c>
      <c r="O3928" t="str">
        <f>VLOOKUP(I3928,'Cost Center VLookup'!$A$1:$D$97,4,0)</f>
        <v>Administration</v>
      </c>
    </row>
    <row r="3929" spans="1:15" ht="15" hidden="1">
      <c r="A3929" s="363" t="s">
        <v>4541</v>
      </c>
      <c r="B3929" s="364">
        <v>202108</v>
      </c>
      <c r="C3929" s="98" t="s">
        <v>4139</v>
      </c>
      <c r="D3929" s="363" t="s">
        <v>4549</v>
      </c>
      <c r="E3929" s="363" t="s">
        <v>1486</v>
      </c>
      <c r="F3929" s="365">
        <v>20069.939999999999</v>
      </c>
      <c r="G3929" s="355">
        <v>30711</v>
      </c>
      <c r="H3929" s="363" t="s">
        <v>4550</v>
      </c>
      <c r="I3929" s="258">
        <v>3333</v>
      </c>
      <c r="J3929" s="351" t="s">
        <v>1026</v>
      </c>
      <c r="K3929" s="319" t="s">
        <v>4207</v>
      </c>
      <c r="L3929" t="str">
        <f>VLOOKUP(J3929,'State V-Lookup'!$A$1:$B$19,2,0)</f>
        <v>TENNESSEE</v>
      </c>
      <c r="M3929" t="str">
        <f>VLOOKUP(I3929,'Cost Center VLookup'!$A$1:$C$99,2,0)</f>
        <v>3333 Mid St Div Public Affairs</v>
      </c>
      <c r="N3929" t="str">
        <f>VLOOKUP(I3929,'Cost Center VLookup'!$A$1:$C$89,3,0)</f>
        <v>Mark Martin</v>
      </c>
      <c r="O3929" t="str">
        <f>VLOOKUP(I3929,'Cost Center VLookup'!$A$1:$D$97,4,0)</f>
        <v>Administration</v>
      </c>
    </row>
    <row r="3930" spans="1:15" ht="15" hidden="1">
      <c r="A3930" s="363" t="s">
        <v>4551</v>
      </c>
      <c r="B3930" s="364">
        <v>202108</v>
      </c>
      <c r="C3930" s="98" t="s">
        <v>4139</v>
      </c>
      <c r="D3930" s="363" t="s">
        <v>4552</v>
      </c>
      <c r="E3930" s="363" t="s">
        <v>470</v>
      </c>
      <c r="F3930" s="365">
        <v>500</v>
      </c>
      <c r="G3930" s="355">
        <v>30736</v>
      </c>
      <c r="H3930" s="363" t="s">
        <v>1015</v>
      </c>
      <c r="I3930" s="349">
        <v>2734</v>
      </c>
      <c r="J3930" s="351" t="s">
        <v>1011</v>
      </c>
      <c r="K3930" s="319" t="s">
        <v>4207</v>
      </c>
      <c r="L3930" t="str">
        <f>VLOOKUP(J3930,'State V-Lookup'!$A$1:$B$19,2,0)</f>
        <v>KENTUCKY</v>
      </c>
      <c r="M3930" t="str">
        <f>VLOOKUP(I3930,'Cost Center VLookup'!$A$1:$C$99,2,0)</f>
        <v>2734 KY Div Bowling Green C&amp;M/Service</v>
      </c>
      <c r="N3930" t="str">
        <f>VLOOKUP(I3930,'Cost Center VLookup'!$A$1:$C$89,3,0)</f>
        <v>Don Bonner / Kolby Beals</v>
      </c>
      <c r="O3930" t="str">
        <f>VLOOKUP(I3930,'Cost Center VLookup'!$A$1:$D$97,4,0)</f>
        <v>Mike Close</v>
      </c>
    </row>
    <row r="3931" spans="1:15" ht="15" hidden="1">
      <c r="A3931" s="363" t="s">
        <v>4551</v>
      </c>
      <c r="B3931" s="364">
        <v>202108</v>
      </c>
      <c r="C3931" s="98" t="s">
        <v>4139</v>
      </c>
      <c r="D3931" s="363" t="s">
        <v>4553</v>
      </c>
      <c r="E3931" s="363" t="s">
        <v>3695</v>
      </c>
      <c r="F3931" s="365">
        <v>600</v>
      </c>
      <c r="G3931" s="355">
        <v>30736</v>
      </c>
      <c r="H3931" s="363" t="s">
        <v>1015</v>
      </c>
      <c r="I3931" s="349">
        <v>2734</v>
      </c>
      <c r="J3931" s="351" t="s">
        <v>1011</v>
      </c>
      <c r="K3931" s="344" t="s">
        <v>4206</v>
      </c>
      <c r="L3931" t="str">
        <f>VLOOKUP(J3931,'State V-Lookup'!$A$1:$B$19,2,0)</f>
        <v>KENTUCKY</v>
      </c>
      <c r="M3931" t="str">
        <f>VLOOKUP(I3931,'Cost Center VLookup'!$A$1:$C$99,2,0)</f>
        <v>2734 KY Div Bowling Green C&amp;M/Service</v>
      </c>
      <c r="N3931" t="str">
        <f>VLOOKUP(I3931,'Cost Center VLookup'!$A$1:$C$89,3,0)</f>
        <v>Don Bonner / Kolby Beals</v>
      </c>
      <c r="O3931" t="str">
        <f>VLOOKUP(I3931,'Cost Center VLookup'!$A$1:$D$97,4,0)</f>
        <v>Mike Close</v>
      </c>
    </row>
    <row r="3932" spans="1:15" ht="15" hidden="1">
      <c r="A3932" s="363" t="s">
        <v>4554</v>
      </c>
      <c r="B3932" s="364">
        <v>202108</v>
      </c>
      <c r="C3932" s="98" t="s">
        <v>4139</v>
      </c>
      <c r="D3932" s="363" t="s">
        <v>4555</v>
      </c>
      <c r="E3932" s="363" t="s">
        <v>484</v>
      </c>
      <c r="F3932" s="365">
        <v>500</v>
      </c>
      <c r="G3932" s="355">
        <v>30703</v>
      </c>
      <c r="H3932" s="363" t="s">
        <v>1018</v>
      </c>
      <c r="I3932" s="349">
        <v>2634</v>
      </c>
      <c r="J3932" s="351" t="s">
        <v>1011</v>
      </c>
      <c r="K3932" s="319" t="s">
        <v>4207</v>
      </c>
      <c r="L3932" t="str">
        <f>VLOOKUP(J3932,'State V-Lookup'!$A$1:$B$19,2,0)</f>
        <v>KENTUCKY</v>
      </c>
      <c r="M3932" t="str">
        <f>VLOOKUP(I3932,'Cost Center VLookup'!$A$1:$C$99,2,0)</f>
        <v>2634 KY Div Madisonville C&amp;M/Service</v>
      </c>
      <c r="N3932" t="str">
        <f>VLOOKUP(I3932,'Cost Center VLookup'!$A$1:$C$89,3,0)</f>
        <v>Mike Coleman</v>
      </c>
      <c r="O3932" t="str">
        <f>VLOOKUP(I3932,'Cost Center VLookup'!$A$1:$D$97,4,0)</f>
        <v>Mariam Tucker</v>
      </c>
    </row>
    <row r="3933" spans="1:15" ht="15" hidden="1">
      <c r="A3933" s="363" t="s">
        <v>4556</v>
      </c>
      <c r="B3933" s="364">
        <v>202108</v>
      </c>
      <c r="C3933" s="98" t="s">
        <v>4139</v>
      </c>
      <c r="D3933" s="363" t="s">
        <v>4557</v>
      </c>
      <c r="E3933" s="363" t="s">
        <v>4558</v>
      </c>
      <c r="F3933" s="365">
        <v>2000</v>
      </c>
      <c r="G3933" s="355">
        <v>30702</v>
      </c>
      <c r="H3933" s="363" t="s">
        <v>1012</v>
      </c>
      <c r="I3933" s="349">
        <v>2734</v>
      </c>
      <c r="J3933" s="351" t="s">
        <v>1011</v>
      </c>
      <c r="K3933" s="319" t="s">
        <v>4207</v>
      </c>
      <c r="L3933" t="str">
        <f>VLOOKUP(J3933,'State V-Lookup'!$A$1:$B$19,2,0)</f>
        <v>KENTUCKY</v>
      </c>
      <c r="M3933" t="str">
        <f>VLOOKUP(I3933,'Cost Center VLookup'!$A$1:$C$99,2,0)</f>
        <v>2734 KY Div Bowling Green C&amp;M/Service</v>
      </c>
      <c r="N3933" t="str">
        <f>VLOOKUP(I3933,'Cost Center VLookup'!$A$1:$C$89,3,0)</f>
        <v>Don Bonner / Kolby Beals</v>
      </c>
      <c r="O3933" t="str">
        <f>VLOOKUP(I3933,'Cost Center VLookup'!$A$1:$D$97,4,0)</f>
        <v>Mike Close</v>
      </c>
    </row>
    <row r="3934" spans="1:15" ht="15" hidden="1">
      <c r="A3934" s="363" t="s">
        <v>4559</v>
      </c>
      <c r="B3934" s="364">
        <v>202108</v>
      </c>
      <c r="C3934" s="98" t="s">
        <v>4139</v>
      </c>
      <c r="D3934" s="363" t="s">
        <v>4560</v>
      </c>
      <c r="E3934" s="363" t="s">
        <v>4561</v>
      </c>
      <c r="F3934" s="365">
        <v>280</v>
      </c>
      <c r="G3934" s="355">
        <v>30702</v>
      </c>
      <c r="H3934" s="363" t="s">
        <v>1012</v>
      </c>
      <c r="I3934" s="245">
        <v>3305</v>
      </c>
      <c r="J3934" s="359" t="s">
        <v>1027</v>
      </c>
      <c r="K3934" s="344" t="s">
        <v>4206</v>
      </c>
      <c r="L3934" t="str">
        <f>VLOOKUP(J3934,'State V-Lookup'!$A$1:$B$19,2,0)</f>
        <v>GENERAL OFFICE</v>
      </c>
      <c r="M3934" t="str">
        <f>VLOOKUP(I3934,'Cost Center VLookup'!$A$1:$C$99,2,0)</f>
        <v>3305 Mid St Div Franklin Tech Services Administration</v>
      </c>
      <c r="N3934" t="str">
        <f>VLOOKUP(I3934,'Cost Center VLookup'!$A$1:$C$89,3,0)</f>
        <v>Ryan Austin</v>
      </c>
      <c r="O3934" t="str">
        <f>VLOOKUP(I3934,'Cost Center VLookup'!$A$1:$D$97,4,0)</f>
        <v>Tech Services</v>
      </c>
    </row>
    <row r="3935" spans="1:15" ht="15" hidden="1">
      <c r="A3935" s="363" t="s">
        <v>4562</v>
      </c>
      <c r="B3935" s="364">
        <v>202108</v>
      </c>
      <c r="C3935" s="98" t="s">
        <v>4139</v>
      </c>
      <c r="D3935" s="363" t="s">
        <v>4563</v>
      </c>
      <c r="E3935" s="363" t="s">
        <v>4564</v>
      </c>
      <c r="F3935" s="365">
        <v>200</v>
      </c>
      <c r="G3935" s="349">
        <v>30710</v>
      </c>
      <c r="H3935" s="363" t="s">
        <v>1016</v>
      </c>
      <c r="I3935" s="349">
        <v>2636</v>
      </c>
      <c r="J3935" s="351" t="s">
        <v>1011</v>
      </c>
      <c r="K3935" s="344" t="s">
        <v>4206</v>
      </c>
      <c r="L3935" t="str">
        <f>VLOOKUP(J3935,'State V-Lookup'!$A$1:$B$19,2,0)</f>
        <v>KENTUCKY</v>
      </c>
      <c r="M3935" t="str">
        <f>VLOOKUP(I3935,'Cost Center VLookup'!$A$1:$C$99,2,0)</f>
        <v>2636 KY Div Owensboro C&amp;M/Service</v>
      </c>
      <c r="N3935" t="str">
        <f>VLOOKUP(I3935,'Cost Center VLookup'!$A$1:$C$89,3,0)</f>
        <v>Robbie Porter / Daniel Mayfield</v>
      </c>
      <c r="O3935" t="str">
        <f>VLOOKUP(I3935,'Cost Center VLookup'!$A$1:$D$97,4,0)</f>
        <v>Mariam Tucker</v>
      </c>
    </row>
    <row r="3936" spans="1:15" ht="15" hidden="1">
      <c r="A3936" s="363" t="s">
        <v>4565</v>
      </c>
      <c r="B3936" s="364">
        <v>202108</v>
      </c>
      <c r="C3936" s="98" t="s">
        <v>4139</v>
      </c>
      <c r="D3936" s="363" t="s">
        <v>4566</v>
      </c>
      <c r="E3936" s="363" t="s">
        <v>781</v>
      </c>
      <c r="F3936" s="365">
        <v>446.75</v>
      </c>
      <c r="G3936" s="349">
        <v>30710</v>
      </c>
      <c r="H3936" s="363" t="s">
        <v>1016</v>
      </c>
      <c r="I3936" s="349">
        <v>2736</v>
      </c>
      <c r="J3936" s="351" t="s">
        <v>1011</v>
      </c>
      <c r="K3936" s="344" t="s">
        <v>4206</v>
      </c>
      <c r="L3936" t="str">
        <f>VLOOKUP(J3936,'State V-Lookup'!$A$1:$B$19,2,0)</f>
        <v>KENTUCKY</v>
      </c>
      <c r="M3936" t="str">
        <f>VLOOKUP(I3936,'Cost Center VLookup'!$A$1:$C$99,2,0)</f>
        <v>2736 KY Div Hopkinsville C&amp;M/Service</v>
      </c>
      <c r="N3936" t="str">
        <f>VLOOKUP(I3936,'Cost Center VLookup'!$A$1:$C$89,3,0)</f>
        <v>Ryan Tolbert</v>
      </c>
      <c r="O3936" t="str">
        <f>VLOOKUP(I3936,'Cost Center VLookup'!$A$1:$D$97,4,0)</f>
        <v>Mariam Tucker</v>
      </c>
    </row>
    <row r="3937" spans="1:15" ht="15" hidden="1">
      <c r="A3937" s="363" t="s">
        <v>4567</v>
      </c>
      <c r="B3937" s="364">
        <v>202108</v>
      </c>
      <c r="C3937" s="98" t="s">
        <v>4139</v>
      </c>
      <c r="D3937" s="363" t="s">
        <v>4568</v>
      </c>
      <c r="E3937" s="363" t="s">
        <v>3529</v>
      </c>
      <c r="F3937" s="365">
        <v>250</v>
      </c>
      <c r="G3937" s="355">
        <v>30702</v>
      </c>
      <c r="H3937" s="363" t="s">
        <v>1012</v>
      </c>
      <c r="I3937" s="349">
        <v>3307</v>
      </c>
      <c r="J3937" s="359" t="s">
        <v>1027</v>
      </c>
      <c r="K3937" s="319" t="s">
        <v>4207</v>
      </c>
      <c r="L3937" t="str">
        <f>VLOOKUP(J3937,'State V-Lookup'!$A$1:$B$19,2,0)</f>
        <v>GENERAL OFFICE</v>
      </c>
      <c r="M3937" t="str">
        <f>VLOOKUP(I3937,'Cost Center VLookup'!$A$1:$C$99,2,0)</f>
        <v>3307 Mid St Div Franklin Finance</v>
      </c>
      <c r="N3937" t="str">
        <f>VLOOKUP(I3937,'Cost Center VLookup'!$A$1:$C$89,3,0)</f>
        <v>Marcie Wessinger</v>
      </c>
      <c r="O3937" t="str">
        <f>VLOOKUP(I3937,'Cost Center VLookup'!$A$1:$D$97,4,0)</f>
        <v>Administration</v>
      </c>
    </row>
    <row r="3938" spans="1:15" ht="15" hidden="1">
      <c r="A3938" s="363" t="s">
        <v>4569</v>
      </c>
      <c r="B3938" s="364">
        <v>202108</v>
      </c>
      <c r="C3938" s="98" t="s">
        <v>4139</v>
      </c>
      <c r="D3938" s="363" t="s">
        <v>4570</v>
      </c>
      <c r="E3938" s="363" t="s">
        <v>4571</v>
      </c>
      <c r="F3938" s="365">
        <v>3000</v>
      </c>
      <c r="G3938" s="355">
        <v>30702</v>
      </c>
      <c r="H3938" s="363" t="s">
        <v>1012</v>
      </c>
      <c r="I3938" s="258">
        <v>3333</v>
      </c>
      <c r="J3938" s="351" t="s">
        <v>1035</v>
      </c>
      <c r="K3938" s="319" t="s">
        <v>4207</v>
      </c>
      <c r="L3938" t="str">
        <f>VLOOKUP(J3938,'State V-Lookup'!$A$1:$B$19,2,0)</f>
        <v>VIRGINIA</v>
      </c>
      <c r="M3938" t="str">
        <f>VLOOKUP(I3938,'Cost Center VLookup'!$A$1:$C$99,2,0)</f>
        <v>3333 Mid St Div Public Affairs</v>
      </c>
      <c r="N3938" t="str">
        <f>VLOOKUP(I3938,'Cost Center VLookup'!$A$1:$C$89,3,0)</f>
        <v>Mark Martin</v>
      </c>
      <c r="O3938" t="str">
        <f>VLOOKUP(I3938,'Cost Center VLookup'!$A$1:$D$97,4,0)</f>
        <v>Administration</v>
      </c>
    </row>
    <row r="3939" spans="1:15" ht="15" hidden="1">
      <c r="A3939" s="363" t="s">
        <v>4569</v>
      </c>
      <c r="B3939" s="364">
        <v>202108</v>
      </c>
      <c r="C3939" s="98" t="s">
        <v>4139</v>
      </c>
      <c r="D3939" s="363" t="s">
        <v>4572</v>
      </c>
      <c r="E3939" s="363" t="s">
        <v>2295</v>
      </c>
      <c r="F3939" s="365">
        <v>30000</v>
      </c>
      <c r="G3939" s="355">
        <v>30702</v>
      </c>
      <c r="H3939" s="363" t="s">
        <v>1012</v>
      </c>
      <c r="I3939" s="258">
        <v>3333</v>
      </c>
      <c r="J3939" s="351" t="s">
        <v>1026</v>
      </c>
      <c r="K3939" s="319" t="s">
        <v>4207</v>
      </c>
      <c r="L3939" t="str">
        <f>VLOOKUP(J3939,'State V-Lookup'!$A$1:$B$19,2,0)</f>
        <v>TENNESSEE</v>
      </c>
      <c r="M3939" t="str">
        <f>VLOOKUP(I3939,'Cost Center VLookup'!$A$1:$C$99,2,0)</f>
        <v>3333 Mid St Div Public Affairs</v>
      </c>
      <c r="N3939" t="str">
        <f>VLOOKUP(I3939,'Cost Center VLookup'!$A$1:$C$89,3,0)</f>
        <v>Mark Martin</v>
      </c>
      <c r="O3939" t="str">
        <f>VLOOKUP(I3939,'Cost Center VLookup'!$A$1:$D$97,4,0)</f>
        <v>Administration</v>
      </c>
    </row>
    <row r="3940" spans="1:15" ht="15" hidden="1">
      <c r="A3940" s="363" t="s">
        <v>4569</v>
      </c>
      <c r="B3940" s="364">
        <v>202108</v>
      </c>
      <c r="C3940" s="98" t="s">
        <v>4139</v>
      </c>
      <c r="D3940" s="363" t="s">
        <v>4573</v>
      </c>
      <c r="E3940" s="363" t="s">
        <v>3583</v>
      </c>
      <c r="F3940" s="365">
        <v>1500</v>
      </c>
      <c r="G3940" s="355">
        <v>30736</v>
      </c>
      <c r="H3940" s="363" t="s">
        <v>1015</v>
      </c>
      <c r="I3940" s="258">
        <v>3333</v>
      </c>
      <c r="J3940" s="351" t="s">
        <v>1035</v>
      </c>
      <c r="K3940" s="319" t="s">
        <v>4207</v>
      </c>
      <c r="L3940" t="str">
        <f>VLOOKUP(J3940,'State V-Lookup'!$A$1:$B$19,2,0)</f>
        <v>VIRGINIA</v>
      </c>
      <c r="M3940" t="str">
        <f>VLOOKUP(I3940,'Cost Center VLookup'!$A$1:$C$99,2,0)</f>
        <v>3333 Mid St Div Public Affairs</v>
      </c>
      <c r="N3940" t="str">
        <f>VLOOKUP(I3940,'Cost Center VLookup'!$A$1:$C$89,3,0)</f>
        <v>Mark Martin</v>
      </c>
      <c r="O3940" t="str">
        <f>VLOOKUP(I3940,'Cost Center VLookup'!$A$1:$D$97,4,0)</f>
        <v>Administration</v>
      </c>
    </row>
    <row r="3941" spans="1:15" ht="15" hidden="1">
      <c r="A3941" s="363" t="s">
        <v>4574</v>
      </c>
      <c r="B3941" s="364">
        <v>202108</v>
      </c>
      <c r="C3941" s="98" t="s">
        <v>4139</v>
      </c>
      <c r="D3941" s="363" t="s">
        <v>4575</v>
      </c>
      <c r="E3941" s="363" t="s">
        <v>470</v>
      </c>
      <c r="F3941" s="365">
        <v>1400</v>
      </c>
      <c r="G3941" s="355">
        <v>30736</v>
      </c>
      <c r="H3941" s="363" t="s">
        <v>1015</v>
      </c>
      <c r="I3941" s="349">
        <v>2735</v>
      </c>
      <c r="J3941" s="351" t="s">
        <v>1011</v>
      </c>
      <c r="K3941" s="319" t="s">
        <v>4207</v>
      </c>
      <c r="L3941" t="str">
        <f>VLOOKUP(J3941,'State V-Lookup'!$A$1:$B$19,2,0)</f>
        <v>KENTUCKY</v>
      </c>
      <c r="M3941" t="str">
        <f>VLOOKUP(I3941,'Cost Center VLookup'!$A$1:$C$99,2,0)</f>
        <v>2735 KY Div Glasgow C&amp;M/Service</v>
      </c>
      <c r="N3941" t="str">
        <f>VLOOKUP(I3941,'Cost Center VLookup'!$A$1:$C$89,3,0)</f>
        <v>Brett Lowe</v>
      </c>
      <c r="O3941" t="str">
        <f>VLOOKUP(I3941,'Cost Center VLookup'!$A$1:$D$97,4,0)</f>
        <v>Mike Close</v>
      </c>
    </row>
    <row r="3942" spans="1:15" ht="15" hidden="1">
      <c r="A3942" s="363" t="s">
        <v>4574</v>
      </c>
      <c r="B3942" s="364">
        <v>202108</v>
      </c>
      <c r="C3942" s="98" t="s">
        <v>4139</v>
      </c>
      <c r="D3942" s="363" t="s">
        <v>4576</v>
      </c>
      <c r="E3942" s="363" t="s">
        <v>3860</v>
      </c>
      <c r="F3942" s="365">
        <v>1000</v>
      </c>
      <c r="G3942" s="355">
        <v>30736</v>
      </c>
      <c r="H3942" s="363" t="s">
        <v>1015</v>
      </c>
      <c r="I3942" s="258">
        <v>3333</v>
      </c>
      <c r="J3942" s="351" t="s">
        <v>1026</v>
      </c>
      <c r="K3942" s="316" t="s">
        <v>4228</v>
      </c>
      <c r="L3942" t="str">
        <f>VLOOKUP(J3942,'State V-Lookup'!$A$1:$B$19,2,0)</f>
        <v>TENNESSEE</v>
      </c>
      <c r="M3942" t="str">
        <f>VLOOKUP(I3942,'Cost Center VLookup'!$A$1:$C$99,2,0)</f>
        <v>3333 Mid St Div Public Affairs</v>
      </c>
      <c r="N3942" t="str">
        <f>VLOOKUP(I3942,'Cost Center VLookup'!$A$1:$C$89,3,0)</f>
        <v>Mark Martin</v>
      </c>
      <c r="O3942" t="str">
        <f>VLOOKUP(I3942,'Cost Center VLookup'!$A$1:$D$97,4,0)</f>
        <v>Administration</v>
      </c>
    </row>
    <row r="3943" spans="1:15" ht="15" hidden="1">
      <c r="A3943" s="363" t="s">
        <v>4574</v>
      </c>
      <c r="B3943" s="364">
        <v>202108</v>
      </c>
      <c r="C3943" s="98" t="s">
        <v>4139</v>
      </c>
      <c r="D3943" s="363" t="s">
        <v>4577</v>
      </c>
      <c r="E3943" s="363" t="s">
        <v>4578</v>
      </c>
      <c r="F3943" s="365">
        <v>1000</v>
      </c>
      <c r="G3943" s="355">
        <v>30736</v>
      </c>
      <c r="H3943" s="363" t="s">
        <v>1015</v>
      </c>
      <c r="I3943" s="349">
        <v>2637</v>
      </c>
      <c r="J3943" s="351" t="s">
        <v>1011</v>
      </c>
      <c r="K3943" s="319" t="s">
        <v>4207</v>
      </c>
      <c r="L3943" t="str">
        <f>VLOOKUP(J3943,'State V-Lookup'!$A$1:$B$19,2,0)</f>
        <v>KENTUCKY</v>
      </c>
      <c r="M3943" t="str">
        <f>VLOOKUP(I3943,'Cost Center VLookup'!$A$1:$C$99,2,0)</f>
        <v>2637 KY Div Paducah C&amp;M/Service</v>
      </c>
      <c r="N3943" t="str">
        <f>VLOOKUP(I3943,'Cost Center VLookup'!$A$1:$C$89,3,0)</f>
        <v>Pat Mattingly / Sean Jones</v>
      </c>
      <c r="O3943" t="str">
        <f>VLOOKUP(I3943,'Cost Center VLookup'!$A$1:$D$97,4,0)</f>
        <v>Ryan Tolbert</v>
      </c>
    </row>
    <row r="3944" spans="1:15" ht="15" hidden="1">
      <c r="A3944" s="363" t="s">
        <v>4574</v>
      </c>
      <c r="B3944" s="364">
        <v>202108</v>
      </c>
      <c r="C3944" s="98" t="s">
        <v>4139</v>
      </c>
      <c r="D3944" s="363" t="s">
        <v>4579</v>
      </c>
      <c r="E3944" s="363" t="s">
        <v>4580</v>
      </c>
      <c r="F3944" s="365">
        <v>1000</v>
      </c>
      <c r="G3944" s="355">
        <v>30736</v>
      </c>
      <c r="H3944" s="363" t="s">
        <v>1015</v>
      </c>
      <c r="I3944" s="349">
        <v>2734</v>
      </c>
      <c r="J3944" s="351" t="s">
        <v>1011</v>
      </c>
      <c r="K3944" s="319" t="s">
        <v>4207</v>
      </c>
      <c r="L3944" t="str">
        <f>VLOOKUP(J3944,'State V-Lookup'!$A$1:$B$19,2,0)</f>
        <v>KENTUCKY</v>
      </c>
      <c r="M3944" t="str">
        <f>VLOOKUP(I3944,'Cost Center VLookup'!$A$1:$C$99,2,0)</f>
        <v>2734 KY Div Bowling Green C&amp;M/Service</v>
      </c>
      <c r="N3944" t="str">
        <f>VLOOKUP(I3944,'Cost Center VLookup'!$A$1:$C$89,3,0)</f>
        <v>Don Bonner / Kolby Beals</v>
      </c>
      <c r="O3944" t="str">
        <f>VLOOKUP(I3944,'Cost Center VLookup'!$A$1:$D$97,4,0)</f>
        <v>Mike Close</v>
      </c>
    </row>
    <row r="3945" spans="1:15" ht="15" hidden="1">
      <c r="A3945" s="363" t="s">
        <v>4574</v>
      </c>
      <c r="B3945" s="364">
        <v>202108</v>
      </c>
      <c r="C3945" s="98" t="s">
        <v>4139</v>
      </c>
      <c r="D3945" s="363" t="s">
        <v>4581</v>
      </c>
      <c r="E3945" s="363" t="s">
        <v>4582</v>
      </c>
      <c r="F3945" s="365">
        <v>12500</v>
      </c>
      <c r="G3945" s="355">
        <v>30702</v>
      </c>
      <c r="H3945" s="363" t="s">
        <v>1012</v>
      </c>
      <c r="I3945" s="258">
        <v>3333</v>
      </c>
      <c r="J3945" s="351" t="s">
        <v>1026</v>
      </c>
      <c r="K3945" s="344" t="s">
        <v>4206</v>
      </c>
      <c r="L3945" t="str">
        <f>VLOOKUP(J3945,'State V-Lookup'!$A$1:$B$19,2,0)</f>
        <v>TENNESSEE</v>
      </c>
      <c r="M3945" t="str">
        <f>VLOOKUP(I3945,'Cost Center VLookup'!$A$1:$C$99,2,0)</f>
        <v>3333 Mid St Div Public Affairs</v>
      </c>
      <c r="N3945" t="str">
        <f>VLOOKUP(I3945,'Cost Center VLookup'!$A$1:$C$89,3,0)</f>
        <v>Mark Martin</v>
      </c>
      <c r="O3945" t="str">
        <f>VLOOKUP(I3945,'Cost Center VLookup'!$A$1:$D$97,4,0)</f>
        <v>Administration</v>
      </c>
    </row>
    <row r="3946" spans="1:15" ht="15" hidden="1">
      <c r="A3946" s="363" t="s">
        <v>4574</v>
      </c>
      <c r="B3946" s="364">
        <v>202108</v>
      </c>
      <c r="C3946" s="98" t="s">
        <v>4139</v>
      </c>
      <c r="D3946" s="363" t="s">
        <v>4583</v>
      </c>
      <c r="E3946" s="363" t="s">
        <v>4584</v>
      </c>
      <c r="F3946" s="365">
        <v>1000</v>
      </c>
      <c r="G3946" s="355">
        <v>30702</v>
      </c>
      <c r="H3946" s="363" t="s">
        <v>1012</v>
      </c>
      <c r="I3946" s="258">
        <v>3333</v>
      </c>
      <c r="J3946" s="351" t="s">
        <v>1035</v>
      </c>
      <c r="K3946" s="344" t="s">
        <v>4206</v>
      </c>
      <c r="L3946" t="str">
        <f>VLOOKUP(J3946,'State V-Lookup'!$A$1:$B$19,2,0)</f>
        <v>VIRGINIA</v>
      </c>
      <c r="M3946" t="str">
        <f>VLOOKUP(I3946,'Cost Center VLookup'!$A$1:$C$99,2,0)</f>
        <v>3333 Mid St Div Public Affairs</v>
      </c>
      <c r="N3946" t="str">
        <f>VLOOKUP(I3946,'Cost Center VLookup'!$A$1:$C$89,3,0)</f>
        <v>Mark Martin</v>
      </c>
      <c r="O3946" t="str">
        <f>VLOOKUP(I3946,'Cost Center VLookup'!$A$1:$D$97,4,0)</f>
        <v>Administration</v>
      </c>
    </row>
    <row r="3947" spans="1:15" ht="15" hidden="1">
      <c r="A3947" s="363" t="s">
        <v>4574</v>
      </c>
      <c r="B3947" s="364">
        <v>202108</v>
      </c>
      <c r="C3947" s="98" t="s">
        <v>4139</v>
      </c>
      <c r="D3947" s="363" t="s">
        <v>4585</v>
      </c>
      <c r="E3947" s="363" t="s">
        <v>1855</v>
      </c>
      <c r="F3947" s="365">
        <v>1250</v>
      </c>
      <c r="G3947" s="355">
        <v>30736</v>
      </c>
      <c r="H3947" s="363" t="s">
        <v>1015</v>
      </c>
      <c r="I3947" s="349">
        <v>2636</v>
      </c>
      <c r="J3947" s="351" t="s">
        <v>1011</v>
      </c>
      <c r="K3947" s="344" t="s">
        <v>4206</v>
      </c>
      <c r="L3947" t="str">
        <f>VLOOKUP(J3947,'State V-Lookup'!$A$1:$B$19,2,0)</f>
        <v>KENTUCKY</v>
      </c>
      <c r="M3947" t="str">
        <f>VLOOKUP(I3947,'Cost Center VLookup'!$A$1:$C$99,2,0)</f>
        <v>2636 KY Div Owensboro C&amp;M/Service</v>
      </c>
      <c r="N3947" t="str">
        <f>VLOOKUP(I3947,'Cost Center VLookup'!$A$1:$C$89,3,0)</f>
        <v>Robbie Porter / Daniel Mayfield</v>
      </c>
      <c r="O3947" t="str">
        <f>VLOOKUP(I3947,'Cost Center VLookup'!$A$1:$D$97,4,0)</f>
        <v>Mariam Tucker</v>
      </c>
    </row>
    <row r="3948" spans="1:15" ht="15" hidden="1">
      <c r="A3948" s="363" t="s">
        <v>4586</v>
      </c>
      <c r="B3948" s="364">
        <v>202108</v>
      </c>
      <c r="C3948" s="98" t="s">
        <v>4139</v>
      </c>
      <c r="D3948" s="363" t="s">
        <v>4587</v>
      </c>
      <c r="E3948" s="363" t="s">
        <v>3486</v>
      </c>
      <c r="F3948" s="365">
        <v>2000</v>
      </c>
      <c r="G3948" s="355">
        <v>30702</v>
      </c>
      <c r="H3948" s="363" t="s">
        <v>1012</v>
      </c>
      <c r="I3948" s="349">
        <v>3307</v>
      </c>
      <c r="J3948" s="359" t="s">
        <v>1027</v>
      </c>
      <c r="K3948" s="344" t="s">
        <v>4206</v>
      </c>
      <c r="L3948" t="str">
        <f>VLOOKUP(J3948,'State V-Lookup'!$A$1:$B$19,2,0)</f>
        <v>GENERAL OFFICE</v>
      </c>
      <c r="M3948" t="str">
        <f>VLOOKUP(I3948,'Cost Center VLookup'!$A$1:$C$99,2,0)</f>
        <v>3307 Mid St Div Franklin Finance</v>
      </c>
      <c r="N3948" t="str">
        <f>VLOOKUP(I3948,'Cost Center VLookup'!$A$1:$C$89,3,0)</f>
        <v>Marcie Wessinger</v>
      </c>
      <c r="O3948" t="str">
        <f>VLOOKUP(I3948,'Cost Center VLookup'!$A$1:$D$97,4,0)</f>
        <v>Administration</v>
      </c>
    </row>
    <row r="3949" spans="1:15" ht="15" hidden="1">
      <c r="A3949" s="363" t="s">
        <v>4586</v>
      </c>
      <c r="B3949" s="364">
        <v>202108</v>
      </c>
      <c r="C3949" s="98" t="s">
        <v>4139</v>
      </c>
      <c r="D3949" s="363" t="s">
        <v>4588</v>
      </c>
      <c r="E3949" s="363" t="s">
        <v>4389</v>
      </c>
      <c r="F3949" s="365">
        <v>5000</v>
      </c>
      <c r="G3949" s="355">
        <v>30702</v>
      </c>
      <c r="H3949" s="363" t="s">
        <v>1012</v>
      </c>
      <c r="I3949" s="258">
        <v>3333</v>
      </c>
      <c r="J3949" s="351" t="s">
        <v>1026</v>
      </c>
      <c r="K3949" s="316" t="s">
        <v>4228</v>
      </c>
      <c r="L3949" t="str">
        <f>VLOOKUP(J3949,'State V-Lookup'!$A$1:$B$19,2,0)</f>
        <v>TENNESSEE</v>
      </c>
      <c r="M3949" t="str">
        <f>VLOOKUP(I3949,'Cost Center VLookup'!$A$1:$C$99,2,0)</f>
        <v>3333 Mid St Div Public Affairs</v>
      </c>
      <c r="N3949" t="str">
        <f>VLOOKUP(I3949,'Cost Center VLookup'!$A$1:$C$89,3,0)</f>
        <v>Mark Martin</v>
      </c>
      <c r="O3949" t="str">
        <f>VLOOKUP(I3949,'Cost Center VLookup'!$A$1:$D$97,4,0)</f>
        <v>Administration</v>
      </c>
    </row>
    <row r="3950" spans="1:15" ht="15" hidden="1">
      <c r="A3950" s="363" t="s">
        <v>4586</v>
      </c>
      <c r="B3950" s="364">
        <v>202108</v>
      </c>
      <c r="C3950" s="98" t="s">
        <v>4139</v>
      </c>
      <c r="D3950" s="363" t="s">
        <v>4589</v>
      </c>
      <c r="E3950" s="363" t="s">
        <v>4590</v>
      </c>
      <c r="F3950" s="365">
        <v>5000</v>
      </c>
      <c r="G3950" s="355">
        <v>30736</v>
      </c>
      <c r="H3950" s="363" t="s">
        <v>1015</v>
      </c>
      <c r="I3950" s="258">
        <v>3333</v>
      </c>
      <c r="J3950" s="351" t="s">
        <v>1026</v>
      </c>
      <c r="K3950" s="319" t="s">
        <v>4207</v>
      </c>
      <c r="L3950" t="str">
        <f>VLOOKUP(J3950,'State V-Lookup'!$A$1:$B$19,2,0)</f>
        <v>TENNESSEE</v>
      </c>
      <c r="M3950" t="str">
        <f>VLOOKUP(I3950,'Cost Center VLookup'!$A$1:$C$99,2,0)</f>
        <v>3333 Mid St Div Public Affairs</v>
      </c>
      <c r="N3950" t="str">
        <f>VLOOKUP(I3950,'Cost Center VLookup'!$A$1:$C$89,3,0)</f>
        <v>Mark Martin</v>
      </c>
      <c r="O3950" t="str">
        <f>VLOOKUP(I3950,'Cost Center VLookup'!$A$1:$D$97,4,0)</f>
        <v>Administration</v>
      </c>
    </row>
    <row r="3951" spans="1:15" ht="15" hidden="1">
      <c r="A3951" s="363" t="s">
        <v>4586</v>
      </c>
      <c r="B3951" s="364">
        <v>202108</v>
      </c>
      <c r="C3951" s="98" t="s">
        <v>4139</v>
      </c>
      <c r="D3951" s="363" t="s">
        <v>4591</v>
      </c>
      <c r="E3951" s="363" t="s">
        <v>2219</v>
      </c>
      <c r="F3951" s="365">
        <v>1000</v>
      </c>
      <c r="G3951" s="355">
        <v>30736</v>
      </c>
      <c r="H3951" s="363" t="s">
        <v>1015</v>
      </c>
      <c r="I3951" s="258">
        <v>3333</v>
      </c>
      <c r="J3951" s="351" t="s">
        <v>1035</v>
      </c>
      <c r="K3951" s="316" t="s">
        <v>4228</v>
      </c>
      <c r="L3951" t="str">
        <f>VLOOKUP(J3951,'State V-Lookup'!$A$1:$B$19,2,0)</f>
        <v>VIRGINIA</v>
      </c>
      <c r="M3951" t="str">
        <f>VLOOKUP(I3951,'Cost Center VLookup'!$A$1:$C$99,2,0)</f>
        <v>3333 Mid St Div Public Affairs</v>
      </c>
      <c r="N3951" t="str">
        <f>VLOOKUP(I3951,'Cost Center VLookup'!$A$1:$C$89,3,0)</f>
        <v>Mark Martin</v>
      </c>
      <c r="O3951" t="str">
        <f>VLOOKUP(I3951,'Cost Center VLookup'!$A$1:$D$97,4,0)</f>
        <v>Administration</v>
      </c>
    </row>
    <row r="3952" spans="1:15" ht="15" hidden="1">
      <c r="A3952" s="363" t="s">
        <v>4592</v>
      </c>
      <c r="B3952" s="364">
        <v>202108</v>
      </c>
      <c r="C3952" s="98" t="s">
        <v>4139</v>
      </c>
      <c r="D3952" s="363" t="s">
        <v>4593</v>
      </c>
      <c r="E3952" s="363" t="s">
        <v>886</v>
      </c>
      <c r="F3952" s="365">
        <v>1000</v>
      </c>
      <c r="G3952" s="355">
        <v>30702</v>
      </c>
      <c r="H3952" s="363" t="s">
        <v>1012</v>
      </c>
      <c r="I3952" s="258">
        <v>3333</v>
      </c>
      <c r="J3952" s="351" t="s">
        <v>1026</v>
      </c>
      <c r="K3952" s="344" t="s">
        <v>4206</v>
      </c>
      <c r="L3952" t="str">
        <f>VLOOKUP(J3952,'State V-Lookup'!$A$1:$B$19,2,0)</f>
        <v>TENNESSEE</v>
      </c>
      <c r="M3952" t="str">
        <f>VLOOKUP(I3952,'Cost Center VLookup'!$A$1:$C$99,2,0)</f>
        <v>3333 Mid St Div Public Affairs</v>
      </c>
      <c r="N3952" t="str">
        <f>VLOOKUP(I3952,'Cost Center VLookup'!$A$1:$C$89,3,0)</f>
        <v>Mark Martin</v>
      </c>
      <c r="O3952" t="str">
        <f>VLOOKUP(I3952,'Cost Center VLookup'!$A$1:$D$97,4,0)</f>
        <v>Administration</v>
      </c>
    </row>
    <row r="3953" spans="1:15" ht="15" hidden="1">
      <c r="A3953" s="363" t="s">
        <v>4594</v>
      </c>
      <c r="B3953" s="364">
        <v>202108</v>
      </c>
      <c r="C3953" s="98" t="s">
        <v>4139</v>
      </c>
      <c r="D3953" s="363" t="s">
        <v>4595</v>
      </c>
      <c r="E3953" s="363" t="s">
        <v>2452</v>
      </c>
      <c r="F3953" s="365">
        <v>10000</v>
      </c>
      <c r="G3953" s="355">
        <v>30736</v>
      </c>
      <c r="H3953" s="363" t="s">
        <v>1015</v>
      </c>
      <c r="I3953" s="258">
        <v>3333</v>
      </c>
      <c r="J3953" s="351" t="s">
        <v>1026</v>
      </c>
      <c r="K3953" s="319" t="s">
        <v>4207</v>
      </c>
      <c r="L3953" t="str">
        <f>VLOOKUP(J3953,'State V-Lookup'!$A$1:$B$19,2,0)</f>
        <v>TENNESSEE</v>
      </c>
      <c r="M3953" t="str">
        <f>VLOOKUP(I3953,'Cost Center VLookup'!$A$1:$C$99,2,0)</f>
        <v>3333 Mid St Div Public Affairs</v>
      </c>
      <c r="N3953" t="str">
        <f>VLOOKUP(I3953,'Cost Center VLookup'!$A$1:$C$89,3,0)</f>
        <v>Mark Martin</v>
      </c>
      <c r="O3953" t="str">
        <f>VLOOKUP(I3953,'Cost Center VLookup'!$A$1:$D$97,4,0)</f>
        <v>Administration</v>
      </c>
    </row>
    <row r="3954" spans="1:15" ht="15" hidden="1">
      <c r="A3954" s="363" t="s">
        <v>4594</v>
      </c>
      <c r="B3954" s="364">
        <v>202108</v>
      </c>
      <c r="C3954" s="98" t="s">
        <v>4139</v>
      </c>
      <c r="D3954" s="363" t="s">
        <v>4596</v>
      </c>
      <c r="E3954" s="363" t="s">
        <v>886</v>
      </c>
      <c r="F3954" s="365">
        <v>1000</v>
      </c>
      <c r="G3954" s="355">
        <v>30736</v>
      </c>
      <c r="H3954" s="363" t="s">
        <v>1015</v>
      </c>
      <c r="I3954" s="258">
        <v>3333</v>
      </c>
      <c r="J3954" s="351" t="s">
        <v>1026</v>
      </c>
      <c r="K3954" s="319" t="s">
        <v>4207</v>
      </c>
      <c r="L3954" t="str">
        <f>VLOOKUP(J3954,'State V-Lookup'!$A$1:$B$19,2,0)</f>
        <v>TENNESSEE</v>
      </c>
      <c r="M3954" t="str">
        <f>VLOOKUP(I3954,'Cost Center VLookup'!$A$1:$C$99,2,0)</f>
        <v>3333 Mid St Div Public Affairs</v>
      </c>
      <c r="N3954" t="str">
        <f>VLOOKUP(I3954,'Cost Center VLookup'!$A$1:$C$89,3,0)</f>
        <v>Mark Martin</v>
      </c>
      <c r="O3954" t="str">
        <f>VLOOKUP(I3954,'Cost Center VLookup'!$A$1:$D$97,4,0)</f>
        <v>Administration</v>
      </c>
    </row>
    <row r="3955" spans="1:15" ht="15" hidden="1">
      <c r="A3955" s="363" t="s">
        <v>4597</v>
      </c>
      <c r="B3955" s="364">
        <v>202108</v>
      </c>
      <c r="C3955" s="98" t="s">
        <v>4139</v>
      </c>
      <c r="D3955" s="363" t="s">
        <v>4598</v>
      </c>
      <c r="E3955" s="363" t="s">
        <v>3839</v>
      </c>
      <c r="F3955" s="365">
        <v>1000</v>
      </c>
      <c r="G3955" s="355">
        <v>30736</v>
      </c>
      <c r="H3955" s="363" t="s">
        <v>1015</v>
      </c>
      <c r="I3955" s="349">
        <v>2734</v>
      </c>
      <c r="J3955" s="351" t="s">
        <v>1011</v>
      </c>
      <c r="K3955" s="319" t="s">
        <v>4207</v>
      </c>
      <c r="L3955" t="str">
        <f>VLOOKUP(J3955,'State V-Lookup'!$A$1:$B$19,2,0)</f>
        <v>KENTUCKY</v>
      </c>
      <c r="M3955" t="str">
        <f>VLOOKUP(I3955,'Cost Center VLookup'!$A$1:$C$99,2,0)</f>
        <v>2734 KY Div Bowling Green C&amp;M/Service</v>
      </c>
      <c r="N3955" t="str">
        <f>VLOOKUP(I3955,'Cost Center VLookup'!$A$1:$C$89,3,0)</f>
        <v>Don Bonner / Kolby Beals</v>
      </c>
      <c r="O3955" t="str">
        <f>VLOOKUP(I3955,'Cost Center VLookup'!$A$1:$D$97,4,0)</f>
        <v>Mike Close</v>
      </c>
    </row>
    <row r="3956" spans="1:15" ht="15" hidden="1">
      <c r="A3956" s="363" t="s">
        <v>4597</v>
      </c>
      <c r="B3956" s="364">
        <v>202108</v>
      </c>
      <c r="C3956" s="98" t="s">
        <v>4139</v>
      </c>
      <c r="D3956" s="363" t="s">
        <v>4599</v>
      </c>
      <c r="E3956" s="363" t="s">
        <v>581</v>
      </c>
      <c r="F3956" s="365">
        <v>5000</v>
      </c>
      <c r="G3956" s="355">
        <v>30736</v>
      </c>
      <c r="H3956" s="363" t="s">
        <v>1015</v>
      </c>
      <c r="I3956" s="349">
        <v>2734</v>
      </c>
      <c r="J3956" s="351" t="s">
        <v>1011</v>
      </c>
      <c r="K3956" s="319" t="s">
        <v>4207</v>
      </c>
      <c r="L3956" t="str">
        <f>VLOOKUP(J3956,'State V-Lookup'!$A$1:$B$19,2,0)</f>
        <v>KENTUCKY</v>
      </c>
      <c r="M3956" t="str">
        <f>VLOOKUP(I3956,'Cost Center VLookup'!$A$1:$C$99,2,0)</f>
        <v>2734 KY Div Bowling Green C&amp;M/Service</v>
      </c>
      <c r="N3956" t="str">
        <f>VLOOKUP(I3956,'Cost Center VLookup'!$A$1:$C$89,3,0)</f>
        <v>Don Bonner / Kolby Beals</v>
      </c>
      <c r="O3956" t="str">
        <f>VLOOKUP(I3956,'Cost Center VLookup'!$A$1:$D$97,4,0)</f>
        <v>Mike Close</v>
      </c>
    </row>
    <row r="3957" spans="1:15" ht="15" hidden="1">
      <c r="A3957" s="363" t="s">
        <v>4597</v>
      </c>
      <c r="B3957" s="364">
        <v>202108</v>
      </c>
      <c r="C3957" s="98" t="s">
        <v>4139</v>
      </c>
      <c r="D3957" s="363" t="s">
        <v>4600</v>
      </c>
      <c r="E3957" s="363" t="s">
        <v>2717</v>
      </c>
      <c r="F3957" s="365">
        <v>2000</v>
      </c>
      <c r="G3957" s="355">
        <v>30736</v>
      </c>
      <c r="H3957" s="363" t="s">
        <v>1015</v>
      </c>
      <c r="I3957" s="349">
        <v>2734</v>
      </c>
      <c r="J3957" s="351" t="s">
        <v>1011</v>
      </c>
      <c r="K3957" s="319" t="s">
        <v>4207</v>
      </c>
      <c r="L3957" t="str">
        <f>VLOOKUP(J3957,'State V-Lookup'!$A$1:$B$19,2,0)</f>
        <v>KENTUCKY</v>
      </c>
      <c r="M3957" t="str">
        <f>VLOOKUP(I3957,'Cost Center VLookup'!$A$1:$C$99,2,0)</f>
        <v>2734 KY Div Bowling Green C&amp;M/Service</v>
      </c>
      <c r="N3957" t="str">
        <f>VLOOKUP(I3957,'Cost Center VLookup'!$A$1:$C$89,3,0)</f>
        <v>Don Bonner / Kolby Beals</v>
      </c>
      <c r="O3957" t="str">
        <f>VLOOKUP(I3957,'Cost Center VLookup'!$A$1:$D$97,4,0)</f>
        <v>Mike Close</v>
      </c>
    </row>
    <row r="3958" spans="1:15" ht="15" hidden="1">
      <c r="A3958" s="363" t="s">
        <v>4597</v>
      </c>
      <c r="B3958" s="364">
        <v>202108</v>
      </c>
      <c r="C3958" s="98" t="s">
        <v>4139</v>
      </c>
      <c r="D3958" s="363" t="s">
        <v>4601</v>
      </c>
      <c r="E3958" s="363" t="s">
        <v>321</v>
      </c>
      <c r="F3958" s="365">
        <v>3000</v>
      </c>
      <c r="G3958" s="355">
        <v>30736</v>
      </c>
      <c r="H3958" s="363" t="s">
        <v>1015</v>
      </c>
      <c r="I3958" s="349">
        <v>2735</v>
      </c>
      <c r="J3958" s="351" t="s">
        <v>1011</v>
      </c>
      <c r="K3958" s="319" t="s">
        <v>4207</v>
      </c>
      <c r="L3958" t="str">
        <f>VLOOKUP(J3958,'State V-Lookup'!$A$1:$B$19,2,0)</f>
        <v>KENTUCKY</v>
      </c>
      <c r="M3958" t="str">
        <f>VLOOKUP(I3958,'Cost Center VLookup'!$A$1:$C$99,2,0)</f>
        <v>2735 KY Div Glasgow C&amp;M/Service</v>
      </c>
      <c r="N3958" t="str">
        <f>VLOOKUP(I3958,'Cost Center VLookup'!$A$1:$C$89,3,0)</f>
        <v>Brett Lowe</v>
      </c>
      <c r="O3958" t="str">
        <f>VLOOKUP(I3958,'Cost Center VLookup'!$A$1:$D$97,4,0)</f>
        <v>Mike Close</v>
      </c>
    </row>
    <row r="3959" spans="1:15" ht="15" hidden="1">
      <c r="A3959" s="363" t="s">
        <v>4597</v>
      </c>
      <c r="B3959" s="364">
        <v>202108</v>
      </c>
      <c r="C3959" s="98" t="s">
        <v>4139</v>
      </c>
      <c r="D3959" s="363" t="s">
        <v>4602</v>
      </c>
      <c r="E3959" s="363" t="s">
        <v>581</v>
      </c>
      <c r="F3959" s="365">
        <v>5000</v>
      </c>
      <c r="G3959" s="355">
        <v>30736</v>
      </c>
      <c r="H3959" s="363" t="s">
        <v>1015</v>
      </c>
      <c r="I3959" s="349">
        <v>2734</v>
      </c>
      <c r="J3959" s="351" t="s">
        <v>1011</v>
      </c>
      <c r="K3959" s="319" t="s">
        <v>4207</v>
      </c>
      <c r="L3959" t="str">
        <f>VLOOKUP(J3959,'State V-Lookup'!$A$1:$B$19,2,0)</f>
        <v>KENTUCKY</v>
      </c>
      <c r="M3959" t="str">
        <f>VLOOKUP(I3959,'Cost Center VLookup'!$A$1:$C$99,2,0)</f>
        <v>2734 KY Div Bowling Green C&amp;M/Service</v>
      </c>
      <c r="N3959" t="str">
        <f>VLOOKUP(I3959,'Cost Center VLookup'!$A$1:$C$89,3,0)</f>
        <v>Don Bonner / Kolby Beals</v>
      </c>
      <c r="O3959" t="str">
        <f>VLOOKUP(I3959,'Cost Center VLookup'!$A$1:$D$97,4,0)</f>
        <v>Mike Close</v>
      </c>
    </row>
    <row r="3960" spans="1:15" ht="15" hidden="1">
      <c r="A3960" s="363" t="s">
        <v>4597</v>
      </c>
      <c r="B3960" s="364">
        <v>202108</v>
      </c>
      <c r="C3960" s="98" t="s">
        <v>4139</v>
      </c>
      <c r="D3960" s="363" t="s">
        <v>4603</v>
      </c>
      <c r="E3960" s="363" t="s">
        <v>581</v>
      </c>
      <c r="F3960" s="365">
        <v>5000</v>
      </c>
      <c r="G3960" s="355">
        <v>30736</v>
      </c>
      <c r="H3960" s="363" t="s">
        <v>1015</v>
      </c>
      <c r="I3960" s="349">
        <v>2634</v>
      </c>
      <c r="J3960" s="351" t="s">
        <v>1011</v>
      </c>
      <c r="K3960" s="319" t="s">
        <v>4207</v>
      </c>
      <c r="L3960" t="str">
        <f>VLOOKUP(J3960,'State V-Lookup'!$A$1:$B$19,2,0)</f>
        <v>KENTUCKY</v>
      </c>
      <c r="M3960" t="str">
        <f>VLOOKUP(I3960,'Cost Center VLookup'!$A$1:$C$99,2,0)</f>
        <v>2634 KY Div Madisonville C&amp;M/Service</v>
      </c>
      <c r="N3960" t="str">
        <f>VLOOKUP(I3960,'Cost Center VLookup'!$A$1:$C$89,3,0)</f>
        <v>Mike Coleman</v>
      </c>
      <c r="O3960" t="str">
        <f>VLOOKUP(I3960,'Cost Center VLookup'!$A$1:$D$97,4,0)</f>
        <v>Mariam Tucker</v>
      </c>
    </row>
    <row r="3961" spans="1:15" ht="15" hidden="1">
      <c r="A3961" s="363" t="s">
        <v>4597</v>
      </c>
      <c r="B3961" s="364">
        <v>202108</v>
      </c>
      <c r="C3961" s="98" t="s">
        <v>4139</v>
      </c>
      <c r="D3961" s="363" t="s">
        <v>4604</v>
      </c>
      <c r="E3961" s="363" t="s">
        <v>581</v>
      </c>
      <c r="F3961" s="365">
        <v>5000</v>
      </c>
      <c r="G3961" s="355">
        <v>30736</v>
      </c>
      <c r="H3961" s="363" t="s">
        <v>1015</v>
      </c>
      <c r="I3961" s="349">
        <v>2736</v>
      </c>
      <c r="J3961" s="351" t="s">
        <v>1011</v>
      </c>
      <c r="K3961" s="319" t="s">
        <v>4207</v>
      </c>
      <c r="L3961" t="str">
        <f>VLOOKUP(J3961,'State V-Lookup'!$A$1:$B$19,2,0)</f>
        <v>KENTUCKY</v>
      </c>
      <c r="M3961" t="str">
        <f>VLOOKUP(I3961,'Cost Center VLookup'!$A$1:$C$99,2,0)</f>
        <v>2736 KY Div Hopkinsville C&amp;M/Service</v>
      </c>
      <c r="N3961" t="str">
        <f>VLOOKUP(I3961,'Cost Center VLookup'!$A$1:$C$89,3,0)</f>
        <v>Ryan Tolbert</v>
      </c>
      <c r="O3961" t="str">
        <f>VLOOKUP(I3961,'Cost Center VLookup'!$A$1:$D$97,4,0)</f>
        <v>Mariam Tucker</v>
      </c>
    </row>
    <row r="3962" spans="1:15" ht="15" hidden="1">
      <c r="A3962" s="363" t="s">
        <v>4597</v>
      </c>
      <c r="B3962" s="364">
        <v>202108</v>
      </c>
      <c r="C3962" s="98" t="s">
        <v>4139</v>
      </c>
      <c r="D3962" s="363" t="s">
        <v>4605</v>
      </c>
      <c r="E3962" s="363" t="s">
        <v>980</v>
      </c>
      <c r="F3962" s="365">
        <v>5000</v>
      </c>
      <c r="G3962" s="355">
        <v>30736</v>
      </c>
      <c r="H3962" s="363" t="s">
        <v>1015</v>
      </c>
      <c r="I3962" s="349">
        <v>2636</v>
      </c>
      <c r="J3962" s="351" t="s">
        <v>1011</v>
      </c>
      <c r="K3962" s="319" t="s">
        <v>4207</v>
      </c>
      <c r="L3962" t="str">
        <f>VLOOKUP(J3962,'State V-Lookup'!$A$1:$B$19,2,0)</f>
        <v>KENTUCKY</v>
      </c>
      <c r="M3962" t="str">
        <f>VLOOKUP(I3962,'Cost Center VLookup'!$A$1:$C$99,2,0)</f>
        <v>2636 KY Div Owensboro C&amp;M/Service</v>
      </c>
      <c r="N3962" t="str">
        <f>VLOOKUP(I3962,'Cost Center VLookup'!$A$1:$C$89,3,0)</f>
        <v>Robbie Porter / Daniel Mayfield</v>
      </c>
      <c r="O3962" t="str">
        <f>VLOOKUP(I3962,'Cost Center VLookup'!$A$1:$D$97,4,0)</f>
        <v>Mariam Tucker</v>
      </c>
    </row>
    <row r="3963" spans="1:15" ht="15" hidden="1">
      <c r="A3963" s="363" t="s">
        <v>4597</v>
      </c>
      <c r="B3963" s="364">
        <v>202108</v>
      </c>
      <c r="C3963" s="98" t="s">
        <v>4139</v>
      </c>
      <c r="D3963" s="363" t="s">
        <v>4606</v>
      </c>
      <c r="E3963" s="363" t="s">
        <v>4053</v>
      </c>
      <c r="F3963" s="365">
        <v>5000</v>
      </c>
      <c r="G3963" s="355">
        <v>30736</v>
      </c>
      <c r="H3963" s="363" t="s">
        <v>1015</v>
      </c>
      <c r="I3963" s="349">
        <v>2636</v>
      </c>
      <c r="J3963" s="351" t="s">
        <v>1011</v>
      </c>
      <c r="K3963" s="319" t="s">
        <v>4207</v>
      </c>
      <c r="L3963" t="str">
        <f>VLOOKUP(J3963,'State V-Lookup'!$A$1:$B$19,2,0)</f>
        <v>KENTUCKY</v>
      </c>
      <c r="M3963" t="str">
        <f>VLOOKUP(I3963,'Cost Center VLookup'!$A$1:$C$99,2,0)</f>
        <v>2636 KY Div Owensboro C&amp;M/Service</v>
      </c>
      <c r="N3963" t="str">
        <f>VLOOKUP(I3963,'Cost Center VLookup'!$A$1:$C$89,3,0)</f>
        <v>Robbie Porter / Daniel Mayfield</v>
      </c>
      <c r="O3963" t="str">
        <f>VLOOKUP(I3963,'Cost Center VLookup'!$A$1:$D$97,4,0)</f>
        <v>Mariam Tucker</v>
      </c>
    </row>
    <row r="3964" spans="1:15" ht="15" hidden="1">
      <c r="A3964" s="363" t="s">
        <v>4597</v>
      </c>
      <c r="B3964" s="364">
        <v>202108</v>
      </c>
      <c r="C3964" s="98" t="s">
        <v>4139</v>
      </c>
      <c r="D3964" s="363" t="s">
        <v>4607</v>
      </c>
      <c r="E3964" s="363" t="s">
        <v>2763</v>
      </c>
      <c r="F3964" s="365">
        <v>2500</v>
      </c>
      <c r="G3964" s="355">
        <v>30736</v>
      </c>
      <c r="H3964" s="363" t="s">
        <v>1015</v>
      </c>
      <c r="I3964" s="349">
        <v>2636</v>
      </c>
      <c r="J3964" s="351" t="s">
        <v>1011</v>
      </c>
      <c r="K3964" s="344" t="s">
        <v>4206</v>
      </c>
      <c r="L3964" t="str">
        <f>VLOOKUP(J3964,'State V-Lookup'!$A$1:$B$19,2,0)</f>
        <v>KENTUCKY</v>
      </c>
      <c r="M3964" t="str">
        <f>VLOOKUP(I3964,'Cost Center VLookup'!$A$1:$C$99,2,0)</f>
        <v>2636 KY Div Owensboro C&amp;M/Service</v>
      </c>
      <c r="N3964" t="str">
        <f>VLOOKUP(I3964,'Cost Center VLookup'!$A$1:$C$89,3,0)</f>
        <v>Robbie Porter / Daniel Mayfield</v>
      </c>
      <c r="O3964" t="str">
        <f>VLOOKUP(I3964,'Cost Center VLookup'!$A$1:$D$97,4,0)</f>
        <v>Mariam Tucker</v>
      </c>
    </row>
    <row r="3965" spans="1:15" ht="15" hidden="1">
      <c r="A3965" s="363" t="s">
        <v>4597</v>
      </c>
      <c r="B3965" s="364">
        <v>202108</v>
      </c>
      <c r="C3965" s="98" t="s">
        <v>4139</v>
      </c>
      <c r="D3965" s="363" t="s">
        <v>4608</v>
      </c>
      <c r="E3965" s="363" t="s">
        <v>581</v>
      </c>
      <c r="F3965" s="365">
        <v>2500</v>
      </c>
      <c r="G3965" s="355">
        <v>30736</v>
      </c>
      <c r="H3965" s="363" t="s">
        <v>1015</v>
      </c>
      <c r="I3965" s="349">
        <v>2637</v>
      </c>
      <c r="J3965" s="351" t="s">
        <v>1011</v>
      </c>
      <c r="K3965" s="319" t="s">
        <v>4207</v>
      </c>
      <c r="L3965" t="str">
        <f>VLOOKUP(J3965,'State V-Lookup'!$A$1:$B$19,2,0)</f>
        <v>KENTUCKY</v>
      </c>
      <c r="M3965" t="str">
        <f>VLOOKUP(I3965,'Cost Center VLookup'!$A$1:$C$99,2,0)</f>
        <v>2637 KY Div Paducah C&amp;M/Service</v>
      </c>
      <c r="N3965" t="str">
        <f>VLOOKUP(I3965,'Cost Center VLookup'!$A$1:$C$89,3,0)</f>
        <v>Pat Mattingly / Sean Jones</v>
      </c>
      <c r="O3965" t="str">
        <f>VLOOKUP(I3965,'Cost Center VLookup'!$A$1:$D$97,4,0)</f>
        <v>Ryan Tolbert</v>
      </c>
    </row>
    <row r="3966" spans="1:15" ht="15" hidden="1">
      <c r="A3966" s="363" t="s">
        <v>4597</v>
      </c>
      <c r="B3966" s="364">
        <v>202108</v>
      </c>
      <c r="C3966" s="98" t="s">
        <v>4139</v>
      </c>
      <c r="D3966" s="363" t="s">
        <v>4609</v>
      </c>
      <c r="E3966" s="363" t="s">
        <v>3907</v>
      </c>
      <c r="F3966" s="365">
        <v>2500</v>
      </c>
      <c r="G3966" s="355">
        <v>30736</v>
      </c>
      <c r="H3966" s="363" t="s">
        <v>1015</v>
      </c>
      <c r="I3966" s="349">
        <v>2637</v>
      </c>
      <c r="J3966" s="351" t="s">
        <v>1011</v>
      </c>
      <c r="K3966" s="319" t="s">
        <v>4207</v>
      </c>
      <c r="L3966" t="str">
        <f>VLOOKUP(J3966,'State V-Lookup'!$A$1:$B$19,2,0)</f>
        <v>KENTUCKY</v>
      </c>
      <c r="M3966" t="str">
        <f>VLOOKUP(I3966,'Cost Center VLookup'!$A$1:$C$99,2,0)</f>
        <v>2637 KY Div Paducah C&amp;M/Service</v>
      </c>
      <c r="N3966" t="str">
        <f>VLOOKUP(I3966,'Cost Center VLookup'!$A$1:$C$89,3,0)</f>
        <v>Pat Mattingly / Sean Jones</v>
      </c>
      <c r="O3966" t="str">
        <f>VLOOKUP(I3966,'Cost Center VLookup'!$A$1:$D$97,4,0)</f>
        <v>Ryan Tolbert</v>
      </c>
    </row>
    <row r="3967" spans="1:15" ht="15" hidden="1">
      <c r="A3967" s="363" t="s">
        <v>4597</v>
      </c>
      <c r="B3967" s="364">
        <v>202108</v>
      </c>
      <c r="C3967" s="98" t="s">
        <v>4139</v>
      </c>
      <c r="D3967" s="363" t="s">
        <v>4610</v>
      </c>
      <c r="E3967" s="363" t="s">
        <v>4049</v>
      </c>
      <c r="F3967" s="365">
        <v>2500</v>
      </c>
      <c r="G3967" s="355">
        <v>30736</v>
      </c>
      <c r="H3967" s="363" t="s">
        <v>1015</v>
      </c>
      <c r="I3967" s="349">
        <v>2637</v>
      </c>
      <c r="J3967" s="351" t="s">
        <v>1011</v>
      </c>
      <c r="K3967" s="319" t="s">
        <v>4207</v>
      </c>
      <c r="L3967" t="str">
        <f>VLOOKUP(J3967,'State V-Lookup'!$A$1:$B$19,2,0)</f>
        <v>KENTUCKY</v>
      </c>
      <c r="M3967" t="str">
        <f>VLOOKUP(I3967,'Cost Center VLookup'!$A$1:$C$99,2,0)</f>
        <v>2637 KY Div Paducah C&amp;M/Service</v>
      </c>
      <c r="N3967" t="str">
        <f>VLOOKUP(I3967,'Cost Center VLookup'!$A$1:$C$89,3,0)</f>
        <v>Pat Mattingly / Sean Jones</v>
      </c>
      <c r="O3967" t="str">
        <f>VLOOKUP(I3967,'Cost Center VLookup'!$A$1:$D$97,4,0)</f>
        <v>Ryan Tolbert</v>
      </c>
    </row>
    <row r="3968" spans="1:15" ht="15" hidden="1">
      <c r="A3968" s="363" t="s">
        <v>4597</v>
      </c>
      <c r="B3968" s="364">
        <v>202108</v>
      </c>
      <c r="C3968" s="98" t="s">
        <v>4139</v>
      </c>
      <c r="D3968" s="363" t="s">
        <v>4611</v>
      </c>
      <c r="E3968" s="363" t="s">
        <v>314</v>
      </c>
      <c r="F3968" s="365">
        <v>3000</v>
      </c>
      <c r="G3968" s="355">
        <v>30736</v>
      </c>
      <c r="H3968" s="363" t="s">
        <v>1015</v>
      </c>
      <c r="I3968" s="349">
        <v>2636</v>
      </c>
      <c r="J3968" s="351" t="s">
        <v>1011</v>
      </c>
      <c r="K3968" s="344" t="s">
        <v>4206</v>
      </c>
      <c r="L3968" t="str">
        <f>VLOOKUP(J3968,'State V-Lookup'!$A$1:$B$19,2,0)</f>
        <v>KENTUCKY</v>
      </c>
      <c r="M3968" t="str">
        <f>VLOOKUP(I3968,'Cost Center VLookup'!$A$1:$C$99,2,0)</f>
        <v>2636 KY Div Owensboro C&amp;M/Service</v>
      </c>
      <c r="N3968" t="str">
        <f>VLOOKUP(I3968,'Cost Center VLookup'!$A$1:$C$89,3,0)</f>
        <v>Robbie Porter / Daniel Mayfield</v>
      </c>
      <c r="O3968" t="str">
        <f>VLOOKUP(I3968,'Cost Center VLookup'!$A$1:$D$97,4,0)</f>
        <v>Mariam Tucker</v>
      </c>
    </row>
    <row r="3969" spans="1:15" ht="15" hidden="1">
      <c r="A3969" s="363" t="s">
        <v>4597</v>
      </c>
      <c r="B3969" s="364">
        <v>202108</v>
      </c>
      <c r="C3969" s="98" t="s">
        <v>4139</v>
      </c>
      <c r="D3969" s="363" t="s">
        <v>4612</v>
      </c>
      <c r="E3969" s="363" t="s">
        <v>712</v>
      </c>
      <c r="F3969" s="365">
        <v>3000</v>
      </c>
      <c r="G3969" s="355">
        <v>30736</v>
      </c>
      <c r="H3969" s="363" t="s">
        <v>1015</v>
      </c>
      <c r="I3969" s="349">
        <v>2636</v>
      </c>
      <c r="J3969" s="351" t="s">
        <v>1011</v>
      </c>
      <c r="K3969" s="344" t="s">
        <v>4206</v>
      </c>
      <c r="L3969" t="str">
        <f>VLOOKUP(J3969,'State V-Lookup'!$A$1:$B$19,2,0)</f>
        <v>KENTUCKY</v>
      </c>
      <c r="M3969" t="str">
        <f>VLOOKUP(I3969,'Cost Center VLookup'!$A$1:$C$99,2,0)</f>
        <v>2636 KY Div Owensboro C&amp;M/Service</v>
      </c>
      <c r="N3969" t="str">
        <f>VLOOKUP(I3969,'Cost Center VLookup'!$A$1:$C$89,3,0)</f>
        <v>Robbie Porter / Daniel Mayfield</v>
      </c>
      <c r="O3969" t="str">
        <f>VLOOKUP(I3969,'Cost Center VLookup'!$A$1:$D$97,4,0)</f>
        <v>Mariam Tucker</v>
      </c>
    </row>
    <row r="3970" spans="1:15" ht="15" hidden="1">
      <c r="A3970" s="363" t="s">
        <v>4597</v>
      </c>
      <c r="B3970" s="364">
        <v>202108</v>
      </c>
      <c r="C3970" s="98" t="s">
        <v>4139</v>
      </c>
      <c r="D3970" s="363" t="s">
        <v>4613</v>
      </c>
      <c r="E3970" s="363" t="s">
        <v>781</v>
      </c>
      <c r="F3970" s="365">
        <v>3157</v>
      </c>
      <c r="G3970" s="355">
        <v>30736</v>
      </c>
      <c r="H3970" s="363" t="s">
        <v>1015</v>
      </c>
      <c r="I3970" s="349">
        <v>2736</v>
      </c>
      <c r="J3970" s="351" t="s">
        <v>1011</v>
      </c>
      <c r="K3970" s="344" t="s">
        <v>4206</v>
      </c>
      <c r="L3970" t="str">
        <f>VLOOKUP(J3970,'State V-Lookup'!$A$1:$B$19,2,0)</f>
        <v>KENTUCKY</v>
      </c>
      <c r="M3970" t="str">
        <f>VLOOKUP(I3970,'Cost Center VLookup'!$A$1:$C$99,2,0)</f>
        <v>2736 KY Div Hopkinsville C&amp;M/Service</v>
      </c>
      <c r="N3970" t="str">
        <f>VLOOKUP(I3970,'Cost Center VLookup'!$A$1:$C$89,3,0)</f>
        <v>Ryan Tolbert</v>
      </c>
      <c r="O3970" t="str">
        <f>VLOOKUP(I3970,'Cost Center VLookup'!$A$1:$D$97,4,0)</f>
        <v>Mariam Tucker</v>
      </c>
    </row>
    <row r="3971" spans="1:15" ht="15" hidden="1">
      <c r="A3971" s="363" t="s">
        <v>4597</v>
      </c>
      <c r="B3971" s="364">
        <v>202108</v>
      </c>
      <c r="C3971" s="98" t="s">
        <v>4139</v>
      </c>
      <c r="D3971" s="363" t="s">
        <v>4614</v>
      </c>
      <c r="E3971" s="363" t="s">
        <v>4615</v>
      </c>
      <c r="F3971" s="365">
        <v>3000</v>
      </c>
      <c r="G3971" s="355">
        <v>30736</v>
      </c>
      <c r="H3971" s="363" t="s">
        <v>1015</v>
      </c>
      <c r="I3971" s="349">
        <v>2634</v>
      </c>
      <c r="J3971" s="351" t="s">
        <v>1011</v>
      </c>
      <c r="K3971" s="344" t="s">
        <v>4206</v>
      </c>
      <c r="L3971" t="str">
        <f>VLOOKUP(J3971,'State V-Lookup'!$A$1:$B$19,2,0)</f>
        <v>KENTUCKY</v>
      </c>
      <c r="M3971" t="str">
        <f>VLOOKUP(I3971,'Cost Center VLookup'!$A$1:$C$99,2,0)</f>
        <v>2634 KY Div Madisonville C&amp;M/Service</v>
      </c>
      <c r="N3971" t="str">
        <f>VLOOKUP(I3971,'Cost Center VLookup'!$A$1:$C$89,3,0)</f>
        <v>Mike Coleman</v>
      </c>
      <c r="O3971" t="str">
        <f>VLOOKUP(I3971,'Cost Center VLookup'!$A$1:$D$97,4,0)</f>
        <v>Mariam Tucker</v>
      </c>
    </row>
    <row r="3972" spans="1:15" ht="15" hidden="1">
      <c r="A3972" s="363" t="s">
        <v>4597</v>
      </c>
      <c r="B3972" s="364">
        <v>202108</v>
      </c>
      <c r="C3972" s="98" t="s">
        <v>4139</v>
      </c>
      <c r="D3972" s="363" t="s">
        <v>4616</v>
      </c>
      <c r="E3972" s="363" t="s">
        <v>2681</v>
      </c>
      <c r="F3972" s="365">
        <v>3000</v>
      </c>
      <c r="G3972" s="355">
        <v>30736</v>
      </c>
      <c r="H3972" s="363" t="s">
        <v>1015</v>
      </c>
      <c r="I3972" s="349">
        <v>2637</v>
      </c>
      <c r="J3972" s="351" t="s">
        <v>1011</v>
      </c>
      <c r="K3972" s="319" t="s">
        <v>4207</v>
      </c>
      <c r="L3972" t="str">
        <f>VLOOKUP(J3972,'State V-Lookup'!$A$1:$B$19,2,0)</f>
        <v>KENTUCKY</v>
      </c>
      <c r="M3972" t="str">
        <f>VLOOKUP(I3972,'Cost Center VLookup'!$A$1:$C$99,2,0)</f>
        <v>2637 KY Div Paducah C&amp;M/Service</v>
      </c>
      <c r="N3972" t="str">
        <f>VLOOKUP(I3972,'Cost Center VLookup'!$A$1:$C$89,3,0)</f>
        <v>Pat Mattingly / Sean Jones</v>
      </c>
      <c r="O3972" t="str">
        <f>VLOOKUP(I3972,'Cost Center VLookup'!$A$1:$D$97,4,0)</f>
        <v>Ryan Tolbert</v>
      </c>
    </row>
    <row r="3973" spans="1:15" ht="15" hidden="1">
      <c r="A3973" s="363" t="s">
        <v>4617</v>
      </c>
      <c r="B3973" s="364">
        <v>202108</v>
      </c>
      <c r="C3973" s="98" t="s">
        <v>4139</v>
      </c>
      <c r="D3973" s="363" t="s">
        <v>4618</v>
      </c>
      <c r="E3973" s="363" t="s">
        <v>1811</v>
      </c>
      <c r="F3973" s="365">
        <v>2500</v>
      </c>
      <c r="G3973" s="355">
        <v>30736</v>
      </c>
      <c r="H3973" s="363" t="s">
        <v>1015</v>
      </c>
      <c r="I3973" s="349">
        <v>2637</v>
      </c>
      <c r="J3973" s="351" t="s">
        <v>1011</v>
      </c>
      <c r="K3973" s="319" t="s">
        <v>4207</v>
      </c>
      <c r="L3973" t="str">
        <f>VLOOKUP(J3973,'State V-Lookup'!$A$1:$B$19,2,0)</f>
        <v>KENTUCKY</v>
      </c>
      <c r="M3973" t="str">
        <f>VLOOKUP(I3973,'Cost Center VLookup'!$A$1:$C$99,2,0)</f>
        <v>2637 KY Div Paducah C&amp;M/Service</v>
      </c>
      <c r="N3973" t="str">
        <f>VLOOKUP(I3973,'Cost Center VLookup'!$A$1:$C$89,3,0)</f>
        <v>Pat Mattingly / Sean Jones</v>
      </c>
      <c r="O3973" t="str">
        <f>VLOOKUP(I3973,'Cost Center VLookup'!$A$1:$D$97,4,0)</f>
        <v>Ryan Tolbert</v>
      </c>
    </row>
    <row r="3974" spans="1:15" ht="15" hidden="1">
      <c r="A3974" s="363" t="s">
        <v>4617</v>
      </c>
      <c r="B3974" s="364">
        <v>202108</v>
      </c>
      <c r="C3974" s="98" t="s">
        <v>4139</v>
      </c>
      <c r="D3974" s="363" t="s">
        <v>4619</v>
      </c>
      <c r="E3974" s="363" t="s">
        <v>2638</v>
      </c>
      <c r="F3974" s="365">
        <v>1500</v>
      </c>
      <c r="G3974" s="355">
        <v>30736</v>
      </c>
      <c r="H3974" s="363" t="s">
        <v>1015</v>
      </c>
      <c r="I3974" s="341">
        <v>2638</v>
      </c>
      <c r="J3974" s="351" t="s">
        <v>1011</v>
      </c>
      <c r="K3974" s="319" t="s">
        <v>4207</v>
      </c>
      <c r="L3974" t="str">
        <f>VLOOKUP(J3974,'State V-Lookup'!$A$1:$B$19,2,0)</f>
        <v>KENTUCKY</v>
      </c>
      <c r="M3974" t="str">
        <f>VLOOKUP(I3974,'Cost Center VLookup'!$A$1:$C$99,2,0)</f>
        <v>2638 KY Div Mayfield C&amp;M/Service</v>
      </c>
      <c r="N3974" t="str">
        <f>VLOOKUP(I3974,'Cost Center VLookup'!$A$1:$C$89,3,0)</f>
        <v>Pat Mattingly / Sean Jones</v>
      </c>
      <c r="O3974" t="str">
        <f>VLOOKUP(I3974,'Cost Center VLookup'!$A$1:$D$97,4,0)</f>
        <v>Ryan Tolbert</v>
      </c>
    </row>
    <row r="3975" spans="1:15" ht="15" hidden="1">
      <c r="A3975" s="363" t="s">
        <v>4617</v>
      </c>
      <c r="B3975" s="364">
        <v>202108</v>
      </c>
      <c r="C3975" s="98" t="s">
        <v>4139</v>
      </c>
      <c r="D3975" s="363" t="s">
        <v>4620</v>
      </c>
      <c r="E3975" s="363" t="s">
        <v>4087</v>
      </c>
      <c r="F3975" s="365">
        <v>3000</v>
      </c>
      <c r="G3975" s="355">
        <v>30736</v>
      </c>
      <c r="H3975" s="363" t="s">
        <v>1015</v>
      </c>
      <c r="I3975" s="349">
        <v>2735</v>
      </c>
      <c r="J3975" s="351" t="s">
        <v>1011</v>
      </c>
      <c r="K3975" s="344" t="s">
        <v>4206</v>
      </c>
      <c r="L3975" t="str">
        <f>VLOOKUP(J3975,'State V-Lookup'!$A$1:$B$19,2,0)</f>
        <v>KENTUCKY</v>
      </c>
      <c r="M3975" t="str">
        <f>VLOOKUP(I3975,'Cost Center VLookup'!$A$1:$C$99,2,0)</f>
        <v>2735 KY Div Glasgow C&amp;M/Service</v>
      </c>
      <c r="N3975" t="str">
        <f>VLOOKUP(I3975,'Cost Center VLookup'!$A$1:$C$89,3,0)</f>
        <v>Brett Lowe</v>
      </c>
      <c r="O3975" t="str">
        <f>VLOOKUP(I3975,'Cost Center VLookup'!$A$1:$D$97,4,0)</f>
        <v>Mike Close</v>
      </c>
    </row>
    <row r="3976" spans="1:15" ht="15" hidden="1">
      <c r="A3976" s="363" t="s">
        <v>4617</v>
      </c>
      <c r="B3976" s="364">
        <v>202108</v>
      </c>
      <c r="C3976" s="98" t="s">
        <v>4139</v>
      </c>
      <c r="D3976" s="363" t="s">
        <v>4621</v>
      </c>
      <c r="E3976" s="363" t="s">
        <v>4622</v>
      </c>
      <c r="F3976" s="365">
        <v>2275</v>
      </c>
      <c r="G3976" s="355">
        <v>30736</v>
      </c>
      <c r="H3976" s="363" t="s">
        <v>1015</v>
      </c>
      <c r="I3976" s="349">
        <v>2636</v>
      </c>
      <c r="J3976" s="351" t="s">
        <v>1011</v>
      </c>
      <c r="K3976" s="319" t="s">
        <v>4207</v>
      </c>
      <c r="L3976" t="str">
        <f>VLOOKUP(J3976,'State V-Lookup'!$A$1:$B$19,2,0)</f>
        <v>KENTUCKY</v>
      </c>
      <c r="M3976" t="str">
        <f>VLOOKUP(I3976,'Cost Center VLookup'!$A$1:$C$99,2,0)</f>
        <v>2636 KY Div Owensboro C&amp;M/Service</v>
      </c>
      <c r="N3976" t="str">
        <f>VLOOKUP(I3976,'Cost Center VLookup'!$A$1:$C$89,3,0)</f>
        <v>Robbie Porter / Daniel Mayfield</v>
      </c>
      <c r="O3976" t="str">
        <f>VLOOKUP(I3976,'Cost Center VLookup'!$A$1:$D$97,4,0)</f>
        <v>Mariam Tucker</v>
      </c>
    </row>
    <row r="3977" spans="1:15" ht="15" hidden="1">
      <c r="A3977" s="363" t="s">
        <v>4617</v>
      </c>
      <c r="B3977" s="364">
        <v>202108</v>
      </c>
      <c r="C3977" s="98" t="s">
        <v>4139</v>
      </c>
      <c r="D3977" s="363" t="s">
        <v>4623</v>
      </c>
      <c r="E3977" s="363" t="s">
        <v>4624</v>
      </c>
      <c r="F3977" s="365">
        <v>3000</v>
      </c>
      <c r="G3977" s="355">
        <v>30736</v>
      </c>
      <c r="H3977" s="363" t="s">
        <v>1015</v>
      </c>
      <c r="I3977" s="349">
        <v>2634</v>
      </c>
      <c r="J3977" s="351" t="s">
        <v>1011</v>
      </c>
      <c r="K3977" s="319" t="s">
        <v>4207</v>
      </c>
      <c r="L3977" t="str">
        <f>VLOOKUP(J3977,'State V-Lookup'!$A$1:$B$19,2,0)</f>
        <v>KENTUCKY</v>
      </c>
      <c r="M3977" t="str">
        <f>VLOOKUP(I3977,'Cost Center VLookup'!$A$1:$C$99,2,0)</f>
        <v>2634 KY Div Madisonville C&amp;M/Service</v>
      </c>
      <c r="N3977" t="str">
        <f>VLOOKUP(I3977,'Cost Center VLookup'!$A$1:$C$89,3,0)</f>
        <v>Mike Coleman</v>
      </c>
      <c r="O3977" t="str">
        <f>VLOOKUP(I3977,'Cost Center VLookup'!$A$1:$D$97,4,0)</f>
        <v>Mariam Tucker</v>
      </c>
    </row>
    <row r="3978" spans="1:15" ht="15" hidden="1">
      <c r="A3978" s="363" t="s">
        <v>4625</v>
      </c>
      <c r="B3978" s="364">
        <v>202108</v>
      </c>
      <c r="C3978" s="98" t="s">
        <v>4139</v>
      </c>
      <c r="D3978" s="363" t="s">
        <v>4626</v>
      </c>
      <c r="E3978" s="363" t="s">
        <v>801</v>
      </c>
      <c r="F3978" s="365">
        <v>10000</v>
      </c>
      <c r="G3978" s="355">
        <v>30736</v>
      </c>
      <c r="H3978" s="363" t="s">
        <v>1015</v>
      </c>
      <c r="I3978" s="349">
        <v>2734</v>
      </c>
      <c r="J3978" s="351" t="s">
        <v>1011</v>
      </c>
      <c r="K3978" s="319" t="s">
        <v>4207</v>
      </c>
      <c r="L3978" t="str">
        <f>VLOOKUP(J3978,'State V-Lookup'!$A$1:$B$19,2,0)</f>
        <v>KENTUCKY</v>
      </c>
      <c r="M3978" t="str">
        <f>VLOOKUP(I3978,'Cost Center VLookup'!$A$1:$C$99,2,0)</f>
        <v>2734 KY Div Bowling Green C&amp;M/Service</v>
      </c>
      <c r="N3978" t="str">
        <f>VLOOKUP(I3978,'Cost Center VLookup'!$A$1:$C$89,3,0)</f>
        <v>Don Bonner / Kolby Beals</v>
      </c>
      <c r="O3978" t="str">
        <f>VLOOKUP(I3978,'Cost Center VLookup'!$A$1:$D$97,4,0)</f>
        <v>Mike Close</v>
      </c>
    </row>
    <row r="3979" spans="1:15" ht="15" hidden="1">
      <c r="A3979" s="363" t="s">
        <v>4625</v>
      </c>
      <c r="B3979" s="364">
        <v>202108</v>
      </c>
      <c r="C3979" s="98" t="s">
        <v>4139</v>
      </c>
      <c r="D3979" s="363" t="s">
        <v>4627</v>
      </c>
      <c r="E3979" s="363" t="s">
        <v>4628</v>
      </c>
      <c r="F3979" s="365">
        <v>2000</v>
      </c>
      <c r="G3979" s="355">
        <v>30736</v>
      </c>
      <c r="H3979" s="363" t="s">
        <v>1015</v>
      </c>
      <c r="I3979" s="349">
        <v>2734</v>
      </c>
      <c r="J3979" s="351" t="s">
        <v>1011</v>
      </c>
      <c r="K3979" s="319" t="s">
        <v>4207</v>
      </c>
      <c r="L3979" t="str">
        <f>VLOOKUP(J3979,'State V-Lookup'!$A$1:$B$19,2,0)</f>
        <v>KENTUCKY</v>
      </c>
      <c r="M3979" t="str">
        <f>VLOOKUP(I3979,'Cost Center VLookup'!$A$1:$C$99,2,0)</f>
        <v>2734 KY Div Bowling Green C&amp;M/Service</v>
      </c>
      <c r="N3979" t="str">
        <f>VLOOKUP(I3979,'Cost Center VLookup'!$A$1:$C$89,3,0)</f>
        <v>Don Bonner / Kolby Beals</v>
      </c>
      <c r="O3979" t="str">
        <f>VLOOKUP(I3979,'Cost Center VLookup'!$A$1:$D$97,4,0)</f>
        <v>Mike Close</v>
      </c>
    </row>
    <row r="3980" spans="1:15" ht="15" hidden="1">
      <c r="A3980" s="363" t="s">
        <v>4625</v>
      </c>
      <c r="B3980" s="364">
        <v>202108</v>
      </c>
      <c r="C3980" s="98" t="s">
        <v>4139</v>
      </c>
      <c r="D3980" s="363" t="s">
        <v>4629</v>
      </c>
      <c r="E3980" s="363" t="s">
        <v>592</v>
      </c>
      <c r="F3980" s="365">
        <v>3000</v>
      </c>
      <c r="G3980" s="355">
        <v>30736</v>
      </c>
      <c r="H3980" s="363" t="s">
        <v>1015</v>
      </c>
      <c r="I3980" s="349">
        <v>2735</v>
      </c>
      <c r="J3980" s="351" t="s">
        <v>1011</v>
      </c>
      <c r="K3980" s="319" t="s">
        <v>4207</v>
      </c>
      <c r="L3980" t="str">
        <f>VLOOKUP(J3980,'State V-Lookup'!$A$1:$B$19,2,0)</f>
        <v>KENTUCKY</v>
      </c>
      <c r="M3980" t="str">
        <f>VLOOKUP(I3980,'Cost Center VLookup'!$A$1:$C$99,2,0)</f>
        <v>2735 KY Div Glasgow C&amp;M/Service</v>
      </c>
      <c r="N3980" t="str">
        <f>VLOOKUP(I3980,'Cost Center VLookup'!$A$1:$C$89,3,0)</f>
        <v>Brett Lowe</v>
      </c>
      <c r="O3980" t="str">
        <f>VLOOKUP(I3980,'Cost Center VLookup'!$A$1:$D$97,4,0)</f>
        <v>Mike Close</v>
      </c>
    </row>
    <row r="3981" spans="1:15" ht="15" hidden="1">
      <c r="A3981" s="363" t="s">
        <v>4625</v>
      </c>
      <c r="B3981" s="364">
        <v>202108</v>
      </c>
      <c r="C3981" s="98" t="s">
        <v>4139</v>
      </c>
      <c r="D3981" s="363" t="s">
        <v>4630</v>
      </c>
      <c r="E3981" s="363" t="s">
        <v>4631</v>
      </c>
      <c r="F3981" s="365">
        <v>1500</v>
      </c>
      <c r="G3981" s="355">
        <v>30736</v>
      </c>
      <c r="H3981" s="363" t="s">
        <v>1015</v>
      </c>
      <c r="I3981" s="349">
        <v>2635</v>
      </c>
      <c r="J3981" s="351" t="s">
        <v>1011</v>
      </c>
      <c r="K3981" s="319" t="s">
        <v>4207</v>
      </c>
      <c r="L3981" t="str">
        <f>VLOOKUP(J3981,'State V-Lookup'!$A$1:$B$19,2,0)</f>
        <v>KENTUCKY</v>
      </c>
      <c r="M3981" t="str">
        <f>VLOOKUP(I3981,'Cost Center VLookup'!$A$1:$C$99,2,0)</f>
        <v>2635 KY Div Princeton C&amp;M/Service</v>
      </c>
      <c r="N3981" t="str">
        <f>VLOOKUP(I3981,'Cost Center VLookup'!$A$1:$C$89,3,0)</f>
        <v>Rusty Honeycutt</v>
      </c>
      <c r="O3981" t="str">
        <f>VLOOKUP(I3981,'Cost Center VLookup'!$A$1:$D$97,4,0)</f>
        <v>Mariam Tucker</v>
      </c>
    </row>
    <row r="3982" spans="1:15" ht="15" hidden="1">
      <c r="A3982" s="363" t="s">
        <v>4625</v>
      </c>
      <c r="B3982" s="364">
        <v>202108</v>
      </c>
      <c r="C3982" s="98" t="s">
        <v>4139</v>
      </c>
      <c r="D3982" s="363" t="s">
        <v>4632</v>
      </c>
      <c r="E3982" s="363" t="s">
        <v>4633</v>
      </c>
      <c r="F3982" s="365">
        <v>1000</v>
      </c>
      <c r="G3982" s="355">
        <v>30736</v>
      </c>
      <c r="H3982" s="363" t="s">
        <v>1015</v>
      </c>
      <c r="I3982" s="349">
        <v>2635</v>
      </c>
      <c r="J3982" s="351" t="s">
        <v>1011</v>
      </c>
      <c r="K3982" s="319" t="s">
        <v>4207</v>
      </c>
      <c r="L3982" t="str">
        <f>VLOOKUP(J3982,'State V-Lookup'!$A$1:$B$19,2,0)</f>
        <v>KENTUCKY</v>
      </c>
      <c r="M3982" t="str">
        <f>VLOOKUP(I3982,'Cost Center VLookup'!$A$1:$C$99,2,0)</f>
        <v>2635 KY Div Princeton C&amp;M/Service</v>
      </c>
      <c r="N3982" t="str">
        <f>VLOOKUP(I3982,'Cost Center VLookup'!$A$1:$C$89,3,0)</f>
        <v>Rusty Honeycutt</v>
      </c>
      <c r="O3982" t="str">
        <f>VLOOKUP(I3982,'Cost Center VLookup'!$A$1:$D$97,4,0)</f>
        <v>Mariam Tucker</v>
      </c>
    </row>
    <row r="3983" spans="1:15" ht="15" hidden="1">
      <c r="A3983" s="363" t="s">
        <v>4625</v>
      </c>
      <c r="B3983" s="364">
        <v>202108</v>
      </c>
      <c r="C3983" s="98" t="s">
        <v>4139</v>
      </c>
      <c r="D3983" s="363" t="s">
        <v>4634</v>
      </c>
      <c r="E3983" s="363" t="s">
        <v>4635</v>
      </c>
      <c r="F3983" s="365">
        <v>3000</v>
      </c>
      <c r="G3983" s="355">
        <v>30736</v>
      </c>
      <c r="H3983" s="363" t="s">
        <v>1015</v>
      </c>
      <c r="I3983" s="312">
        <v>2739</v>
      </c>
      <c r="J3983" s="351" t="s">
        <v>1011</v>
      </c>
      <c r="K3983" s="319" t="s">
        <v>4207</v>
      </c>
      <c r="L3983" t="str">
        <f>VLOOKUP(J3983,'State V-Lookup'!$A$1:$B$19,2,0)</f>
        <v>KENTUCKY</v>
      </c>
      <c r="M3983" t="str">
        <f>VLOOKUP(I3983,'Cost Center VLookup'!$A$1:$C$99,2,0)</f>
        <v>2739 KY Div Shelbyville C&amp;M/Service</v>
      </c>
      <c r="N3983" t="str">
        <f>VLOOKUP(I3983,'Cost Center VLookup'!$A$1:$C$89,3,0)</f>
        <v>Jake Basham</v>
      </c>
      <c r="O3983" t="str">
        <f>VLOOKUP(I3983,'Cost Center VLookup'!$A$1:$D$97,4,0)</f>
        <v>Mike Close</v>
      </c>
    </row>
    <row r="3984" spans="1:15" ht="15" hidden="1">
      <c r="A3984" s="363" t="s">
        <v>4625</v>
      </c>
      <c r="B3984" s="364">
        <v>202108</v>
      </c>
      <c r="C3984" s="98" t="s">
        <v>4139</v>
      </c>
      <c r="D3984" s="363" t="s">
        <v>4636</v>
      </c>
      <c r="E3984" s="363" t="s">
        <v>4637</v>
      </c>
      <c r="F3984" s="365">
        <v>2000</v>
      </c>
      <c r="G3984" s="355">
        <v>30736</v>
      </c>
      <c r="H3984" s="363" t="s">
        <v>1015</v>
      </c>
      <c r="I3984" s="349">
        <v>2637</v>
      </c>
      <c r="J3984" s="351" t="s">
        <v>1011</v>
      </c>
      <c r="K3984" s="319" t="s">
        <v>4207</v>
      </c>
      <c r="L3984" t="str">
        <f>VLOOKUP(J3984,'State V-Lookup'!$A$1:$B$19,2,0)</f>
        <v>KENTUCKY</v>
      </c>
      <c r="M3984" t="str">
        <f>VLOOKUP(I3984,'Cost Center VLookup'!$A$1:$C$99,2,0)</f>
        <v>2637 KY Div Paducah C&amp;M/Service</v>
      </c>
      <c r="N3984" t="str">
        <f>VLOOKUP(I3984,'Cost Center VLookup'!$A$1:$C$89,3,0)</f>
        <v>Pat Mattingly / Sean Jones</v>
      </c>
      <c r="O3984" t="str">
        <f>VLOOKUP(I3984,'Cost Center VLookup'!$A$1:$D$97,4,0)</f>
        <v>Ryan Tolbert</v>
      </c>
    </row>
    <row r="3985" spans="1:15" ht="15" hidden="1">
      <c r="A3985" s="363" t="s">
        <v>4625</v>
      </c>
      <c r="B3985" s="364">
        <v>202108</v>
      </c>
      <c r="C3985" s="98" t="s">
        <v>4139</v>
      </c>
      <c r="D3985" s="363" t="s">
        <v>4638</v>
      </c>
      <c r="E3985" s="363" t="s">
        <v>4639</v>
      </c>
      <c r="F3985" s="365">
        <v>1000</v>
      </c>
      <c r="G3985" s="355">
        <v>30736</v>
      </c>
      <c r="H3985" s="363" t="s">
        <v>1015</v>
      </c>
      <c r="I3985" s="349">
        <v>2636</v>
      </c>
      <c r="J3985" s="351" t="s">
        <v>1011</v>
      </c>
      <c r="K3985" s="319" t="s">
        <v>4207</v>
      </c>
      <c r="L3985" t="str">
        <f>VLOOKUP(J3985,'State V-Lookup'!$A$1:$B$19,2,0)</f>
        <v>KENTUCKY</v>
      </c>
      <c r="M3985" t="str">
        <f>VLOOKUP(I3985,'Cost Center VLookup'!$A$1:$C$99,2,0)</f>
        <v>2636 KY Div Owensboro C&amp;M/Service</v>
      </c>
      <c r="N3985" t="str">
        <f>VLOOKUP(I3985,'Cost Center VLookup'!$A$1:$C$89,3,0)</f>
        <v>Robbie Porter / Daniel Mayfield</v>
      </c>
      <c r="O3985" t="str">
        <f>VLOOKUP(I3985,'Cost Center VLookup'!$A$1:$D$97,4,0)</f>
        <v>Mariam Tucker</v>
      </c>
    </row>
    <row r="3986" spans="1:15" ht="15" hidden="1">
      <c r="A3986" s="363" t="s">
        <v>4625</v>
      </c>
      <c r="B3986" s="364">
        <v>202108</v>
      </c>
      <c r="C3986" s="98" t="s">
        <v>4139</v>
      </c>
      <c r="D3986" s="363" t="s">
        <v>4640</v>
      </c>
      <c r="E3986" s="363" t="s">
        <v>4641</v>
      </c>
      <c r="F3986" s="365">
        <v>3000</v>
      </c>
      <c r="G3986" s="355">
        <v>30706</v>
      </c>
      <c r="H3986" s="363" t="s">
        <v>1019</v>
      </c>
      <c r="I3986" s="349">
        <v>2737</v>
      </c>
      <c r="J3986" s="351" t="s">
        <v>1011</v>
      </c>
      <c r="K3986" s="319" t="s">
        <v>4207</v>
      </c>
      <c r="L3986" t="str">
        <f>VLOOKUP(J3986,'State V-Lookup'!$A$1:$B$19,2,0)</f>
        <v>KENTUCKY</v>
      </c>
      <c r="M3986" t="str">
        <f>VLOOKUP(I3986,'Cost Center VLookup'!$A$1:$C$99,2,0)</f>
        <v>2737 KY Div Danville C&amp;M/Service</v>
      </c>
      <c r="N3986" t="str">
        <f>VLOOKUP(I3986,'Cost Center VLookup'!$A$1:$C$89,3,0)</f>
        <v>Jimmy Dale Smith</v>
      </c>
      <c r="O3986" t="str">
        <f>VLOOKUP(I3986,'Cost Center VLookup'!$A$1:$D$97,4,0)</f>
        <v>Mike Close</v>
      </c>
    </row>
    <row r="3987" spans="1:15" ht="15" hidden="1">
      <c r="A3987" s="363" t="s">
        <v>4625</v>
      </c>
      <c r="B3987" s="364">
        <v>202108</v>
      </c>
      <c r="C3987" s="98" t="s">
        <v>4139</v>
      </c>
      <c r="D3987" s="363" t="s">
        <v>4642</v>
      </c>
      <c r="E3987" s="363" t="s">
        <v>4643</v>
      </c>
      <c r="F3987" s="365">
        <v>3000</v>
      </c>
      <c r="G3987" s="355">
        <v>30736</v>
      </c>
      <c r="H3987" s="363" t="s">
        <v>1015</v>
      </c>
      <c r="I3987" s="349">
        <v>2738</v>
      </c>
      <c r="J3987" s="351" t="s">
        <v>1011</v>
      </c>
      <c r="K3987" s="344" t="s">
        <v>4206</v>
      </c>
      <c r="L3987" t="str">
        <f>VLOOKUP(J3987,'State V-Lookup'!$A$1:$B$19,2,0)</f>
        <v>KENTUCKY</v>
      </c>
      <c r="M3987" t="str">
        <f>VLOOKUP(I3987,'Cost Center VLookup'!$A$1:$C$99,2,0)</f>
        <v>2738 KY Div Campbellsville C&amp;M/Service</v>
      </c>
      <c r="N3987" t="str">
        <f>VLOOKUP(I3987,'Cost Center VLookup'!$A$1:$C$89,3,0)</f>
        <v>Matt Ferguson</v>
      </c>
      <c r="O3987" t="str">
        <f>VLOOKUP(I3987,'Cost Center VLookup'!$A$1:$D$97,4,0)</f>
        <v>Mike Close</v>
      </c>
    </row>
    <row r="3988" spans="1:15" ht="15" hidden="1">
      <c r="A3988" s="363" t="s">
        <v>4625</v>
      </c>
      <c r="B3988" s="364">
        <v>202108</v>
      </c>
      <c r="C3988" s="98" t="s">
        <v>4139</v>
      </c>
      <c r="D3988" s="363" t="s">
        <v>4644</v>
      </c>
      <c r="E3988" s="363" t="s">
        <v>4645</v>
      </c>
      <c r="F3988" s="365">
        <v>3000</v>
      </c>
      <c r="G3988" s="355">
        <v>30736</v>
      </c>
      <c r="H3988" s="363" t="s">
        <v>1015</v>
      </c>
      <c r="I3988" s="349">
        <v>2734</v>
      </c>
      <c r="J3988" s="351" t="s">
        <v>1011</v>
      </c>
      <c r="K3988" s="319" t="s">
        <v>4207</v>
      </c>
      <c r="L3988" t="str">
        <f>VLOOKUP(J3988,'State V-Lookup'!$A$1:$B$19,2,0)</f>
        <v>KENTUCKY</v>
      </c>
      <c r="M3988" t="str">
        <f>VLOOKUP(I3988,'Cost Center VLookup'!$A$1:$C$99,2,0)</f>
        <v>2734 KY Div Bowling Green C&amp;M/Service</v>
      </c>
      <c r="N3988" t="str">
        <f>VLOOKUP(I3988,'Cost Center VLookup'!$A$1:$C$89,3,0)</f>
        <v>Don Bonner / Kolby Beals</v>
      </c>
      <c r="O3988" t="str">
        <f>VLOOKUP(I3988,'Cost Center VLookup'!$A$1:$D$97,4,0)</f>
        <v>Mike Close</v>
      </c>
    </row>
    <row r="3989" spans="1:15" ht="15" hidden="1">
      <c r="A3989" s="363" t="s">
        <v>4625</v>
      </c>
      <c r="B3989" s="364">
        <v>202108</v>
      </c>
      <c r="C3989" s="98" t="s">
        <v>4139</v>
      </c>
      <c r="D3989" s="363" t="s">
        <v>4646</v>
      </c>
      <c r="E3989" s="363" t="s">
        <v>4524</v>
      </c>
      <c r="F3989" s="365">
        <v>3000</v>
      </c>
      <c r="G3989" s="355">
        <v>30736</v>
      </c>
      <c r="H3989" s="363" t="s">
        <v>1015</v>
      </c>
      <c r="I3989" s="349">
        <v>2634</v>
      </c>
      <c r="J3989" s="351" t="s">
        <v>1011</v>
      </c>
      <c r="K3989" s="319" t="s">
        <v>4207</v>
      </c>
      <c r="L3989" t="str">
        <f>VLOOKUP(J3989,'State V-Lookup'!$A$1:$B$19,2,0)</f>
        <v>KENTUCKY</v>
      </c>
      <c r="M3989" t="str">
        <f>VLOOKUP(I3989,'Cost Center VLookup'!$A$1:$C$99,2,0)</f>
        <v>2634 KY Div Madisonville C&amp;M/Service</v>
      </c>
      <c r="N3989" t="str">
        <f>VLOOKUP(I3989,'Cost Center VLookup'!$A$1:$C$89,3,0)</f>
        <v>Mike Coleman</v>
      </c>
      <c r="O3989" t="str">
        <f>VLOOKUP(I3989,'Cost Center VLookup'!$A$1:$D$97,4,0)</f>
        <v>Mariam Tucker</v>
      </c>
    </row>
    <row r="3990" spans="1:15" ht="15" hidden="1">
      <c r="A3990" s="363" t="s">
        <v>4625</v>
      </c>
      <c r="B3990" s="364">
        <v>202108</v>
      </c>
      <c r="C3990" s="98" t="s">
        <v>4139</v>
      </c>
      <c r="D3990" s="363" t="s">
        <v>4647</v>
      </c>
      <c r="E3990" s="363" t="s">
        <v>4648</v>
      </c>
      <c r="F3990" s="365">
        <v>3000</v>
      </c>
      <c r="G3990" s="355">
        <v>30736</v>
      </c>
      <c r="H3990" s="363" t="s">
        <v>1015</v>
      </c>
      <c r="I3990" s="349">
        <v>2738</v>
      </c>
      <c r="J3990" s="351" t="s">
        <v>1011</v>
      </c>
      <c r="K3990" s="344" t="s">
        <v>4206</v>
      </c>
      <c r="L3990" t="str">
        <f>VLOOKUP(J3990,'State V-Lookup'!$A$1:$B$19,2,0)</f>
        <v>KENTUCKY</v>
      </c>
      <c r="M3990" t="str">
        <f>VLOOKUP(I3990,'Cost Center VLookup'!$A$1:$C$99,2,0)</f>
        <v>2738 KY Div Campbellsville C&amp;M/Service</v>
      </c>
      <c r="N3990" t="str">
        <f>VLOOKUP(I3990,'Cost Center VLookup'!$A$1:$C$89,3,0)</f>
        <v>Matt Ferguson</v>
      </c>
      <c r="O3990" t="str">
        <f>VLOOKUP(I3990,'Cost Center VLookup'!$A$1:$D$97,4,0)</f>
        <v>Mike Close</v>
      </c>
    </row>
    <row r="3991" spans="1:15" ht="15" hidden="1">
      <c r="A3991" s="363" t="s">
        <v>4625</v>
      </c>
      <c r="B3991" s="364">
        <v>202108</v>
      </c>
      <c r="C3991" s="98" t="s">
        <v>4139</v>
      </c>
      <c r="D3991" s="363" t="s">
        <v>4649</v>
      </c>
      <c r="E3991" s="363" t="s">
        <v>2224</v>
      </c>
      <c r="F3991" s="365">
        <v>3000</v>
      </c>
      <c r="G3991" s="355">
        <v>30736</v>
      </c>
      <c r="H3991" s="363" t="s">
        <v>1015</v>
      </c>
      <c r="I3991" s="349">
        <v>2635</v>
      </c>
      <c r="J3991" s="351" t="s">
        <v>1011</v>
      </c>
      <c r="K3991" s="319" t="s">
        <v>4207</v>
      </c>
      <c r="L3991" t="str">
        <f>VLOOKUP(J3991,'State V-Lookup'!$A$1:$B$19,2,0)</f>
        <v>KENTUCKY</v>
      </c>
      <c r="M3991" t="str">
        <f>VLOOKUP(I3991,'Cost Center VLookup'!$A$1:$C$99,2,0)</f>
        <v>2635 KY Div Princeton C&amp;M/Service</v>
      </c>
      <c r="N3991" t="str">
        <f>VLOOKUP(I3991,'Cost Center VLookup'!$A$1:$C$89,3,0)</f>
        <v>Rusty Honeycutt</v>
      </c>
      <c r="O3991" t="str">
        <f>VLOOKUP(I3991,'Cost Center VLookup'!$A$1:$D$97,4,0)</f>
        <v>Mariam Tucker</v>
      </c>
    </row>
    <row r="3992" spans="1:15" ht="15" hidden="1">
      <c r="A3992" s="363" t="s">
        <v>4625</v>
      </c>
      <c r="B3992" s="364">
        <v>202108</v>
      </c>
      <c r="C3992" s="98" t="s">
        <v>4139</v>
      </c>
      <c r="D3992" s="363" t="s">
        <v>4650</v>
      </c>
      <c r="E3992" s="363" t="s">
        <v>4635</v>
      </c>
      <c r="F3992" s="365">
        <v>3158</v>
      </c>
      <c r="G3992" s="355">
        <v>30736</v>
      </c>
      <c r="H3992" s="363" t="s">
        <v>1015</v>
      </c>
      <c r="I3992" s="312">
        <v>2739</v>
      </c>
      <c r="J3992" s="351" t="s">
        <v>1011</v>
      </c>
      <c r="K3992" s="319" t="s">
        <v>4207</v>
      </c>
      <c r="L3992" t="str">
        <f>VLOOKUP(J3992,'State V-Lookup'!$A$1:$B$19,2,0)</f>
        <v>KENTUCKY</v>
      </c>
      <c r="M3992" t="str">
        <f>VLOOKUP(I3992,'Cost Center VLookup'!$A$1:$C$99,2,0)</f>
        <v>2739 KY Div Shelbyville C&amp;M/Service</v>
      </c>
      <c r="N3992" t="str">
        <f>VLOOKUP(I3992,'Cost Center VLookup'!$A$1:$C$89,3,0)</f>
        <v>Jake Basham</v>
      </c>
      <c r="O3992" t="str">
        <f>VLOOKUP(I3992,'Cost Center VLookup'!$A$1:$D$97,4,0)</f>
        <v>Mike Close</v>
      </c>
    </row>
    <row r="3993" spans="1:15" ht="15" hidden="1">
      <c r="A3993" s="363" t="s">
        <v>4625</v>
      </c>
      <c r="B3993" s="364">
        <v>202108</v>
      </c>
      <c r="C3993" s="98" t="s">
        <v>4139</v>
      </c>
      <c r="D3993" s="363" t="s">
        <v>4651</v>
      </c>
      <c r="E3993" s="363" t="s">
        <v>700</v>
      </c>
      <c r="F3993" s="365">
        <v>3000</v>
      </c>
      <c r="G3993" s="355">
        <v>30736</v>
      </c>
      <c r="H3993" s="363" t="s">
        <v>1015</v>
      </c>
      <c r="I3993" s="349">
        <v>2637</v>
      </c>
      <c r="J3993" s="351" t="s">
        <v>1011</v>
      </c>
      <c r="K3993" s="319" t="s">
        <v>4207</v>
      </c>
      <c r="L3993" t="str">
        <f>VLOOKUP(J3993,'State V-Lookup'!$A$1:$B$19,2,0)</f>
        <v>KENTUCKY</v>
      </c>
      <c r="M3993" t="str">
        <f>VLOOKUP(I3993,'Cost Center VLookup'!$A$1:$C$99,2,0)</f>
        <v>2637 KY Div Paducah C&amp;M/Service</v>
      </c>
      <c r="N3993" t="str">
        <f>VLOOKUP(I3993,'Cost Center VLookup'!$A$1:$C$89,3,0)</f>
        <v>Pat Mattingly / Sean Jones</v>
      </c>
      <c r="O3993" t="str">
        <f>VLOOKUP(I3993,'Cost Center VLookup'!$A$1:$D$97,4,0)</f>
        <v>Ryan Tolbert</v>
      </c>
    </row>
    <row r="3994" spans="1:15" ht="15" hidden="1">
      <c r="A3994" s="363" t="s">
        <v>4625</v>
      </c>
      <c r="B3994" s="364">
        <v>202108</v>
      </c>
      <c r="C3994" s="98" t="s">
        <v>4139</v>
      </c>
      <c r="D3994" s="363" t="s">
        <v>4652</v>
      </c>
      <c r="E3994" s="363" t="s">
        <v>4653</v>
      </c>
      <c r="F3994" s="365">
        <v>3000</v>
      </c>
      <c r="G3994" s="355">
        <v>30736</v>
      </c>
      <c r="H3994" s="363" t="s">
        <v>1015</v>
      </c>
      <c r="I3994" s="349">
        <v>2735</v>
      </c>
      <c r="J3994" s="351" t="s">
        <v>1011</v>
      </c>
      <c r="K3994" s="344" t="s">
        <v>4206</v>
      </c>
      <c r="L3994" t="str">
        <f>VLOOKUP(J3994,'State V-Lookup'!$A$1:$B$19,2,0)</f>
        <v>KENTUCKY</v>
      </c>
      <c r="M3994" t="str">
        <f>VLOOKUP(I3994,'Cost Center VLookup'!$A$1:$C$99,2,0)</f>
        <v>2735 KY Div Glasgow C&amp;M/Service</v>
      </c>
      <c r="N3994" t="str">
        <f>VLOOKUP(I3994,'Cost Center VLookup'!$A$1:$C$89,3,0)</f>
        <v>Brett Lowe</v>
      </c>
      <c r="O3994" t="str">
        <f>VLOOKUP(I3994,'Cost Center VLookup'!$A$1:$D$97,4,0)</f>
        <v>Mike Close</v>
      </c>
    </row>
    <row r="3995" spans="1:15" ht="15" hidden="1">
      <c r="A3995" s="363" t="s">
        <v>4625</v>
      </c>
      <c r="B3995" s="364">
        <v>202108</v>
      </c>
      <c r="C3995" s="98" t="s">
        <v>4139</v>
      </c>
      <c r="D3995" s="363" t="s">
        <v>4654</v>
      </c>
      <c r="E3995" s="363" t="s">
        <v>4655</v>
      </c>
      <c r="F3995" s="365">
        <v>3000</v>
      </c>
      <c r="G3995" s="355">
        <v>30736</v>
      </c>
      <c r="H3995" s="363" t="s">
        <v>1015</v>
      </c>
      <c r="I3995" s="349">
        <v>2735</v>
      </c>
      <c r="J3995" s="351" t="s">
        <v>1011</v>
      </c>
      <c r="K3995" s="344" t="s">
        <v>4206</v>
      </c>
      <c r="L3995" t="str">
        <f>VLOOKUP(J3995,'State V-Lookup'!$A$1:$B$19,2,0)</f>
        <v>KENTUCKY</v>
      </c>
      <c r="M3995" t="str">
        <f>VLOOKUP(I3995,'Cost Center VLookup'!$A$1:$C$99,2,0)</f>
        <v>2735 KY Div Glasgow C&amp;M/Service</v>
      </c>
      <c r="N3995" t="str">
        <f>VLOOKUP(I3995,'Cost Center VLookup'!$A$1:$C$89,3,0)</f>
        <v>Brett Lowe</v>
      </c>
      <c r="O3995" t="str">
        <f>VLOOKUP(I3995,'Cost Center VLookup'!$A$1:$D$97,4,0)</f>
        <v>Mike Close</v>
      </c>
    </row>
    <row r="3996" spans="1:15" ht="15" hidden="1">
      <c r="A3996" s="363" t="s">
        <v>4625</v>
      </c>
      <c r="B3996" s="364">
        <v>202108</v>
      </c>
      <c r="C3996" s="98" t="s">
        <v>4139</v>
      </c>
      <c r="D3996" s="363" t="s">
        <v>4656</v>
      </c>
      <c r="E3996" s="363" t="s">
        <v>3028</v>
      </c>
      <c r="F3996" s="365">
        <v>6000</v>
      </c>
      <c r="G3996" s="355">
        <v>30702</v>
      </c>
      <c r="H3996" s="363" t="s">
        <v>1012</v>
      </c>
      <c r="I3996" s="258">
        <v>3333</v>
      </c>
      <c r="J3996" s="351" t="s">
        <v>1026</v>
      </c>
      <c r="K3996" s="344" t="s">
        <v>4206</v>
      </c>
      <c r="L3996" t="str">
        <f>VLOOKUP(J3996,'State V-Lookup'!$A$1:$B$19,2,0)</f>
        <v>TENNESSEE</v>
      </c>
      <c r="M3996" t="str">
        <f>VLOOKUP(I3996,'Cost Center VLookup'!$A$1:$C$99,2,0)</f>
        <v>3333 Mid St Div Public Affairs</v>
      </c>
      <c r="N3996" t="str">
        <f>VLOOKUP(I3996,'Cost Center VLookup'!$A$1:$C$89,3,0)</f>
        <v>Mark Martin</v>
      </c>
      <c r="O3996" t="str">
        <f>VLOOKUP(I3996,'Cost Center VLookup'!$A$1:$D$97,4,0)</f>
        <v>Administration</v>
      </c>
    </row>
    <row r="3997" spans="1:15" ht="15" hidden="1">
      <c r="A3997" s="363" t="s">
        <v>4625</v>
      </c>
      <c r="B3997" s="364">
        <v>202108</v>
      </c>
      <c r="C3997" s="98" t="s">
        <v>4139</v>
      </c>
      <c r="D3997" s="363" t="s">
        <v>4657</v>
      </c>
      <c r="E3997" s="363" t="s">
        <v>3981</v>
      </c>
      <c r="F3997" s="365">
        <v>1000</v>
      </c>
      <c r="G3997" s="355">
        <v>30736</v>
      </c>
      <c r="H3997" s="363" t="s">
        <v>1015</v>
      </c>
      <c r="I3997" s="349">
        <v>2734</v>
      </c>
      <c r="J3997" s="351" t="s">
        <v>1011</v>
      </c>
      <c r="K3997" s="319" t="s">
        <v>4207</v>
      </c>
      <c r="L3997" t="str">
        <f>VLOOKUP(J3997,'State V-Lookup'!$A$1:$B$19,2,0)</f>
        <v>KENTUCKY</v>
      </c>
      <c r="M3997" t="str">
        <f>VLOOKUP(I3997,'Cost Center VLookup'!$A$1:$C$99,2,0)</f>
        <v>2734 KY Div Bowling Green C&amp;M/Service</v>
      </c>
      <c r="N3997" t="str">
        <f>VLOOKUP(I3997,'Cost Center VLookup'!$A$1:$C$89,3,0)</f>
        <v>Don Bonner / Kolby Beals</v>
      </c>
      <c r="O3997" t="str">
        <f>VLOOKUP(I3997,'Cost Center VLookup'!$A$1:$D$97,4,0)</f>
        <v>Mike Close</v>
      </c>
    </row>
    <row r="3998" spans="1:15" ht="15" hidden="1">
      <c r="A3998" s="363" t="s">
        <v>4658</v>
      </c>
      <c r="B3998" s="364">
        <v>202108</v>
      </c>
      <c r="C3998" s="98" t="s">
        <v>4139</v>
      </c>
      <c r="D3998" s="363" t="s">
        <v>4659</v>
      </c>
      <c r="E3998" s="363" t="s">
        <v>2295</v>
      </c>
      <c r="F3998" s="365">
        <v>15000</v>
      </c>
      <c r="G3998" s="355">
        <v>30736</v>
      </c>
      <c r="H3998" s="363" t="s">
        <v>1015</v>
      </c>
      <c r="I3998" s="258">
        <v>3333</v>
      </c>
      <c r="J3998" s="351" t="s">
        <v>1026</v>
      </c>
      <c r="K3998" s="319" t="s">
        <v>4207</v>
      </c>
      <c r="L3998" t="str">
        <f>VLOOKUP(J3998,'State V-Lookup'!$A$1:$B$19,2,0)</f>
        <v>TENNESSEE</v>
      </c>
      <c r="M3998" t="str">
        <f>VLOOKUP(I3998,'Cost Center VLookup'!$A$1:$C$99,2,0)</f>
        <v>3333 Mid St Div Public Affairs</v>
      </c>
      <c r="N3998" t="str">
        <f>VLOOKUP(I3998,'Cost Center VLookup'!$A$1:$C$89,3,0)</f>
        <v>Mark Martin</v>
      </c>
      <c r="O3998" t="str">
        <f>VLOOKUP(I3998,'Cost Center VLookup'!$A$1:$D$97,4,0)</f>
        <v>Administration</v>
      </c>
    </row>
    <row r="3999" spans="1:15" ht="15" hidden="1">
      <c r="A3999" s="363" t="s">
        <v>4658</v>
      </c>
      <c r="B3999" s="364">
        <v>202108</v>
      </c>
      <c r="C3999" s="98" t="s">
        <v>4139</v>
      </c>
      <c r="D3999" s="363" t="s">
        <v>4660</v>
      </c>
      <c r="E3999" s="363" t="s">
        <v>1391</v>
      </c>
      <c r="F3999" s="365">
        <v>1000</v>
      </c>
      <c r="G3999" s="355">
        <v>30736</v>
      </c>
      <c r="H3999" s="363" t="s">
        <v>1015</v>
      </c>
      <c r="I3999" s="349">
        <v>3344</v>
      </c>
      <c r="J3999" s="351" t="s">
        <v>1026</v>
      </c>
      <c r="K3999" s="319" t="s">
        <v>4207</v>
      </c>
      <c r="L3999" t="str">
        <f>VLOOKUP(J3999,'State V-Lookup'!$A$1:$B$19,2,0)</f>
        <v>TENNESSEE</v>
      </c>
      <c r="M3999" t="str">
        <f>VLOOKUP(I3999,'Cost Center VLookup'!$A$1:$C$99,2,0)</f>
        <v>3344 Mid St Div Shelbyville Operations</v>
      </c>
      <c r="N3999" t="str">
        <f>VLOOKUP(I3999,'Cost Center VLookup'!$A$1:$C$89,3,0)</f>
        <v>James Robbins / Jason Griffin</v>
      </c>
      <c r="O3999" t="str">
        <f>VLOOKUP(I3999,'Cost Center VLookup'!$A$1:$D$97,4,0)</f>
        <v>Brett Lowe</v>
      </c>
    </row>
    <row r="4000" spans="1:15" ht="15" hidden="1">
      <c r="A4000" s="363" t="s">
        <v>4658</v>
      </c>
      <c r="B4000" s="364">
        <v>202108</v>
      </c>
      <c r="C4000" s="98" t="s">
        <v>4139</v>
      </c>
      <c r="D4000" s="363" t="s">
        <v>4661</v>
      </c>
      <c r="E4000" s="363" t="s">
        <v>4662</v>
      </c>
      <c r="F4000" s="365">
        <v>2500</v>
      </c>
      <c r="G4000" s="355">
        <v>30736</v>
      </c>
      <c r="H4000" s="363" t="s">
        <v>1015</v>
      </c>
      <c r="I4000" s="258">
        <v>3333</v>
      </c>
      <c r="J4000" s="351" t="s">
        <v>1035</v>
      </c>
      <c r="K4000" s="319" t="s">
        <v>4207</v>
      </c>
      <c r="L4000" t="str">
        <f>VLOOKUP(J4000,'State V-Lookup'!$A$1:$B$19,2,0)</f>
        <v>VIRGINIA</v>
      </c>
      <c r="M4000" t="str">
        <f>VLOOKUP(I4000,'Cost Center VLookup'!$A$1:$C$99,2,0)</f>
        <v>3333 Mid St Div Public Affairs</v>
      </c>
      <c r="N4000" t="str">
        <f>VLOOKUP(I4000,'Cost Center VLookup'!$A$1:$C$89,3,0)</f>
        <v>Mark Martin</v>
      </c>
      <c r="O4000" t="str">
        <f>VLOOKUP(I4000,'Cost Center VLookup'!$A$1:$D$97,4,0)</f>
        <v>Administration</v>
      </c>
    </row>
    <row r="4001" spans="1:15" ht="15" hidden="1">
      <c r="A4001" s="363" t="s">
        <v>4658</v>
      </c>
      <c r="B4001" s="364">
        <v>202108</v>
      </c>
      <c r="C4001" s="98" t="s">
        <v>4139</v>
      </c>
      <c r="D4001" s="363" t="s">
        <v>4661</v>
      </c>
      <c r="E4001" s="363" t="s">
        <v>4662</v>
      </c>
      <c r="F4001" s="365">
        <v>9500</v>
      </c>
      <c r="G4001" s="355">
        <v>30702</v>
      </c>
      <c r="H4001" s="363" t="s">
        <v>1012</v>
      </c>
      <c r="I4001" s="258">
        <v>3333</v>
      </c>
      <c r="J4001" s="351" t="s">
        <v>1035</v>
      </c>
      <c r="K4001" s="319" t="s">
        <v>4207</v>
      </c>
      <c r="L4001" t="str">
        <f>VLOOKUP(J4001,'State V-Lookup'!$A$1:$B$19,2,0)</f>
        <v>VIRGINIA</v>
      </c>
      <c r="M4001" t="str">
        <f>VLOOKUP(I4001,'Cost Center VLookup'!$A$1:$C$99,2,0)</f>
        <v>3333 Mid St Div Public Affairs</v>
      </c>
      <c r="N4001" t="str">
        <f>VLOOKUP(I4001,'Cost Center VLookup'!$A$1:$C$89,3,0)</f>
        <v>Mark Martin</v>
      </c>
      <c r="O4001" t="str">
        <f>VLOOKUP(I4001,'Cost Center VLookup'!$A$1:$D$97,4,0)</f>
        <v>Administration</v>
      </c>
    </row>
    <row r="4002" spans="1:15" ht="15" hidden="1">
      <c r="A4002" s="366" t="s">
        <v>4556</v>
      </c>
      <c r="B4002" s="367">
        <v>202109</v>
      </c>
      <c r="C4002" s="98" t="s">
        <v>4139</v>
      </c>
      <c r="D4002" s="366" t="s">
        <v>4663</v>
      </c>
      <c r="E4002" s="366" t="s">
        <v>2618</v>
      </c>
      <c r="F4002" s="368">
        <v>1000</v>
      </c>
      <c r="G4002" s="355">
        <v>30736</v>
      </c>
      <c r="H4002" s="7" t="s">
        <v>1015</v>
      </c>
      <c r="I4002" s="258">
        <v>2637</v>
      </c>
      <c r="J4002" s="351" t="s">
        <v>1011</v>
      </c>
      <c r="K4002" s="319" t="s">
        <v>4207</v>
      </c>
      <c r="L4002" t="str">
        <f>VLOOKUP(J4002,'State V-Lookup'!$A$1:$B$19,2,0)</f>
        <v>KENTUCKY</v>
      </c>
      <c r="M4002" t="str">
        <f>VLOOKUP(I4002,'Cost Center VLookup'!$A$1:$C$99,2,0)</f>
        <v>2637 KY Div Paducah C&amp;M/Service</v>
      </c>
      <c r="N4002" t="str">
        <f>VLOOKUP(I4002,'Cost Center VLookup'!$A$1:$C$89,3,0)</f>
        <v>Pat Mattingly / Sean Jones</v>
      </c>
      <c r="O4002" t="str">
        <f>VLOOKUP(I4002,'Cost Center VLookup'!$A$1:$D$97,4,0)</f>
        <v>Ryan Tolbert</v>
      </c>
    </row>
    <row r="4003" spans="1:15" ht="15" hidden="1">
      <c r="A4003" s="366" t="s">
        <v>4625</v>
      </c>
      <c r="B4003" s="367">
        <v>202109</v>
      </c>
      <c r="C4003" s="98" t="s">
        <v>4139</v>
      </c>
      <c r="D4003" s="366" t="s">
        <v>4657</v>
      </c>
      <c r="E4003" s="366" t="s">
        <v>4664</v>
      </c>
      <c r="F4003" s="368">
        <v>500</v>
      </c>
      <c r="G4003" s="355">
        <v>30736</v>
      </c>
      <c r="H4003" s="7" t="s">
        <v>1015</v>
      </c>
      <c r="I4003" s="258">
        <v>2635</v>
      </c>
      <c r="J4003" s="351" t="s">
        <v>1011</v>
      </c>
      <c r="K4003" s="319" t="s">
        <v>4207</v>
      </c>
      <c r="L4003" t="str">
        <f>VLOOKUP(J4003,'State V-Lookup'!$A$1:$B$19,2,0)</f>
        <v>KENTUCKY</v>
      </c>
      <c r="M4003" t="str">
        <f>VLOOKUP(I4003,'Cost Center VLookup'!$A$1:$C$99,2,0)</f>
        <v>2635 KY Div Princeton C&amp;M/Service</v>
      </c>
      <c r="N4003" t="str">
        <f>VLOOKUP(I4003,'Cost Center VLookup'!$A$1:$C$89,3,0)</f>
        <v>Rusty Honeycutt</v>
      </c>
      <c r="O4003" t="str">
        <f>VLOOKUP(I4003,'Cost Center VLookup'!$A$1:$D$97,4,0)</f>
        <v>Mariam Tucker</v>
      </c>
    </row>
    <row r="4004" spans="1:15" ht="15" hidden="1">
      <c r="A4004" s="366" t="s">
        <v>4625</v>
      </c>
      <c r="B4004" s="367">
        <v>202109</v>
      </c>
      <c r="C4004" s="98" t="s">
        <v>4139</v>
      </c>
      <c r="D4004" s="366" t="s">
        <v>1667</v>
      </c>
      <c r="E4004" s="366" t="s">
        <v>4665</v>
      </c>
      <c r="F4004" s="368">
        <v>500</v>
      </c>
      <c r="G4004" s="349">
        <v>30710</v>
      </c>
      <c r="H4004" s="363" t="s">
        <v>1016</v>
      </c>
      <c r="I4004" s="258">
        <v>2637</v>
      </c>
      <c r="J4004" s="351" t="s">
        <v>1011</v>
      </c>
      <c r="K4004" s="344" t="s">
        <v>4206</v>
      </c>
      <c r="L4004" t="str">
        <f>VLOOKUP(J4004,'State V-Lookup'!$A$1:$B$19,2,0)</f>
        <v>KENTUCKY</v>
      </c>
      <c r="M4004" t="str">
        <f>VLOOKUP(I4004,'Cost Center VLookup'!$A$1:$C$99,2,0)</f>
        <v>2637 KY Div Paducah C&amp;M/Service</v>
      </c>
      <c r="N4004" t="str">
        <f>VLOOKUP(I4004,'Cost Center VLookup'!$A$1:$C$89,3,0)</f>
        <v>Pat Mattingly / Sean Jones</v>
      </c>
      <c r="O4004" t="str">
        <f>VLOOKUP(I4004,'Cost Center VLookup'!$A$1:$D$97,4,0)</f>
        <v>Ryan Tolbert</v>
      </c>
    </row>
    <row r="4005" spans="1:15" ht="15" hidden="1">
      <c r="A4005" s="366" t="s">
        <v>4666</v>
      </c>
      <c r="B4005" s="367">
        <v>202109</v>
      </c>
      <c r="C4005" s="98" t="s">
        <v>4139</v>
      </c>
      <c r="D4005" s="366" t="s">
        <v>4667</v>
      </c>
      <c r="E4005" s="366" t="s">
        <v>713</v>
      </c>
      <c r="F4005" s="368">
        <v>300</v>
      </c>
      <c r="G4005" s="355">
        <v>30736</v>
      </c>
      <c r="H4005" s="7" t="s">
        <v>1015</v>
      </c>
      <c r="I4005" s="349">
        <v>2734</v>
      </c>
      <c r="J4005" s="351" t="s">
        <v>1011</v>
      </c>
      <c r="K4005" s="344" t="s">
        <v>4206</v>
      </c>
      <c r="L4005" t="str">
        <f>VLOOKUP(J4005,'State V-Lookup'!$A$1:$B$19,2,0)</f>
        <v>KENTUCKY</v>
      </c>
      <c r="M4005" t="str">
        <f>VLOOKUP(I4005,'Cost Center VLookup'!$A$1:$C$99,2,0)</f>
        <v>2734 KY Div Bowling Green C&amp;M/Service</v>
      </c>
      <c r="N4005" t="str">
        <f>VLOOKUP(I4005,'Cost Center VLookup'!$A$1:$C$89,3,0)</f>
        <v>Don Bonner / Kolby Beals</v>
      </c>
      <c r="O4005" t="str">
        <f>VLOOKUP(I4005,'Cost Center VLookup'!$A$1:$D$97,4,0)</f>
        <v>Mike Close</v>
      </c>
    </row>
    <row r="4006" spans="1:15" ht="15" hidden="1">
      <c r="A4006" s="366" t="s">
        <v>4666</v>
      </c>
      <c r="B4006" s="367">
        <v>202109</v>
      </c>
      <c r="C4006" s="98" t="s">
        <v>4139</v>
      </c>
      <c r="D4006" s="366" t="s">
        <v>4668</v>
      </c>
      <c r="E4006" s="366" t="s">
        <v>3560</v>
      </c>
      <c r="F4006" s="368">
        <v>7500</v>
      </c>
      <c r="G4006" s="355">
        <v>30702</v>
      </c>
      <c r="H4006" s="7" t="s">
        <v>1012</v>
      </c>
      <c r="I4006" s="258">
        <v>3333</v>
      </c>
      <c r="J4006" s="351" t="s">
        <v>1026</v>
      </c>
      <c r="K4006" s="319" t="s">
        <v>4207</v>
      </c>
      <c r="L4006" t="str">
        <f>VLOOKUP(J4006,'State V-Lookup'!$A$1:$B$19,2,0)</f>
        <v>TENNESSEE</v>
      </c>
      <c r="M4006" t="str">
        <f>VLOOKUP(I4006,'Cost Center VLookup'!$A$1:$C$99,2,0)</f>
        <v>3333 Mid St Div Public Affairs</v>
      </c>
      <c r="N4006" t="str">
        <f>VLOOKUP(I4006,'Cost Center VLookup'!$A$1:$C$89,3,0)</f>
        <v>Mark Martin</v>
      </c>
      <c r="O4006" t="str">
        <f>VLOOKUP(I4006,'Cost Center VLookup'!$A$1:$D$97,4,0)</f>
        <v>Administration</v>
      </c>
    </row>
    <row r="4007" spans="1:15" ht="15" hidden="1">
      <c r="A4007" s="366" t="s">
        <v>4669</v>
      </c>
      <c r="B4007" s="367">
        <v>202109</v>
      </c>
      <c r="C4007" s="98" t="s">
        <v>4139</v>
      </c>
      <c r="D4007" s="366" t="s">
        <v>4670</v>
      </c>
      <c r="E4007" s="366" t="s">
        <v>609</v>
      </c>
      <c r="F4007" s="368">
        <v>200</v>
      </c>
      <c r="G4007" s="355">
        <v>30702</v>
      </c>
      <c r="H4007" s="7" t="s">
        <v>1012</v>
      </c>
      <c r="I4007" s="258">
        <v>2739</v>
      </c>
      <c r="J4007" s="351" t="s">
        <v>1011</v>
      </c>
      <c r="K4007" s="344" t="s">
        <v>4206</v>
      </c>
      <c r="L4007" t="str">
        <f>VLOOKUP(J4007,'State V-Lookup'!$A$1:$B$19,2,0)</f>
        <v>KENTUCKY</v>
      </c>
      <c r="M4007" t="str">
        <f>VLOOKUP(I4007,'Cost Center VLookup'!$A$1:$C$99,2,0)</f>
        <v>2739 KY Div Shelbyville C&amp;M/Service</v>
      </c>
      <c r="N4007" t="str">
        <f>VLOOKUP(I4007,'Cost Center VLookup'!$A$1:$C$89,3,0)</f>
        <v>Jake Basham</v>
      </c>
      <c r="O4007" t="str">
        <f>VLOOKUP(I4007,'Cost Center VLookup'!$A$1:$D$97,4,0)</f>
        <v>Mike Close</v>
      </c>
    </row>
    <row r="4008" spans="1:15" ht="15" hidden="1">
      <c r="A4008" s="366" t="s">
        <v>4669</v>
      </c>
      <c r="B4008" s="367">
        <v>202109</v>
      </c>
      <c r="C4008" s="98" t="s">
        <v>4139</v>
      </c>
      <c r="D4008" s="366" t="s">
        <v>4672</v>
      </c>
      <c r="E4008" s="366" t="s">
        <v>4671</v>
      </c>
      <c r="F4008" s="368">
        <v>4879.6000000000004</v>
      </c>
      <c r="G4008" s="355">
        <v>30702</v>
      </c>
      <c r="H4008" s="7" t="s">
        <v>1012</v>
      </c>
      <c r="I4008" s="258">
        <v>3333</v>
      </c>
      <c r="J4008" s="351" t="s">
        <v>1026</v>
      </c>
      <c r="K4008" s="319" t="s">
        <v>4207</v>
      </c>
      <c r="L4008" t="str">
        <f>VLOOKUP(J4008,'State V-Lookup'!$A$1:$B$19,2,0)</f>
        <v>TENNESSEE</v>
      </c>
      <c r="M4008" t="str">
        <f>VLOOKUP(I4008,'Cost Center VLookup'!$A$1:$C$99,2,0)</f>
        <v>3333 Mid St Div Public Affairs</v>
      </c>
      <c r="N4008" t="str">
        <f>VLOOKUP(I4008,'Cost Center VLookup'!$A$1:$C$89,3,0)</f>
        <v>Mark Martin</v>
      </c>
      <c r="O4008" t="str">
        <f>VLOOKUP(I4008,'Cost Center VLookup'!$A$1:$D$97,4,0)</f>
        <v>Administration</v>
      </c>
    </row>
    <row r="4009" spans="1:15" ht="15" hidden="1">
      <c r="A4009" s="366" t="s">
        <v>4669</v>
      </c>
      <c r="B4009" s="367">
        <v>202109</v>
      </c>
      <c r="C4009" s="98" t="s">
        <v>4139</v>
      </c>
      <c r="D4009" s="366" t="s">
        <v>4672</v>
      </c>
      <c r="E4009" s="366" t="s">
        <v>4671</v>
      </c>
      <c r="F4009" s="368">
        <v>24270.400000000001</v>
      </c>
      <c r="G4009" s="355">
        <v>30736</v>
      </c>
      <c r="H4009" s="7" t="s">
        <v>1015</v>
      </c>
      <c r="I4009" s="258">
        <v>3333</v>
      </c>
      <c r="J4009" s="351" t="s">
        <v>1026</v>
      </c>
      <c r="K4009" s="319" t="s">
        <v>4207</v>
      </c>
      <c r="L4009" t="str">
        <f>VLOOKUP(J4009,'State V-Lookup'!$A$1:$B$19,2,0)</f>
        <v>TENNESSEE</v>
      </c>
      <c r="M4009" t="str">
        <f>VLOOKUP(I4009,'Cost Center VLookup'!$A$1:$C$99,2,0)</f>
        <v>3333 Mid St Div Public Affairs</v>
      </c>
      <c r="N4009" t="str">
        <f>VLOOKUP(I4009,'Cost Center VLookup'!$A$1:$C$89,3,0)</f>
        <v>Mark Martin</v>
      </c>
      <c r="O4009" t="str">
        <f>VLOOKUP(I4009,'Cost Center VLookup'!$A$1:$D$97,4,0)</f>
        <v>Administration</v>
      </c>
    </row>
    <row r="4010" spans="1:15" ht="15" hidden="1">
      <c r="A4010" s="366" t="s">
        <v>4673</v>
      </c>
      <c r="B4010" s="367">
        <v>202109</v>
      </c>
      <c r="C4010" s="98" t="s">
        <v>4139</v>
      </c>
      <c r="D4010" s="366" t="s">
        <v>4675</v>
      </c>
      <c r="E4010" s="366" t="s">
        <v>4674</v>
      </c>
      <c r="F4010" s="368">
        <v>2500</v>
      </c>
      <c r="G4010" s="355">
        <v>30736</v>
      </c>
      <c r="H4010" s="7" t="s">
        <v>1015</v>
      </c>
      <c r="I4010" s="258">
        <v>3333</v>
      </c>
      <c r="J4010" s="351" t="s">
        <v>1026</v>
      </c>
      <c r="K4010" s="319" t="s">
        <v>4207</v>
      </c>
      <c r="L4010" t="str">
        <f>VLOOKUP(J4010,'State V-Lookup'!$A$1:$B$19,2,0)</f>
        <v>TENNESSEE</v>
      </c>
      <c r="M4010" t="str">
        <f>VLOOKUP(I4010,'Cost Center VLookup'!$A$1:$C$99,2,0)</f>
        <v>3333 Mid St Div Public Affairs</v>
      </c>
      <c r="N4010" t="str">
        <f>VLOOKUP(I4010,'Cost Center VLookup'!$A$1:$C$89,3,0)</f>
        <v>Mark Martin</v>
      </c>
      <c r="O4010" t="str">
        <f>VLOOKUP(I4010,'Cost Center VLookup'!$A$1:$D$97,4,0)</f>
        <v>Administration</v>
      </c>
    </row>
    <row r="4011" spans="1:15" ht="15" hidden="1">
      <c r="A4011" s="366" t="s">
        <v>4676</v>
      </c>
      <c r="B4011" s="367">
        <v>202109</v>
      </c>
      <c r="C4011" s="98" t="s">
        <v>4139</v>
      </c>
      <c r="D4011" s="366" t="s">
        <v>4678</v>
      </c>
      <c r="E4011" s="366" t="s">
        <v>4677</v>
      </c>
      <c r="F4011" s="368">
        <v>500</v>
      </c>
      <c r="G4011" s="355">
        <v>30736</v>
      </c>
      <c r="H4011" s="7" t="s">
        <v>1015</v>
      </c>
      <c r="I4011" s="258">
        <v>2637</v>
      </c>
      <c r="J4011" s="351" t="s">
        <v>1011</v>
      </c>
      <c r="K4011" s="319" t="s">
        <v>4207</v>
      </c>
      <c r="L4011" t="str">
        <f>VLOOKUP(J4011,'State V-Lookup'!$A$1:$B$19,2,0)</f>
        <v>KENTUCKY</v>
      </c>
      <c r="M4011" t="str">
        <f>VLOOKUP(I4011,'Cost Center VLookup'!$A$1:$C$99,2,0)</f>
        <v>2637 KY Div Paducah C&amp;M/Service</v>
      </c>
      <c r="N4011" t="str">
        <f>VLOOKUP(I4011,'Cost Center VLookup'!$A$1:$C$89,3,0)</f>
        <v>Pat Mattingly / Sean Jones</v>
      </c>
      <c r="O4011" t="str">
        <f>VLOOKUP(I4011,'Cost Center VLookup'!$A$1:$D$97,4,0)</f>
        <v>Ryan Tolbert</v>
      </c>
    </row>
    <row r="4012" spans="1:15" ht="15" hidden="1">
      <c r="A4012" s="366" t="s">
        <v>4679</v>
      </c>
      <c r="B4012" s="367">
        <v>202109</v>
      </c>
      <c r="C4012" s="98" t="s">
        <v>4139</v>
      </c>
      <c r="D4012" s="366" t="s">
        <v>4681</v>
      </c>
      <c r="E4012" s="366" t="s">
        <v>4680</v>
      </c>
      <c r="F4012" s="368">
        <v>500</v>
      </c>
      <c r="G4012" s="355">
        <v>30736</v>
      </c>
      <c r="H4012" s="7" t="s">
        <v>1015</v>
      </c>
      <c r="I4012" s="258">
        <v>2736</v>
      </c>
      <c r="J4012" s="351" t="s">
        <v>1011</v>
      </c>
      <c r="K4012" s="319" t="s">
        <v>4207</v>
      </c>
      <c r="L4012" t="str">
        <f>VLOOKUP(J4012,'State V-Lookup'!$A$1:$B$19,2,0)</f>
        <v>KENTUCKY</v>
      </c>
      <c r="M4012" t="str">
        <f>VLOOKUP(I4012,'Cost Center VLookup'!$A$1:$C$99,2,0)</f>
        <v>2736 KY Div Hopkinsville C&amp;M/Service</v>
      </c>
      <c r="N4012" t="str">
        <f>VLOOKUP(I4012,'Cost Center VLookup'!$A$1:$C$89,3,0)</f>
        <v>Ryan Tolbert</v>
      </c>
      <c r="O4012" t="str">
        <f>VLOOKUP(I4012,'Cost Center VLookup'!$A$1:$D$97,4,0)</f>
        <v>Mariam Tucker</v>
      </c>
    </row>
    <row r="4013" spans="1:15" ht="15" hidden="1">
      <c r="A4013" s="366" t="s">
        <v>4679</v>
      </c>
      <c r="B4013" s="367">
        <v>202109</v>
      </c>
      <c r="C4013" s="98" t="s">
        <v>4139</v>
      </c>
      <c r="D4013" s="366" t="s">
        <v>4683</v>
      </c>
      <c r="E4013" s="366" t="s">
        <v>4682</v>
      </c>
      <c r="F4013" s="368">
        <v>300</v>
      </c>
      <c r="G4013" s="355">
        <v>30702</v>
      </c>
      <c r="H4013" s="7" t="s">
        <v>1012</v>
      </c>
      <c r="I4013" s="258">
        <v>3333</v>
      </c>
      <c r="J4013" s="351" t="s">
        <v>1026</v>
      </c>
      <c r="K4013" s="344" t="s">
        <v>4206</v>
      </c>
      <c r="L4013" t="str">
        <f>VLOOKUP(J4013,'State V-Lookup'!$A$1:$B$19,2,0)</f>
        <v>TENNESSEE</v>
      </c>
      <c r="M4013" t="str">
        <f>VLOOKUP(I4013,'Cost Center VLookup'!$A$1:$C$99,2,0)</f>
        <v>3333 Mid St Div Public Affairs</v>
      </c>
      <c r="N4013" t="str">
        <f>VLOOKUP(I4013,'Cost Center VLookup'!$A$1:$C$89,3,0)</f>
        <v>Mark Martin</v>
      </c>
      <c r="O4013" t="str">
        <f>VLOOKUP(I4013,'Cost Center VLookup'!$A$1:$D$97,4,0)</f>
        <v>Administration</v>
      </c>
    </row>
    <row r="4014" spans="1:15" ht="15" hidden="1">
      <c r="A4014" s="366" t="s">
        <v>4684</v>
      </c>
      <c r="B4014" s="367">
        <v>202109</v>
      </c>
      <c r="C4014" s="98" t="s">
        <v>4139</v>
      </c>
      <c r="D4014" s="366" t="s">
        <v>4685</v>
      </c>
      <c r="E4014" s="366" t="s">
        <v>2162</v>
      </c>
      <c r="F4014" s="368">
        <v>500</v>
      </c>
      <c r="G4014" s="355">
        <v>30736</v>
      </c>
      <c r="H4014" s="7" t="s">
        <v>1015</v>
      </c>
      <c r="I4014" s="258">
        <v>2637</v>
      </c>
      <c r="J4014" s="351" t="s">
        <v>1011</v>
      </c>
      <c r="K4014" s="319" t="s">
        <v>4207</v>
      </c>
      <c r="L4014" t="str">
        <f>VLOOKUP(J4014,'State V-Lookup'!$A$1:$B$19,2,0)</f>
        <v>KENTUCKY</v>
      </c>
      <c r="M4014" t="str">
        <f>VLOOKUP(I4014,'Cost Center VLookup'!$A$1:$C$99,2,0)</f>
        <v>2637 KY Div Paducah C&amp;M/Service</v>
      </c>
      <c r="N4014" t="str">
        <f>VLOOKUP(I4014,'Cost Center VLookup'!$A$1:$C$89,3,0)</f>
        <v>Pat Mattingly / Sean Jones</v>
      </c>
      <c r="O4014" t="str">
        <f>VLOOKUP(I4014,'Cost Center VLookup'!$A$1:$D$97,4,0)</f>
        <v>Ryan Tolbert</v>
      </c>
    </row>
    <row r="4015" spans="1:15" ht="15" hidden="1">
      <c r="A4015" s="366" t="s">
        <v>4684</v>
      </c>
      <c r="B4015" s="367">
        <v>202109</v>
      </c>
      <c r="C4015" s="98" t="s">
        <v>4139</v>
      </c>
      <c r="D4015" s="366" t="s">
        <v>4687</v>
      </c>
      <c r="E4015" s="366" t="s">
        <v>4686</v>
      </c>
      <c r="F4015" s="368">
        <v>5000</v>
      </c>
      <c r="G4015" s="355">
        <v>30736</v>
      </c>
      <c r="H4015" s="7" t="s">
        <v>1015</v>
      </c>
      <c r="I4015" s="258">
        <v>2634</v>
      </c>
      <c r="J4015" s="351" t="s">
        <v>1011</v>
      </c>
      <c r="K4015" s="319" t="s">
        <v>4207</v>
      </c>
      <c r="L4015" t="str">
        <f>VLOOKUP(J4015,'State V-Lookup'!$A$1:$B$19,2,0)</f>
        <v>KENTUCKY</v>
      </c>
      <c r="M4015" t="str">
        <f>VLOOKUP(I4015,'Cost Center VLookup'!$A$1:$C$99,2,0)</f>
        <v>2634 KY Div Madisonville C&amp;M/Service</v>
      </c>
      <c r="N4015" t="str">
        <f>VLOOKUP(I4015,'Cost Center VLookup'!$A$1:$C$89,3,0)</f>
        <v>Mike Coleman</v>
      </c>
      <c r="O4015" t="str">
        <f>VLOOKUP(I4015,'Cost Center VLookup'!$A$1:$D$97,4,0)</f>
        <v>Mariam Tucker</v>
      </c>
    </row>
    <row r="4016" spans="1:15" ht="15" hidden="1">
      <c r="A4016" s="366" t="s">
        <v>4684</v>
      </c>
      <c r="B4016" s="367">
        <v>202109</v>
      </c>
      <c r="C4016" s="98" t="s">
        <v>4139</v>
      </c>
      <c r="D4016" s="366" t="s">
        <v>4688</v>
      </c>
      <c r="E4016" s="366" t="s">
        <v>4041</v>
      </c>
      <c r="F4016" s="368">
        <v>2250</v>
      </c>
      <c r="G4016" s="355">
        <v>30736</v>
      </c>
      <c r="H4016" s="7" t="s">
        <v>1015</v>
      </c>
      <c r="I4016" s="258">
        <v>3333</v>
      </c>
      <c r="J4016" s="351" t="s">
        <v>1026</v>
      </c>
      <c r="K4016" s="319" t="s">
        <v>4207</v>
      </c>
      <c r="L4016" t="str">
        <f>VLOOKUP(J4016,'State V-Lookup'!$A$1:$B$19,2,0)</f>
        <v>TENNESSEE</v>
      </c>
      <c r="M4016" t="str">
        <f>VLOOKUP(I4016,'Cost Center VLookup'!$A$1:$C$99,2,0)</f>
        <v>3333 Mid St Div Public Affairs</v>
      </c>
      <c r="N4016" t="str">
        <f>VLOOKUP(I4016,'Cost Center VLookup'!$A$1:$C$89,3,0)</f>
        <v>Mark Martin</v>
      </c>
      <c r="O4016" t="str">
        <f>VLOOKUP(I4016,'Cost Center VLookup'!$A$1:$D$97,4,0)</f>
        <v>Administration</v>
      </c>
    </row>
    <row r="4017" spans="1:15" ht="15" hidden="1">
      <c r="A4017" s="366" t="s">
        <v>4689</v>
      </c>
      <c r="B4017" s="367">
        <v>202109</v>
      </c>
      <c r="C4017" s="98" t="s">
        <v>4139</v>
      </c>
      <c r="D4017" s="366" t="s">
        <v>4691</v>
      </c>
      <c r="E4017" s="366" t="s">
        <v>4690</v>
      </c>
      <c r="F4017" s="368">
        <v>250</v>
      </c>
      <c r="G4017" s="355">
        <v>30736</v>
      </c>
      <c r="H4017" s="7" t="s">
        <v>1015</v>
      </c>
      <c r="I4017" s="258">
        <v>2736</v>
      </c>
      <c r="J4017" s="351" t="s">
        <v>1011</v>
      </c>
      <c r="K4017" s="319" t="s">
        <v>4207</v>
      </c>
      <c r="L4017" t="str">
        <f>VLOOKUP(J4017,'State V-Lookup'!$A$1:$B$19,2,0)</f>
        <v>KENTUCKY</v>
      </c>
      <c r="M4017" t="str">
        <f>VLOOKUP(I4017,'Cost Center VLookup'!$A$1:$C$99,2,0)</f>
        <v>2736 KY Div Hopkinsville C&amp;M/Service</v>
      </c>
      <c r="N4017" t="str">
        <f>VLOOKUP(I4017,'Cost Center VLookup'!$A$1:$C$89,3,0)</f>
        <v>Ryan Tolbert</v>
      </c>
      <c r="O4017" t="str">
        <f>VLOOKUP(I4017,'Cost Center VLookup'!$A$1:$D$97,4,0)</f>
        <v>Mariam Tucker</v>
      </c>
    </row>
    <row r="4018" spans="1:15" ht="15" hidden="1">
      <c r="A4018" s="366" t="s">
        <v>4689</v>
      </c>
      <c r="B4018" s="367">
        <v>202109</v>
      </c>
      <c r="C4018" s="98" t="s">
        <v>4139</v>
      </c>
      <c r="D4018" s="366" t="s">
        <v>4692</v>
      </c>
      <c r="E4018" s="366" t="s">
        <v>477</v>
      </c>
      <c r="F4018" s="368">
        <v>11500</v>
      </c>
      <c r="G4018" s="355">
        <v>30736</v>
      </c>
      <c r="H4018" s="7" t="s">
        <v>1015</v>
      </c>
      <c r="I4018" s="258">
        <v>3333</v>
      </c>
      <c r="J4018" s="369" t="s">
        <v>1035</v>
      </c>
      <c r="K4018" s="319" t="s">
        <v>4207</v>
      </c>
      <c r="L4018" t="str">
        <f>VLOOKUP(J4018,'State V-Lookup'!$A$1:$B$19,2,0)</f>
        <v>VIRGINIA</v>
      </c>
      <c r="M4018" t="str">
        <f>VLOOKUP(I4018,'Cost Center VLookup'!$A$1:$C$99,2,0)</f>
        <v>3333 Mid St Div Public Affairs</v>
      </c>
      <c r="N4018" t="str">
        <f>VLOOKUP(I4018,'Cost Center VLookup'!$A$1:$C$89,3,0)</f>
        <v>Mark Martin</v>
      </c>
      <c r="O4018" t="str">
        <f>VLOOKUP(I4018,'Cost Center VLookup'!$A$1:$D$97,4,0)</f>
        <v>Administration</v>
      </c>
    </row>
    <row r="4019" spans="1:15" ht="15" hidden="1">
      <c r="A4019" s="366" t="s">
        <v>4689</v>
      </c>
      <c r="B4019" s="367">
        <v>202109</v>
      </c>
      <c r="C4019" s="98" t="s">
        <v>4139</v>
      </c>
      <c r="D4019" s="366" t="s">
        <v>4694</v>
      </c>
      <c r="E4019" s="366" t="s">
        <v>4693</v>
      </c>
      <c r="F4019" s="368">
        <v>735</v>
      </c>
      <c r="G4019" s="355">
        <v>30702</v>
      </c>
      <c r="H4019" s="7" t="s">
        <v>1012</v>
      </c>
      <c r="I4019" s="258">
        <v>3333</v>
      </c>
      <c r="J4019" s="351" t="s">
        <v>1026</v>
      </c>
      <c r="K4019" s="319" t="s">
        <v>4207</v>
      </c>
      <c r="L4019" t="str">
        <f>VLOOKUP(J4019,'State V-Lookup'!$A$1:$B$19,2,0)</f>
        <v>TENNESSEE</v>
      </c>
      <c r="M4019" t="str">
        <f>VLOOKUP(I4019,'Cost Center VLookup'!$A$1:$C$99,2,0)</f>
        <v>3333 Mid St Div Public Affairs</v>
      </c>
      <c r="N4019" t="str">
        <f>VLOOKUP(I4019,'Cost Center VLookup'!$A$1:$C$89,3,0)</f>
        <v>Mark Martin</v>
      </c>
      <c r="O4019" t="str">
        <f>VLOOKUP(I4019,'Cost Center VLookup'!$A$1:$D$97,4,0)</f>
        <v>Administration</v>
      </c>
    </row>
    <row r="4020" spans="1:15" ht="15" hidden="1">
      <c r="A4020" s="366" t="s">
        <v>4695</v>
      </c>
      <c r="B4020" s="367">
        <v>202109</v>
      </c>
      <c r="C4020" s="98" t="s">
        <v>4139</v>
      </c>
      <c r="D4020" s="366" t="s">
        <v>4696</v>
      </c>
      <c r="E4020" s="366" t="s">
        <v>3078</v>
      </c>
      <c r="F4020" s="368">
        <v>200</v>
      </c>
      <c r="G4020" s="355">
        <v>30736</v>
      </c>
      <c r="H4020" s="7" t="s">
        <v>1015</v>
      </c>
      <c r="I4020" s="258">
        <v>2635</v>
      </c>
      <c r="J4020" s="351" t="s">
        <v>1011</v>
      </c>
      <c r="K4020" s="319" t="s">
        <v>4207</v>
      </c>
      <c r="L4020" t="str">
        <f>VLOOKUP(J4020,'State V-Lookup'!$A$1:$B$19,2,0)</f>
        <v>KENTUCKY</v>
      </c>
      <c r="M4020" t="str">
        <f>VLOOKUP(I4020,'Cost Center VLookup'!$A$1:$C$99,2,0)</f>
        <v>2635 KY Div Princeton C&amp;M/Service</v>
      </c>
      <c r="N4020" t="str">
        <f>VLOOKUP(I4020,'Cost Center VLookup'!$A$1:$C$89,3,0)</f>
        <v>Rusty Honeycutt</v>
      </c>
      <c r="O4020" t="str">
        <f>VLOOKUP(I4020,'Cost Center VLookup'!$A$1:$D$97,4,0)</f>
        <v>Mariam Tucker</v>
      </c>
    </row>
    <row r="4021" spans="1:15" ht="15" hidden="1">
      <c r="A4021" s="366" t="s">
        <v>4695</v>
      </c>
      <c r="B4021" s="367">
        <v>202109</v>
      </c>
      <c r="C4021" s="98" t="s">
        <v>4139</v>
      </c>
      <c r="D4021" s="366" t="s">
        <v>4697</v>
      </c>
      <c r="E4021" s="366" t="s">
        <v>713</v>
      </c>
      <c r="F4021" s="368">
        <v>250</v>
      </c>
      <c r="G4021" s="349">
        <v>30710</v>
      </c>
      <c r="H4021" s="7" t="s">
        <v>1016</v>
      </c>
      <c r="I4021" s="258">
        <v>2634</v>
      </c>
      <c r="J4021" s="351" t="s">
        <v>1011</v>
      </c>
      <c r="K4021" s="344" t="s">
        <v>4206</v>
      </c>
      <c r="L4021" t="str">
        <f>VLOOKUP(J4021,'State V-Lookup'!$A$1:$B$19,2,0)</f>
        <v>KENTUCKY</v>
      </c>
      <c r="M4021" t="str">
        <f>VLOOKUP(I4021,'Cost Center VLookup'!$A$1:$C$99,2,0)</f>
        <v>2634 KY Div Madisonville C&amp;M/Service</v>
      </c>
      <c r="N4021" t="str">
        <f>VLOOKUP(I4021,'Cost Center VLookup'!$A$1:$C$89,3,0)</f>
        <v>Mike Coleman</v>
      </c>
      <c r="O4021" t="str">
        <f>VLOOKUP(I4021,'Cost Center VLookup'!$A$1:$D$97,4,0)</f>
        <v>Mariam Tucker</v>
      </c>
    </row>
    <row r="4022" spans="1:15" ht="15" hidden="1">
      <c r="A4022" s="366" t="s">
        <v>4698</v>
      </c>
      <c r="B4022" s="367">
        <v>202109</v>
      </c>
      <c r="C4022" s="98" t="s">
        <v>4139</v>
      </c>
      <c r="D4022" s="366" t="s">
        <v>4699</v>
      </c>
      <c r="E4022" s="366" t="s">
        <v>3694</v>
      </c>
      <c r="F4022" s="368">
        <v>13161</v>
      </c>
      <c r="G4022" s="355">
        <v>30736</v>
      </c>
      <c r="H4022" s="7" t="s">
        <v>1015</v>
      </c>
      <c r="I4022" s="258">
        <v>2636</v>
      </c>
      <c r="J4022" s="351" t="s">
        <v>1011</v>
      </c>
      <c r="K4022" s="319" t="s">
        <v>4207</v>
      </c>
      <c r="L4022" t="str">
        <f>VLOOKUP(J4022,'State V-Lookup'!$A$1:$B$19,2,0)</f>
        <v>KENTUCKY</v>
      </c>
      <c r="M4022" t="str">
        <f>VLOOKUP(I4022,'Cost Center VLookup'!$A$1:$C$99,2,0)</f>
        <v>2636 KY Div Owensboro C&amp;M/Service</v>
      </c>
      <c r="N4022" t="str">
        <f>VLOOKUP(I4022,'Cost Center VLookup'!$A$1:$C$89,3,0)</f>
        <v>Robbie Porter / Daniel Mayfield</v>
      </c>
      <c r="O4022" t="str">
        <f>VLOOKUP(I4022,'Cost Center VLookup'!$A$1:$D$97,4,0)</f>
        <v>Mariam Tucker</v>
      </c>
    </row>
    <row r="4023" spans="1:15" ht="15" hidden="1">
      <c r="A4023" s="366" t="s">
        <v>4698</v>
      </c>
      <c r="B4023" s="367">
        <v>202109</v>
      </c>
      <c r="C4023" s="98" t="s">
        <v>4139</v>
      </c>
      <c r="D4023" s="366" t="s">
        <v>4700</v>
      </c>
      <c r="E4023" s="366" t="s">
        <v>1595</v>
      </c>
      <c r="F4023" s="368">
        <v>1000</v>
      </c>
      <c r="G4023" s="355">
        <v>30736</v>
      </c>
      <c r="H4023" s="7" t="s">
        <v>1015</v>
      </c>
      <c r="I4023" s="258">
        <v>2637</v>
      </c>
      <c r="J4023" s="351" t="s">
        <v>1011</v>
      </c>
      <c r="K4023" s="319" t="s">
        <v>4207</v>
      </c>
      <c r="L4023" t="str">
        <f>VLOOKUP(J4023,'State V-Lookup'!$A$1:$B$19,2,0)</f>
        <v>KENTUCKY</v>
      </c>
      <c r="M4023" t="str">
        <f>VLOOKUP(I4023,'Cost Center VLookup'!$A$1:$C$99,2,0)</f>
        <v>2637 KY Div Paducah C&amp;M/Service</v>
      </c>
      <c r="N4023" t="str">
        <f>VLOOKUP(I4023,'Cost Center VLookup'!$A$1:$C$89,3,0)</f>
        <v>Pat Mattingly / Sean Jones</v>
      </c>
      <c r="O4023" t="str">
        <f>VLOOKUP(I4023,'Cost Center VLookup'!$A$1:$D$97,4,0)</f>
        <v>Ryan Tolbert</v>
      </c>
    </row>
    <row r="4024" spans="1:15" ht="15" hidden="1">
      <c r="A4024" s="366" t="s">
        <v>4701</v>
      </c>
      <c r="B4024" s="367">
        <v>202109</v>
      </c>
      <c r="C4024" s="98" t="s">
        <v>4139</v>
      </c>
      <c r="D4024" s="366" t="s">
        <v>4702</v>
      </c>
      <c r="E4024" s="366" t="s">
        <v>1542</v>
      </c>
      <c r="F4024" s="368">
        <v>13129</v>
      </c>
      <c r="G4024" s="355">
        <v>30736</v>
      </c>
      <c r="H4024" s="7" t="s">
        <v>1015</v>
      </c>
      <c r="I4024" s="258">
        <v>2637</v>
      </c>
      <c r="J4024" s="351" t="s">
        <v>1011</v>
      </c>
      <c r="K4024" s="319" t="s">
        <v>4207</v>
      </c>
      <c r="L4024" t="str">
        <f>VLOOKUP(J4024,'State V-Lookup'!$A$1:$B$19,2,0)</f>
        <v>KENTUCKY</v>
      </c>
      <c r="M4024" t="str">
        <f>VLOOKUP(I4024,'Cost Center VLookup'!$A$1:$C$99,2,0)</f>
        <v>2637 KY Div Paducah C&amp;M/Service</v>
      </c>
      <c r="N4024" t="str">
        <f>VLOOKUP(I4024,'Cost Center VLookup'!$A$1:$C$89,3,0)</f>
        <v>Pat Mattingly / Sean Jones</v>
      </c>
      <c r="O4024" t="str">
        <f>VLOOKUP(I4024,'Cost Center VLookup'!$A$1:$D$97,4,0)</f>
        <v>Ryan Tolbert</v>
      </c>
    </row>
    <row r="4025" spans="1:15" ht="15" hidden="1">
      <c r="A4025" s="366" t="s">
        <v>4701</v>
      </c>
      <c r="B4025" s="367">
        <v>202109</v>
      </c>
      <c r="C4025" s="98" t="s">
        <v>4139</v>
      </c>
      <c r="D4025" s="366" t="s">
        <v>4703</v>
      </c>
      <c r="E4025" s="366" t="s">
        <v>4645</v>
      </c>
      <c r="F4025" s="368">
        <v>13129</v>
      </c>
      <c r="G4025" s="355">
        <v>30736</v>
      </c>
      <c r="H4025" s="7" t="s">
        <v>1015</v>
      </c>
      <c r="I4025" s="349">
        <v>2734</v>
      </c>
      <c r="J4025" s="351" t="s">
        <v>1011</v>
      </c>
      <c r="K4025" s="319" t="s">
        <v>4207</v>
      </c>
      <c r="L4025" t="str">
        <f>VLOOKUP(J4025,'State V-Lookup'!$A$1:$B$19,2,0)</f>
        <v>KENTUCKY</v>
      </c>
      <c r="M4025" t="str">
        <f>VLOOKUP(I4025,'Cost Center VLookup'!$A$1:$C$99,2,0)</f>
        <v>2734 KY Div Bowling Green C&amp;M/Service</v>
      </c>
      <c r="N4025" t="str">
        <f>VLOOKUP(I4025,'Cost Center VLookup'!$A$1:$C$89,3,0)</f>
        <v>Don Bonner / Kolby Beals</v>
      </c>
      <c r="O4025" t="str">
        <f>VLOOKUP(I4025,'Cost Center VLookup'!$A$1:$D$97,4,0)</f>
        <v>Mike Close</v>
      </c>
    </row>
    <row r="4026" spans="1:15" ht="15" hidden="1">
      <c r="A4026" s="366" t="s">
        <v>4704</v>
      </c>
      <c r="B4026" s="367">
        <v>202109</v>
      </c>
      <c r="C4026" s="98" t="s">
        <v>4139</v>
      </c>
      <c r="D4026" s="366" t="s">
        <v>4706</v>
      </c>
      <c r="E4026" s="366" t="s">
        <v>4705</v>
      </c>
      <c r="F4026" s="368">
        <v>7000</v>
      </c>
      <c r="G4026" s="355">
        <v>30736</v>
      </c>
      <c r="H4026" s="7" t="s">
        <v>1015</v>
      </c>
      <c r="I4026" s="258">
        <v>3333</v>
      </c>
      <c r="J4026" s="351" t="s">
        <v>1026</v>
      </c>
      <c r="K4026" s="319" t="s">
        <v>4207</v>
      </c>
      <c r="L4026" t="str">
        <f>VLOOKUP(J4026,'State V-Lookup'!$A$1:$B$19,2,0)</f>
        <v>TENNESSEE</v>
      </c>
      <c r="M4026" t="str">
        <f>VLOOKUP(I4026,'Cost Center VLookup'!$A$1:$C$99,2,0)</f>
        <v>3333 Mid St Div Public Affairs</v>
      </c>
      <c r="N4026" t="str">
        <f>VLOOKUP(I4026,'Cost Center VLookup'!$A$1:$C$89,3,0)</f>
        <v>Mark Martin</v>
      </c>
      <c r="O4026" t="str">
        <f>VLOOKUP(I4026,'Cost Center VLookup'!$A$1:$D$97,4,0)</f>
        <v>Administration</v>
      </c>
    </row>
    <row r="4027" spans="1:15" ht="15" hidden="1">
      <c r="A4027" s="366" t="s">
        <v>4704</v>
      </c>
      <c r="B4027" s="367">
        <v>202109</v>
      </c>
      <c r="C4027" s="98" t="s">
        <v>4139</v>
      </c>
      <c r="D4027" s="366" t="s">
        <v>4708</v>
      </c>
      <c r="E4027" s="366" t="s">
        <v>4707</v>
      </c>
      <c r="F4027" s="368">
        <v>1000</v>
      </c>
      <c r="G4027" s="355">
        <v>30706</v>
      </c>
      <c r="H4027" s="7" t="s">
        <v>1019</v>
      </c>
      <c r="I4027" s="258">
        <v>2637</v>
      </c>
      <c r="J4027" s="351" t="s">
        <v>1011</v>
      </c>
      <c r="K4027" s="319" t="s">
        <v>4207</v>
      </c>
      <c r="L4027" t="str">
        <f>VLOOKUP(J4027,'State V-Lookup'!$A$1:$B$19,2,0)</f>
        <v>KENTUCKY</v>
      </c>
      <c r="M4027" t="str">
        <f>VLOOKUP(I4027,'Cost Center VLookup'!$A$1:$C$99,2,0)</f>
        <v>2637 KY Div Paducah C&amp;M/Service</v>
      </c>
      <c r="N4027" t="str">
        <f>VLOOKUP(I4027,'Cost Center VLookup'!$A$1:$C$89,3,0)</f>
        <v>Pat Mattingly / Sean Jones</v>
      </c>
      <c r="O4027" t="str">
        <f>VLOOKUP(I4027,'Cost Center VLookup'!$A$1:$D$97,4,0)</f>
        <v>Ryan Tolbert</v>
      </c>
    </row>
    <row r="4028" spans="1:15" ht="15" hidden="1">
      <c r="A4028" s="366" t="s">
        <v>4704</v>
      </c>
      <c r="B4028" s="367">
        <v>202109</v>
      </c>
      <c r="C4028" s="98" t="s">
        <v>4139</v>
      </c>
      <c r="D4028" s="366" t="s">
        <v>4710</v>
      </c>
      <c r="E4028" s="366" t="s">
        <v>4709</v>
      </c>
      <c r="F4028" s="368">
        <v>7000</v>
      </c>
      <c r="G4028" s="355">
        <v>30702</v>
      </c>
      <c r="H4028" s="7" t="s">
        <v>1012</v>
      </c>
      <c r="I4028" s="258">
        <v>3333</v>
      </c>
      <c r="J4028" s="351" t="s">
        <v>1026</v>
      </c>
      <c r="K4028" s="316" t="s">
        <v>4228</v>
      </c>
      <c r="L4028" t="str">
        <f>VLOOKUP(J4028,'State V-Lookup'!$A$1:$B$19,2,0)</f>
        <v>TENNESSEE</v>
      </c>
      <c r="M4028" t="str">
        <f>VLOOKUP(I4028,'Cost Center VLookup'!$A$1:$C$99,2,0)</f>
        <v>3333 Mid St Div Public Affairs</v>
      </c>
      <c r="N4028" t="str">
        <f>VLOOKUP(I4028,'Cost Center VLookup'!$A$1:$C$89,3,0)</f>
        <v>Mark Martin</v>
      </c>
      <c r="O4028" t="str">
        <f>VLOOKUP(I4028,'Cost Center VLookup'!$A$1:$D$97,4,0)</f>
        <v>Administration</v>
      </c>
    </row>
    <row r="4029" spans="1:15" ht="15" hidden="1">
      <c r="A4029" s="366" t="s">
        <v>4704</v>
      </c>
      <c r="B4029" s="367">
        <v>202109</v>
      </c>
      <c r="C4029" s="98" t="s">
        <v>4139</v>
      </c>
      <c r="D4029" s="366" t="s">
        <v>4711</v>
      </c>
      <c r="E4029" s="366" t="s">
        <v>4571</v>
      </c>
      <c r="F4029" s="368">
        <v>4650</v>
      </c>
      <c r="G4029" s="355">
        <v>30702</v>
      </c>
      <c r="H4029" s="7" t="s">
        <v>1012</v>
      </c>
      <c r="I4029" s="258">
        <v>3333</v>
      </c>
      <c r="J4029" s="369" t="s">
        <v>1035</v>
      </c>
      <c r="K4029" s="319" t="s">
        <v>4207</v>
      </c>
      <c r="L4029" t="str">
        <f>VLOOKUP(J4029,'State V-Lookup'!$A$1:$B$19,2,0)</f>
        <v>VIRGINIA</v>
      </c>
      <c r="M4029" t="str">
        <f>VLOOKUP(I4029,'Cost Center VLookup'!$A$1:$C$99,2,0)</f>
        <v>3333 Mid St Div Public Affairs</v>
      </c>
      <c r="N4029" t="str">
        <f>VLOOKUP(I4029,'Cost Center VLookup'!$A$1:$C$89,3,0)</f>
        <v>Mark Martin</v>
      </c>
      <c r="O4029" t="str">
        <f>VLOOKUP(I4029,'Cost Center VLookup'!$A$1:$D$97,4,0)</f>
        <v>Administration</v>
      </c>
    </row>
    <row r="4030" spans="1:15" ht="15" hidden="1">
      <c r="A4030" s="366" t="s">
        <v>4704</v>
      </c>
      <c r="B4030" s="367">
        <v>202109</v>
      </c>
      <c r="C4030" s="98" t="s">
        <v>4139</v>
      </c>
      <c r="D4030" s="366" t="s">
        <v>4713</v>
      </c>
      <c r="E4030" s="366" t="s">
        <v>4712</v>
      </c>
      <c r="F4030" s="368">
        <v>2000</v>
      </c>
      <c r="G4030" s="355">
        <v>30736</v>
      </c>
      <c r="H4030" s="7" t="s">
        <v>1015</v>
      </c>
      <c r="I4030" s="258">
        <v>3333</v>
      </c>
      <c r="J4030" s="351" t="s">
        <v>1026</v>
      </c>
      <c r="K4030" s="319" t="s">
        <v>4207</v>
      </c>
      <c r="L4030" t="str">
        <f>VLOOKUP(J4030,'State V-Lookup'!$A$1:$B$19,2,0)</f>
        <v>TENNESSEE</v>
      </c>
      <c r="M4030" t="str">
        <f>VLOOKUP(I4030,'Cost Center VLookup'!$A$1:$C$99,2,0)</f>
        <v>3333 Mid St Div Public Affairs</v>
      </c>
      <c r="N4030" t="str">
        <f>VLOOKUP(I4030,'Cost Center VLookup'!$A$1:$C$89,3,0)</f>
        <v>Mark Martin</v>
      </c>
      <c r="O4030" t="str">
        <f>VLOOKUP(I4030,'Cost Center VLookup'!$A$1:$D$97,4,0)</f>
        <v>Administration</v>
      </c>
    </row>
    <row r="4031" spans="1:15" ht="15" hidden="1">
      <c r="A4031" s="370" t="s">
        <v>4673</v>
      </c>
      <c r="B4031" s="367">
        <v>202109</v>
      </c>
      <c r="C4031" s="98" t="s">
        <v>4139</v>
      </c>
      <c r="D4031" s="370" t="s">
        <v>4714</v>
      </c>
      <c r="E4031" s="370" t="s">
        <v>470</v>
      </c>
      <c r="F4031" s="371">
        <v>700</v>
      </c>
      <c r="G4031" s="355">
        <v>30736</v>
      </c>
      <c r="H4031" s="7" t="s">
        <v>1015</v>
      </c>
      <c r="I4031" s="258">
        <v>2736</v>
      </c>
      <c r="J4031" s="351" t="s">
        <v>1011</v>
      </c>
      <c r="K4031" s="319" t="s">
        <v>4207</v>
      </c>
      <c r="L4031" t="str">
        <f>VLOOKUP(J4031,'State V-Lookup'!$A$1:$B$19,2,0)</f>
        <v>KENTUCKY</v>
      </c>
      <c r="M4031" t="str">
        <f>VLOOKUP(I4031,'Cost Center VLookup'!$A$1:$C$99,2,0)</f>
        <v>2736 KY Div Hopkinsville C&amp;M/Service</v>
      </c>
      <c r="N4031" t="str">
        <f>VLOOKUP(I4031,'Cost Center VLookup'!$A$1:$C$89,3,0)</f>
        <v>Ryan Tolbert</v>
      </c>
      <c r="O4031" t="str">
        <f>VLOOKUP(I4031,'Cost Center VLookup'!$A$1:$D$97,4,0)</f>
        <v>Mariam Tucker</v>
      </c>
    </row>
    <row r="4032" spans="1:15" ht="15" hidden="1">
      <c r="A4032" s="370" t="s">
        <v>4701</v>
      </c>
      <c r="B4032" s="367">
        <v>202109</v>
      </c>
      <c r="C4032" s="98" t="s">
        <v>4139</v>
      </c>
      <c r="D4032" s="370" t="s">
        <v>4716</v>
      </c>
      <c r="E4032" s="370" t="s">
        <v>4715</v>
      </c>
      <c r="F4032" s="371">
        <v>1000</v>
      </c>
      <c r="G4032" s="355">
        <v>30736</v>
      </c>
      <c r="H4032" s="7" t="s">
        <v>1015</v>
      </c>
      <c r="I4032" s="258">
        <v>2637</v>
      </c>
      <c r="J4032" s="351" t="s">
        <v>1011</v>
      </c>
      <c r="K4032" s="319" t="s">
        <v>4207</v>
      </c>
      <c r="L4032" t="str">
        <f>VLOOKUP(J4032,'State V-Lookup'!$A$1:$B$19,2,0)</f>
        <v>KENTUCKY</v>
      </c>
      <c r="M4032" t="str">
        <f>VLOOKUP(I4032,'Cost Center VLookup'!$A$1:$C$99,2,0)</f>
        <v>2637 KY Div Paducah C&amp;M/Service</v>
      </c>
      <c r="N4032" t="str">
        <f>VLOOKUP(I4032,'Cost Center VLookup'!$A$1:$C$89,3,0)</f>
        <v>Pat Mattingly / Sean Jones</v>
      </c>
      <c r="O4032" t="str">
        <f>VLOOKUP(I4032,'Cost Center VLookup'!$A$1:$D$97,4,0)</f>
        <v>Ryan Tolbert</v>
      </c>
    </row>
    <row r="4033" spans="1:15" ht="15" hidden="1">
      <c r="A4033" s="370" t="s">
        <v>4704</v>
      </c>
      <c r="B4033" s="367">
        <v>202109</v>
      </c>
      <c r="C4033" s="98" t="s">
        <v>4139</v>
      </c>
      <c r="D4033" s="370" t="s">
        <v>4717</v>
      </c>
      <c r="E4033" s="370" t="s">
        <v>470</v>
      </c>
      <c r="F4033" s="371">
        <v>500</v>
      </c>
      <c r="G4033" s="355">
        <v>30736</v>
      </c>
      <c r="H4033" s="7" t="s">
        <v>1015</v>
      </c>
      <c r="I4033" s="258">
        <v>2637</v>
      </c>
      <c r="J4033" s="351" t="s">
        <v>1011</v>
      </c>
      <c r="K4033" s="344" t="s">
        <v>4206</v>
      </c>
      <c r="L4033" t="str">
        <f>VLOOKUP(J4033,'State V-Lookup'!$A$1:$B$19,2,0)</f>
        <v>KENTUCKY</v>
      </c>
      <c r="M4033" t="str">
        <f>VLOOKUP(I4033,'Cost Center VLookup'!$A$1:$C$99,2,0)</f>
        <v>2637 KY Div Paducah C&amp;M/Service</v>
      </c>
      <c r="N4033" t="str">
        <f>VLOOKUP(I4033,'Cost Center VLookup'!$A$1:$C$89,3,0)</f>
        <v>Pat Mattingly / Sean Jones</v>
      </c>
      <c r="O4033" t="str">
        <f>VLOOKUP(I4033,'Cost Center VLookup'!$A$1:$D$97,4,0)</f>
        <v>Ryan Tolbert</v>
      </c>
    </row>
    <row r="4034" spans="1:15" ht="15" hidden="1">
      <c r="A4034" s="370" t="s">
        <v>4704</v>
      </c>
      <c r="B4034" s="367">
        <v>202109</v>
      </c>
      <c r="C4034" s="98" t="s">
        <v>4139</v>
      </c>
      <c r="D4034" s="370" t="s">
        <v>4718</v>
      </c>
      <c r="E4034" s="370" t="s">
        <v>711</v>
      </c>
      <c r="F4034" s="371">
        <v>700</v>
      </c>
      <c r="G4034" s="355">
        <v>30702</v>
      </c>
      <c r="H4034" s="7" t="s">
        <v>1012</v>
      </c>
      <c r="I4034" s="258">
        <v>2636</v>
      </c>
      <c r="J4034" s="351" t="s">
        <v>1011</v>
      </c>
      <c r="K4034" s="344" t="s">
        <v>4206</v>
      </c>
      <c r="L4034" t="str">
        <f>VLOOKUP(J4034,'State V-Lookup'!$A$1:$B$19,2,0)</f>
        <v>KENTUCKY</v>
      </c>
      <c r="M4034" t="str">
        <f>VLOOKUP(I4034,'Cost Center VLookup'!$A$1:$C$99,2,0)</f>
        <v>2636 KY Div Owensboro C&amp;M/Service</v>
      </c>
      <c r="N4034" t="str">
        <f>VLOOKUP(I4034,'Cost Center VLookup'!$A$1:$C$89,3,0)</f>
        <v>Robbie Porter / Daniel Mayfield</v>
      </c>
      <c r="O4034" t="str">
        <f>VLOOKUP(I4034,'Cost Center VLookup'!$A$1:$D$97,4,0)</f>
        <v>Mariam Tucker</v>
      </c>
    </row>
    <row r="4035" spans="1:15" ht="15" hidden="1">
      <c r="A4035" s="370" t="s">
        <v>4719</v>
      </c>
      <c r="B4035" s="367">
        <v>202109</v>
      </c>
      <c r="C4035" s="98" t="s">
        <v>4139</v>
      </c>
      <c r="D4035" s="370" t="s">
        <v>4720</v>
      </c>
      <c r="E4035" s="370" t="s">
        <v>1582</v>
      </c>
      <c r="F4035" s="371">
        <v>9228.85</v>
      </c>
      <c r="G4035" s="355">
        <v>30736</v>
      </c>
      <c r="H4035" s="7" t="s">
        <v>1015</v>
      </c>
      <c r="I4035" s="258">
        <v>3333</v>
      </c>
      <c r="J4035" s="351" t="s">
        <v>1026</v>
      </c>
      <c r="K4035" s="319" t="s">
        <v>4207</v>
      </c>
      <c r="L4035" t="str">
        <f>VLOOKUP(J4035,'State V-Lookup'!$A$1:$B$19,2,0)</f>
        <v>TENNESSEE</v>
      </c>
      <c r="M4035" t="str">
        <f>VLOOKUP(I4035,'Cost Center VLookup'!$A$1:$C$99,2,0)</f>
        <v>3333 Mid St Div Public Affairs</v>
      </c>
      <c r="N4035" t="str">
        <f>VLOOKUP(I4035,'Cost Center VLookup'!$A$1:$C$89,3,0)</f>
        <v>Mark Martin</v>
      </c>
      <c r="O4035" t="str">
        <f>VLOOKUP(I4035,'Cost Center VLookup'!$A$1:$D$97,4,0)</f>
        <v>Administration</v>
      </c>
    </row>
    <row r="4036" spans="1:15" ht="15" hidden="1">
      <c r="A4036" s="370" t="s">
        <v>4719</v>
      </c>
      <c r="B4036" s="367">
        <v>202109</v>
      </c>
      <c r="C4036" s="98" t="s">
        <v>4139</v>
      </c>
      <c r="D4036" s="370" t="s">
        <v>4722</v>
      </c>
      <c r="E4036" s="370" t="s">
        <v>4721</v>
      </c>
      <c r="F4036" s="371">
        <v>4089.4</v>
      </c>
      <c r="G4036" s="355">
        <v>30702</v>
      </c>
      <c r="H4036" s="7" t="s">
        <v>1012</v>
      </c>
      <c r="I4036" s="258">
        <v>3333</v>
      </c>
      <c r="J4036" s="351" t="s">
        <v>1026</v>
      </c>
      <c r="K4036" s="319" t="s">
        <v>4207</v>
      </c>
      <c r="L4036" t="str">
        <f>VLOOKUP(J4036,'State V-Lookup'!$A$1:$B$19,2,0)</f>
        <v>TENNESSEE</v>
      </c>
      <c r="M4036" t="str">
        <f>VLOOKUP(I4036,'Cost Center VLookup'!$A$1:$C$99,2,0)</f>
        <v>3333 Mid St Div Public Affairs</v>
      </c>
      <c r="N4036" t="str">
        <f>VLOOKUP(I4036,'Cost Center VLookup'!$A$1:$C$89,3,0)</f>
        <v>Mark Martin</v>
      </c>
      <c r="O4036" t="str">
        <f>VLOOKUP(I4036,'Cost Center VLookup'!$A$1:$D$97,4,0)</f>
        <v>Administration</v>
      </c>
    </row>
    <row r="4037" spans="1:15" ht="15" hidden="1">
      <c r="A4037" s="370" t="s">
        <v>4723</v>
      </c>
      <c r="B4037" s="367">
        <v>202109</v>
      </c>
      <c r="C4037" s="98" t="s">
        <v>4139</v>
      </c>
      <c r="D4037" s="370" t="s">
        <v>4724</v>
      </c>
      <c r="E4037" s="370" t="s">
        <v>4521</v>
      </c>
      <c r="F4037" s="371">
        <v>500</v>
      </c>
      <c r="G4037" s="355">
        <v>30736</v>
      </c>
      <c r="H4037" s="7" t="s">
        <v>1015</v>
      </c>
      <c r="I4037" s="258">
        <v>2636</v>
      </c>
      <c r="J4037" s="351" t="s">
        <v>1011</v>
      </c>
      <c r="K4037" s="319" t="s">
        <v>4207</v>
      </c>
      <c r="L4037" t="str">
        <f>VLOOKUP(J4037,'State V-Lookup'!$A$1:$B$19,2,0)</f>
        <v>KENTUCKY</v>
      </c>
      <c r="M4037" t="str">
        <f>VLOOKUP(I4037,'Cost Center VLookup'!$A$1:$C$99,2,0)</f>
        <v>2636 KY Div Owensboro C&amp;M/Service</v>
      </c>
      <c r="N4037" t="str">
        <f>VLOOKUP(I4037,'Cost Center VLookup'!$A$1:$C$89,3,0)</f>
        <v>Robbie Porter / Daniel Mayfield</v>
      </c>
      <c r="O4037" t="str">
        <f>VLOOKUP(I4037,'Cost Center VLookup'!$A$1:$D$97,4,0)</f>
        <v>Mariam Tucker</v>
      </c>
    </row>
    <row r="4038" spans="1:15" ht="15" hidden="1">
      <c r="A4038" s="419" t="s">
        <v>4806</v>
      </c>
      <c r="B4038" s="367">
        <v>202109</v>
      </c>
      <c r="C4038" s="98" t="s">
        <v>4139</v>
      </c>
      <c r="D4038" s="419" t="s">
        <v>4804</v>
      </c>
      <c r="E4038" s="419" t="s">
        <v>4805</v>
      </c>
      <c r="F4038" s="371">
        <v>8000</v>
      </c>
      <c r="G4038" s="355">
        <v>30702</v>
      </c>
      <c r="H4038" s="7" t="s">
        <v>1012</v>
      </c>
      <c r="I4038" s="258">
        <v>3333</v>
      </c>
      <c r="J4038" s="351" t="s">
        <v>1026</v>
      </c>
      <c r="K4038" s="319" t="s">
        <v>4207</v>
      </c>
      <c r="L4038" t="str">
        <f>VLOOKUP(J4038,'State V-Lookup'!$A$1:$B$19,2,0)</f>
        <v>TENNESSEE</v>
      </c>
      <c r="M4038" t="str">
        <f>VLOOKUP(I4038,'Cost Center VLookup'!$A$1:$C$99,2,0)</f>
        <v>3333 Mid St Div Public Affairs</v>
      </c>
      <c r="N4038" t="str">
        <f>VLOOKUP(I4038,'Cost Center VLookup'!$A$1:$C$89,3,0)</f>
        <v>Mark Martin</v>
      </c>
      <c r="O4038" t="str">
        <f>VLOOKUP(I4038,'Cost Center VLookup'!$A$1:$D$97,4,0)</f>
        <v>Administration</v>
      </c>
    </row>
    <row r="4039" spans="1:15" ht="15" hidden="1">
      <c r="A4039" s="419" t="s">
        <v>4666</v>
      </c>
      <c r="B4039" s="367">
        <v>202109</v>
      </c>
      <c r="C4039" s="98" t="s">
        <v>4139</v>
      </c>
      <c r="D4039" s="16" t="s">
        <v>4807</v>
      </c>
      <c r="E4039" s="419" t="s">
        <v>2431</v>
      </c>
      <c r="F4039" s="371">
        <v>1000</v>
      </c>
      <c r="G4039" s="355">
        <v>30736</v>
      </c>
      <c r="H4039" s="7" t="s">
        <v>1015</v>
      </c>
      <c r="I4039" s="258">
        <v>2637</v>
      </c>
      <c r="J4039" s="351" t="s">
        <v>1011</v>
      </c>
      <c r="K4039" s="319" t="s">
        <v>4207</v>
      </c>
      <c r="L4039" t="str">
        <f>VLOOKUP(J4039,'State V-Lookup'!$A$1:$B$19,2,0)</f>
        <v>KENTUCKY</v>
      </c>
      <c r="M4039" t="str">
        <f>VLOOKUP(I4039,'Cost Center VLookup'!$A$1:$C$99,2,0)</f>
        <v>2637 KY Div Paducah C&amp;M/Service</v>
      </c>
      <c r="N4039" t="str">
        <f>VLOOKUP(I4039,'Cost Center VLookup'!$A$1:$C$89,3,0)</f>
        <v>Pat Mattingly / Sean Jones</v>
      </c>
      <c r="O4039" t="str">
        <f>VLOOKUP(I4039,'Cost Center VLookup'!$A$1:$D$97,4,0)</f>
        <v>Ryan Tolbert</v>
      </c>
    </row>
    <row r="4040" spans="1:15" ht="15" hidden="1">
      <c r="A4040" s="420" t="s">
        <v>4704</v>
      </c>
      <c r="B4040" s="367">
        <v>202109</v>
      </c>
      <c r="C4040" s="98" t="s">
        <v>4139</v>
      </c>
      <c r="D4040" s="420" t="s">
        <v>4670</v>
      </c>
      <c r="E4040" s="420" t="s">
        <v>4808</v>
      </c>
      <c r="F4040" s="371">
        <v>5000</v>
      </c>
      <c r="G4040" s="355">
        <v>30705</v>
      </c>
      <c r="H4040" s="7" t="str">
        <f>VLOOKUP(G4040,'Sub-Acct VLookup'!$A$1:$B$44,2,0)</f>
        <v>Health</v>
      </c>
      <c r="I4040" s="258">
        <v>2634</v>
      </c>
      <c r="J4040" s="351" t="s">
        <v>1011</v>
      </c>
      <c r="K4040" s="319" t="s">
        <v>4207</v>
      </c>
      <c r="L4040" t="str">
        <f>VLOOKUP(J4040,'State V-Lookup'!$A$1:$B$19,2,0)</f>
        <v>KENTUCKY</v>
      </c>
      <c r="M4040" t="str">
        <f>VLOOKUP(I4040,'Cost Center VLookup'!$A$1:$C$99,2,0)</f>
        <v>2634 KY Div Madisonville C&amp;M/Service</v>
      </c>
      <c r="N4040" t="str">
        <f>VLOOKUP(I4040,'Cost Center VLookup'!$A$1:$C$89,3,0)</f>
        <v>Mike Coleman</v>
      </c>
      <c r="O4040" t="str">
        <f>VLOOKUP(I4040,'Cost Center VLookup'!$A$1:$D$97,4,0)</f>
        <v>Mariam Tucker</v>
      </c>
    </row>
    <row r="4041" spans="1:15" ht="15" hidden="1">
      <c r="A4041" s="421" t="s">
        <v>4698</v>
      </c>
      <c r="B4041" s="422">
        <v>202109</v>
      </c>
      <c r="C4041" s="98" t="s">
        <v>4139</v>
      </c>
      <c r="D4041" s="421" t="s">
        <v>4809</v>
      </c>
      <c r="E4041" s="421" t="s">
        <v>4810</v>
      </c>
      <c r="F4041" s="371">
        <v>1000</v>
      </c>
      <c r="G4041" s="355">
        <v>30736</v>
      </c>
      <c r="H4041" s="7" t="s">
        <v>1015</v>
      </c>
      <c r="I4041" s="258">
        <v>2637</v>
      </c>
      <c r="J4041" s="351" t="s">
        <v>1011</v>
      </c>
      <c r="K4041" s="344" t="s">
        <v>4206</v>
      </c>
      <c r="L4041" t="str">
        <f>VLOOKUP(J4041,'State V-Lookup'!$A$1:$B$19,2,0)</f>
        <v>KENTUCKY</v>
      </c>
      <c r="M4041" t="str">
        <f>VLOOKUP(I4041,'Cost Center VLookup'!$A$1:$C$99,2,0)</f>
        <v>2637 KY Div Paducah C&amp;M/Service</v>
      </c>
      <c r="N4041" t="str">
        <f>VLOOKUP(I4041,'Cost Center VLookup'!$A$1:$C$89,3,0)</f>
        <v>Pat Mattingly / Sean Jones</v>
      </c>
      <c r="O4041" t="str">
        <f>VLOOKUP(I4041,'Cost Center VLookup'!$A$1:$D$97,4,0)</f>
        <v>Ryan Tolbert</v>
      </c>
    </row>
    <row r="4042" spans="1:15" ht="15" hidden="1">
      <c r="A4042" s="421" t="s">
        <v>4806</v>
      </c>
      <c r="B4042" s="422">
        <v>202109</v>
      </c>
      <c r="C4042" s="98" t="s">
        <v>4139</v>
      </c>
      <c r="D4042" s="421" t="s">
        <v>4811</v>
      </c>
      <c r="E4042" s="421" t="s">
        <v>4812</v>
      </c>
      <c r="F4042" s="371">
        <v>500</v>
      </c>
      <c r="G4042" s="355">
        <v>30736</v>
      </c>
      <c r="H4042" s="7" t="s">
        <v>1015</v>
      </c>
      <c r="I4042" s="258">
        <v>3342</v>
      </c>
      <c r="J4042" s="351" t="s">
        <v>1026</v>
      </c>
      <c r="K4042" s="344" t="s">
        <v>4206</v>
      </c>
      <c r="L4042" t="str">
        <f>VLOOKUP(J4042,'State V-Lookup'!$A$1:$B$19,2,0)</f>
        <v>TENNESSEE</v>
      </c>
      <c r="M4042" t="str">
        <f>VLOOKUP(I4042,'Cost Center VLookup'!$A$1:$C$99,2,0)</f>
        <v>3342 Mid St Div Franklin Operations</v>
      </c>
      <c r="N4042" t="str">
        <f>VLOOKUP(I4042,'Cost Center VLookup'!$A$1:$C$89,3,0)</f>
        <v>Kenny Hay / Steve Steiger</v>
      </c>
      <c r="O4042" t="str">
        <f>VLOOKUP(I4042,'Cost Center VLookup'!$A$1:$D$97,4,0)</f>
        <v>Brett Lowe</v>
      </c>
    </row>
    <row r="4043" spans="1:15" ht="15" hidden="1">
      <c r="A4043" s="426" t="s">
        <v>4806</v>
      </c>
      <c r="B4043" s="427">
        <v>202109</v>
      </c>
      <c r="C4043" s="98" t="s">
        <v>4139</v>
      </c>
      <c r="D4043" s="426" t="s">
        <v>4998</v>
      </c>
      <c r="E4043" s="426" t="s">
        <v>1273</v>
      </c>
      <c r="F4043" s="371">
        <v>25000</v>
      </c>
      <c r="G4043" s="355">
        <v>30710</v>
      </c>
      <c r="H4043" s="7" t="s">
        <v>1016</v>
      </c>
      <c r="I4043" s="258">
        <v>2636</v>
      </c>
      <c r="J4043" s="351" t="s">
        <v>1011</v>
      </c>
      <c r="K4043" s="344" t="s">
        <v>4206</v>
      </c>
      <c r="L4043" t="str">
        <f>VLOOKUP(J4043,'State V-Lookup'!$A$1:$B$19,2,0)</f>
        <v>KENTUCKY</v>
      </c>
      <c r="M4043" t="str">
        <f>VLOOKUP(I4043,'Cost Center VLookup'!$A$1:$C$99,2,0)</f>
        <v>2636 KY Div Owensboro C&amp;M/Service</v>
      </c>
      <c r="N4043" t="str">
        <f>VLOOKUP(I4043,'Cost Center VLookup'!$A$1:$C$89,3,0)</f>
        <v>Robbie Porter / Daniel Mayfield</v>
      </c>
      <c r="O4043" t="str">
        <f>VLOOKUP(I4043,'Cost Center VLookup'!$A$1:$D$97,4,0)</f>
        <v>Mariam Tucker</v>
      </c>
    </row>
    <row r="4044" spans="1:15" ht="15" hidden="1">
      <c r="A4044" s="426" t="s">
        <v>4806</v>
      </c>
      <c r="B4044" s="427">
        <v>202109</v>
      </c>
      <c r="C4044" s="98" t="s">
        <v>4139</v>
      </c>
      <c r="D4044" s="426" t="s">
        <v>4999</v>
      </c>
      <c r="E4044" s="426" t="s">
        <v>2785</v>
      </c>
      <c r="F4044" s="371">
        <v>500</v>
      </c>
      <c r="G4044" s="355">
        <v>30706</v>
      </c>
      <c r="H4044" s="7" t="s">
        <v>1019</v>
      </c>
      <c r="I4044" s="258">
        <v>2637</v>
      </c>
      <c r="J4044" s="351" t="s">
        <v>1011</v>
      </c>
      <c r="K4044" s="319" t="s">
        <v>4207</v>
      </c>
      <c r="L4044" t="str">
        <f>VLOOKUP(J4044,'State V-Lookup'!$A$1:$B$19,2,0)</f>
        <v>KENTUCKY</v>
      </c>
      <c r="M4044" t="str">
        <f>VLOOKUP(I4044,'Cost Center VLookup'!$A$1:$C$99,2,0)</f>
        <v>2637 KY Div Paducah C&amp;M/Service</v>
      </c>
      <c r="N4044" t="str">
        <f>VLOOKUP(I4044,'Cost Center VLookup'!$A$1:$C$89,3,0)</f>
        <v>Pat Mattingly / Sean Jones</v>
      </c>
      <c r="O4044" t="str">
        <f>VLOOKUP(I4044,'Cost Center VLookup'!$A$1:$D$97,4,0)</f>
        <v>Ryan Tolbert</v>
      </c>
    </row>
    <row r="4045" spans="1:15" ht="15" hidden="1">
      <c r="A4045" s="428" t="s">
        <v>5003</v>
      </c>
      <c r="B4045" s="429">
        <v>202109</v>
      </c>
      <c r="C4045" s="98" t="s">
        <v>4139</v>
      </c>
      <c r="D4045" s="428" t="s">
        <v>5004</v>
      </c>
      <c r="E4045" s="428" t="s">
        <v>3107</v>
      </c>
      <c r="F4045" s="430">
        <v>5000</v>
      </c>
      <c r="G4045" s="355">
        <v>30711</v>
      </c>
      <c r="H4045" s="428" t="s">
        <v>4550</v>
      </c>
      <c r="I4045" s="258">
        <v>3333</v>
      </c>
      <c r="J4045" s="351" t="s">
        <v>1011</v>
      </c>
      <c r="K4045" s="319" t="s">
        <v>4207</v>
      </c>
      <c r="L4045" t="str">
        <f>VLOOKUP(J4045,'State V-Lookup'!$A$1:$B$19,2,0)</f>
        <v>KENTUCKY</v>
      </c>
      <c r="M4045" t="str">
        <f>VLOOKUP(I4045,'Cost Center VLookup'!$A$1:$C$99,2,0)</f>
        <v>3333 Mid St Div Public Affairs</v>
      </c>
      <c r="N4045" t="str">
        <f>VLOOKUP(I4045,'Cost Center VLookup'!$A$1:$C$89,3,0)</f>
        <v>Mark Martin</v>
      </c>
      <c r="O4045" t="str">
        <f>VLOOKUP(I4045,'Cost Center VLookup'!$A$1:$D$97,4,0)</f>
        <v>Administration</v>
      </c>
    </row>
    <row r="4046" spans="1:15" ht="15" hidden="1">
      <c r="A4046" s="428" t="s">
        <v>5003</v>
      </c>
      <c r="B4046" s="429">
        <v>202109</v>
      </c>
      <c r="C4046" s="98" t="s">
        <v>4139</v>
      </c>
      <c r="D4046" s="428" t="s">
        <v>5005</v>
      </c>
      <c r="E4046" s="428" t="s">
        <v>4053</v>
      </c>
      <c r="F4046" s="430">
        <v>6000</v>
      </c>
      <c r="G4046" s="355">
        <v>30711</v>
      </c>
      <c r="H4046" s="428" t="s">
        <v>4550</v>
      </c>
      <c r="I4046" s="258">
        <v>3333</v>
      </c>
      <c r="J4046" s="351" t="s">
        <v>1011</v>
      </c>
      <c r="K4046" s="319" t="s">
        <v>4207</v>
      </c>
      <c r="L4046" t="str">
        <f>VLOOKUP(J4046,'State V-Lookup'!$A$1:$B$19,2,0)</f>
        <v>KENTUCKY</v>
      </c>
      <c r="M4046" t="str">
        <f>VLOOKUP(I4046,'Cost Center VLookup'!$A$1:$C$99,2,0)</f>
        <v>3333 Mid St Div Public Affairs</v>
      </c>
      <c r="N4046" t="str">
        <f>VLOOKUP(I4046,'Cost Center VLookup'!$A$1:$C$89,3,0)</f>
        <v>Mark Martin</v>
      </c>
      <c r="O4046" t="str">
        <f>VLOOKUP(I4046,'Cost Center VLookup'!$A$1:$D$97,4,0)</f>
        <v>Administration</v>
      </c>
    </row>
    <row r="4047" spans="1:15" ht="15" hidden="1">
      <c r="A4047" s="428" t="s">
        <v>5003</v>
      </c>
      <c r="B4047" s="429">
        <v>202109</v>
      </c>
      <c r="C4047" s="98" t="s">
        <v>4139</v>
      </c>
      <c r="D4047" s="428" t="s">
        <v>5006</v>
      </c>
      <c r="E4047" s="428" t="s">
        <v>4056</v>
      </c>
      <c r="F4047" s="430">
        <v>5000</v>
      </c>
      <c r="G4047" s="355">
        <v>30711</v>
      </c>
      <c r="H4047" s="428" t="s">
        <v>4550</v>
      </c>
      <c r="I4047" s="258">
        <v>3333</v>
      </c>
      <c r="J4047" s="351" t="s">
        <v>1011</v>
      </c>
      <c r="K4047" s="319" t="s">
        <v>4207</v>
      </c>
      <c r="L4047" t="str">
        <f>VLOOKUP(J4047,'State V-Lookup'!$A$1:$B$19,2,0)</f>
        <v>KENTUCKY</v>
      </c>
      <c r="M4047" t="str">
        <f>VLOOKUP(I4047,'Cost Center VLookup'!$A$1:$C$99,2,0)</f>
        <v>3333 Mid St Div Public Affairs</v>
      </c>
      <c r="N4047" t="str">
        <f>VLOOKUP(I4047,'Cost Center VLookup'!$A$1:$C$89,3,0)</f>
        <v>Mark Martin</v>
      </c>
      <c r="O4047" t="str">
        <f>VLOOKUP(I4047,'Cost Center VLookup'!$A$1:$D$97,4,0)</f>
        <v>Administration</v>
      </c>
    </row>
    <row r="4048" spans="1:15" ht="15" hidden="1">
      <c r="A4048" s="428" t="s">
        <v>5000</v>
      </c>
      <c r="B4048" s="429">
        <v>202109</v>
      </c>
      <c r="C4048" s="98" t="s">
        <v>4139</v>
      </c>
      <c r="D4048" s="428" t="s">
        <v>5001</v>
      </c>
      <c r="E4048" s="428" t="s">
        <v>5002</v>
      </c>
      <c r="F4048" s="430">
        <v>1000</v>
      </c>
      <c r="G4048" s="355">
        <v>30736</v>
      </c>
      <c r="H4048" s="7" t="s">
        <v>1015</v>
      </c>
      <c r="I4048" s="258">
        <v>2637</v>
      </c>
      <c r="J4048" s="351" t="s">
        <v>1011</v>
      </c>
      <c r="K4048" s="319" t="s">
        <v>4207</v>
      </c>
      <c r="L4048" t="str">
        <f>VLOOKUP(J4048,'State V-Lookup'!$A$1:$B$19,2,0)</f>
        <v>KENTUCKY</v>
      </c>
      <c r="M4048" t="str">
        <f>VLOOKUP(I4048,'Cost Center VLookup'!$A$1:$C$99,2,0)</f>
        <v>2637 KY Div Paducah C&amp;M/Service</v>
      </c>
      <c r="N4048" t="str">
        <f>VLOOKUP(I4048,'Cost Center VLookup'!$A$1:$C$89,3,0)</f>
        <v>Pat Mattingly / Sean Jones</v>
      </c>
      <c r="O4048" t="str">
        <f>VLOOKUP(I4048,'Cost Center VLookup'!$A$1:$D$97,4,0)</f>
        <v>Ryan Tolbert</v>
      </c>
    </row>
    <row r="4049" spans="1:15" ht="15" hidden="1">
      <c r="A4049" s="431" t="s">
        <v>5003</v>
      </c>
      <c r="B4049" s="432">
        <v>202109</v>
      </c>
      <c r="C4049" s="98" t="s">
        <v>4139</v>
      </c>
      <c r="D4049" s="431" t="s">
        <v>5007</v>
      </c>
      <c r="E4049" s="431" t="s">
        <v>1524</v>
      </c>
      <c r="F4049" s="433">
        <v>8200</v>
      </c>
      <c r="G4049" s="355">
        <v>30711</v>
      </c>
      <c r="H4049" s="431" t="s">
        <v>4550</v>
      </c>
      <c r="I4049" s="258">
        <v>3333</v>
      </c>
      <c r="J4049" s="351" t="s">
        <v>1011</v>
      </c>
      <c r="K4049" s="319" t="s">
        <v>4207</v>
      </c>
      <c r="L4049" t="str">
        <f>VLOOKUP(J4049,'State V-Lookup'!$A$1:$B$19,2,0)</f>
        <v>KENTUCKY</v>
      </c>
      <c r="M4049" t="str">
        <f>VLOOKUP(I4049,'Cost Center VLookup'!$A$1:$C$99,2,0)</f>
        <v>3333 Mid St Div Public Affairs</v>
      </c>
      <c r="N4049" t="str">
        <f>VLOOKUP(I4049,'Cost Center VLookup'!$A$1:$C$89,3,0)</f>
        <v>Mark Martin</v>
      </c>
      <c r="O4049" t="str">
        <f>VLOOKUP(I4049,'Cost Center VLookup'!$A$1:$D$97,4,0)</f>
        <v>Administration</v>
      </c>
    </row>
    <row r="4050" spans="1:15" ht="15" hidden="1">
      <c r="A4050" s="431" t="s">
        <v>5008</v>
      </c>
      <c r="B4050" s="432">
        <v>202109</v>
      </c>
      <c r="C4050" s="98" t="s">
        <v>4139</v>
      </c>
      <c r="D4050" s="431" t="s">
        <v>5009</v>
      </c>
      <c r="E4050" s="431" t="s">
        <v>4561</v>
      </c>
      <c r="F4050" s="433">
        <v>600</v>
      </c>
      <c r="G4050" s="355">
        <v>30702</v>
      </c>
      <c r="H4050" s="431" t="s">
        <v>1012</v>
      </c>
      <c r="I4050" s="258">
        <v>3305</v>
      </c>
      <c r="J4050" s="434" t="s">
        <v>1027</v>
      </c>
      <c r="K4050" s="344" t="s">
        <v>4206</v>
      </c>
      <c r="L4050" t="str">
        <f>VLOOKUP(J4050,'State V-Lookup'!$A$1:$B$19,2,0)</f>
        <v>GENERAL OFFICE</v>
      </c>
      <c r="M4050" t="str">
        <f>VLOOKUP(I4050,'Cost Center VLookup'!$A$1:$C$99,2,0)</f>
        <v>3305 Mid St Div Franklin Tech Services Administration</v>
      </c>
      <c r="N4050" t="str">
        <f>VLOOKUP(I4050,'Cost Center VLookup'!$A$1:$C$89,3,0)</f>
        <v>Ryan Austin</v>
      </c>
      <c r="O4050" t="str">
        <f>VLOOKUP(I4050,'Cost Center VLookup'!$A$1:$D$97,4,0)</f>
        <v>Tech Services</v>
      </c>
    </row>
    <row r="4051" spans="1:15" ht="15" hidden="1">
      <c r="A4051" s="431" t="s">
        <v>5008</v>
      </c>
      <c r="B4051" s="432">
        <v>202109</v>
      </c>
      <c r="C4051" s="98" t="s">
        <v>4139</v>
      </c>
      <c r="D4051" s="431" t="s">
        <v>5010</v>
      </c>
      <c r="E4051" s="431" t="s">
        <v>5011</v>
      </c>
      <c r="F4051" s="433">
        <v>8000</v>
      </c>
      <c r="G4051" s="355">
        <v>30711</v>
      </c>
      <c r="H4051" s="431" t="s">
        <v>4550</v>
      </c>
      <c r="I4051" s="258">
        <v>3333</v>
      </c>
      <c r="J4051" s="351" t="s">
        <v>1011</v>
      </c>
      <c r="K4051" s="319" t="s">
        <v>4207</v>
      </c>
      <c r="L4051" t="str">
        <f>VLOOKUP(J4051,'State V-Lookup'!$A$1:$B$19,2,0)</f>
        <v>KENTUCKY</v>
      </c>
      <c r="M4051" t="str">
        <f>VLOOKUP(I4051,'Cost Center VLookup'!$A$1:$C$99,2,0)</f>
        <v>3333 Mid St Div Public Affairs</v>
      </c>
      <c r="N4051" t="str">
        <f>VLOOKUP(I4051,'Cost Center VLookup'!$A$1:$C$89,3,0)</f>
        <v>Mark Martin</v>
      </c>
      <c r="O4051" t="str">
        <f>VLOOKUP(I4051,'Cost Center VLookup'!$A$1:$D$97,4,0)</f>
        <v>Administration</v>
      </c>
    </row>
    <row r="4052" spans="1:15" ht="15" hidden="1">
      <c r="A4052" s="431" t="s">
        <v>5008</v>
      </c>
      <c r="B4052" s="432">
        <v>202109</v>
      </c>
      <c r="C4052" s="98" t="s">
        <v>4139</v>
      </c>
      <c r="D4052" s="431" t="s">
        <v>5012</v>
      </c>
      <c r="E4052" s="431" t="s">
        <v>3769</v>
      </c>
      <c r="F4052" s="433">
        <v>10000</v>
      </c>
      <c r="G4052" s="355">
        <v>30702</v>
      </c>
      <c r="H4052" s="431" t="s">
        <v>1012</v>
      </c>
      <c r="I4052" s="258">
        <v>2637</v>
      </c>
      <c r="J4052" s="351" t="s">
        <v>1011</v>
      </c>
      <c r="K4052" s="344" t="s">
        <v>4206</v>
      </c>
      <c r="L4052" t="str">
        <f>VLOOKUP(J4052,'State V-Lookup'!$A$1:$B$19,2,0)</f>
        <v>KENTUCKY</v>
      </c>
      <c r="M4052" t="str">
        <f>VLOOKUP(I4052,'Cost Center VLookup'!$A$1:$C$99,2,0)</f>
        <v>2637 KY Div Paducah C&amp;M/Service</v>
      </c>
      <c r="N4052" t="str">
        <f>VLOOKUP(I4052,'Cost Center VLookup'!$A$1:$C$89,3,0)</f>
        <v>Pat Mattingly / Sean Jones</v>
      </c>
      <c r="O4052" t="str">
        <f>VLOOKUP(I4052,'Cost Center VLookup'!$A$1:$D$97,4,0)</f>
        <v>Ryan Tolbert</v>
      </c>
    </row>
    <row r="4053" spans="1:15" ht="15" hidden="1">
      <c r="A4053" s="431" t="s">
        <v>5008</v>
      </c>
      <c r="B4053" s="432">
        <v>202109</v>
      </c>
      <c r="C4053" s="98" t="s">
        <v>4139</v>
      </c>
      <c r="D4053" s="431" t="s">
        <v>5013</v>
      </c>
      <c r="E4053" s="431" t="s">
        <v>5014</v>
      </c>
      <c r="F4053" s="433">
        <v>1000</v>
      </c>
      <c r="G4053" s="355">
        <v>30702</v>
      </c>
      <c r="H4053" s="431" t="s">
        <v>1012</v>
      </c>
      <c r="I4053" s="258">
        <v>3436</v>
      </c>
      <c r="J4053" s="351" t="s">
        <v>1026</v>
      </c>
      <c r="K4053" s="344" t="s">
        <v>4206</v>
      </c>
      <c r="L4053" t="str">
        <f>VLOOKUP(J4053,'State V-Lookup'!$A$1:$B$19,2,0)</f>
        <v>TENNESSEE</v>
      </c>
      <c r="M4053" t="str">
        <f>VLOOKUP(I4053,'Cost Center VLookup'!$A$1:$C$99,2,0)</f>
        <v>3436 Mid St Div Johnson City Tri-Cities Operations</v>
      </c>
      <c r="N4053" t="str">
        <f>VLOOKUP(I4053,'Cost Center VLookup'!$A$1:$C$89,3,0)</f>
        <v>John Bradley</v>
      </c>
      <c r="O4053" t="str">
        <f>VLOOKUP(I4053,'Cost Center VLookup'!$A$1:$D$97,4,0)</f>
        <v>Bernie Anderson</v>
      </c>
    </row>
    <row r="4054" spans="1:15" ht="15" hidden="1">
      <c r="A4054" s="435" t="s">
        <v>5003</v>
      </c>
      <c r="B4054" s="436">
        <v>202109</v>
      </c>
      <c r="C4054" s="98" t="s">
        <v>4139</v>
      </c>
      <c r="D4054" s="435" t="s">
        <v>5015</v>
      </c>
      <c r="E4054" s="435" t="s">
        <v>4075</v>
      </c>
      <c r="F4054" s="437">
        <v>5500</v>
      </c>
      <c r="G4054" s="355">
        <v>30711</v>
      </c>
      <c r="H4054" s="435" t="s">
        <v>4550</v>
      </c>
      <c r="I4054" s="258">
        <v>3333</v>
      </c>
      <c r="J4054" s="351" t="s">
        <v>1026</v>
      </c>
      <c r="K4054" s="319" t="s">
        <v>4207</v>
      </c>
      <c r="L4054" t="str">
        <f>VLOOKUP(J4054,'State V-Lookup'!$A$1:$B$19,2,0)</f>
        <v>TENNESSEE</v>
      </c>
      <c r="M4054" t="str">
        <f>VLOOKUP(I4054,'Cost Center VLookup'!$A$1:$C$99,2,0)</f>
        <v>3333 Mid St Div Public Affairs</v>
      </c>
      <c r="N4054" t="str">
        <f>VLOOKUP(I4054,'Cost Center VLookup'!$A$1:$C$89,3,0)</f>
        <v>Mark Martin</v>
      </c>
      <c r="O4054" t="str">
        <f>VLOOKUP(I4054,'Cost Center VLookup'!$A$1:$D$97,4,0)</f>
        <v>Administration</v>
      </c>
    </row>
    <row r="4055" spans="1:15" ht="15" hidden="1">
      <c r="A4055" s="435" t="s">
        <v>5003</v>
      </c>
      <c r="B4055" s="436">
        <v>202109</v>
      </c>
      <c r="C4055" s="98" t="s">
        <v>4139</v>
      </c>
      <c r="D4055" s="435" t="s">
        <v>5016</v>
      </c>
      <c r="E4055" s="435" t="s">
        <v>4051</v>
      </c>
      <c r="F4055" s="437">
        <v>5000</v>
      </c>
      <c r="G4055" s="355">
        <v>30711</v>
      </c>
      <c r="H4055" s="435" t="s">
        <v>4550</v>
      </c>
      <c r="I4055" s="258">
        <v>3333</v>
      </c>
      <c r="J4055" s="351" t="s">
        <v>1011</v>
      </c>
      <c r="K4055" s="319" t="s">
        <v>4207</v>
      </c>
      <c r="L4055" t="str">
        <f>VLOOKUP(J4055,'State V-Lookup'!$A$1:$B$19,2,0)</f>
        <v>KENTUCKY</v>
      </c>
      <c r="M4055" t="str">
        <f>VLOOKUP(I4055,'Cost Center VLookup'!$A$1:$C$99,2,0)</f>
        <v>3333 Mid St Div Public Affairs</v>
      </c>
      <c r="N4055" t="str">
        <f>VLOOKUP(I4055,'Cost Center VLookup'!$A$1:$C$89,3,0)</f>
        <v>Mark Martin</v>
      </c>
      <c r="O4055" t="str">
        <f>VLOOKUP(I4055,'Cost Center VLookup'!$A$1:$D$97,4,0)</f>
        <v>Administration</v>
      </c>
    </row>
    <row r="4056" spans="1:15" ht="15" hidden="1">
      <c r="A4056" s="435" t="s">
        <v>5003</v>
      </c>
      <c r="B4056" s="436">
        <v>202109</v>
      </c>
      <c r="C4056" s="98" t="s">
        <v>4139</v>
      </c>
      <c r="D4056" s="435" t="s">
        <v>5017</v>
      </c>
      <c r="E4056" s="435" t="s">
        <v>4072</v>
      </c>
      <c r="F4056" s="437">
        <v>8500</v>
      </c>
      <c r="G4056" s="355">
        <v>30711</v>
      </c>
      <c r="H4056" s="435" t="s">
        <v>4550</v>
      </c>
      <c r="I4056" s="258">
        <v>3333</v>
      </c>
      <c r="J4056" s="351" t="s">
        <v>1026</v>
      </c>
      <c r="K4056" s="319" t="s">
        <v>4207</v>
      </c>
      <c r="L4056" t="str">
        <f>VLOOKUP(J4056,'State V-Lookup'!$A$1:$B$19,2,0)</f>
        <v>TENNESSEE</v>
      </c>
      <c r="M4056" t="str">
        <f>VLOOKUP(I4056,'Cost Center VLookup'!$A$1:$C$99,2,0)</f>
        <v>3333 Mid St Div Public Affairs</v>
      </c>
      <c r="N4056" t="str">
        <f>VLOOKUP(I4056,'Cost Center VLookup'!$A$1:$C$89,3,0)</f>
        <v>Mark Martin</v>
      </c>
      <c r="O4056" t="str">
        <f>VLOOKUP(I4056,'Cost Center VLookup'!$A$1:$D$97,4,0)</f>
        <v>Administration</v>
      </c>
    </row>
    <row r="4057" spans="1:15" ht="15" hidden="1">
      <c r="A4057" s="435" t="s">
        <v>5003</v>
      </c>
      <c r="B4057" s="436">
        <v>202109</v>
      </c>
      <c r="C4057" s="98" t="s">
        <v>4139</v>
      </c>
      <c r="D4057" s="435" t="s">
        <v>5018</v>
      </c>
      <c r="E4057" s="435" t="s">
        <v>3107</v>
      </c>
      <c r="F4057" s="437">
        <v>5000</v>
      </c>
      <c r="G4057" s="355">
        <v>30711</v>
      </c>
      <c r="H4057" s="435" t="s">
        <v>4550</v>
      </c>
      <c r="I4057" s="258">
        <v>3333</v>
      </c>
      <c r="J4057" s="351" t="s">
        <v>1011</v>
      </c>
      <c r="K4057" s="319" t="s">
        <v>4207</v>
      </c>
      <c r="L4057" t="str">
        <f>VLOOKUP(J4057,'State V-Lookup'!$A$1:$B$19,2,0)</f>
        <v>KENTUCKY</v>
      </c>
      <c r="M4057" t="str">
        <f>VLOOKUP(I4057,'Cost Center VLookup'!$A$1:$C$99,2,0)</f>
        <v>3333 Mid St Div Public Affairs</v>
      </c>
      <c r="N4057" t="str">
        <f>VLOOKUP(I4057,'Cost Center VLookup'!$A$1:$C$89,3,0)</f>
        <v>Mark Martin</v>
      </c>
      <c r="O4057" t="str">
        <f>VLOOKUP(I4057,'Cost Center VLookup'!$A$1:$D$97,4,0)</f>
        <v>Administration</v>
      </c>
    </row>
    <row r="4058" spans="1:15" ht="15" hidden="1">
      <c r="A4058" s="435" t="s">
        <v>5008</v>
      </c>
      <c r="B4058" s="436">
        <v>202109</v>
      </c>
      <c r="C4058" s="98" t="s">
        <v>4139</v>
      </c>
      <c r="D4058" s="435" t="s">
        <v>5019</v>
      </c>
      <c r="E4058" s="435" t="s">
        <v>2763</v>
      </c>
      <c r="F4058" s="437">
        <v>5000</v>
      </c>
      <c r="G4058" s="355">
        <v>30702</v>
      </c>
      <c r="H4058" s="435" t="s">
        <v>1012</v>
      </c>
      <c r="I4058" s="258">
        <v>2636</v>
      </c>
      <c r="J4058" s="351" t="s">
        <v>1011</v>
      </c>
      <c r="K4058" s="319" t="s">
        <v>4207</v>
      </c>
      <c r="L4058" t="str">
        <f>VLOOKUP(J4058,'State V-Lookup'!$A$1:$B$19,2,0)</f>
        <v>KENTUCKY</v>
      </c>
      <c r="M4058" t="str">
        <f>VLOOKUP(I4058,'Cost Center VLookup'!$A$1:$C$99,2,0)</f>
        <v>2636 KY Div Owensboro C&amp;M/Service</v>
      </c>
      <c r="N4058" t="str">
        <f>VLOOKUP(I4058,'Cost Center VLookup'!$A$1:$C$89,3,0)</f>
        <v>Robbie Porter / Daniel Mayfield</v>
      </c>
      <c r="O4058" t="str">
        <f>VLOOKUP(I4058,'Cost Center VLookup'!$A$1:$D$97,4,0)</f>
        <v>Mariam Tucker</v>
      </c>
    </row>
    <row r="4059" spans="1:15" ht="15" hidden="1">
      <c r="A4059" s="435" t="s">
        <v>5020</v>
      </c>
      <c r="B4059" s="436">
        <v>202109</v>
      </c>
      <c r="C4059" s="98" t="s">
        <v>4139</v>
      </c>
      <c r="D4059" s="435" t="s">
        <v>5021</v>
      </c>
      <c r="E4059" s="435" t="s">
        <v>5022</v>
      </c>
      <c r="F4059" s="437">
        <v>500</v>
      </c>
      <c r="G4059" s="355">
        <v>30736</v>
      </c>
      <c r="H4059" s="435" t="s">
        <v>1015</v>
      </c>
      <c r="I4059" s="258">
        <v>3305</v>
      </c>
      <c r="J4059" s="434" t="s">
        <v>1027</v>
      </c>
      <c r="K4059" s="319" t="s">
        <v>4207</v>
      </c>
      <c r="L4059" t="str">
        <f>VLOOKUP(J4059,'State V-Lookup'!$A$1:$B$19,2,0)</f>
        <v>GENERAL OFFICE</v>
      </c>
      <c r="M4059" t="str">
        <f>VLOOKUP(I4059,'Cost Center VLookup'!$A$1:$C$99,2,0)</f>
        <v>3305 Mid St Div Franklin Tech Services Administration</v>
      </c>
      <c r="N4059" t="str">
        <f>VLOOKUP(I4059,'Cost Center VLookup'!$A$1:$C$89,3,0)</f>
        <v>Ryan Austin</v>
      </c>
      <c r="O4059" t="str">
        <f>VLOOKUP(I4059,'Cost Center VLookup'!$A$1:$D$97,4,0)</f>
        <v>Tech Services</v>
      </c>
    </row>
    <row r="4060" spans="1:15" ht="15" hidden="1">
      <c r="A4060" s="438" t="s">
        <v>5023</v>
      </c>
      <c r="B4060" s="439">
        <v>202109</v>
      </c>
      <c r="C4060" s="98" t="s">
        <v>4139</v>
      </c>
      <c r="D4060" s="438" t="s">
        <v>5024</v>
      </c>
      <c r="E4060" s="438" t="s">
        <v>4808</v>
      </c>
      <c r="F4060" s="440">
        <v>5000</v>
      </c>
      <c r="G4060" s="349">
        <v>30705</v>
      </c>
      <c r="H4060" s="438" t="s">
        <v>1017</v>
      </c>
      <c r="I4060" s="258">
        <v>2634</v>
      </c>
      <c r="J4060" s="351" t="s">
        <v>1011</v>
      </c>
      <c r="K4060" s="319" t="s">
        <v>4207</v>
      </c>
      <c r="L4060" t="str">
        <f>VLOOKUP(J4060,'State V-Lookup'!$A$1:$B$19,2,0)</f>
        <v>KENTUCKY</v>
      </c>
      <c r="M4060" t="str">
        <f>VLOOKUP(I4060,'Cost Center VLookup'!$A$1:$C$99,2,0)</f>
        <v>2634 KY Div Madisonville C&amp;M/Service</v>
      </c>
      <c r="N4060" t="str">
        <f>VLOOKUP(I4060,'Cost Center VLookup'!$A$1:$C$89,3,0)</f>
        <v>Mike Coleman</v>
      </c>
      <c r="O4060" t="str">
        <f>VLOOKUP(I4060,'Cost Center VLookup'!$A$1:$D$97,4,0)</f>
        <v>Mariam Tucker</v>
      </c>
    </row>
    <row r="4061" spans="1:15" ht="15" hidden="1">
      <c r="A4061" s="438" t="s">
        <v>5023</v>
      </c>
      <c r="B4061" s="439">
        <v>202109</v>
      </c>
      <c r="C4061" s="98" t="s">
        <v>4139</v>
      </c>
      <c r="D4061" s="438"/>
      <c r="E4061" s="438"/>
      <c r="F4061" s="440">
        <v>103276.04</v>
      </c>
      <c r="G4061" s="349">
        <v>30711</v>
      </c>
      <c r="H4061" s="438" t="s">
        <v>4550</v>
      </c>
      <c r="I4061" s="258">
        <v>3333</v>
      </c>
      <c r="J4061" s="441" t="s">
        <v>1011</v>
      </c>
      <c r="K4061" s="319" t="s">
        <v>4207</v>
      </c>
      <c r="L4061" t="str">
        <f>VLOOKUP(J4061,'State V-Lookup'!$A$1:$B$19,2,0)</f>
        <v>KENTUCKY</v>
      </c>
      <c r="M4061" t="str">
        <f>VLOOKUP(I4061,'Cost Center VLookup'!$A$1:$C$99,2,0)</f>
        <v>3333 Mid St Div Public Affairs</v>
      </c>
      <c r="N4061" t="str">
        <f>VLOOKUP(I4061,'Cost Center VLookup'!$A$1:$C$89,3,0)</f>
        <v>Mark Martin</v>
      </c>
      <c r="O4061" t="str">
        <f>VLOOKUP(I4061,'Cost Center VLookup'!$A$1:$D$97,4,0)</f>
        <v>Administration</v>
      </c>
    </row>
    <row r="4062" spans="1:15" ht="15" hidden="1">
      <c r="A4062" s="438" t="s">
        <v>5023</v>
      </c>
      <c r="B4062" s="439">
        <v>202109</v>
      </c>
      <c r="C4062" s="98" t="s">
        <v>4139</v>
      </c>
      <c r="F4062" s="440">
        <v>58131.49</v>
      </c>
      <c r="G4062" s="349">
        <v>30711</v>
      </c>
      <c r="H4062" s="438" t="s">
        <v>4550</v>
      </c>
      <c r="I4062" s="258">
        <v>3333</v>
      </c>
      <c r="J4062" s="441" t="s">
        <v>1026</v>
      </c>
      <c r="K4062" s="319" t="s">
        <v>4207</v>
      </c>
      <c r="L4062" t="str">
        <f>VLOOKUP(J4062,'State V-Lookup'!$A$1:$B$19,2,0)</f>
        <v>TENNESSEE</v>
      </c>
      <c r="M4062" t="str">
        <f>VLOOKUP(I4062,'Cost Center VLookup'!$A$1:$C$99,2,0)</f>
        <v>3333 Mid St Div Public Affairs</v>
      </c>
      <c r="N4062" t="str">
        <f>VLOOKUP(I4062,'Cost Center VLookup'!$A$1:$C$89,3,0)</f>
        <v>Mark Martin</v>
      </c>
      <c r="O4062" t="str">
        <f>VLOOKUP(I4062,'Cost Center VLookup'!$A$1:$D$97,4,0)</f>
        <v>Administration</v>
      </c>
    </row>
    <row r="4063" spans="1:15" s="448" customFormat="1" ht="15" hidden="1">
      <c r="A4063" s="444" t="s">
        <v>5023</v>
      </c>
      <c r="B4063" s="445">
        <v>202109</v>
      </c>
      <c r="C4063" s="446" t="s">
        <v>4139</v>
      </c>
      <c r="D4063" s="447"/>
      <c r="F4063" s="449">
        <v>11278.47</v>
      </c>
      <c r="G4063" s="450">
        <v>30711</v>
      </c>
      <c r="H4063" s="444" t="s">
        <v>4550</v>
      </c>
      <c r="I4063" s="451">
        <v>3333</v>
      </c>
      <c r="J4063" s="452" t="s">
        <v>1035</v>
      </c>
      <c r="K4063" s="453" t="s">
        <v>4207</v>
      </c>
      <c r="L4063" s="448" t="str">
        <f>VLOOKUP(J4063,'State V-Lookup'!$A$1:$B$19,2,0)</f>
        <v>VIRGINIA</v>
      </c>
      <c r="M4063" s="448" t="str">
        <f>VLOOKUP(I4063,'Cost Center VLookup'!$A$1:$C$99,2,0)</f>
        <v>3333 Mid St Div Public Affairs</v>
      </c>
      <c r="N4063" s="448" t="str">
        <f>VLOOKUP(I4063,'Cost Center VLookup'!$A$1:$C$89,3,0)</f>
        <v>Mark Martin</v>
      </c>
      <c r="O4063" s="448" t="str">
        <f>VLOOKUP(I4063,'Cost Center VLookup'!$A$1:$D$97,4,0)</f>
        <v>Administration</v>
      </c>
    </row>
    <row r="4064" spans="1:15" ht="15" hidden="1">
      <c r="A4064" s="442" t="s">
        <v>1695</v>
      </c>
      <c r="B4064" s="443">
        <v>202110</v>
      </c>
      <c r="C4064" s="98" t="s">
        <v>5073</v>
      </c>
      <c r="D4064" s="442" t="s">
        <v>1695</v>
      </c>
      <c r="E4064" s="442" t="s">
        <v>1695</v>
      </c>
      <c r="F4064" s="454">
        <v>1.36</v>
      </c>
      <c r="G4064" s="355">
        <v>30736</v>
      </c>
      <c r="H4064" s="442" t="s">
        <v>1015</v>
      </c>
      <c r="I4064" s="258">
        <v>3434</v>
      </c>
      <c r="J4064" s="441" t="s">
        <v>1026</v>
      </c>
      <c r="K4064" s="319" t="s">
        <v>4207</v>
      </c>
      <c r="L4064" t="str">
        <f>VLOOKUP(J4064,'State V-Lookup'!$A$1:$B$19,2,0)</f>
        <v>TENNESSEE</v>
      </c>
      <c r="M4064" t="str">
        <f>VLOOKUP(I4064,'Cost Center VLookup'!$A$1:$C$99,2,0)</f>
        <v>3434 Mid St Div Maryville Operations</v>
      </c>
      <c r="N4064" t="str">
        <f>VLOOKUP(I4064,'Cost Center VLookup'!$A$1:$C$89,3,0)</f>
        <v>Bobby Burrell</v>
      </c>
      <c r="O4064" t="str">
        <f>VLOOKUP(I4064,'Cost Center VLookup'!$A$1:$D$97,4,0)</f>
        <v>Bernie Anderson</v>
      </c>
    </row>
    <row r="4065" spans="1:15" ht="15" hidden="1">
      <c r="A4065" s="442" t="s">
        <v>5056</v>
      </c>
      <c r="B4065" s="443">
        <v>202110</v>
      </c>
      <c r="C4065" s="98" t="s">
        <v>5073</v>
      </c>
      <c r="D4065" s="442" t="s">
        <v>5025</v>
      </c>
      <c r="E4065" s="442" t="s">
        <v>470</v>
      </c>
      <c r="F4065" s="454">
        <v>4000</v>
      </c>
      <c r="G4065" s="355">
        <v>30736</v>
      </c>
      <c r="H4065" s="442" t="s">
        <v>1015</v>
      </c>
      <c r="I4065" s="258">
        <v>3333</v>
      </c>
      <c r="J4065" s="351" t="s">
        <v>1011</v>
      </c>
      <c r="K4065" s="319" t="s">
        <v>4207</v>
      </c>
      <c r="L4065" t="str">
        <f>VLOOKUP(J4065,'State V-Lookup'!$A$1:$B$19,2,0)</f>
        <v>KENTUCKY</v>
      </c>
      <c r="M4065" t="str">
        <f>VLOOKUP(I4065,'Cost Center VLookup'!$A$1:$C$99,2,0)</f>
        <v>3333 Mid St Div Public Affairs</v>
      </c>
      <c r="N4065" t="str">
        <f>VLOOKUP(I4065,'Cost Center VLookup'!$A$1:$C$89,3,0)</f>
        <v>Mark Martin</v>
      </c>
      <c r="O4065" t="str">
        <f>VLOOKUP(I4065,'Cost Center VLookup'!$A$1:$D$97,4,0)</f>
        <v>Administration</v>
      </c>
    </row>
    <row r="4066" spans="1:15" ht="15" hidden="1">
      <c r="A4066" s="442" t="s">
        <v>4704</v>
      </c>
      <c r="B4066" s="443">
        <v>202110</v>
      </c>
      <c r="C4066" s="98" t="s">
        <v>5073</v>
      </c>
      <c r="D4066" s="442" t="s">
        <v>5057</v>
      </c>
      <c r="E4066" s="442" t="s">
        <v>5026</v>
      </c>
      <c r="F4066" s="454">
        <v>750</v>
      </c>
      <c r="G4066" s="355">
        <v>30736</v>
      </c>
      <c r="H4066" s="442" t="s">
        <v>1015</v>
      </c>
      <c r="I4066" s="258">
        <v>2736</v>
      </c>
      <c r="J4066" s="351" t="s">
        <v>1011</v>
      </c>
      <c r="K4066" s="319" t="s">
        <v>4207</v>
      </c>
      <c r="L4066" t="str">
        <f>VLOOKUP(J4066,'State V-Lookup'!$A$1:$B$19,2,0)</f>
        <v>KENTUCKY</v>
      </c>
      <c r="M4066" t="str">
        <f>VLOOKUP(I4066,'Cost Center VLookup'!$A$1:$C$99,2,0)</f>
        <v>2736 KY Div Hopkinsville C&amp;M/Service</v>
      </c>
      <c r="N4066" t="str">
        <f>VLOOKUP(I4066,'Cost Center VLookup'!$A$1:$C$89,3,0)</f>
        <v>Ryan Tolbert</v>
      </c>
      <c r="O4066" t="str">
        <f>VLOOKUP(I4066,'Cost Center VLookup'!$A$1:$D$97,4,0)</f>
        <v>Mariam Tucker</v>
      </c>
    </row>
    <row r="4067" spans="1:15" ht="15" hidden="1">
      <c r="A4067" s="442" t="s">
        <v>5058</v>
      </c>
      <c r="B4067" s="443">
        <v>202110</v>
      </c>
      <c r="C4067" s="98" t="s">
        <v>5073</v>
      </c>
      <c r="D4067" s="442" t="s">
        <v>5027</v>
      </c>
      <c r="E4067" s="442" t="s">
        <v>3438</v>
      </c>
      <c r="F4067" s="454">
        <v>250</v>
      </c>
      <c r="G4067" s="355">
        <v>30736</v>
      </c>
      <c r="H4067" s="442" t="s">
        <v>1015</v>
      </c>
      <c r="I4067" s="258">
        <v>2736</v>
      </c>
      <c r="J4067" s="351" t="s">
        <v>1011</v>
      </c>
      <c r="K4067" s="319" t="s">
        <v>4207</v>
      </c>
      <c r="L4067" t="str">
        <f>VLOOKUP(J4067,'State V-Lookup'!$A$1:$B$19,2,0)</f>
        <v>KENTUCKY</v>
      </c>
      <c r="M4067" t="str">
        <f>VLOOKUP(I4067,'Cost Center VLookup'!$A$1:$C$99,2,0)</f>
        <v>2736 KY Div Hopkinsville C&amp;M/Service</v>
      </c>
      <c r="N4067" t="str">
        <f>VLOOKUP(I4067,'Cost Center VLookup'!$A$1:$C$89,3,0)</f>
        <v>Ryan Tolbert</v>
      </c>
      <c r="O4067" t="str">
        <f>VLOOKUP(I4067,'Cost Center VLookup'!$A$1:$D$97,4,0)</f>
        <v>Mariam Tucker</v>
      </c>
    </row>
    <row r="4068" spans="1:15" ht="15" hidden="1">
      <c r="A4068" s="442" t="s">
        <v>5059</v>
      </c>
      <c r="B4068" s="443">
        <v>202110</v>
      </c>
      <c r="C4068" s="98" t="s">
        <v>5073</v>
      </c>
      <c r="D4068" s="442" t="s">
        <v>5060</v>
      </c>
      <c r="E4068" s="442" t="s">
        <v>1434</v>
      </c>
      <c r="F4068" s="454">
        <v>3000</v>
      </c>
      <c r="G4068" s="355">
        <v>30706</v>
      </c>
      <c r="H4068" s="442" t="s">
        <v>1019</v>
      </c>
      <c r="I4068" s="258">
        <v>2636</v>
      </c>
      <c r="J4068" s="351" t="s">
        <v>1011</v>
      </c>
      <c r="K4068" s="319" t="s">
        <v>4207</v>
      </c>
      <c r="L4068" t="str">
        <f>VLOOKUP(J4068,'State V-Lookup'!$A$1:$B$19,2,0)</f>
        <v>KENTUCKY</v>
      </c>
      <c r="M4068" t="str">
        <f>VLOOKUP(I4068,'Cost Center VLookup'!$A$1:$C$99,2,0)</f>
        <v>2636 KY Div Owensboro C&amp;M/Service</v>
      </c>
      <c r="N4068" t="str">
        <f>VLOOKUP(I4068,'Cost Center VLookup'!$A$1:$C$89,3,0)</f>
        <v>Robbie Porter / Daniel Mayfield</v>
      </c>
      <c r="O4068" t="str">
        <f>VLOOKUP(I4068,'Cost Center VLookup'!$A$1:$D$97,4,0)</f>
        <v>Mariam Tucker</v>
      </c>
    </row>
    <row r="4069" spans="1:15" ht="15" hidden="1">
      <c r="A4069" s="442" t="s">
        <v>5059</v>
      </c>
      <c r="B4069" s="443">
        <v>202110</v>
      </c>
      <c r="C4069" s="98" t="s">
        <v>5073</v>
      </c>
      <c r="D4069" s="442" t="s">
        <v>5028</v>
      </c>
      <c r="E4069" s="442" t="s">
        <v>704</v>
      </c>
      <c r="F4069" s="454">
        <v>100</v>
      </c>
      <c r="G4069" s="355">
        <v>30702</v>
      </c>
      <c r="H4069" s="442" t="s">
        <v>1012</v>
      </c>
      <c r="I4069" s="258">
        <v>2736</v>
      </c>
      <c r="J4069" s="351" t="s">
        <v>1011</v>
      </c>
      <c r="K4069" s="344" t="s">
        <v>4206</v>
      </c>
      <c r="L4069" t="str">
        <f>VLOOKUP(J4069,'State V-Lookup'!$A$1:$B$19,2,0)</f>
        <v>KENTUCKY</v>
      </c>
      <c r="M4069" t="str">
        <f>VLOOKUP(I4069,'Cost Center VLookup'!$A$1:$C$99,2,0)</f>
        <v>2736 KY Div Hopkinsville C&amp;M/Service</v>
      </c>
      <c r="N4069" t="str">
        <f>VLOOKUP(I4069,'Cost Center VLookup'!$A$1:$C$89,3,0)</f>
        <v>Ryan Tolbert</v>
      </c>
      <c r="O4069" t="str">
        <f>VLOOKUP(I4069,'Cost Center VLookup'!$A$1:$D$97,4,0)</f>
        <v>Mariam Tucker</v>
      </c>
    </row>
    <row r="4070" spans="1:15" ht="15" hidden="1">
      <c r="A4070" s="442" t="s">
        <v>5061</v>
      </c>
      <c r="B4070" s="443">
        <v>202110</v>
      </c>
      <c r="C4070" s="98" t="s">
        <v>5073</v>
      </c>
      <c r="D4070" s="442" t="s">
        <v>5062</v>
      </c>
      <c r="E4070" s="442" t="s">
        <v>5029</v>
      </c>
      <c r="F4070" s="454">
        <v>750</v>
      </c>
      <c r="G4070" s="355">
        <v>30736</v>
      </c>
      <c r="H4070" s="442" t="s">
        <v>1015</v>
      </c>
      <c r="I4070" s="258">
        <v>2636</v>
      </c>
      <c r="J4070" s="351" t="s">
        <v>1011</v>
      </c>
      <c r="K4070" s="319" t="s">
        <v>4207</v>
      </c>
      <c r="L4070" t="str">
        <f>VLOOKUP(J4070,'State V-Lookup'!$A$1:$B$19,2,0)</f>
        <v>KENTUCKY</v>
      </c>
      <c r="M4070" t="str">
        <f>VLOOKUP(I4070,'Cost Center VLookup'!$A$1:$C$99,2,0)</f>
        <v>2636 KY Div Owensboro C&amp;M/Service</v>
      </c>
      <c r="N4070" t="str">
        <f>VLOOKUP(I4070,'Cost Center VLookup'!$A$1:$C$89,3,0)</f>
        <v>Robbie Porter / Daniel Mayfield</v>
      </c>
      <c r="O4070" t="str">
        <f>VLOOKUP(I4070,'Cost Center VLookup'!$A$1:$D$97,4,0)</f>
        <v>Mariam Tucker</v>
      </c>
    </row>
    <row r="4071" spans="1:15" ht="15" hidden="1">
      <c r="A4071" s="442" t="s">
        <v>5061</v>
      </c>
      <c r="B4071" s="443">
        <v>202110</v>
      </c>
      <c r="C4071" s="98" t="s">
        <v>5073</v>
      </c>
      <c r="D4071" s="442" t="s">
        <v>5030</v>
      </c>
      <c r="E4071" s="442" t="s">
        <v>5031</v>
      </c>
      <c r="F4071" s="454">
        <v>314.82</v>
      </c>
      <c r="G4071" s="355">
        <v>30736</v>
      </c>
      <c r="H4071" s="442" t="s">
        <v>1015</v>
      </c>
      <c r="I4071" s="258">
        <v>3342</v>
      </c>
      <c r="J4071" s="441" t="s">
        <v>1026</v>
      </c>
      <c r="K4071" s="319" t="s">
        <v>4207</v>
      </c>
      <c r="L4071" t="str">
        <f>VLOOKUP(J4071,'State V-Lookup'!$A$1:$B$19,2,0)</f>
        <v>TENNESSEE</v>
      </c>
      <c r="M4071" t="str">
        <f>VLOOKUP(I4071,'Cost Center VLookup'!$A$1:$C$99,2,0)</f>
        <v>3342 Mid St Div Franklin Operations</v>
      </c>
      <c r="N4071" t="str">
        <f>VLOOKUP(I4071,'Cost Center VLookup'!$A$1:$C$89,3,0)</f>
        <v>Kenny Hay / Steve Steiger</v>
      </c>
      <c r="O4071" t="str">
        <f>VLOOKUP(I4071,'Cost Center VLookup'!$A$1:$D$97,4,0)</f>
        <v>Brett Lowe</v>
      </c>
    </row>
    <row r="4072" spans="1:15" ht="15" hidden="1">
      <c r="A4072" s="442" t="s">
        <v>5061</v>
      </c>
      <c r="B4072" s="443">
        <v>202110</v>
      </c>
      <c r="C4072" s="98" t="s">
        <v>5073</v>
      </c>
      <c r="D4072" s="442" t="s">
        <v>5032</v>
      </c>
      <c r="E4072" s="442" t="s">
        <v>5033</v>
      </c>
      <c r="F4072" s="454">
        <v>100</v>
      </c>
      <c r="G4072" s="355">
        <v>30710</v>
      </c>
      <c r="H4072" s="442" t="s">
        <v>1016</v>
      </c>
      <c r="I4072" s="258">
        <v>2635</v>
      </c>
      <c r="J4072" s="351" t="s">
        <v>1011</v>
      </c>
      <c r="K4072" s="344" t="s">
        <v>4206</v>
      </c>
      <c r="L4072" t="str">
        <f>VLOOKUP(J4072,'State V-Lookup'!$A$1:$B$19,2,0)</f>
        <v>KENTUCKY</v>
      </c>
      <c r="M4072" t="str">
        <f>VLOOKUP(I4072,'Cost Center VLookup'!$A$1:$C$99,2,0)</f>
        <v>2635 KY Div Princeton C&amp;M/Service</v>
      </c>
      <c r="N4072" t="str">
        <f>VLOOKUP(I4072,'Cost Center VLookup'!$A$1:$C$89,3,0)</f>
        <v>Rusty Honeycutt</v>
      </c>
      <c r="O4072" t="str">
        <f>VLOOKUP(I4072,'Cost Center VLookup'!$A$1:$D$97,4,0)</f>
        <v>Mariam Tucker</v>
      </c>
    </row>
    <row r="4073" spans="1:15" ht="15" hidden="1">
      <c r="A4073" s="442" t="s">
        <v>5061</v>
      </c>
      <c r="B4073" s="443">
        <v>202110</v>
      </c>
      <c r="C4073" s="98" t="s">
        <v>5073</v>
      </c>
      <c r="D4073" s="442" t="s">
        <v>5034</v>
      </c>
      <c r="E4073" s="442" t="s">
        <v>5035</v>
      </c>
      <c r="F4073" s="454">
        <v>250</v>
      </c>
      <c r="G4073" s="355">
        <v>30702</v>
      </c>
      <c r="H4073" s="442" t="s">
        <v>1012</v>
      </c>
      <c r="I4073" s="258">
        <v>2637</v>
      </c>
      <c r="J4073" s="351" t="s">
        <v>1011</v>
      </c>
      <c r="K4073" s="344" t="s">
        <v>4206</v>
      </c>
      <c r="L4073" t="str">
        <f>VLOOKUP(J4073,'State V-Lookup'!$A$1:$B$19,2,0)</f>
        <v>KENTUCKY</v>
      </c>
      <c r="M4073" t="str">
        <f>VLOOKUP(I4073,'Cost Center VLookup'!$A$1:$C$99,2,0)</f>
        <v>2637 KY Div Paducah C&amp;M/Service</v>
      </c>
      <c r="N4073" t="str">
        <f>VLOOKUP(I4073,'Cost Center VLookup'!$A$1:$C$89,3,0)</f>
        <v>Pat Mattingly / Sean Jones</v>
      </c>
      <c r="O4073" t="str">
        <f>VLOOKUP(I4073,'Cost Center VLookup'!$A$1:$D$97,4,0)</f>
        <v>Ryan Tolbert</v>
      </c>
    </row>
    <row r="4074" spans="1:15" ht="15" hidden="1">
      <c r="A4074" s="442" t="s">
        <v>5063</v>
      </c>
      <c r="B4074" s="443">
        <v>202110</v>
      </c>
      <c r="C4074" s="98" t="s">
        <v>5073</v>
      </c>
      <c r="D4074" s="442" t="s">
        <v>5036</v>
      </c>
      <c r="E4074" s="442" t="s">
        <v>864</v>
      </c>
      <c r="F4074" s="454">
        <v>1250</v>
      </c>
      <c r="G4074" s="355">
        <v>30736</v>
      </c>
      <c r="H4074" s="442" t="s">
        <v>1015</v>
      </c>
      <c r="I4074" s="258">
        <v>2637</v>
      </c>
      <c r="J4074" s="351" t="s">
        <v>1011</v>
      </c>
      <c r="K4074" s="319" t="s">
        <v>4207</v>
      </c>
      <c r="L4074" t="str">
        <f>VLOOKUP(J4074,'State V-Lookup'!$A$1:$B$19,2,0)</f>
        <v>KENTUCKY</v>
      </c>
      <c r="M4074" t="str">
        <f>VLOOKUP(I4074,'Cost Center VLookup'!$A$1:$C$99,2,0)</f>
        <v>2637 KY Div Paducah C&amp;M/Service</v>
      </c>
      <c r="N4074" t="str">
        <f>VLOOKUP(I4074,'Cost Center VLookup'!$A$1:$C$89,3,0)</f>
        <v>Pat Mattingly / Sean Jones</v>
      </c>
      <c r="O4074" t="str">
        <f>VLOOKUP(I4074,'Cost Center VLookup'!$A$1:$D$97,4,0)</f>
        <v>Ryan Tolbert</v>
      </c>
    </row>
    <row r="4075" spans="1:15" ht="15" hidden="1">
      <c r="A4075" s="442" t="s">
        <v>5064</v>
      </c>
      <c r="B4075" s="443">
        <v>202110</v>
      </c>
      <c r="C4075" s="98" t="s">
        <v>5073</v>
      </c>
      <c r="D4075" s="442" t="s">
        <v>5037</v>
      </c>
      <c r="E4075" s="442" t="s">
        <v>486</v>
      </c>
      <c r="F4075" s="454">
        <v>14</v>
      </c>
      <c r="G4075" s="355">
        <v>30736</v>
      </c>
      <c r="H4075" s="442" t="s">
        <v>1015</v>
      </c>
      <c r="I4075" s="258">
        <v>3434</v>
      </c>
      <c r="J4075" s="441" t="s">
        <v>1026</v>
      </c>
      <c r="K4075" s="319" t="s">
        <v>4207</v>
      </c>
      <c r="L4075" t="str">
        <f>VLOOKUP(J4075,'State V-Lookup'!$A$1:$B$19,2,0)</f>
        <v>TENNESSEE</v>
      </c>
      <c r="M4075" t="str">
        <f>VLOOKUP(I4075,'Cost Center VLookup'!$A$1:$C$99,2,0)</f>
        <v>3434 Mid St Div Maryville Operations</v>
      </c>
      <c r="N4075" t="str">
        <f>VLOOKUP(I4075,'Cost Center VLookup'!$A$1:$C$89,3,0)</f>
        <v>Bobby Burrell</v>
      </c>
      <c r="O4075" t="str">
        <f>VLOOKUP(I4075,'Cost Center VLookup'!$A$1:$D$97,4,0)</f>
        <v>Bernie Anderson</v>
      </c>
    </row>
    <row r="4076" spans="1:15" ht="15" hidden="1">
      <c r="A4076" s="442" t="s">
        <v>5065</v>
      </c>
      <c r="B4076" s="443">
        <v>202110</v>
      </c>
      <c r="C4076" s="98" t="s">
        <v>5073</v>
      </c>
      <c r="D4076" s="442" t="s">
        <v>5038</v>
      </c>
      <c r="E4076" s="442" t="s">
        <v>861</v>
      </c>
      <c r="F4076" s="454">
        <v>2500</v>
      </c>
      <c r="G4076" s="355">
        <v>30706</v>
      </c>
      <c r="H4076" s="442" t="s">
        <v>1019</v>
      </c>
      <c r="I4076" s="258">
        <v>2636</v>
      </c>
      <c r="J4076" s="351" t="s">
        <v>1011</v>
      </c>
      <c r="K4076" s="319" t="s">
        <v>4207</v>
      </c>
      <c r="L4076" t="str">
        <f>VLOOKUP(J4076,'State V-Lookup'!$A$1:$B$19,2,0)</f>
        <v>KENTUCKY</v>
      </c>
      <c r="M4076" t="str">
        <f>VLOOKUP(I4076,'Cost Center VLookup'!$A$1:$C$99,2,0)</f>
        <v>2636 KY Div Owensboro C&amp;M/Service</v>
      </c>
      <c r="N4076" t="str">
        <f>VLOOKUP(I4076,'Cost Center VLookup'!$A$1:$C$89,3,0)</f>
        <v>Robbie Porter / Daniel Mayfield</v>
      </c>
      <c r="O4076" t="str">
        <f>VLOOKUP(I4076,'Cost Center VLookup'!$A$1:$D$97,4,0)</f>
        <v>Mariam Tucker</v>
      </c>
    </row>
    <row r="4077" spans="1:15" ht="15" hidden="1">
      <c r="A4077" s="442" t="s">
        <v>5065</v>
      </c>
      <c r="B4077" s="443">
        <v>202110</v>
      </c>
      <c r="C4077" s="98" t="s">
        <v>5073</v>
      </c>
      <c r="D4077" s="442" t="s">
        <v>5039</v>
      </c>
      <c r="E4077" s="442" t="s">
        <v>5040</v>
      </c>
      <c r="F4077" s="454">
        <v>450</v>
      </c>
      <c r="G4077" s="355">
        <v>30702</v>
      </c>
      <c r="H4077" s="442" t="s">
        <v>1012</v>
      </c>
      <c r="I4077" s="258">
        <v>3343</v>
      </c>
      <c r="J4077" s="441" t="s">
        <v>1026</v>
      </c>
      <c r="K4077" s="344" t="s">
        <v>4206</v>
      </c>
      <c r="L4077" t="str">
        <f>VLOOKUP(J4077,'State V-Lookup'!$A$1:$B$19,2,0)</f>
        <v>TENNESSEE</v>
      </c>
      <c r="M4077" t="str">
        <f>VLOOKUP(I4077,'Cost Center VLookup'!$A$1:$C$99,2,0)</f>
        <v>3343 Mid St Div Murfreesboro Operations</v>
      </c>
      <c r="N4077" t="str">
        <f>VLOOKUP(I4077,'Cost Center VLookup'!$A$1:$C$89,3,0)</f>
        <v>James Robbins / Jason Griffin</v>
      </c>
      <c r="O4077" t="str">
        <f>VLOOKUP(I4077,'Cost Center VLookup'!$A$1:$D$97,4,0)</f>
        <v>Brett Lowe</v>
      </c>
    </row>
    <row r="4078" spans="1:15" ht="15" hidden="1">
      <c r="A4078" s="442" t="s">
        <v>5065</v>
      </c>
      <c r="B4078" s="443">
        <v>202110</v>
      </c>
      <c r="C4078" s="98" t="s">
        <v>5073</v>
      </c>
      <c r="D4078" s="442" t="s">
        <v>5041</v>
      </c>
      <c r="E4078" s="442" t="s">
        <v>491</v>
      </c>
      <c r="F4078" s="454">
        <v>1000</v>
      </c>
      <c r="G4078" s="355">
        <v>30736</v>
      </c>
      <c r="H4078" s="442" t="s">
        <v>1015</v>
      </c>
      <c r="I4078" s="258">
        <v>3343</v>
      </c>
      <c r="J4078" s="441" t="s">
        <v>1026</v>
      </c>
      <c r="K4078" s="319" t="s">
        <v>4207</v>
      </c>
      <c r="L4078" t="str">
        <f>VLOOKUP(J4078,'State V-Lookup'!$A$1:$B$19,2,0)</f>
        <v>TENNESSEE</v>
      </c>
      <c r="M4078" t="str">
        <f>VLOOKUP(I4078,'Cost Center VLookup'!$A$1:$C$99,2,0)</f>
        <v>3343 Mid St Div Murfreesboro Operations</v>
      </c>
      <c r="N4078" t="str">
        <f>VLOOKUP(I4078,'Cost Center VLookup'!$A$1:$C$89,3,0)</f>
        <v>James Robbins / Jason Griffin</v>
      </c>
      <c r="O4078" t="str">
        <f>VLOOKUP(I4078,'Cost Center VLookup'!$A$1:$D$97,4,0)</f>
        <v>Brett Lowe</v>
      </c>
    </row>
    <row r="4079" spans="1:15" ht="15" hidden="1">
      <c r="A4079" s="442" t="s">
        <v>5066</v>
      </c>
      <c r="B4079" s="443">
        <v>202110</v>
      </c>
      <c r="C4079" s="98" t="s">
        <v>5073</v>
      </c>
      <c r="D4079" s="442" t="s">
        <v>5042</v>
      </c>
      <c r="E4079" s="442" t="s">
        <v>5043</v>
      </c>
      <c r="F4079" s="454">
        <v>500</v>
      </c>
      <c r="G4079" s="355">
        <v>30736</v>
      </c>
      <c r="H4079" s="442" t="s">
        <v>1015</v>
      </c>
      <c r="I4079" s="258">
        <v>3304</v>
      </c>
      <c r="J4079" s="434" t="s">
        <v>1027</v>
      </c>
      <c r="K4079" s="319" t="s">
        <v>4207</v>
      </c>
      <c r="L4079" t="str">
        <f>VLOOKUP(J4079,'State V-Lookup'!$A$1:$B$19,2,0)</f>
        <v>GENERAL OFFICE</v>
      </c>
      <c r="M4079" t="str">
        <f>VLOOKUP(I4079,'Cost Center VLookup'!$A$1:$C$99,2,0)</f>
        <v>3304 Mid St Div Franklin Rates &amp; Regulatory Affairs</v>
      </c>
      <c r="N4079" t="str">
        <f>VLOOKUP(I4079,'Cost Center VLookup'!$A$1:$C$89,3,0)</f>
        <v>Brannon Taylor</v>
      </c>
      <c r="O4079" t="str">
        <f>VLOOKUP(I4079,'Cost Center VLookup'!$A$1:$D$97,4,0)</f>
        <v>Administration</v>
      </c>
    </row>
    <row r="4080" spans="1:15" ht="15" hidden="1">
      <c r="A4080" s="442" t="s">
        <v>5067</v>
      </c>
      <c r="B4080" s="443">
        <v>202110</v>
      </c>
      <c r="C4080" s="98" t="s">
        <v>5073</v>
      </c>
      <c r="D4080" s="442" t="s">
        <v>5044</v>
      </c>
      <c r="E4080" s="442" t="s">
        <v>5045</v>
      </c>
      <c r="F4080" s="454">
        <v>2500</v>
      </c>
      <c r="G4080" s="355">
        <v>30706</v>
      </c>
      <c r="H4080" s="442" t="s">
        <v>1019</v>
      </c>
      <c r="I4080" s="258">
        <v>2734</v>
      </c>
      <c r="J4080" s="351" t="s">
        <v>1011</v>
      </c>
      <c r="K4080" s="319" t="s">
        <v>4207</v>
      </c>
      <c r="L4080" t="str">
        <f>VLOOKUP(J4080,'State V-Lookup'!$A$1:$B$19,2,0)</f>
        <v>KENTUCKY</v>
      </c>
      <c r="M4080" t="str">
        <f>VLOOKUP(I4080,'Cost Center VLookup'!$A$1:$C$99,2,0)</f>
        <v>2734 KY Div Bowling Green C&amp;M/Service</v>
      </c>
      <c r="N4080" t="str">
        <f>VLOOKUP(I4080,'Cost Center VLookup'!$A$1:$C$89,3,0)</f>
        <v>Don Bonner / Kolby Beals</v>
      </c>
      <c r="O4080" t="str">
        <f>VLOOKUP(I4080,'Cost Center VLookup'!$A$1:$D$97,4,0)</f>
        <v>Mike Close</v>
      </c>
    </row>
    <row r="4081" spans="1:15" ht="15" hidden="1">
      <c r="A4081" s="442" t="s">
        <v>5067</v>
      </c>
      <c r="B4081" s="443">
        <v>202110</v>
      </c>
      <c r="C4081" s="98" t="s">
        <v>5073</v>
      </c>
      <c r="D4081" s="442" t="s">
        <v>5046</v>
      </c>
      <c r="E4081" s="442" t="s">
        <v>4115</v>
      </c>
      <c r="F4081" s="454">
        <v>250</v>
      </c>
      <c r="G4081" s="355">
        <v>30736</v>
      </c>
      <c r="H4081" s="442" t="s">
        <v>1015</v>
      </c>
      <c r="I4081" s="258">
        <v>3342</v>
      </c>
      <c r="J4081" s="441" t="s">
        <v>1026</v>
      </c>
      <c r="K4081" s="319" t="s">
        <v>4207</v>
      </c>
      <c r="L4081" t="str">
        <f>VLOOKUP(J4081,'State V-Lookup'!$A$1:$B$19,2,0)</f>
        <v>TENNESSEE</v>
      </c>
      <c r="M4081" t="str">
        <f>VLOOKUP(I4081,'Cost Center VLookup'!$A$1:$C$99,2,0)</f>
        <v>3342 Mid St Div Franklin Operations</v>
      </c>
      <c r="N4081" t="str">
        <f>VLOOKUP(I4081,'Cost Center VLookup'!$A$1:$C$89,3,0)</f>
        <v>Kenny Hay / Steve Steiger</v>
      </c>
      <c r="O4081" t="str">
        <f>VLOOKUP(I4081,'Cost Center VLookup'!$A$1:$D$97,4,0)</f>
        <v>Brett Lowe</v>
      </c>
    </row>
    <row r="4082" spans="1:15" ht="15" hidden="1">
      <c r="A4082" s="442" t="s">
        <v>5068</v>
      </c>
      <c r="B4082" s="443">
        <v>202110</v>
      </c>
      <c r="C4082" s="98" t="s">
        <v>5073</v>
      </c>
      <c r="D4082" s="442" t="s">
        <v>5047</v>
      </c>
      <c r="E4082" s="442" t="s">
        <v>3782</v>
      </c>
      <c r="F4082" s="454">
        <v>500</v>
      </c>
      <c r="G4082" s="355">
        <v>30736</v>
      </c>
      <c r="H4082" s="442" t="s">
        <v>1015</v>
      </c>
      <c r="I4082" s="258">
        <v>2734</v>
      </c>
      <c r="J4082" s="351" t="s">
        <v>1011</v>
      </c>
      <c r="K4082" s="319" t="s">
        <v>4207</v>
      </c>
      <c r="L4082" t="str">
        <f>VLOOKUP(J4082,'State V-Lookup'!$A$1:$B$19,2,0)</f>
        <v>KENTUCKY</v>
      </c>
      <c r="M4082" t="str">
        <f>VLOOKUP(I4082,'Cost Center VLookup'!$A$1:$C$99,2,0)</f>
        <v>2734 KY Div Bowling Green C&amp;M/Service</v>
      </c>
      <c r="N4082" t="str">
        <f>VLOOKUP(I4082,'Cost Center VLookup'!$A$1:$C$89,3,0)</f>
        <v>Don Bonner / Kolby Beals</v>
      </c>
      <c r="O4082" t="str">
        <f>VLOOKUP(I4082,'Cost Center VLookup'!$A$1:$D$97,4,0)</f>
        <v>Mike Close</v>
      </c>
    </row>
    <row r="4083" spans="1:15" ht="15" hidden="1">
      <c r="A4083" s="442" t="s">
        <v>5068</v>
      </c>
      <c r="B4083" s="443">
        <v>202110</v>
      </c>
      <c r="C4083" s="98" t="s">
        <v>5073</v>
      </c>
      <c r="D4083" s="442" t="s">
        <v>5048</v>
      </c>
      <c r="E4083" s="442" t="s">
        <v>5049</v>
      </c>
      <c r="F4083" s="454">
        <v>2500</v>
      </c>
      <c r="G4083" s="355">
        <v>30702</v>
      </c>
      <c r="H4083" s="442" t="s">
        <v>1012</v>
      </c>
      <c r="I4083" s="258">
        <v>2636</v>
      </c>
      <c r="J4083" s="351" t="s">
        <v>1011</v>
      </c>
      <c r="K4083" s="344" t="s">
        <v>4206</v>
      </c>
      <c r="L4083" t="str">
        <f>VLOOKUP(J4083,'State V-Lookup'!$A$1:$B$19,2,0)</f>
        <v>KENTUCKY</v>
      </c>
      <c r="M4083" t="str">
        <f>VLOOKUP(I4083,'Cost Center VLookup'!$A$1:$C$99,2,0)</f>
        <v>2636 KY Div Owensboro C&amp;M/Service</v>
      </c>
      <c r="N4083" t="str">
        <f>VLOOKUP(I4083,'Cost Center VLookup'!$A$1:$C$89,3,0)</f>
        <v>Robbie Porter / Daniel Mayfield</v>
      </c>
      <c r="O4083" t="str">
        <f>VLOOKUP(I4083,'Cost Center VLookup'!$A$1:$D$97,4,0)</f>
        <v>Mariam Tucker</v>
      </c>
    </row>
    <row r="4084" spans="1:15" ht="15" hidden="1">
      <c r="A4084" s="442" t="s">
        <v>5069</v>
      </c>
      <c r="B4084" s="443">
        <v>202110</v>
      </c>
      <c r="C4084" s="98" t="s">
        <v>5073</v>
      </c>
      <c r="D4084" s="442" t="s">
        <v>5050</v>
      </c>
      <c r="E4084" s="442" t="s">
        <v>481</v>
      </c>
      <c r="F4084" s="454">
        <v>1000</v>
      </c>
      <c r="G4084" s="355">
        <v>30736</v>
      </c>
      <c r="H4084" s="442" t="s">
        <v>1015</v>
      </c>
      <c r="I4084" s="258">
        <v>2738</v>
      </c>
      <c r="J4084" s="351" t="s">
        <v>1011</v>
      </c>
      <c r="K4084" s="344" t="s">
        <v>4206</v>
      </c>
      <c r="L4084" t="str">
        <f>VLOOKUP(J4084,'State V-Lookup'!$A$1:$B$19,2,0)</f>
        <v>KENTUCKY</v>
      </c>
      <c r="M4084" t="str">
        <f>VLOOKUP(I4084,'Cost Center VLookup'!$A$1:$C$99,2,0)</f>
        <v>2738 KY Div Campbellsville C&amp;M/Service</v>
      </c>
      <c r="N4084" t="str">
        <f>VLOOKUP(I4084,'Cost Center VLookup'!$A$1:$C$89,3,0)</f>
        <v>Matt Ferguson</v>
      </c>
      <c r="O4084" t="str">
        <f>VLOOKUP(I4084,'Cost Center VLookup'!$A$1:$D$97,4,0)</f>
        <v>Mike Close</v>
      </c>
    </row>
    <row r="4085" spans="1:15" ht="15" hidden="1">
      <c r="A4085" s="442" t="s">
        <v>5070</v>
      </c>
      <c r="B4085" s="443">
        <v>202110</v>
      </c>
      <c r="C4085" s="98" t="s">
        <v>5073</v>
      </c>
      <c r="D4085" s="442" t="s">
        <v>5051</v>
      </c>
      <c r="E4085" s="442" t="s">
        <v>470</v>
      </c>
      <c r="F4085" s="454">
        <v>500</v>
      </c>
      <c r="G4085" s="355">
        <v>30736</v>
      </c>
      <c r="H4085" s="442" t="s">
        <v>1015</v>
      </c>
      <c r="I4085" s="258">
        <v>3343</v>
      </c>
      <c r="J4085" s="441" t="s">
        <v>1026</v>
      </c>
      <c r="K4085" s="319" t="s">
        <v>4207</v>
      </c>
      <c r="L4085" t="str">
        <f>VLOOKUP(J4085,'State V-Lookup'!$A$1:$B$19,2,0)</f>
        <v>TENNESSEE</v>
      </c>
      <c r="M4085" t="str">
        <f>VLOOKUP(I4085,'Cost Center VLookup'!$A$1:$C$99,2,0)</f>
        <v>3343 Mid St Div Murfreesboro Operations</v>
      </c>
      <c r="N4085" t="str">
        <f>VLOOKUP(I4085,'Cost Center VLookup'!$A$1:$C$89,3,0)</f>
        <v>James Robbins / Jason Griffin</v>
      </c>
      <c r="O4085" t="str">
        <f>VLOOKUP(I4085,'Cost Center VLookup'!$A$1:$D$97,4,0)</f>
        <v>Brett Lowe</v>
      </c>
    </row>
    <row r="4086" spans="1:15" ht="15" hidden="1">
      <c r="A4086" s="442" t="s">
        <v>5070</v>
      </c>
      <c r="B4086" s="443">
        <v>202110</v>
      </c>
      <c r="C4086" s="98" t="s">
        <v>5073</v>
      </c>
      <c r="D4086" s="442" t="s">
        <v>5052</v>
      </c>
      <c r="E4086" s="442" t="s">
        <v>1540</v>
      </c>
      <c r="F4086" s="454">
        <v>1500</v>
      </c>
      <c r="G4086" s="355">
        <v>30702</v>
      </c>
      <c r="H4086" s="442" t="s">
        <v>1012</v>
      </c>
      <c r="I4086" s="258">
        <v>3342</v>
      </c>
      <c r="J4086" s="441" t="s">
        <v>1026</v>
      </c>
      <c r="K4086" s="316" t="s">
        <v>4228</v>
      </c>
      <c r="L4086" t="str">
        <f>VLOOKUP(J4086,'State V-Lookup'!$A$1:$B$19,2,0)</f>
        <v>TENNESSEE</v>
      </c>
      <c r="M4086" t="str">
        <f>VLOOKUP(I4086,'Cost Center VLookup'!$A$1:$C$99,2,0)</f>
        <v>3342 Mid St Div Franklin Operations</v>
      </c>
      <c r="N4086" t="str">
        <f>VLOOKUP(I4086,'Cost Center VLookup'!$A$1:$C$89,3,0)</f>
        <v>Kenny Hay / Steve Steiger</v>
      </c>
      <c r="O4086" t="str">
        <f>VLOOKUP(I4086,'Cost Center VLookup'!$A$1:$D$97,4,0)</f>
        <v>Brett Lowe</v>
      </c>
    </row>
    <row r="4087" spans="1:15" ht="15" hidden="1">
      <c r="A4087" s="442" t="s">
        <v>5071</v>
      </c>
      <c r="B4087" s="443">
        <v>202110</v>
      </c>
      <c r="C4087" s="98" t="s">
        <v>5073</v>
      </c>
      <c r="D4087" s="442" t="s">
        <v>5072</v>
      </c>
      <c r="E4087" s="442" t="s">
        <v>711</v>
      </c>
      <c r="F4087" s="454">
        <v>500</v>
      </c>
      <c r="G4087" s="355">
        <v>30702</v>
      </c>
      <c r="H4087" s="442" t="s">
        <v>1012</v>
      </c>
      <c r="I4087" s="258">
        <v>2636</v>
      </c>
      <c r="J4087" s="351" t="s">
        <v>1011</v>
      </c>
      <c r="K4087" s="344" t="s">
        <v>4206</v>
      </c>
      <c r="L4087" t="str">
        <f>VLOOKUP(J4087,'State V-Lookup'!$A$1:$B$19,2,0)</f>
        <v>KENTUCKY</v>
      </c>
      <c r="M4087" t="str">
        <f>VLOOKUP(I4087,'Cost Center VLookup'!$A$1:$C$99,2,0)</f>
        <v>2636 KY Div Owensboro C&amp;M/Service</v>
      </c>
      <c r="N4087" t="str">
        <f>VLOOKUP(I4087,'Cost Center VLookup'!$A$1:$C$89,3,0)</f>
        <v>Robbie Porter / Daniel Mayfield</v>
      </c>
      <c r="O4087" t="str">
        <f>VLOOKUP(I4087,'Cost Center VLookup'!$A$1:$D$97,4,0)</f>
        <v>Mariam Tucker</v>
      </c>
    </row>
    <row r="4088" spans="1:15" ht="15" hidden="1">
      <c r="A4088" s="442" t="s">
        <v>5071</v>
      </c>
      <c r="B4088" s="443">
        <v>202110</v>
      </c>
      <c r="C4088" s="98" t="s">
        <v>5073</v>
      </c>
      <c r="D4088" s="442" t="s">
        <v>5053</v>
      </c>
      <c r="E4088" s="442" t="s">
        <v>3557</v>
      </c>
      <c r="F4088" s="454">
        <v>1500</v>
      </c>
      <c r="G4088" s="355">
        <v>30736</v>
      </c>
      <c r="H4088" s="442" t="s">
        <v>1015</v>
      </c>
      <c r="I4088" s="258">
        <v>3439</v>
      </c>
      <c r="J4088" s="455" t="s">
        <v>1035</v>
      </c>
      <c r="K4088" s="316" t="s">
        <v>4228</v>
      </c>
      <c r="L4088" t="str">
        <f>VLOOKUP(J4088,'State V-Lookup'!$A$1:$B$19,2,0)</f>
        <v>VIRGINIA</v>
      </c>
      <c r="M4088" t="str">
        <f>VLOOKUP(I4088,'Cost Center VLookup'!$A$1:$C$99,2,0)</f>
        <v>3439 Mid St Div New River South Operations</v>
      </c>
      <c r="N4088" t="str">
        <f>VLOOKUP(I4088,'Cost Center VLookup'!$A$1:$C$89,3,0)</f>
        <v>Alex House</v>
      </c>
      <c r="O4088" t="str">
        <f>VLOOKUP(I4088,'Cost Center VLookup'!$A$1:$D$97,4,0)</f>
        <v>Bernie Anderson</v>
      </c>
    </row>
    <row r="4089" spans="1:15" ht="15" hidden="1">
      <c r="A4089" s="442" t="s">
        <v>5071</v>
      </c>
      <c r="B4089" s="443">
        <v>202110</v>
      </c>
      <c r="C4089" s="98" t="s">
        <v>5073</v>
      </c>
      <c r="D4089" s="442" t="s">
        <v>5054</v>
      </c>
      <c r="E4089" s="442" t="s">
        <v>484</v>
      </c>
      <c r="F4089" s="454">
        <v>500</v>
      </c>
      <c r="G4089" s="355">
        <v>30736</v>
      </c>
      <c r="H4089" s="442" t="s">
        <v>1015</v>
      </c>
      <c r="I4089" s="258">
        <v>3333</v>
      </c>
      <c r="J4089" s="441" t="s">
        <v>1026</v>
      </c>
      <c r="K4089" s="319" t="s">
        <v>4207</v>
      </c>
      <c r="L4089" t="str">
        <f>VLOOKUP(J4089,'State V-Lookup'!$A$1:$B$19,2,0)</f>
        <v>TENNESSEE</v>
      </c>
      <c r="M4089" t="str">
        <f>VLOOKUP(I4089,'Cost Center VLookup'!$A$1:$C$99,2,0)</f>
        <v>3333 Mid St Div Public Affairs</v>
      </c>
      <c r="N4089" t="str">
        <f>VLOOKUP(I4089,'Cost Center VLookup'!$A$1:$C$89,3,0)</f>
        <v>Mark Martin</v>
      </c>
      <c r="O4089" t="str">
        <f>VLOOKUP(I4089,'Cost Center VLookup'!$A$1:$D$97,4,0)</f>
        <v>Administration</v>
      </c>
    </row>
    <row r="4090" spans="1:15" ht="15" hidden="1">
      <c r="A4090" s="442" t="s">
        <v>5071</v>
      </c>
      <c r="B4090" s="443">
        <v>202110</v>
      </c>
      <c r="C4090" s="98" t="s">
        <v>5073</v>
      </c>
      <c r="D4090" s="442" t="s">
        <v>5055</v>
      </c>
      <c r="E4090" s="442" t="s">
        <v>3129</v>
      </c>
      <c r="F4090" s="454">
        <v>250</v>
      </c>
      <c r="G4090" s="355">
        <v>30702</v>
      </c>
      <c r="H4090" s="442" t="s">
        <v>1012</v>
      </c>
      <c r="I4090" s="258">
        <v>3305</v>
      </c>
      <c r="J4090" s="441" t="s">
        <v>1026</v>
      </c>
      <c r="K4090" s="319" t="s">
        <v>4207</v>
      </c>
      <c r="L4090" t="str">
        <f>VLOOKUP(J4090,'State V-Lookup'!$A$1:$B$19,2,0)</f>
        <v>TENNESSEE</v>
      </c>
      <c r="M4090" t="str">
        <f>VLOOKUP(I4090,'Cost Center VLookup'!$A$1:$C$99,2,0)</f>
        <v>3305 Mid St Div Franklin Tech Services Administration</v>
      </c>
      <c r="N4090" t="str">
        <f>VLOOKUP(I4090,'Cost Center VLookup'!$A$1:$C$89,3,0)</f>
        <v>Ryan Austin</v>
      </c>
      <c r="O4090" t="str">
        <f>VLOOKUP(I4090,'Cost Center VLookup'!$A$1:$D$97,4,0)</f>
        <v>Tech Services</v>
      </c>
    </row>
    <row r="4091" spans="1:15" ht="15" hidden="1">
      <c r="A4091" s="456" t="s">
        <v>1695</v>
      </c>
      <c r="B4091" s="457">
        <v>202111</v>
      </c>
      <c r="C4091" s="98" t="s">
        <v>5073</v>
      </c>
      <c r="D4091" s="456" t="s">
        <v>1695</v>
      </c>
      <c r="E4091" s="456" t="s">
        <v>1695</v>
      </c>
      <c r="F4091" s="458">
        <v>9.75</v>
      </c>
      <c r="G4091" s="355">
        <v>30705</v>
      </c>
      <c r="H4091" s="456" t="s">
        <v>1017</v>
      </c>
      <c r="I4091" s="258">
        <v>3342</v>
      </c>
      <c r="J4091" s="441" t="s">
        <v>1026</v>
      </c>
      <c r="K4091" s="319" t="s">
        <v>4207</v>
      </c>
      <c r="L4091" t="str">
        <f>VLOOKUP(J4091,'State V-Lookup'!$A$1:$B$19,2,0)</f>
        <v>TENNESSEE</v>
      </c>
      <c r="M4091" t="str">
        <f>VLOOKUP(I4091,'Cost Center VLookup'!$A$1:$C$99,2,0)</f>
        <v>3342 Mid St Div Franklin Operations</v>
      </c>
      <c r="N4091" t="str">
        <f>VLOOKUP(I4091,'Cost Center VLookup'!$A$1:$C$89,3,0)</f>
        <v>Kenny Hay / Steve Steiger</v>
      </c>
      <c r="O4091" t="str">
        <f>VLOOKUP(I4091,'Cost Center VLookup'!$A$1:$D$97,4,0)</f>
        <v>Brett Lowe</v>
      </c>
    </row>
    <row r="4092" spans="1:15" ht="15" hidden="1">
      <c r="A4092" s="456" t="s">
        <v>5093</v>
      </c>
      <c r="B4092" s="457">
        <v>202111</v>
      </c>
      <c r="C4092" s="98" t="s">
        <v>5073</v>
      </c>
      <c r="D4092" s="456" t="s">
        <v>5074</v>
      </c>
      <c r="E4092" s="456" t="s">
        <v>909</v>
      </c>
      <c r="F4092" s="458">
        <v>500</v>
      </c>
      <c r="G4092" s="355">
        <v>30705</v>
      </c>
      <c r="H4092" s="456" t="s">
        <v>1017</v>
      </c>
      <c r="I4092" s="258">
        <v>2734</v>
      </c>
      <c r="J4092" s="351" t="s">
        <v>1011</v>
      </c>
      <c r="K4092" s="319" t="s">
        <v>4207</v>
      </c>
      <c r="L4092" t="str">
        <f>VLOOKUP(J4092,'State V-Lookup'!$A$1:$B$19,2,0)</f>
        <v>KENTUCKY</v>
      </c>
      <c r="M4092" t="str">
        <f>VLOOKUP(I4092,'Cost Center VLookup'!$A$1:$C$99,2,0)</f>
        <v>2734 KY Div Bowling Green C&amp;M/Service</v>
      </c>
      <c r="N4092" t="str">
        <f>VLOOKUP(I4092,'Cost Center VLookup'!$A$1:$C$89,3,0)</f>
        <v>Don Bonner / Kolby Beals</v>
      </c>
      <c r="O4092" t="str">
        <f>VLOOKUP(I4092,'Cost Center VLookup'!$A$1:$D$97,4,0)</f>
        <v>Mike Close</v>
      </c>
    </row>
    <row r="4093" spans="1:15" ht="15" hidden="1">
      <c r="A4093" s="456" t="s">
        <v>5065</v>
      </c>
      <c r="B4093" s="457">
        <v>202111</v>
      </c>
      <c r="C4093" s="98" t="s">
        <v>5073</v>
      </c>
      <c r="D4093" s="456" t="s">
        <v>5075</v>
      </c>
      <c r="E4093" s="456" t="s">
        <v>3105</v>
      </c>
      <c r="F4093" s="458">
        <v>10000</v>
      </c>
      <c r="G4093" s="355">
        <v>30706</v>
      </c>
      <c r="H4093" s="456" t="s">
        <v>1019</v>
      </c>
      <c r="I4093" s="258">
        <v>2636</v>
      </c>
      <c r="J4093" s="351" t="s">
        <v>1011</v>
      </c>
      <c r="K4093" s="319" t="s">
        <v>4207</v>
      </c>
      <c r="L4093" t="str">
        <f>VLOOKUP(J4093,'State V-Lookup'!$A$1:$B$19,2,0)</f>
        <v>KENTUCKY</v>
      </c>
      <c r="M4093" t="str">
        <f>VLOOKUP(I4093,'Cost Center VLookup'!$A$1:$C$99,2,0)</f>
        <v>2636 KY Div Owensboro C&amp;M/Service</v>
      </c>
      <c r="N4093" t="str">
        <f>VLOOKUP(I4093,'Cost Center VLookup'!$A$1:$C$89,3,0)</f>
        <v>Robbie Porter / Daniel Mayfield</v>
      </c>
      <c r="O4093" t="str">
        <f>VLOOKUP(I4093,'Cost Center VLookup'!$A$1:$D$97,4,0)</f>
        <v>Mariam Tucker</v>
      </c>
    </row>
    <row r="4094" spans="1:15" ht="15" hidden="1">
      <c r="A4094" s="456" t="s">
        <v>5065</v>
      </c>
      <c r="B4094" s="457">
        <v>202111</v>
      </c>
      <c r="C4094" s="98" t="s">
        <v>5073</v>
      </c>
      <c r="D4094" s="456" t="s">
        <v>5076</v>
      </c>
      <c r="E4094" s="456" t="s">
        <v>1486</v>
      </c>
      <c r="F4094" s="458">
        <v>25755</v>
      </c>
      <c r="G4094" s="355">
        <v>30711</v>
      </c>
      <c r="H4094" s="456" t="s">
        <v>4550</v>
      </c>
      <c r="I4094" s="258">
        <v>3333</v>
      </c>
      <c r="J4094" s="455" t="s">
        <v>1035</v>
      </c>
      <c r="K4094" s="319" t="s">
        <v>4207</v>
      </c>
      <c r="L4094" t="str">
        <f>VLOOKUP(J4094,'State V-Lookup'!$A$1:$B$19,2,0)</f>
        <v>VIRGINIA</v>
      </c>
      <c r="M4094" t="str">
        <f>VLOOKUP(I4094,'Cost Center VLookup'!$A$1:$C$99,2,0)</f>
        <v>3333 Mid St Div Public Affairs</v>
      </c>
      <c r="N4094" t="str">
        <f>VLOOKUP(I4094,'Cost Center VLookup'!$A$1:$C$89,3,0)</f>
        <v>Mark Martin</v>
      </c>
      <c r="O4094" t="str">
        <f>VLOOKUP(I4094,'Cost Center VLookup'!$A$1:$D$97,4,0)</f>
        <v>Administration</v>
      </c>
    </row>
    <row r="4095" spans="1:15" ht="15" hidden="1">
      <c r="A4095" s="456" t="s">
        <v>5065</v>
      </c>
      <c r="B4095" s="457">
        <v>202111</v>
      </c>
      <c r="C4095" s="98" t="s">
        <v>5073</v>
      </c>
      <c r="D4095" s="456" t="s">
        <v>5076</v>
      </c>
      <c r="E4095" s="456" t="s">
        <v>1486</v>
      </c>
      <c r="F4095" s="458">
        <v>151470</v>
      </c>
      <c r="G4095" s="355">
        <v>30711</v>
      </c>
      <c r="H4095" s="456" t="s">
        <v>4550</v>
      </c>
      <c r="I4095" s="258">
        <v>3333</v>
      </c>
      <c r="J4095" s="351" t="s">
        <v>1011</v>
      </c>
      <c r="K4095" s="319" t="s">
        <v>4207</v>
      </c>
      <c r="L4095" t="str">
        <f>VLOOKUP(J4095,'State V-Lookup'!$A$1:$B$19,2,0)</f>
        <v>KENTUCKY</v>
      </c>
      <c r="M4095" t="str">
        <f>VLOOKUP(I4095,'Cost Center VLookup'!$A$1:$C$99,2,0)</f>
        <v>3333 Mid St Div Public Affairs</v>
      </c>
      <c r="N4095" t="str">
        <f>VLOOKUP(I4095,'Cost Center VLookup'!$A$1:$C$89,3,0)</f>
        <v>Mark Martin</v>
      </c>
      <c r="O4095" t="str">
        <f>VLOOKUP(I4095,'Cost Center VLookup'!$A$1:$D$97,4,0)</f>
        <v>Administration</v>
      </c>
    </row>
    <row r="4096" spans="1:15" ht="15" hidden="1">
      <c r="A4096" s="456" t="s">
        <v>5065</v>
      </c>
      <c r="B4096" s="457">
        <v>202111</v>
      </c>
      <c r="C4096" s="98" t="s">
        <v>5073</v>
      </c>
      <c r="D4096" s="456" t="s">
        <v>5076</v>
      </c>
      <c r="E4096" s="456" t="s">
        <v>1486</v>
      </c>
      <c r="F4096" s="458">
        <v>155185</v>
      </c>
      <c r="G4096" s="355">
        <v>30711</v>
      </c>
      <c r="H4096" s="456" t="s">
        <v>4550</v>
      </c>
      <c r="I4096" s="258">
        <v>3333</v>
      </c>
      <c r="J4096" s="441" t="s">
        <v>1026</v>
      </c>
      <c r="K4096" s="319" t="s">
        <v>4207</v>
      </c>
      <c r="L4096" t="str">
        <f>VLOOKUP(J4096,'State V-Lookup'!$A$1:$B$19,2,0)</f>
        <v>TENNESSEE</v>
      </c>
      <c r="M4096" t="str">
        <f>VLOOKUP(I4096,'Cost Center VLookup'!$A$1:$C$99,2,0)</f>
        <v>3333 Mid St Div Public Affairs</v>
      </c>
      <c r="N4096" t="str">
        <f>VLOOKUP(I4096,'Cost Center VLookup'!$A$1:$C$89,3,0)</f>
        <v>Mark Martin</v>
      </c>
      <c r="O4096" t="str">
        <f>VLOOKUP(I4096,'Cost Center VLookup'!$A$1:$D$97,4,0)</f>
        <v>Administration</v>
      </c>
    </row>
    <row r="4097" spans="1:15" ht="15" hidden="1">
      <c r="A4097" s="456" t="s">
        <v>5094</v>
      </c>
      <c r="B4097" s="457">
        <v>202111</v>
      </c>
      <c r="C4097" s="98" t="s">
        <v>5073</v>
      </c>
      <c r="D4097" s="456" t="s">
        <v>5077</v>
      </c>
      <c r="E4097" s="456" t="s">
        <v>4062</v>
      </c>
      <c r="F4097" s="458">
        <v>-75</v>
      </c>
      <c r="G4097" s="355">
        <v>30736</v>
      </c>
      <c r="H4097" s="456" t="s">
        <v>1015</v>
      </c>
      <c r="I4097" s="258">
        <v>3436</v>
      </c>
      <c r="J4097" s="441" t="s">
        <v>1026</v>
      </c>
      <c r="K4097" s="319" t="s">
        <v>4207</v>
      </c>
      <c r="L4097" t="str">
        <f>VLOOKUP(J4097,'State V-Lookup'!$A$1:$B$19,2,0)</f>
        <v>TENNESSEE</v>
      </c>
      <c r="M4097" t="str">
        <f>VLOOKUP(I4097,'Cost Center VLookup'!$A$1:$C$99,2,0)</f>
        <v>3436 Mid St Div Johnson City Tri-Cities Operations</v>
      </c>
      <c r="N4097" t="str">
        <f>VLOOKUP(I4097,'Cost Center VLookup'!$A$1:$C$89,3,0)</f>
        <v>John Bradley</v>
      </c>
      <c r="O4097" t="str">
        <f>VLOOKUP(I4097,'Cost Center VLookup'!$A$1:$D$97,4,0)</f>
        <v>Bernie Anderson</v>
      </c>
    </row>
    <row r="4098" spans="1:15" ht="15" hidden="1">
      <c r="A4098" s="456" t="s">
        <v>5067</v>
      </c>
      <c r="B4098" s="457">
        <v>202111</v>
      </c>
      <c r="C4098" s="98" t="s">
        <v>5073</v>
      </c>
      <c r="D4098" s="456" t="s">
        <v>5078</v>
      </c>
      <c r="E4098" s="456" t="s">
        <v>1486</v>
      </c>
      <c r="F4098" s="458">
        <v>2039.32</v>
      </c>
      <c r="G4098" s="355">
        <v>30711</v>
      </c>
      <c r="H4098" s="456" t="s">
        <v>4550</v>
      </c>
      <c r="I4098" s="258">
        <v>3333</v>
      </c>
      <c r="J4098" s="455" t="s">
        <v>1035</v>
      </c>
      <c r="K4098" s="319" t="s">
        <v>4207</v>
      </c>
      <c r="L4098" t="str">
        <f>VLOOKUP(J4098,'State V-Lookup'!$A$1:$B$19,2,0)</f>
        <v>VIRGINIA</v>
      </c>
      <c r="M4098" t="str">
        <f>VLOOKUP(I4098,'Cost Center VLookup'!$A$1:$C$99,2,0)</f>
        <v>3333 Mid St Div Public Affairs</v>
      </c>
      <c r="N4098" t="str">
        <f>VLOOKUP(I4098,'Cost Center VLookup'!$A$1:$C$89,3,0)</f>
        <v>Mark Martin</v>
      </c>
      <c r="O4098" t="str">
        <f>VLOOKUP(I4098,'Cost Center VLookup'!$A$1:$D$97,4,0)</f>
        <v>Administration</v>
      </c>
    </row>
    <row r="4099" spans="1:15" ht="15" hidden="1">
      <c r="A4099" s="456" t="s">
        <v>5067</v>
      </c>
      <c r="B4099" s="457">
        <v>202111</v>
      </c>
      <c r="C4099" s="98" t="s">
        <v>5073</v>
      </c>
      <c r="D4099" s="456" t="s">
        <v>5078</v>
      </c>
      <c r="E4099" s="456" t="s">
        <v>1486</v>
      </c>
      <c r="F4099" s="458">
        <v>9978.74</v>
      </c>
      <c r="G4099" s="355">
        <v>30711</v>
      </c>
      <c r="H4099" s="456" t="s">
        <v>4550</v>
      </c>
      <c r="I4099" s="258">
        <v>3333</v>
      </c>
      <c r="J4099" s="351" t="s">
        <v>1011</v>
      </c>
      <c r="K4099" s="319" t="s">
        <v>4207</v>
      </c>
      <c r="L4099" t="str">
        <f>VLOOKUP(J4099,'State V-Lookup'!$A$1:$B$19,2,0)</f>
        <v>KENTUCKY</v>
      </c>
      <c r="M4099" t="str">
        <f>VLOOKUP(I4099,'Cost Center VLookup'!$A$1:$C$99,2,0)</f>
        <v>3333 Mid St Div Public Affairs</v>
      </c>
      <c r="N4099" t="str">
        <f>VLOOKUP(I4099,'Cost Center VLookup'!$A$1:$C$89,3,0)</f>
        <v>Mark Martin</v>
      </c>
      <c r="O4099" t="str">
        <f>VLOOKUP(I4099,'Cost Center VLookup'!$A$1:$D$97,4,0)</f>
        <v>Administration</v>
      </c>
    </row>
    <row r="4100" spans="1:15" ht="15" hidden="1">
      <c r="A4100" s="456" t="s">
        <v>5067</v>
      </c>
      <c r="B4100" s="457">
        <v>202111</v>
      </c>
      <c r="C4100" s="98" t="s">
        <v>5073</v>
      </c>
      <c r="D4100" s="456" t="s">
        <v>5078</v>
      </c>
      <c r="E4100" s="456" t="s">
        <v>1486</v>
      </c>
      <c r="F4100" s="458">
        <v>19222.88</v>
      </c>
      <c r="G4100" s="355">
        <v>30711</v>
      </c>
      <c r="H4100" s="456" t="s">
        <v>4550</v>
      </c>
      <c r="I4100" s="258">
        <v>3333</v>
      </c>
      <c r="J4100" s="441" t="s">
        <v>1026</v>
      </c>
      <c r="K4100" s="319" t="s">
        <v>4207</v>
      </c>
      <c r="L4100" t="str">
        <f>VLOOKUP(J4100,'State V-Lookup'!$A$1:$B$19,2,0)</f>
        <v>TENNESSEE</v>
      </c>
      <c r="M4100" t="str">
        <f>VLOOKUP(I4100,'Cost Center VLookup'!$A$1:$C$99,2,0)</f>
        <v>3333 Mid St Div Public Affairs</v>
      </c>
      <c r="N4100" t="str">
        <f>VLOOKUP(I4100,'Cost Center VLookup'!$A$1:$C$89,3,0)</f>
        <v>Mark Martin</v>
      </c>
      <c r="O4100" t="str">
        <f>VLOOKUP(I4100,'Cost Center VLookup'!$A$1:$D$97,4,0)</f>
        <v>Administration</v>
      </c>
    </row>
    <row r="4101" spans="1:15" ht="15" hidden="1">
      <c r="A4101" s="456" t="s">
        <v>5069</v>
      </c>
      <c r="B4101" s="457">
        <v>202111</v>
      </c>
      <c r="C4101" s="98" t="s">
        <v>5073</v>
      </c>
      <c r="D4101" s="456" t="s">
        <v>5095</v>
      </c>
      <c r="E4101" s="456" t="s">
        <v>1507</v>
      </c>
      <c r="F4101" s="458">
        <v>2000</v>
      </c>
      <c r="G4101" s="355">
        <v>30706</v>
      </c>
      <c r="H4101" s="456" t="s">
        <v>1019</v>
      </c>
      <c r="I4101" s="258">
        <v>2736</v>
      </c>
      <c r="J4101" s="351" t="s">
        <v>1011</v>
      </c>
      <c r="K4101" s="319" t="s">
        <v>4207</v>
      </c>
      <c r="L4101" t="str">
        <f>VLOOKUP(J4101,'State V-Lookup'!$A$1:$B$19,2,0)</f>
        <v>KENTUCKY</v>
      </c>
      <c r="M4101" t="str">
        <f>VLOOKUP(I4101,'Cost Center VLookup'!$A$1:$C$99,2,0)</f>
        <v>2736 KY Div Hopkinsville C&amp;M/Service</v>
      </c>
      <c r="N4101" t="str">
        <f>VLOOKUP(I4101,'Cost Center VLookup'!$A$1:$C$89,3,0)</f>
        <v>Ryan Tolbert</v>
      </c>
      <c r="O4101" t="str">
        <f>VLOOKUP(I4101,'Cost Center VLookup'!$A$1:$D$97,4,0)</f>
        <v>Mariam Tucker</v>
      </c>
    </row>
    <row r="4102" spans="1:15" ht="15" hidden="1">
      <c r="A4102" s="456" t="s">
        <v>5096</v>
      </c>
      <c r="B4102" s="457">
        <v>202111</v>
      </c>
      <c r="C4102" s="98" t="s">
        <v>5073</v>
      </c>
      <c r="D4102" s="456" t="s">
        <v>5079</v>
      </c>
      <c r="E4102" s="456" t="s">
        <v>5080</v>
      </c>
      <c r="F4102" s="458">
        <v>400</v>
      </c>
      <c r="G4102" s="355">
        <v>30710</v>
      </c>
      <c r="H4102" s="456" t="s">
        <v>1016</v>
      </c>
      <c r="I4102" s="258">
        <v>2636</v>
      </c>
      <c r="J4102" s="351" t="s">
        <v>1011</v>
      </c>
      <c r="K4102" s="344" t="s">
        <v>4206</v>
      </c>
      <c r="L4102" t="str">
        <f>VLOOKUP(J4102,'State V-Lookup'!$A$1:$B$19,2,0)</f>
        <v>KENTUCKY</v>
      </c>
      <c r="M4102" t="str">
        <f>VLOOKUP(I4102,'Cost Center VLookup'!$A$1:$C$99,2,0)</f>
        <v>2636 KY Div Owensboro C&amp;M/Service</v>
      </c>
      <c r="N4102" t="str">
        <f>VLOOKUP(I4102,'Cost Center VLookup'!$A$1:$C$89,3,0)</f>
        <v>Robbie Porter / Daniel Mayfield</v>
      </c>
      <c r="O4102" t="str">
        <f>VLOOKUP(I4102,'Cost Center VLookup'!$A$1:$D$97,4,0)</f>
        <v>Mariam Tucker</v>
      </c>
    </row>
    <row r="4103" spans="1:15" ht="15" hidden="1">
      <c r="A4103" s="456" t="s">
        <v>5096</v>
      </c>
      <c r="B4103" s="457">
        <v>202111</v>
      </c>
      <c r="C4103" s="98" t="s">
        <v>5073</v>
      </c>
      <c r="D4103" s="456" t="s">
        <v>5081</v>
      </c>
      <c r="E4103" s="456" t="s">
        <v>1657</v>
      </c>
      <c r="F4103" s="458">
        <v>5000</v>
      </c>
      <c r="G4103" s="355">
        <v>30702</v>
      </c>
      <c r="H4103" s="456" t="s">
        <v>1012</v>
      </c>
      <c r="I4103" s="258">
        <v>2738</v>
      </c>
      <c r="J4103" s="351" t="s">
        <v>1011</v>
      </c>
      <c r="K4103" s="319" t="s">
        <v>4207</v>
      </c>
      <c r="L4103" t="str">
        <f>VLOOKUP(J4103,'State V-Lookup'!$A$1:$B$19,2,0)</f>
        <v>KENTUCKY</v>
      </c>
      <c r="M4103" t="str">
        <f>VLOOKUP(I4103,'Cost Center VLookup'!$A$1:$C$99,2,0)</f>
        <v>2738 KY Div Campbellsville C&amp;M/Service</v>
      </c>
      <c r="N4103" t="str">
        <f>VLOOKUP(I4103,'Cost Center VLookup'!$A$1:$C$89,3,0)</f>
        <v>Matt Ferguson</v>
      </c>
      <c r="O4103" t="str">
        <f>VLOOKUP(I4103,'Cost Center VLookup'!$A$1:$D$97,4,0)</f>
        <v>Mike Close</v>
      </c>
    </row>
    <row r="4104" spans="1:15" ht="15" hidden="1">
      <c r="A4104" s="456" t="s">
        <v>5097</v>
      </c>
      <c r="B4104" s="457">
        <v>202111</v>
      </c>
      <c r="C4104" s="98" t="s">
        <v>5073</v>
      </c>
      <c r="D4104" s="456" t="s">
        <v>5098</v>
      </c>
      <c r="E4104" s="456" t="s">
        <v>5082</v>
      </c>
      <c r="F4104" s="458">
        <v>1000</v>
      </c>
      <c r="G4104" s="355">
        <v>30736</v>
      </c>
      <c r="H4104" s="456" t="s">
        <v>1015</v>
      </c>
      <c r="I4104" s="258">
        <v>2738</v>
      </c>
      <c r="J4104" s="351" t="s">
        <v>1011</v>
      </c>
      <c r="K4104" s="316" t="s">
        <v>4228</v>
      </c>
      <c r="L4104" t="str">
        <f>VLOOKUP(J4104,'State V-Lookup'!$A$1:$B$19,2,0)</f>
        <v>KENTUCKY</v>
      </c>
      <c r="M4104" t="str">
        <f>VLOOKUP(I4104,'Cost Center VLookup'!$A$1:$C$99,2,0)</f>
        <v>2738 KY Div Campbellsville C&amp;M/Service</v>
      </c>
      <c r="N4104" t="str">
        <f>VLOOKUP(I4104,'Cost Center VLookup'!$A$1:$C$89,3,0)</f>
        <v>Matt Ferguson</v>
      </c>
      <c r="O4104" t="str">
        <f>VLOOKUP(I4104,'Cost Center VLookup'!$A$1:$D$97,4,0)</f>
        <v>Mike Close</v>
      </c>
    </row>
    <row r="4105" spans="1:15" ht="15" hidden="1">
      <c r="A4105" s="456" t="s">
        <v>5097</v>
      </c>
      <c r="B4105" s="457">
        <v>202111</v>
      </c>
      <c r="C4105" s="98" t="s">
        <v>5073</v>
      </c>
      <c r="D4105" s="456" t="s">
        <v>5083</v>
      </c>
      <c r="E4105" s="456" t="s">
        <v>5084</v>
      </c>
      <c r="F4105" s="458">
        <v>350</v>
      </c>
      <c r="G4105" s="355">
        <v>30702</v>
      </c>
      <c r="H4105" s="456" t="s">
        <v>1012</v>
      </c>
      <c r="I4105" s="258">
        <v>3434</v>
      </c>
      <c r="J4105" s="441" t="s">
        <v>1026</v>
      </c>
      <c r="K4105" s="344" t="s">
        <v>4206</v>
      </c>
      <c r="L4105" t="str">
        <f>VLOOKUP(J4105,'State V-Lookup'!$A$1:$B$19,2,0)</f>
        <v>TENNESSEE</v>
      </c>
      <c r="M4105" t="str">
        <f>VLOOKUP(I4105,'Cost Center VLookup'!$A$1:$C$99,2,0)</f>
        <v>3434 Mid St Div Maryville Operations</v>
      </c>
      <c r="N4105" t="str">
        <f>VLOOKUP(I4105,'Cost Center VLookup'!$A$1:$C$89,3,0)</f>
        <v>Bobby Burrell</v>
      </c>
      <c r="O4105" t="str">
        <f>VLOOKUP(I4105,'Cost Center VLookup'!$A$1:$D$97,4,0)</f>
        <v>Bernie Anderson</v>
      </c>
    </row>
    <row r="4106" spans="1:15" ht="15" hidden="1">
      <c r="A4106" s="456" t="s">
        <v>5099</v>
      </c>
      <c r="B4106" s="457">
        <v>202111</v>
      </c>
      <c r="C4106" s="98" t="s">
        <v>5073</v>
      </c>
      <c r="D4106" s="456" t="s">
        <v>5085</v>
      </c>
      <c r="E4106" s="456" t="s">
        <v>4578</v>
      </c>
      <c r="F4106" s="458">
        <v>1500</v>
      </c>
      <c r="G4106" s="355">
        <v>30706</v>
      </c>
      <c r="H4106" s="456" t="s">
        <v>1019</v>
      </c>
      <c r="I4106" s="258">
        <v>2637</v>
      </c>
      <c r="J4106" s="351" t="s">
        <v>1011</v>
      </c>
      <c r="K4106" s="316" t="s">
        <v>4228</v>
      </c>
      <c r="L4106" t="str">
        <f>VLOOKUP(J4106,'State V-Lookup'!$A$1:$B$19,2,0)</f>
        <v>KENTUCKY</v>
      </c>
      <c r="M4106" t="str">
        <f>VLOOKUP(I4106,'Cost Center VLookup'!$A$1:$C$99,2,0)</f>
        <v>2637 KY Div Paducah C&amp;M/Service</v>
      </c>
      <c r="N4106" t="str">
        <f>VLOOKUP(I4106,'Cost Center VLookup'!$A$1:$C$89,3,0)</f>
        <v>Pat Mattingly / Sean Jones</v>
      </c>
      <c r="O4106" t="str">
        <f>VLOOKUP(I4106,'Cost Center VLookup'!$A$1:$D$97,4,0)</f>
        <v>Ryan Tolbert</v>
      </c>
    </row>
    <row r="4107" spans="1:15" ht="15" hidden="1">
      <c r="A4107" s="456" t="s">
        <v>5100</v>
      </c>
      <c r="B4107" s="457">
        <v>202111</v>
      </c>
      <c r="C4107" s="98" t="s">
        <v>5073</v>
      </c>
      <c r="D4107" s="456" t="s">
        <v>5086</v>
      </c>
      <c r="E4107" s="456" t="s">
        <v>584</v>
      </c>
      <c r="F4107" s="458">
        <v>500</v>
      </c>
      <c r="G4107" s="355">
        <v>30710</v>
      </c>
      <c r="H4107" s="456" t="s">
        <v>1016</v>
      </c>
      <c r="I4107" s="258">
        <v>2737</v>
      </c>
      <c r="J4107" s="351" t="s">
        <v>1011</v>
      </c>
      <c r="K4107" s="344" t="s">
        <v>4206</v>
      </c>
      <c r="L4107" t="str">
        <f>VLOOKUP(J4107,'State V-Lookup'!$A$1:$B$19,2,0)</f>
        <v>KENTUCKY</v>
      </c>
      <c r="M4107" t="str">
        <f>VLOOKUP(I4107,'Cost Center VLookup'!$A$1:$C$99,2,0)</f>
        <v>2737 KY Div Danville C&amp;M/Service</v>
      </c>
      <c r="N4107" t="str">
        <f>VLOOKUP(I4107,'Cost Center VLookup'!$A$1:$C$89,3,0)</f>
        <v>Jimmy Dale Smith</v>
      </c>
      <c r="O4107" t="str">
        <f>VLOOKUP(I4107,'Cost Center VLookup'!$A$1:$D$97,4,0)</f>
        <v>Mike Close</v>
      </c>
    </row>
    <row r="4108" spans="1:15" ht="15" hidden="1">
      <c r="A4108" s="456" t="s">
        <v>5101</v>
      </c>
      <c r="B4108" s="457">
        <v>202111</v>
      </c>
      <c r="C4108" s="98" t="s">
        <v>5073</v>
      </c>
      <c r="D4108" s="456" t="s">
        <v>5087</v>
      </c>
      <c r="E4108" s="456" t="s">
        <v>5088</v>
      </c>
      <c r="F4108" s="458">
        <v>7500</v>
      </c>
      <c r="G4108" s="355">
        <v>30736</v>
      </c>
      <c r="H4108" s="456" t="s">
        <v>1015</v>
      </c>
      <c r="I4108" s="258">
        <v>3305</v>
      </c>
      <c r="J4108" s="459" t="s">
        <v>1027</v>
      </c>
      <c r="K4108" s="319" t="s">
        <v>4207</v>
      </c>
      <c r="L4108" t="str">
        <f>VLOOKUP(J4108,'State V-Lookup'!$A$1:$B$19,2,0)</f>
        <v>GENERAL OFFICE</v>
      </c>
      <c r="M4108" t="str">
        <f>VLOOKUP(I4108,'Cost Center VLookup'!$A$1:$C$99,2,0)</f>
        <v>3305 Mid St Div Franklin Tech Services Administration</v>
      </c>
      <c r="N4108" t="str">
        <f>VLOOKUP(I4108,'Cost Center VLookup'!$A$1:$C$89,3,0)</f>
        <v>Ryan Austin</v>
      </c>
      <c r="O4108" t="str">
        <f>VLOOKUP(I4108,'Cost Center VLookup'!$A$1:$D$97,4,0)</f>
        <v>Tech Services</v>
      </c>
    </row>
    <row r="4109" spans="1:15" ht="15" hidden="1">
      <c r="A4109" s="456" t="s">
        <v>5102</v>
      </c>
      <c r="B4109" s="457">
        <v>202111</v>
      </c>
      <c r="C4109" s="98" t="s">
        <v>5073</v>
      </c>
      <c r="D4109" s="456" t="s">
        <v>1538</v>
      </c>
      <c r="E4109" s="456" t="s">
        <v>486</v>
      </c>
      <c r="F4109" s="458">
        <v>100</v>
      </c>
      <c r="G4109" s="355">
        <v>30705</v>
      </c>
      <c r="H4109" s="456" t="s">
        <v>1017</v>
      </c>
      <c r="I4109" s="258">
        <v>3342</v>
      </c>
      <c r="J4109" s="441" t="s">
        <v>1026</v>
      </c>
      <c r="K4109" s="319" t="s">
        <v>4207</v>
      </c>
      <c r="L4109" t="str">
        <f>VLOOKUP(J4109,'State V-Lookup'!$A$1:$B$19,2,0)</f>
        <v>TENNESSEE</v>
      </c>
      <c r="M4109" t="str">
        <f>VLOOKUP(I4109,'Cost Center VLookup'!$A$1:$C$99,2,0)</f>
        <v>3342 Mid St Div Franklin Operations</v>
      </c>
      <c r="N4109" t="str">
        <f>VLOOKUP(I4109,'Cost Center VLookup'!$A$1:$C$89,3,0)</f>
        <v>Kenny Hay / Steve Steiger</v>
      </c>
      <c r="O4109" t="str">
        <f>VLOOKUP(I4109,'Cost Center VLookup'!$A$1:$D$97,4,0)</f>
        <v>Brett Lowe</v>
      </c>
    </row>
    <row r="4110" spans="1:15" ht="15" hidden="1">
      <c r="A4110" s="456" t="s">
        <v>5102</v>
      </c>
      <c r="B4110" s="457">
        <v>202111</v>
      </c>
      <c r="C4110" s="98" t="s">
        <v>5073</v>
      </c>
      <c r="D4110" s="456" t="s">
        <v>5089</v>
      </c>
      <c r="E4110" s="456" t="s">
        <v>1903</v>
      </c>
      <c r="F4110" s="458">
        <v>500</v>
      </c>
      <c r="G4110" s="355">
        <v>30736</v>
      </c>
      <c r="H4110" s="456" t="s">
        <v>1015</v>
      </c>
      <c r="I4110" s="258">
        <v>2737</v>
      </c>
      <c r="J4110" s="351" t="s">
        <v>1011</v>
      </c>
      <c r="K4110" s="344" t="s">
        <v>4206</v>
      </c>
      <c r="L4110" t="str">
        <f>VLOOKUP(J4110,'State V-Lookup'!$A$1:$B$19,2,0)</f>
        <v>KENTUCKY</v>
      </c>
      <c r="M4110" t="str">
        <f>VLOOKUP(I4110,'Cost Center VLookup'!$A$1:$C$99,2,0)</f>
        <v>2737 KY Div Danville C&amp;M/Service</v>
      </c>
      <c r="N4110" t="str">
        <f>VLOOKUP(I4110,'Cost Center VLookup'!$A$1:$C$89,3,0)</f>
        <v>Jimmy Dale Smith</v>
      </c>
      <c r="O4110" t="str">
        <f>VLOOKUP(I4110,'Cost Center VLookup'!$A$1:$D$97,4,0)</f>
        <v>Mike Close</v>
      </c>
    </row>
    <row r="4111" spans="1:15" ht="15" hidden="1">
      <c r="A4111" s="456" t="s">
        <v>5102</v>
      </c>
      <c r="B4111" s="457">
        <v>202111</v>
      </c>
      <c r="C4111" s="98" t="s">
        <v>5073</v>
      </c>
      <c r="D4111" s="456" t="s">
        <v>5090</v>
      </c>
      <c r="E4111" s="456" t="s">
        <v>5091</v>
      </c>
      <c r="F4111" s="458">
        <v>1500</v>
      </c>
      <c r="G4111" s="355">
        <v>30736</v>
      </c>
      <c r="H4111" s="456" t="s">
        <v>1015</v>
      </c>
      <c r="I4111" s="258">
        <v>2636</v>
      </c>
      <c r="J4111" s="351" t="s">
        <v>1011</v>
      </c>
      <c r="K4111" s="319" t="s">
        <v>4207</v>
      </c>
      <c r="L4111" t="str">
        <f>VLOOKUP(J4111,'State V-Lookup'!$A$1:$B$19,2,0)</f>
        <v>KENTUCKY</v>
      </c>
      <c r="M4111" t="str">
        <f>VLOOKUP(I4111,'Cost Center VLookup'!$A$1:$C$99,2,0)</f>
        <v>2636 KY Div Owensboro C&amp;M/Service</v>
      </c>
      <c r="N4111" t="str">
        <f>VLOOKUP(I4111,'Cost Center VLookup'!$A$1:$C$89,3,0)</f>
        <v>Robbie Porter / Daniel Mayfield</v>
      </c>
      <c r="O4111" t="str">
        <f>VLOOKUP(I4111,'Cost Center VLookup'!$A$1:$D$97,4,0)</f>
        <v>Mariam Tucker</v>
      </c>
    </row>
    <row r="4112" spans="1:15" ht="15" hidden="1">
      <c r="A4112" s="456" t="s">
        <v>5103</v>
      </c>
      <c r="B4112" s="457">
        <v>202111</v>
      </c>
      <c r="C4112" s="98" t="s">
        <v>5073</v>
      </c>
      <c r="D4112" s="456" t="s">
        <v>5104</v>
      </c>
      <c r="E4112" s="456" t="s">
        <v>2717</v>
      </c>
      <c r="F4112" s="458">
        <v>1000</v>
      </c>
      <c r="G4112" s="355">
        <v>30736</v>
      </c>
      <c r="H4112" s="456" t="s">
        <v>1015</v>
      </c>
      <c r="I4112" s="258">
        <v>2734</v>
      </c>
      <c r="J4112" s="351" t="s">
        <v>1011</v>
      </c>
      <c r="K4112" s="319" t="s">
        <v>4207</v>
      </c>
      <c r="L4112" t="str">
        <f>VLOOKUP(J4112,'State V-Lookup'!$A$1:$B$19,2,0)</f>
        <v>KENTUCKY</v>
      </c>
      <c r="M4112" t="str">
        <f>VLOOKUP(I4112,'Cost Center VLookup'!$A$1:$C$99,2,0)</f>
        <v>2734 KY Div Bowling Green C&amp;M/Service</v>
      </c>
      <c r="N4112" t="str">
        <f>VLOOKUP(I4112,'Cost Center VLookup'!$A$1:$C$89,3,0)</f>
        <v>Don Bonner / Kolby Beals</v>
      </c>
      <c r="O4112" t="str">
        <f>VLOOKUP(I4112,'Cost Center VLookup'!$A$1:$D$97,4,0)</f>
        <v>Mike Close</v>
      </c>
    </row>
    <row r="4113" spans="1:15" ht="15" hidden="1">
      <c r="A4113" s="456" t="s">
        <v>5105</v>
      </c>
      <c r="B4113" s="457">
        <v>202111</v>
      </c>
      <c r="C4113" s="98" t="s">
        <v>5073</v>
      </c>
      <c r="D4113" s="456" t="s">
        <v>5092</v>
      </c>
      <c r="E4113" s="456" t="s">
        <v>2547</v>
      </c>
      <c r="F4113" s="458">
        <v>5000</v>
      </c>
      <c r="G4113" s="355">
        <v>30702</v>
      </c>
      <c r="H4113" s="456" t="s">
        <v>1012</v>
      </c>
      <c r="I4113" s="258">
        <v>3333</v>
      </c>
      <c r="J4113" s="459" t="s">
        <v>1027</v>
      </c>
      <c r="K4113" s="319" t="s">
        <v>4207</v>
      </c>
      <c r="L4113" t="str">
        <f>VLOOKUP(J4113,'State V-Lookup'!$A$1:$B$19,2,0)</f>
        <v>GENERAL OFFICE</v>
      </c>
      <c r="M4113" t="str">
        <f>VLOOKUP(I4113,'Cost Center VLookup'!$A$1:$C$99,2,0)</f>
        <v>3333 Mid St Div Public Affairs</v>
      </c>
      <c r="N4113" t="str">
        <f>VLOOKUP(I4113,'Cost Center VLookup'!$A$1:$C$89,3,0)</f>
        <v>Mark Martin</v>
      </c>
      <c r="O4113" t="str">
        <f>VLOOKUP(I4113,'Cost Center VLookup'!$A$1:$D$97,4,0)</f>
        <v>Administration</v>
      </c>
    </row>
    <row r="4114" spans="1:15" ht="15" hidden="1">
      <c r="A4114" s="460" t="s">
        <v>5106</v>
      </c>
      <c r="B4114" s="461">
        <v>202112</v>
      </c>
      <c r="C4114" s="98" t="s">
        <v>5073</v>
      </c>
      <c r="D4114" s="460" t="s">
        <v>5107</v>
      </c>
      <c r="E4114" s="460" t="s">
        <v>5108</v>
      </c>
      <c r="F4114" s="462">
        <v>1000</v>
      </c>
      <c r="G4114" s="355">
        <v>30736</v>
      </c>
      <c r="H4114" s="460" t="s">
        <v>1015</v>
      </c>
      <c r="I4114" s="258">
        <v>2737</v>
      </c>
      <c r="J4114" s="351" t="s">
        <v>1011</v>
      </c>
      <c r="K4114" s="319" t="s">
        <v>4207</v>
      </c>
      <c r="L4114" t="str">
        <f>VLOOKUP(J4114,'State V-Lookup'!$A$1:$B$19,2,0)</f>
        <v>KENTUCKY</v>
      </c>
      <c r="M4114" t="str">
        <f>VLOOKUP(I4114,'Cost Center VLookup'!$A$1:$C$99,2,0)</f>
        <v>2737 KY Div Danville C&amp;M/Service</v>
      </c>
      <c r="N4114" t="str">
        <f>VLOOKUP(I4114,'Cost Center VLookup'!$A$1:$C$89,3,0)</f>
        <v>Jimmy Dale Smith</v>
      </c>
      <c r="O4114" t="str">
        <f>VLOOKUP(I4114,'Cost Center VLookup'!$A$1:$D$97,4,0)</f>
        <v>Mike Close</v>
      </c>
    </row>
    <row r="4115" spans="1:15" ht="15" hidden="1">
      <c r="A4115" s="460" t="s">
        <v>5106</v>
      </c>
      <c r="B4115" s="461">
        <v>202112</v>
      </c>
      <c r="C4115" s="98" t="s">
        <v>5073</v>
      </c>
      <c r="D4115" s="460" t="s">
        <v>5109</v>
      </c>
      <c r="E4115" s="460" t="s">
        <v>1058</v>
      </c>
      <c r="F4115" s="462">
        <v>500</v>
      </c>
      <c r="G4115" s="355">
        <v>30736</v>
      </c>
      <c r="H4115" s="460" t="s">
        <v>1015</v>
      </c>
      <c r="I4115" s="258">
        <v>2736</v>
      </c>
      <c r="J4115" s="351" t="s">
        <v>1011</v>
      </c>
      <c r="K4115" s="344" t="s">
        <v>4206</v>
      </c>
      <c r="L4115" t="str">
        <f>VLOOKUP(J4115,'State V-Lookup'!$A$1:$B$19,2,0)</f>
        <v>KENTUCKY</v>
      </c>
      <c r="M4115" t="str">
        <f>VLOOKUP(I4115,'Cost Center VLookup'!$A$1:$C$99,2,0)</f>
        <v>2736 KY Div Hopkinsville C&amp;M/Service</v>
      </c>
      <c r="N4115" t="str">
        <f>VLOOKUP(I4115,'Cost Center VLookup'!$A$1:$C$89,3,0)</f>
        <v>Ryan Tolbert</v>
      </c>
      <c r="O4115" t="str">
        <f>VLOOKUP(I4115,'Cost Center VLookup'!$A$1:$D$97,4,0)</f>
        <v>Mariam Tucker</v>
      </c>
    </row>
    <row r="4116" spans="1:15" ht="15" hidden="1">
      <c r="A4116" s="460" t="s">
        <v>5110</v>
      </c>
      <c r="B4116" s="461">
        <v>202112</v>
      </c>
      <c r="C4116" s="98" t="s">
        <v>5073</v>
      </c>
      <c r="D4116" s="460" t="s">
        <v>5111</v>
      </c>
      <c r="E4116" s="460" t="s">
        <v>569</v>
      </c>
      <c r="F4116" s="462">
        <v>2000</v>
      </c>
      <c r="G4116" s="355">
        <v>30736</v>
      </c>
      <c r="H4116" s="460" t="s">
        <v>1015</v>
      </c>
      <c r="I4116" s="258">
        <v>3435</v>
      </c>
      <c r="J4116" s="441" t="s">
        <v>1026</v>
      </c>
      <c r="K4116" s="319" t="s">
        <v>4207</v>
      </c>
      <c r="L4116" t="str">
        <f>VLOOKUP(J4116,'State V-Lookup'!$A$1:$B$19,2,0)</f>
        <v>TENNESSEE</v>
      </c>
      <c r="M4116" t="str">
        <f>VLOOKUP(I4116,'Cost Center VLookup'!$A$1:$C$99,2,0)</f>
        <v>3435 Mid St Div Greenville/Morristown Operations</v>
      </c>
      <c r="N4116" t="str">
        <f>VLOOKUP(I4116,'Cost Center VLookup'!$A$1:$C$89,3,0)</f>
        <v>Jonathan Barnett</v>
      </c>
      <c r="O4116" t="str">
        <f>VLOOKUP(I4116,'Cost Center VLookup'!$A$1:$D$97,4,0)</f>
        <v>Bernie Anderson</v>
      </c>
    </row>
    <row r="4117" spans="1:15" ht="15" hidden="1">
      <c r="A4117" s="460" t="s">
        <v>5112</v>
      </c>
      <c r="B4117" s="461">
        <v>202112</v>
      </c>
      <c r="C4117" s="98" t="s">
        <v>5073</v>
      </c>
      <c r="D4117" s="460" t="s">
        <v>5113</v>
      </c>
      <c r="E4117" s="460" t="s">
        <v>373</v>
      </c>
      <c r="F4117" s="462">
        <v>3500</v>
      </c>
      <c r="G4117" s="355">
        <v>30706</v>
      </c>
      <c r="H4117" s="460" t="s">
        <v>1019</v>
      </c>
      <c r="I4117" s="258">
        <v>2636</v>
      </c>
      <c r="J4117" s="351" t="s">
        <v>1011</v>
      </c>
      <c r="K4117" s="319" t="s">
        <v>4207</v>
      </c>
      <c r="L4117" t="str">
        <f>VLOOKUP(J4117,'State V-Lookup'!$A$1:$B$19,2,0)</f>
        <v>KENTUCKY</v>
      </c>
      <c r="M4117" t="str">
        <f>VLOOKUP(I4117,'Cost Center VLookup'!$A$1:$C$99,2,0)</f>
        <v>2636 KY Div Owensboro C&amp;M/Service</v>
      </c>
      <c r="N4117" t="str">
        <f>VLOOKUP(I4117,'Cost Center VLookup'!$A$1:$C$89,3,0)</f>
        <v>Robbie Porter / Daniel Mayfield</v>
      </c>
      <c r="O4117" t="str">
        <f>VLOOKUP(I4117,'Cost Center VLookup'!$A$1:$D$97,4,0)</f>
        <v>Mariam Tucker</v>
      </c>
    </row>
    <row r="4118" spans="1:15" ht="15" hidden="1">
      <c r="A4118" s="460" t="s">
        <v>5114</v>
      </c>
      <c r="B4118" s="461">
        <v>202112</v>
      </c>
      <c r="C4118" s="98" t="s">
        <v>5073</v>
      </c>
      <c r="D4118" s="460" t="s">
        <v>5115</v>
      </c>
      <c r="E4118" s="460" t="s">
        <v>4130</v>
      </c>
      <c r="F4118" s="462">
        <v>250</v>
      </c>
      <c r="G4118" s="355">
        <v>30702</v>
      </c>
      <c r="H4118" s="460" t="s">
        <v>1012</v>
      </c>
      <c r="I4118" s="258">
        <v>3342</v>
      </c>
      <c r="J4118" s="441" t="s">
        <v>1026</v>
      </c>
      <c r="K4118" s="344" t="s">
        <v>4206</v>
      </c>
      <c r="L4118" t="str">
        <f>VLOOKUP(J4118,'State V-Lookup'!$A$1:$B$19,2,0)</f>
        <v>TENNESSEE</v>
      </c>
      <c r="M4118" t="str">
        <f>VLOOKUP(I4118,'Cost Center VLookup'!$A$1:$C$99,2,0)</f>
        <v>3342 Mid St Div Franklin Operations</v>
      </c>
      <c r="N4118" t="str">
        <f>VLOOKUP(I4118,'Cost Center VLookup'!$A$1:$C$89,3,0)</f>
        <v>Kenny Hay / Steve Steiger</v>
      </c>
      <c r="O4118" t="str">
        <f>VLOOKUP(I4118,'Cost Center VLookup'!$A$1:$D$97,4,0)</f>
        <v>Brett Lowe</v>
      </c>
    </row>
    <row r="4119" spans="1:15" ht="15" hidden="1">
      <c r="A4119" s="460" t="s">
        <v>5116</v>
      </c>
      <c r="B4119" s="461">
        <v>202112</v>
      </c>
      <c r="C4119" s="98" t="s">
        <v>5073</v>
      </c>
      <c r="D4119" s="460" t="s">
        <v>5117</v>
      </c>
      <c r="E4119" s="460" t="s">
        <v>713</v>
      </c>
      <c r="F4119" s="462">
        <v>4000</v>
      </c>
      <c r="G4119" s="355">
        <v>30710</v>
      </c>
      <c r="H4119" s="460" t="s">
        <v>1016</v>
      </c>
      <c r="I4119" s="258">
        <v>2636</v>
      </c>
      <c r="J4119" s="351" t="s">
        <v>1011</v>
      </c>
      <c r="K4119" s="344" t="s">
        <v>4206</v>
      </c>
      <c r="L4119" t="str">
        <f>VLOOKUP(J4119,'State V-Lookup'!$A$1:$B$19,2,0)</f>
        <v>KENTUCKY</v>
      </c>
      <c r="M4119" t="str">
        <f>VLOOKUP(I4119,'Cost Center VLookup'!$A$1:$C$99,2,0)</f>
        <v>2636 KY Div Owensboro C&amp;M/Service</v>
      </c>
      <c r="N4119" t="str">
        <f>VLOOKUP(I4119,'Cost Center VLookup'!$A$1:$C$89,3,0)</f>
        <v>Robbie Porter / Daniel Mayfield</v>
      </c>
      <c r="O4119" t="str">
        <f>VLOOKUP(I4119,'Cost Center VLookup'!$A$1:$D$97,4,0)</f>
        <v>Mariam Tucker</v>
      </c>
    </row>
    <row r="4120" spans="1:15" ht="15" hidden="1">
      <c r="A4120" s="460" t="s">
        <v>5116</v>
      </c>
      <c r="B4120" s="461">
        <v>202112</v>
      </c>
      <c r="C4120" s="98" t="s">
        <v>5073</v>
      </c>
      <c r="D4120" s="460" t="s">
        <v>5118</v>
      </c>
      <c r="E4120" s="460" t="s">
        <v>3786</v>
      </c>
      <c r="F4120" s="462">
        <v>306.92</v>
      </c>
      <c r="G4120" s="355">
        <v>30736</v>
      </c>
      <c r="H4120" s="460" t="s">
        <v>1015</v>
      </c>
      <c r="I4120" s="258">
        <v>3434</v>
      </c>
      <c r="J4120" s="441" t="s">
        <v>1026</v>
      </c>
      <c r="K4120" s="319" t="s">
        <v>4207</v>
      </c>
      <c r="L4120" t="str">
        <f>VLOOKUP(J4120,'State V-Lookup'!$A$1:$B$19,2,0)</f>
        <v>TENNESSEE</v>
      </c>
      <c r="M4120" t="str">
        <f>VLOOKUP(I4120,'Cost Center VLookup'!$A$1:$C$99,2,0)</f>
        <v>3434 Mid St Div Maryville Operations</v>
      </c>
      <c r="N4120" t="str">
        <f>VLOOKUP(I4120,'Cost Center VLookup'!$A$1:$C$89,3,0)</f>
        <v>Bobby Burrell</v>
      </c>
      <c r="O4120" t="str">
        <f>VLOOKUP(I4120,'Cost Center VLookup'!$A$1:$D$97,4,0)</f>
        <v>Bernie Anderson</v>
      </c>
    </row>
    <row r="4121" spans="1:15" ht="15" hidden="1">
      <c r="A4121" s="460" t="s">
        <v>5119</v>
      </c>
      <c r="B4121" s="461">
        <v>202112</v>
      </c>
      <c r="C4121" s="98" t="s">
        <v>5073</v>
      </c>
      <c r="D4121" s="460" t="s">
        <v>5120</v>
      </c>
      <c r="E4121" s="460" t="s">
        <v>780</v>
      </c>
      <c r="F4121" s="462">
        <v>1500</v>
      </c>
      <c r="G4121" s="355">
        <v>30736</v>
      </c>
      <c r="H4121" s="460" t="s">
        <v>1015</v>
      </c>
      <c r="I4121" s="258">
        <v>2636</v>
      </c>
      <c r="J4121" s="351" t="s">
        <v>1011</v>
      </c>
      <c r="K4121" s="319" t="s">
        <v>4207</v>
      </c>
      <c r="L4121" t="str">
        <f>VLOOKUP(J4121,'State V-Lookup'!$A$1:$B$19,2,0)</f>
        <v>KENTUCKY</v>
      </c>
      <c r="M4121" t="str">
        <f>VLOOKUP(I4121,'Cost Center VLookup'!$A$1:$C$99,2,0)</f>
        <v>2636 KY Div Owensboro C&amp;M/Service</v>
      </c>
      <c r="N4121" t="str">
        <f>VLOOKUP(I4121,'Cost Center VLookup'!$A$1:$C$89,3,0)</f>
        <v>Robbie Porter / Daniel Mayfield</v>
      </c>
      <c r="O4121" t="str">
        <f>VLOOKUP(I4121,'Cost Center VLookup'!$A$1:$D$97,4,0)</f>
        <v>Mariam Tucker</v>
      </c>
    </row>
    <row r="4122" spans="1:15" ht="15" hidden="1">
      <c r="A4122" s="460" t="s">
        <v>5121</v>
      </c>
      <c r="B4122" s="461">
        <v>202112</v>
      </c>
      <c r="C4122" s="98" t="s">
        <v>5073</v>
      </c>
      <c r="D4122" s="460" t="s">
        <v>5122</v>
      </c>
      <c r="E4122" s="460" t="s">
        <v>4244</v>
      </c>
      <c r="F4122" s="462">
        <v>600</v>
      </c>
      <c r="G4122" s="355">
        <v>30736</v>
      </c>
      <c r="H4122" s="460" t="s">
        <v>1015</v>
      </c>
      <c r="I4122" s="258">
        <v>2736</v>
      </c>
      <c r="J4122" s="351" t="s">
        <v>1011</v>
      </c>
      <c r="K4122" s="344" t="s">
        <v>4206</v>
      </c>
      <c r="L4122" t="str">
        <f>VLOOKUP(J4122,'State V-Lookup'!$A$1:$B$19,2,0)</f>
        <v>KENTUCKY</v>
      </c>
      <c r="M4122" t="str">
        <f>VLOOKUP(I4122,'Cost Center VLookup'!$A$1:$C$99,2,0)</f>
        <v>2736 KY Div Hopkinsville C&amp;M/Service</v>
      </c>
      <c r="N4122" t="str">
        <f>VLOOKUP(I4122,'Cost Center VLookup'!$A$1:$C$89,3,0)</f>
        <v>Ryan Tolbert</v>
      </c>
      <c r="O4122" t="str">
        <f>VLOOKUP(I4122,'Cost Center VLookup'!$A$1:$D$97,4,0)</f>
        <v>Mariam Tucker</v>
      </c>
    </row>
    <row r="4123" spans="1:15" ht="15" hidden="1">
      <c r="A4123" s="460" t="s">
        <v>5123</v>
      </c>
      <c r="B4123" s="461">
        <v>202112</v>
      </c>
      <c r="C4123" s="98" t="s">
        <v>5073</v>
      </c>
      <c r="D4123" s="460" t="s">
        <v>5124</v>
      </c>
      <c r="E4123" s="460" t="s">
        <v>470</v>
      </c>
      <c r="F4123" s="462">
        <v>250</v>
      </c>
      <c r="G4123" s="355">
        <v>30736</v>
      </c>
      <c r="H4123" s="460" t="s">
        <v>1015</v>
      </c>
      <c r="I4123" s="258">
        <v>2736</v>
      </c>
      <c r="J4123" s="351" t="s">
        <v>1011</v>
      </c>
      <c r="K4123" s="319" t="s">
        <v>4207</v>
      </c>
      <c r="L4123" t="str">
        <f>VLOOKUP(J4123,'State V-Lookup'!$A$1:$B$19,2,0)</f>
        <v>KENTUCKY</v>
      </c>
      <c r="M4123" t="str">
        <f>VLOOKUP(I4123,'Cost Center VLookup'!$A$1:$C$99,2,0)</f>
        <v>2736 KY Div Hopkinsville C&amp;M/Service</v>
      </c>
      <c r="N4123" t="str">
        <f>VLOOKUP(I4123,'Cost Center VLookup'!$A$1:$C$89,3,0)</f>
        <v>Ryan Tolbert</v>
      </c>
      <c r="O4123" t="str">
        <f>VLOOKUP(I4123,'Cost Center VLookup'!$A$1:$D$97,4,0)</f>
        <v>Mariam Tucker</v>
      </c>
    </row>
    <row r="4124" spans="1:15" ht="15" hidden="1">
      <c r="A4124" s="460" t="s">
        <v>5123</v>
      </c>
      <c r="B4124" s="461">
        <v>202112</v>
      </c>
      <c r="C4124" s="98" t="s">
        <v>5073</v>
      </c>
      <c r="D4124" s="460" t="s">
        <v>5125</v>
      </c>
      <c r="E4124" s="460" t="s">
        <v>470</v>
      </c>
      <c r="F4124" s="462">
        <v>750</v>
      </c>
      <c r="G4124" s="355">
        <v>30736</v>
      </c>
      <c r="H4124" s="460" t="s">
        <v>1015</v>
      </c>
      <c r="I4124" s="258">
        <v>2734</v>
      </c>
      <c r="J4124" s="351" t="s">
        <v>1011</v>
      </c>
      <c r="K4124" s="319" t="s">
        <v>4207</v>
      </c>
      <c r="L4124" t="str">
        <f>VLOOKUP(J4124,'State V-Lookup'!$A$1:$B$19,2,0)</f>
        <v>KENTUCKY</v>
      </c>
      <c r="M4124" t="str">
        <f>VLOOKUP(I4124,'Cost Center VLookup'!$A$1:$C$99,2,0)</f>
        <v>2734 KY Div Bowling Green C&amp;M/Service</v>
      </c>
      <c r="N4124" t="str">
        <f>VLOOKUP(I4124,'Cost Center VLookup'!$A$1:$C$89,3,0)</f>
        <v>Don Bonner / Kolby Beals</v>
      </c>
      <c r="O4124" t="str">
        <f>VLOOKUP(I4124,'Cost Center VLookup'!$A$1:$D$97,4,0)</f>
        <v>Mike Close</v>
      </c>
    </row>
    <row r="4125" spans="1:15" ht="15" hidden="1">
      <c r="A4125" s="460" t="s">
        <v>5126</v>
      </c>
      <c r="B4125" s="461">
        <v>202112</v>
      </c>
      <c r="C4125" s="98" t="s">
        <v>5073</v>
      </c>
      <c r="D4125" s="460" t="s">
        <v>5127</v>
      </c>
      <c r="E4125" s="460" t="s">
        <v>486</v>
      </c>
      <c r="F4125" s="462">
        <v>166.59</v>
      </c>
      <c r="G4125" s="355">
        <v>30736</v>
      </c>
      <c r="H4125" s="460" t="s">
        <v>1015</v>
      </c>
      <c r="I4125" s="258">
        <v>3435</v>
      </c>
      <c r="J4125" s="441" t="s">
        <v>1026</v>
      </c>
      <c r="K4125" s="319" t="s">
        <v>4207</v>
      </c>
      <c r="L4125" t="str">
        <f>VLOOKUP(J4125,'State V-Lookup'!$A$1:$B$19,2,0)</f>
        <v>TENNESSEE</v>
      </c>
      <c r="M4125" t="str">
        <f>VLOOKUP(I4125,'Cost Center VLookup'!$A$1:$C$99,2,0)</f>
        <v>3435 Mid St Div Greenville/Morristown Operations</v>
      </c>
      <c r="N4125" t="str">
        <f>VLOOKUP(I4125,'Cost Center VLookup'!$A$1:$C$89,3,0)</f>
        <v>Jonathan Barnett</v>
      </c>
      <c r="O4125" t="str">
        <f>VLOOKUP(I4125,'Cost Center VLookup'!$A$1:$D$97,4,0)</f>
        <v>Bernie Anderson</v>
      </c>
    </row>
    <row r="4126" spans="1:15" ht="15" hidden="1">
      <c r="A4126" s="460" t="s">
        <v>5126</v>
      </c>
      <c r="B4126" s="461">
        <v>202112</v>
      </c>
      <c r="C4126" s="98" t="s">
        <v>5073</v>
      </c>
      <c r="D4126" s="460" t="s">
        <v>5127</v>
      </c>
      <c r="E4126" s="460" t="s">
        <v>486</v>
      </c>
      <c r="F4126" s="462">
        <v>197.71</v>
      </c>
      <c r="G4126" s="355">
        <v>30736</v>
      </c>
      <c r="H4126" s="460" t="s">
        <v>1015</v>
      </c>
      <c r="I4126" s="258">
        <v>3435</v>
      </c>
      <c r="J4126" s="441" t="s">
        <v>1026</v>
      </c>
      <c r="K4126" s="319" t="s">
        <v>4207</v>
      </c>
      <c r="L4126" t="str">
        <f>VLOOKUP(J4126,'State V-Lookup'!$A$1:$B$19,2,0)</f>
        <v>TENNESSEE</v>
      </c>
      <c r="M4126" t="str">
        <f>VLOOKUP(I4126,'Cost Center VLookup'!$A$1:$C$99,2,0)</f>
        <v>3435 Mid St Div Greenville/Morristown Operations</v>
      </c>
      <c r="N4126" t="str">
        <f>VLOOKUP(I4126,'Cost Center VLookup'!$A$1:$C$89,3,0)</f>
        <v>Jonathan Barnett</v>
      </c>
      <c r="O4126" t="str">
        <f>VLOOKUP(I4126,'Cost Center VLookup'!$A$1:$D$97,4,0)</f>
        <v>Bernie Anderson</v>
      </c>
    </row>
    <row r="4127" spans="1:15" ht="15" hidden="1">
      <c r="A4127" s="460" t="s">
        <v>5128</v>
      </c>
      <c r="B4127" s="461">
        <v>202112</v>
      </c>
      <c r="C4127" s="98" t="s">
        <v>5073</v>
      </c>
      <c r="D4127" s="460" t="s">
        <v>5129</v>
      </c>
      <c r="E4127" s="460" t="s">
        <v>868</v>
      </c>
      <c r="F4127" s="462">
        <v>1000</v>
      </c>
      <c r="G4127" s="355">
        <v>30736</v>
      </c>
      <c r="H4127" s="460" t="s">
        <v>1015</v>
      </c>
      <c r="I4127" s="258">
        <v>2636</v>
      </c>
      <c r="J4127" s="351" t="s">
        <v>1011</v>
      </c>
      <c r="K4127" s="344" t="s">
        <v>4206</v>
      </c>
      <c r="L4127" t="str">
        <f>VLOOKUP(J4127,'State V-Lookup'!$A$1:$B$19,2,0)</f>
        <v>KENTUCKY</v>
      </c>
      <c r="M4127" t="str">
        <f>VLOOKUP(I4127,'Cost Center VLookup'!$A$1:$C$99,2,0)</f>
        <v>2636 KY Div Owensboro C&amp;M/Service</v>
      </c>
      <c r="N4127" t="str">
        <f>VLOOKUP(I4127,'Cost Center VLookup'!$A$1:$C$89,3,0)</f>
        <v>Robbie Porter / Daniel Mayfield</v>
      </c>
      <c r="O4127" t="str">
        <f>VLOOKUP(I4127,'Cost Center VLookup'!$A$1:$D$97,4,0)</f>
        <v>Mariam Tucker</v>
      </c>
    </row>
    <row r="4128" spans="1:15" ht="15" hidden="1">
      <c r="A4128" s="460" t="s">
        <v>5130</v>
      </c>
      <c r="B4128" s="461">
        <v>202112</v>
      </c>
      <c r="C4128" s="98" t="s">
        <v>5073</v>
      </c>
      <c r="D4128" s="460" t="s">
        <v>5131</v>
      </c>
      <c r="E4128" s="460" t="s">
        <v>2638</v>
      </c>
      <c r="F4128" s="462">
        <v>1000</v>
      </c>
      <c r="G4128" s="355">
        <v>30736</v>
      </c>
      <c r="H4128" s="460" t="s">
        <v>1015</v>
      </c>
      <c r="I4128" s="258">
        <v>2638</v>
      </c>
      <c r="J4128" s="351" t="s">
        <v>1011</v>
      </c>
      <c r="K4128" s="319" t="s">
        <v>4207</v>
      </c>
      <c r="L4128" t="str">
        <f>VLOOKUP(J4128,'State V-Lookup'!$A$1:$B$19,2,0)</f>
        <v>KENTUCKY</v>
      </c>
      <c r="M4128" t="str">
        <f>VLOOKUP(I4128,'Cost Center VLookup'!$A$1:$C$99,2,0)</f>
        <v>2638 KY Div Mayfield C&amp;M/Service</v>
      </c>
      <c r="N4128" t="str">
        <f>VLOOKUP(I4128,'Cost Center VLookup'!$A$1:$C$89,3,0)</f>
        <v>Pat Mattingly / Sean Jones</v>
      </c>
      <c r="O4128" t="str">
        <f>VLOOKUP(I4128,'Cost Center VLookup'!$A$1:$D$97,4,0)</f>
        <v>Ryan Tolbert</v>
      </c>
    </row>
    <row r="4129" spans="1:15" ht="15" hidden="1">
      <c r="A4129" s="463" t="s">
        <v>5132</v>
      </c>
      <c r="B4129" s="464">
        <v>202201</v>
      </c>
      <c r="C4129" s="98" t="s">
        <v>5073</v>
      </c>
      <c r="D4129" s="463" t="s">
        <v>5133</v>
      </c>
      <c r="E4129" s="463" t="s">
        <v>876</v>
      </c>
      <c r="F4129" s="465">
        <v>5000</v>
      </c>
      <c r="G4129" s="355">
        <v>30736</v>
      </c>
      <c r="H4129" s="463" t="s">
        <v>1015</v>
      </c>
      <c r="I4129" s="258">
        <v>2636</v>
      </c>
      <c r="J4129" s="351" t="s">
        <v>1011</v>
      </c>
      <c r="K4129" s="319" t="s">
        <v>4207</v>
      </c>
      <c r="L4129" t="str">
        <f>VLOOKUP(J4129,'State V-Lookup'!$A$1:$B$19,2,0)</f>
        <v>KENTUCKY</v>
      </c>
      <c r="M4129" t="str">
        <f>VLOOKUP(I4129,'Cost Center VLookup'!$A$1:$C$99,2,0)</f>
        <v>2636 KY Div Owensboro C&amp;M/Service</v>
      </c>
      <c r="N4129" t="str">
        <f>VLOOKUP(I4129,'Cost Center VLookup'!$A$1:$C$89,3,0)</f>
        <v>Robbie Porter / Daniel Mayfield</v>
      </c>
      <c r="O4129" t="str">
        <f>VLOOKUP(I4129,'Cost Center VLookup'!$A$1:$D$97,4,0)</f>
        <v>Mariam Tucker</v>
      </c>
    </row>
    <row r="4130" spans="1:15" ht="15" hidden="1">
      <c r="A4130" s="463" t="s">
        <v>5134</v>
      </c>
      <c r="B4130" s="464">
        <v>202201</v>
      </c>
      <c r="C4130" s="98" t="s">
        <v>5073</v>
      </c>
      <c r="D4130" s="463" t="s">
        <v>5135</v>
      </c>
      <c r="E4130" s="463" t="s">
        <v>1582</v>
      </c>
      <c r="F4130" s="465">
        <v>5000</v>
      </c>
      <c r="G4130" s="355">
        <v>30736</v>
      </c>
      <c r="H4130" s="463" t="s">
        <v>1015</v>
      </c>
      <c r="I4130" s="258">
        <v>3333</v>
      </c>
      <c r="J4130" s="466" t="s">
        <v>1027</v>
      </c>
      <c r="K4130" s="319" t="s">
        <v>4207</v>
      </c>
      <c r="L4130" t="str">
        <f>VLOOKUP(J4130,'State V-Lookup'!$A$1:$B$19,2,0)</f>
        <v>GENERAL OFFICE</v>
      </c>
      <c r="M4130" t="str">
        <f>VLOOKUP(I4130,'Cost Center VLookup'!$A$1:$C$99,2,0)</f>
        <v>3333 Mid St Div Public Affairs</v>
      </c>
      <c r="N4130" t="str">
        <f>VLOOKUP(I4130,'Cost Center VLookup'!$A$1:$C$89,3,0)</f>
        <v>Mark Martin</v>
      </c>
      <c r="O4130" t="str">
        <f>VLOOKUP(I4130,'Cost Center VLookup'!$A$1:$D$97,4,0)</f>
        <v>Administration</v>
      </c>
    </row>
    <row r="4131" spans="1:15" ht="15" hidden="1">
      <c r="A4131" s="463" t="s">
        <v>5136</v>
      </c>
      <c r="B4131" s="464">
        <v>202201</v>
      </c>
      <c r="C4131" s="98" t="s">
        <v>5073</v>
      </c>
      <c r="D4131" s="463" t="s">
        <v>5137</v>
      </c>
      <c r="E4131" s="463" t="s">
        <v>4558</v>
      </c>
      <c r="F4131" s="465">
        <v>2000</v>
      </c>
      <c r="G4131" s="355">
        <v>30706</v>
      </c>
      <c r="H4131" s="463" t="s">
        <v>1019</v>
      </c>
      <c r="I4131" s="258">
        <v>2734</v>
      </c>
      <c r="J4131" s="351" t="s">
        <v>1011</v>
      </c>
      <c r="K4131" s="319" t="s">
        <v>4207</v>
      </c>
      <c r="L4131" t="str">
        <f>VLOOKUP(J4131,'State V-Lookup'!$A$1:$B$19,2,0)</f>
        <v>KENTUCKY</v>
      </c>
      <c r="M4131" t="str">
        <f>VLOOKUP(I4131,'Cost Center VLookup'!$A$1:$C$99,2,0)</f>
        <v>2734 KY Div Bowling Green C&amp;M/Service</v>
      </c>
      <c r="N4131" t="str">
        <f>VLOOKUP(I4131,'Cost Center VLookup'!$A$1:$C$89,3,0)</f>
        <v>Don Bonner / Kolby Beals</v>
      </c>
      <c r="O4131" t="str">
        <f>VLOOKUP(I4131,'Cost Center VLookup'!$A$1:$D$97,4,0)</f>
        <v>Mike Close</v>
      </c>
    </row>
    <row r="4132" spans="1:15" ht="15" hidden="1">
      <c r="A4132" s="463" t="s">
        <v>5138</v>
      </c>
      <c r="B4132" s="464">
        <v>202201</v>
      </c>
      <c r="C4132" s="98" t="s">
        <v>5073</v>
      </c>
      <c r="D4132" s="463" t="s">
        <v>5139</v>
      </c>
      <c r="E4132" s="463" t="s">
        <v>2240</v>
      </c>
      <c r="F4132" s="465">
        <v>500</v>
      </c>
      <c r="G4132" s="355">
        <v>30736</v>
      </c>
      <c r="H4132" s="463" t="s">
        <v>1015</v>
      </c>
      <c r="I4132" s="258">
        <v>2636</v>
      </c>
      <c r="J4132" s="351" t="s">
        <v>1011</v>
      </c>
      <c r="K4132" s="319" t="s">
        <v>4207</v>
      </c>
      <c r="L4132" t="str">
        <f>VLOOKUP(J4132,'State V-Lookup'!$A$1:$B$19,2,0)</f>
        <v>KENTUCKY</v>
      </c>
      <c r="M4132" t="str">
        <f>VLOOKUP(I4132,'Cost Center VLookup'!$A$1:$C$99,2,0)</f>
        <v>2636 KY Div Owensboro C&amp;M/Service</v>
      </c>
      <c r="N4132" t="str">
        <f>VLOOKUP(I4132,'Cost Center VLookup'!$A$1:$C$89,3,0)</f>
        <v>Robbie Porter / Daniel Mayfield</v>
      </c>
      <c r="O4132" t="str">
        <f>VLOOKUP(I4132,'Cost Center VLookup'!$A$1:$D$97,4,0)</f>
        <v>Mariam Tucker</v>
      </c>
    </row>
    <row r="4133" spans="1:15" ht="15" hidden="1">
      <c r="A4133" s="463" t="s">
        <v>5140</v>
      </c>
      <c r="B4133" s="464">
        <v>202201</v>
      </c>
      <c r="C4133" s="98" t="s">
        <v>5073</v>
      </c>
      <c r="D4133" s="463" t="s">
        <v>5141</v>
      </c>
      <c r="E4133" s="463" t="s">
        <v>5142</v>
      </c>
      <c r="F4133" s="465">
        <v>500</v>
      </c>
      <c r="G4133" s="355">
        <v>30736</v>
      </c>
      <c r="H4133" s="463" t="s">
        <v>1015</v>
      </c>
      <c r="I4133" s="258">
        <v>3307</v>
      </c>
      <c r="J4133" s="441" t="s">
        <v>1026</v>
      </c>
      <c r="K4133" s="463" t="s">
        <v>4228</v>
      </c>
      <c r="L4133" t="str">
        <f>VLOOKUP(J4133,'State V-Lookup'!$A$1:$B$19,2,0)</f>
        <v>TENNESSEE</v>
      </c>
      <c r="M4133" t="str">
        <f>VLOOKUP(I4133,'Cost Center VLookup'!$A$1:$C$99,2,0)</f>
        <v>3307 Mid St Div Franklin Finance</v>
      </c>
      <c r="N4133" t="str">
        <f>VLOOKUP(I4133,'Cost Center VLookup'!$A$1:$C$89,3,0)</f>
        <v>Marcie Wessinger</v>
      </c>
      <c r="O4133" t="str">
        <f>VLOOKUP(I4133,'Cost Center VLookup'!$A$1:$D$97,4,0)</f>
        <v>Administration</v>
      </c>
    </row>
    <row r="4134" spans="1:15" ht="15" hidden="1">
      <c r="A4134" s="463" t="s">
        <v>5143</v>
      </c>
      <c r="B4134" s="464">
        <v>202201</v>
      </c>
      <c r="C4134" s="98" t="s">
        <v>5073</v>
      </c>
      <c r="D4134" s="463" t="s">
        <v>5144</v>
      </c>
      <c r="E4134" s="463" t="s">
        <v>4304</v>
      </c>
      <c r="F4134" s="465">
        <v>1000</v>
      </c>
      <c r="G4134" s="355">
        <v>30710</v>
      </c>
      <c r="H4134" s="463" t="s">
        <v>1016</v>
      </c>
      <c r="I4134" s="258">
        <v>3307</v>
      </c>
      <c r="J4134" s="441" t="s">
        <v>1026</v>
      </c>
      <c r="K4134" s="319" t="s">
        <v>4207</v>
      </c>
      <c r="L4134" t="str">
        <f>VLOOKUP(J4134,'State V-Lookup'!$A$1:$B$19,2,0)</f>
        <v>TENNESSEE</v>
      </c>
      <c r="M4134" t="str">
        <f>VLOOKUP(I4134,'Cost Center VLookup'!$A$1:$C$99,2,0)</f>
        <v>3307 Mid St Div Franklin Finance</v>
      </c>
      <c r="N4134" t="str">
        <f>VLOOKUP(I4134,'Cost Center VLookup'!$A$1:$C$89,3,0)</f>
        <v>Marcie Wessinger</v>
      </c>
      <c r="O4134" t="str">
        <f>VLOOKUP(I4134,'Cost Center VLookup'!$A$1:$D$97,4,0)</f>
        <v>Administration</v>
      </c>
    </row>
    <row r="4135" spans="1:15" ht="15" hidden="1">
      <c r="A4135" s="463" t="s">
        <v>5145</v>
      </c>
      <c r="B4135" s="464">
        <v>202201</v>
      </c>
      <c r="C4135" s="98" t="s">
        <v>5073</v>
      </c>
      <c r="D4135" s="463" t="s">
        <v>5146</v>
      </c>
      <c r="E4135" s="463" t="s">
        <v>486</v>
      </c>
      <c r="F4135" s="465">
        <v>255.55</v>
      </c>
      <c r="G4135" s="355">
        <v>30736</v>
      </c>
      <c r="H4135" s="463" t="s">
        <v>1015</v>
      </c>
      <c r="I4135" s="258">
        <v>2734</v>
      </c>
      <c r="J4135" s="351" t="s">
        <v>1011</v>
      </c>
      <c r="K4135" s="319" t="s">
        <v>4207</v>
      </c>
      <c r="L4135" t="str">
        <f>VLOOKUP(J4135,'State V-Lookup'!$A$1:$B$19,2,0)</f>
        <v>KENTUCKY</v>
      </c>
      <c r="M4135" t="str">
        <f>VLOOKUP(I4135,'Cost Center VLookup'!$A$1:$C$99,2,0)</f>
        <v>2734 KY Div Bowling Green C&amp;M/Service</v>
      </c>
      <c r="N4135" t="str">
        <f>VLOOKUP(I4135,'Cost Center VLookup'!$A$1:$C$89,3,0)</f>
        <v>Don Bonner / Kolby Beals</v>
      </c>
      <c r="O4135" t="str">
        <f>VLOOKUP(I4135,'Cost Center VLookup'!$A$1:$D$97,4,0)</f>
        <v>Mike Close</v>
      </c>
    </row>
    <row r="4136" spans="1:15" ht="15" hidden="1">
      <c r="A4136" s="463" t="s">
        <v>5147</v>
      </c>
      <c r="B4136" s="464">
        <v>202201</v>
      </c>
      <c r="C4136" s="98" t="s">
        <v>5073</v>
      </c>
      <c r="D4136" s="463" t="s">
        <v>5148</v>
      </c>
      <c r="E4136" s="463" t="s">
        <v>5149</v>
      </c>
      <c r="F4136" s="465">
        <v>1000</v>
      </c>
      <c r="G4136" s="355">
        <v>30736</v>
      </c>
      <c r="H4136" s="463" t="s">
        <v>1015</v>
      </c>
      <c r="I4136" s="258">
        <v>3333</v>
      </c>
      <c r="J4136" s="441" t="s">
        <v>1026</v>
      </c>
      <c r="K4136" s="319" t="s">
        <v>4207</v>
      </c>
      <c r="L4136" t="str">
        <f>VLOOKUP(J4136,'State V-Lookup'!$A$1:$B$19,2,0)</f>
        <v>TENNESSEE</v>
      </c>
      <c r="M4136" t="str">
        <f>VLOOKUP(I4136,'Cost Center VLookup'!$A$1:$C$99,2,0)</f>
        <v>3333 Mid St Div Public Affairs</v>
      </c>
      <c r="N4136" t="str">
        <f>VLOOKUP(I4136,'Cost Center VLookup'!$A$1:$C$89,3,0)</f>
        <v>Mark Martin</v>
      </c>
      <c r="O4136" t="str">
        <f>VLOOKUP(I4136,'Cost Center VLookup'!$A$1:$D$97,4,0)</f>
        <v>Administration</v>
      </c>
    </row>
    <row r="4137" spans="1:15" ht="15" hidden="1">
      <c r="A4137" s="463" t="s">
        <v>5150</v>
      </c>
      <c r="B4137" s="464">
        <v>202201</v>
      </c>
      <c r="C4137" s="98" t="s">
        <v>5073</v>
      </c>
      <c r="D4137" s="463" t="s">
        <v>5151</v>
      </c>
      <c r="E4137" s="463" t="s">
        <v>191</v>
      </c>
      <c r="F4137" s="465">
        <v>500</v>
      </c>
      <c r="G4137" s="355">
        <v>30705</v>
      </c>
      <c r="H4137" s="463" t="s">
        <v>1017</v>
      </c>
      <c r="I4137" s="258">
        <v>3438</v>
      </c>
      <c r="J4137" s="466" t="s">
        <v>1035</v>
      </c>
      <c r="K4137" s="319" t="s">
        <v>4207</v>
      </c>
      <c r="L4137" t="str">
        <f>VLOOKUP(J4137,'State V-Lookup'!$A$1:$B$19,2,0)</f>
        <v>VIRGINIA</v>
      </c>
      <c r="M4137" t="str">
        <f>VLOOKUP(I4137,'Cost Center VLookup'!$A$1:$C$99,2,0)</f>
        <v>3438 Mid St Div New River North Operations</v>
      </c>
      <c r="N4137" t="str">
        <f>VLOOKUP(I4137,'Cost Center VLookup'!$A$1:$C$89,3,0)</f>
        <v>Perry Patterson</v>
      </c>
      <c r="O4137" t="str">
        <f>VLOOKUP(I4137,'Cost Center VLookup'!$A$1:$D$97,4,0)</f>
        <v>Bernie Anderson</v>
      </c>
    </row>
    <row r="4138" spans="1:15" ht="15" hidden="1">
      <c r="A4138" s="463" t="s">
        <v>5150</v>
      </c>
      <c r="B4138" s="464">
        <v>202201</v>
      </c>
      <c r="C4138" s="98" t="s">
        <v>5073</v>
      </c>
      <c r="D4138" s="463" t="s">
        <v>5152</v>
      </c>
      <c r="E4138" s="463" t="s">
        <v>5153</v>
      </c>
      <c r="F4138" s="465">
        <v>500</v>
      </c>
      <c r="G4138" s="355">
        <v>30736</v>
      </c>
      <c r="H4138" s="463" t="s">
        <v>1015</v>
      </c>
      <c r="I4138" s="258">
        <v>3333</v>
      </c>
      <c r="J4138" s="351" t="s">
        <v>1011</v>
      </c>
      <c r="K4138" s="319" t="s">
        <v>4207</v>
      </c>
      <c r="L4138" t="str">
        <f>VLOOKUP(J4138,'State V-Lookup'!$A$1:$B$19,2,0)</f>
        <v>KENTUCKY</v>
      </c>
      <c r="M4138" t="str">
        <f>VLOOKUP(I4138,'Cost Center VLookup'!$A$1:$C$99,2,0)</f>
        <v>3333 Mid St Div Public Affairs</v>
      </c>
      <c r="N4138" t="str">
        <f>VLOOKUP(I4138,'Cost Center VLookup'!$A$1:$C$89,3,0)</f>
        <v>Mark Martin</v>
      </c>
      <c r="O4138" t="str">
        <f>VLOOKUP(I4138,'Cost Center VLookup'!$A$1:$D$97,4,0)</f>
        <v>Administration</v>
      </c>
    </row>
    <row r="4139" spans="1:15" ht="15" hidden="1">
      <c r="A4139" s="463" t="s">
        <v>5154</v>
      </c>
      <c r="B4139" s="464">
        <v>202201</v>
      </c>
      <c r="C4139" s="98" t="s">
        <v>5073</v>
      </c>
      <c r="D4139" s="463" t="s">
        <v>5155</v>
      </c>
      <c r="E4139" s="463" t="s">
        <v>498</v>
      </c>
      <c r="F4139" s="465">
        <v>500</v>
      </c>
      <c r="G4139" s="355">
        <v>30736</v>
      </c>
      <c r="H4139" s="463" t="s">
        <v>1015</v>
      </c>
      <c r="I4139" s="258">
        <v>2636</v>
      </c>
      <c r="J4139" s="351" t="s">
        <v>1011</v>
      </c>
      <c r="K4139" s="344" t="s">
        <v>4206</v>
      </c>
      <c r="L4139" t="str">
        <f>VLOOKUP(J4139,'State V-Lookup'!$A$1:$B$19,2,0)</f>
        <v>KENTUCKY</v>
      </c>
      <c r="M4139" t="str">
        <f>VLOOKUP(I4139,'Cost Center VLookup'!$A$1:$C$99,2,0)</f>
        <v>2636 KY Div Owensboro C&amp;M/Service</v>
      </c>
      <c r="N4139" t="str">
        <f>VLOOKUP(I4139,'Cost Center VLookup'!$A$1:$C$89,3,0)</f>
        <v>Robbie Porter / Daniel Mayfield</v>
      </c>
      <c r="O4139" t="str">
        <f>VLOOKUP(I4139,'Cost Center VLookup'!$A$1:$D$97,4,0)</f>
        <v>Mariam Tucker</v>
      </c>
    </row>
    <row r="4140" spans="1:15" ht="15" hidden="1">
      <c r="A4140" s="463" t="s">
        <v>5156</v>
      </c>
      <c r="B4140" s="464">
        <v>202201</v>
      </c>
      <c r="C4140" s="98" t="s">
        <v>5073</v>
      </c>
      <c r="D4140" s="463" t="s">
        <v>5157</v>
      </c>
      <c r="E4140" s="463" t="s">
        <v>5158</v>
      </c>
      <c r="F4140" s="465">
        <v>2500</v>
      </c>
      <c r="G4140" s="355">
        <v>30736</v>
      </c>
      <c r="H4140" s="463" t="s">
        <v>1015</v>
      </c>
      <c r="I4140" s="258">
        <v>3333</v>
      </c>
      <c r="J4140" s="441" t="s">
        <v>1026</v>
      </c>
      <c r="K4140" s="319" t="s">
        <v>4207</v>
      </c>
      <c r="L4140" t="str">
        <f>VLOOKUP(J4140,'State V-Lookup'!$A$1:$B$19,2,0)</f>
        <v>TENNESSEE</v>
      </c>
      <c r="M4140" t="str">
        <f>VLOOKUP(I4140,'Cost Center VLookup'!$A$1:$C$99,2,0)</f>
        <v>3333 Mid St Div Public Affairs</v>
      </c>
      <c r="N4140" t="str">
        <f>VLOOKUP(I4140,'Cost Center VLookup'!$A$1:$C$89,3,0)</f>
        <v>Mark Martin</v>
      </c>
      <c r="O4140" t="str">
        <f>VLOOKUP(I4140,'Cost Center VLookup'!$A$1:$D$97,4,0)</f>
        <v>Administration</v>
      </c>
    </row>
    <row r="4141" spans="1:15" ht="15" hidden="1">
      <c r="A4141" s="463" t="s">
        <v>5156</v>
      </c>
      <c r="B4141" s="464">
        <v>202201</v>
      </c>
      <c r="C4141" s="98" t="s">
        <v>5073</v>
      </c>
      <c r="D4141" s="463" t="s">
        <v>5159</v>
      </c>
      <c r="E4141" s="463" t="s">
        <v>4270</v>
      </c>
      <c r="F4141" s="465">
        <v>500</v>
      </c>
      <c r="G4141" s="355">
        <v>30736</v>
      </c>
      <c r="H4141" s="463" t="s">
        <v>1015</v>
      </c>
      <c r="I4141" s="258">
        <v>3342</v>
      </c>
      <c r="J4141" s="441" t="s">
        <v>1026</v>
      </c>
      <c r="K4141" s="319" t="s">
        <v>4207</v>
      </c>
      <c r="L4141" t="str">
        <f>VLOOKUP(J4141,'State V-Lookup'!$A$1:$B$19,2,0)</f>
        <v>TENNESSEE</v>
      </c>
      <c r="M4141" t="str">
        <f>VLOOKUP(I4141,'Cost Center VLookup'!$A$1:$C$99,2,0)</f>
        <v>3342 Mid St Div Franklin Operations</v>
      </c>
      <c r="N4141" t="str">
        <f>VLOOKUP(I4141,'Cost Center VLookup'!$A$1:$C$89,3,0)</f>
        <v>Kenny Hay / Steve Steiger</v>
      </c>
      <c r="O4141" t="str">
        <f>VLOOKUP(I4141,'Cost Center VLookup'!$A$1:$D$97,4,0)</f>
        <v>Brett Lowe</v>
      </c>
    </row>
    <row r="4142" spans="1:15" ht="15" hidden="1">
      <c r="A4142" s="463" t="s">
        <v>5160</v>
      </c>
      <c r="B4142" s="464">
        <v>202201</v>
      </c>
      <c r="C4142" s="98" t="s">
        <v>5073</v>
      </c>
      <c r="D4142" s="463" t="s">
        <v>5161</v>
      </c>
      <c r="E4142" s="463" t="s">
        <v>713</v>
      </c>
      <c r="F4142" s="465">
        <v>200</v>
      </c>
      <c r="G4142" s="355">
        <v>30702</v>
      </c>
      <c r="H4142" s="463" t="s">
        <v>1012</v>
      </c>
      <c r="I4142" s="258">
        <v>2636</v>
      </c>
      <c r="J4142" s="351" t="s">
        <v>1011</v>
      </c>
      <c r="K4142" s="344" t="s">
        <v>4206</v>
      </c>
      <c r="L4142" t="str">
        <f>VLOOKUP(J4142,'State V-Lookup'!$A$1:$B$19,2,0)</f>
        <v>KENTUCKY</v>
      </c>
      <c r="M4142" t="str">
        <f>VLOOKUP(I4142,'Cost Center VLookup'!$A$1:$C$99,2,0)</f>
        <v>2636 KY Div Owensboro C&amp;M/Service</v>
      </c>
      <c r="N4142" t="str">
        <f>VLOOKUP(I4142,'Cost Center VLookup'!$A$1:$C$89,3,0)</f>
        <v>Robbie Porter / Daniel Mayfield</v>
      </c>
      <c r="O4142" t="str">
        <f>VLOOKUP(I4142,'Cost Center VLookup'!$A$1:$D$97,4,0)</f>
        <v>Mariam Tucker</v>
      </c>
    </row>
    <row r="4143" spans="1:15" ht="15" hidden="1">
      <c r="A4143" s="463" t="s">
        <v>5160</v>
      </c>
      <c r="B4143" s="464">
        <v>202201</v>
      </c>
      <c r="C4143" s="98" t="s">
        <v>5073</v>
      </c>
      <c r="D4143" s="463" t="s">
        <v>5161</v>
      </c>
      <c r="E4143" s="463" t="s">
        <v>703</v>
      </c>
      <c r="F4143" s="465">
        <v>500</v>
      </c>
      <c r="G4143" s="355">
        <v>30736</v>
      </c>
      <c r="H4143" s="463" t="s">
        <v>1015</v>
      </c>
      <c r="I4143" s="258">
        <v>2636</v>
      </c>
      <c r="J4143" s="351" t="s">
        <v>1011</v>
      </c>
      <c r="K4143" s="319" t="s">
        <v>4207</v>
      </c>
      <c r="L4143" t="str">
        <f>VLOOKUP(J4143,'State V-Lookup'!$A$1:$B$19,2,0)</f>
        <v>KENTUCKY</v>
      </c>
      <c r="M4143" t="str">
        <f>VLOOKUP(I4143,'Cost Center VLookup'!$A$1:$C$99,2,0)</f>
        <v>2636 KY Div Owensboro C&amp;M/Service</v>
      </c>
      <c r="N4143" t="str">
        <f>VLOOKUP(I4143,'Cost Center VLookup'!$A$1:$C$89,3,0)</f>
        <v>Robbie Porter / Daniel Mayfield</v>
      </c>
      <c r="O4143" t="str">
        <f>VLOOKUP(I4143,'Cost Center VLookup'!$A$1:$D$97,4,0)</f>
        <v>Mariam Tucker</v>
      </c>
    </row>
    <row r="4144" spans="1:15" ht="15" hidden="1">
      <c r="A4144" s="463" t="s">
        <v>5160</v>
      </c>
      <c r="B4144" s="464">
        <v>202201</v>
      </c>
      <c r="C4144" s="98" t="s">
        <v>5073</v>
      </c>
      <c r="D4144" s="463" t="s">
        <v>5162</v>
      </c>
      <c r="E4144" s="463" t="s">
        <v>1486</v>
      </c>
      <c r="F4144" s="465">
        <v>2567.36</v>
      </c>
      <c r="G4144" s="355">
        <v>30711</v>
      </c>
      <c r="H4144" s="463" t="s">
        <v>4550</v>
      </c>
      <c r="I4144" s="258">
        <v>3333</v>
      </c>
      <c r="J4144" s="466" t="s">
        <v>1035</v>
      </c>
      <c r="K4144" s="319" t="s">
        <v>4207</v>
      </c>
      <c r="L4144" t="str">
        <f>VLOOKUP(J4144,'State V-Lookup'!$A$1:$B$19,2,0)</f>
        <v>VIRGINIA</v>
      </c>
      <c r="M4144" t="str">
        <f>VLOOKUP(I4144,'Cost Center VLookup'!$A$1:$C$99,2,0)</f>
        <v>3333 Mid St Div Public Affairs</v>
      </c>
      <c r="N4144" t="str">
        <f>VLOOKUP(I4144,'Cost Center VLookup'!$A$1:$C$89,3,0)</f>
        <v>Mark Martin</v>
      </c>
      <c r="O4144" t="str">
        <f>VLOOKUP(I4144,'Cost Center VLookup'!$A$1:$D$97,4,0)</f>
        <v>Administration</v>
      </c>
    </row>
    <row r="4145" spans="1:15" ht="15" hidden="1">
      <c r="A4145" s="463" t="s">
        <v>5160</v>
      </c>
      <c r="B4145" s="464">
        <v>202201</v>
      </c>
      <c r="C4145" s="98" t="s">
        <v>5073</v>
      </c>
      <c r="D4145" s="463" t="s">
        <v>5162</v>
      </c>
      <c r="E4145" s="463" t="s">
        <v>1486</v>
      </c>
      <c r="F4145" s="465">
        <v>12208.52</v>
      </c>
      <c r="G4145" s="355">
        <v>30711</v>
      </c>
      <c r="H4145" s="463" t="s">
        <v>4550</v>
      </c>
      <c r="I4145" s="258">
        <v>3333</v>
      </c>
      <c r="J4145" s="351" t="s">
        <v>1011</v>
      </c>
      <c r="K4145" s="319" t="s">
        <v>4207</v>
      </c>
      <c r="L4145" t="str">
        <f>VLOOKUP(J4145,'State V-Lookup'!$A$1:$B$19,2,0)</f>
        <v>KENTUCKY</v>
      </c>
      <c r="M4145" t="str">
        <f>VLOOKUP(I4145,'Cost Center VLookup'!$A$1:$C$99,2,0)</f>
        <v>3333 Mid St Div Public Affairs</v>
      </c>
      <c r="N4145" t="str">
        <f>VLOOKUP(I4145,'Cost Center VLookup'!$A$1:$C$89,3,0)</f>
        <v>Mark Martin</v>
      </c>
      <c r="O4145" t="str">
        <f>VLOOKUP(I4145,'Cost Center VLookup'!$A$1:$D$97,4,0)</f>
        <v>Administration</v>
      </c>
    </row>
    <row r="4146" spans="1:15" ht="15" hidden="1">
      <c r="A4146" s="463" t="s">
        <v>5160</v>
      </c>
      <c r="B4146" s="464">
        <v>202201</v>
      </c>
      <c r="C4146" s="98" t="s">
        <v>5073</v>
      </c>
      <c r="D4146" s="463" t="s">
        <v>5162</v>
      </c>
      <c r="E4146" s="463" t="s">
        <v>1486</v>
      </c>
      <c r="F4146" s="465">
        <v>24092.13</v>
      </c>
      <c r="G4146" s="355">
        <v>30711</v>
      </c>
      <c r="H4146" s="463" t="s">
        <v>4550</v>
      </c>
      <c r="I4146" s="258">
        <v>3333</v>
      </c>
      <c r="J4146" s="441" t="s">
        <v>1026</v>
      </c>
      <c r="K4146" s="319" t="s">
        <v>4207</v>
      </c>
      <c r="L4146" t="str">
        <f>VLOOKUP(J4146,'State V-Lookup'!$A$1:$B$19,2,0)</f>
        <v>TENNESSEE</v>
      </c>
      <c r="M4146" t="str">
        <f>VLOOKUP(I4146,'Cost Center VLookup'!$A$1:$C$99,2,0)</f>
        <v>3333 Mid St Div Public Affairs</v>
      </c>
      <c r="N4146" t="str">
        <f>VLOOKUP(I4146,'Cost Center VLookup'!$A$1:$C$89,3,0)</f>
        <v>Mark Martin</v>
      </c>
      <c r="O4146" t="str">
        <f>VLOOKUP(I4146,'Cost Center VLookup'!$A$1:$D$97,4,0)</f>
        <v>Administration</v>
      </c>
    </row>
    <row r="4147" spans="1:15" ht="15" hidden="1">
      <c r="A4147" s="463" t="s">
        <v>5163</v>
      </c>
      <c r="B4147" s="464">
        <v>202201</v>
      </c>
      <c r="C4147" s="98" t="s">
        <v>5073</v>
      </c>
      <c r="D4147" s="463" t="s">
        <v>5104</v>
      </c>
      <c r="E4147" s="463" t="s">
        <v>4399</v>
      </c>
      <c r="F4147" s="465">
        <v>1000</v>
      </c>
      <c r="G4147" s="355">
        <v>30736</v>
      </c>
      <c r="H4147" s="463" t="s">
        <v>1015</v>
      </c>
      <c r="I4147" s="258">
        <v>2734</v>
      </c>
      <c r="J4147" s="351" t="s">
        <v>1011</v>
      </c>
      <c r="K4147" s="319" t="s">
        <v>4207</v>
      </c>
      <c r="L4147" t="str">
        <f>VLOOKUP(J4147,'State V-Lookup'!$A$1:$B$19,2,0)</f>
        <v>KENTUCKY</v>
      </c>
      <c r="M4147" t="str">
        <f>VLOOKUP(I4147,'Cost Center VLookup'!$A$1:$C$99,2,0)</f>
        <v>2734 KY Div Bowling Green C&amp;M/Service</v>
      </c>
      <c r="N4147" t="str">
        <f>VLOOKUP(I4147,'Cost Center VLookup'!$A$1:$C$89,3,0)</f>
        <v>Don Bonner / Kolby Beals</v>
      </c>
      <c r="O4147" t="str">
        <f>VLOOKUP(I4147,'Cost Center VLookup'!$A$1:$D$97,4,0)</f>
        <v>Mike Close</v>
      </c>
    </row>
    <row r="4148" spans="1:15" ht="15" hidden="1">
      <c r="A4148" s="463" t="s">
        <v>5163</v>
      </c>
      <c r="B4148" s="464">
        <v>202201</v>
      </c>
      <c r="C4148" s="98" t="s">
        <v>5073</v>
      </c>
      <c r="D4148" s="463" t="s">
        <v>5164</v>
      </c>
      <c r="E4148" s="463" t="s">
        <v>3772</v>
      </c>
      <c r="F4148" s="465">
        <v>500</v>
      </c>
      <c r="G4148" s="355">
        <v>30736</v>
      </c>
      <c r="H4148" s="463" t="s">
        <v>1015</v>
      </c>
      <c r="I4148" s="258">
        <v>3308</v>
      </c>
      <c r="J4148" s="441" t="s">
        <v>1026</v>
      </c>
      <c r="K4148" s="319" t="s">
        <v>4207</v>
      </c>
      <c r="L4148" t="str">
        <f>VLOOKUP(J4148,'State V-Lookup'!$A$1:$B$19,2,0)</f>
        <v>TENNESSEE</v>
      </c>
      <c r="M4148" t="str">
        <f>VLOOKUP(I4148,'Cost Center VLookup'!$A$1:$C$99,2,0)</f>
        <v>3308 Mid St Div Franklin Marketing</v>
      </c>
      <c r="N4148" t="str">
        <f>VLOOKUP(I4148,'Cost Center VLookup'!$A$1:$C$89,3,0)</f>
        <v>Danny Bertotti</v>
      </c>
      <c r="O4148" t="str">
        <f>VLOOKUP(I4148,'Cost Center VLookup'!$A$1:$D$97,4,0)</f>
        <v>Marketing</v>
      </c>
    </row>
    <row r="4149" spans="1:15" ht="15" hidden="1">
      <c r="A4149" s="463" t="s">
        <v>5165</v>
      </c>
      <c r="B4149" s="464">
        <v>202201</v>
      </c>
      <c r="C4149" s="98" t="s">
        <v>5073</v>
      </c>
      <c r="D4149" s="463" t="s">
        <v>5166</v>
      </c>
      <c r="E4149" s="463" t="s">
        <v>5167</v>
      </c>
      <c r="F4149" s="465">
        <v>1000</v>
      </c>
      <c r="G4149" s="355">
        <v>30710</v>
      </c>
      <c r="H4149" s="463" t="s">
        <v>1016</v>
      </c>
      <c r="I4149" s="258">
        <v>2636</v>
      </c>
      <c r="J4149" s="351" t="s">
        <v>1011</v>
      </c>
      <c r="K4149" s="344" t="s">
        <v>4206</v>
      </c>
      <c r="L4149" t="str">
        <f>VLOOKUP(J4149,'State V-Lookup'!$A$1:$B$19,2,0)</f>
        <v>KENTUCKY</v>
      </c>
      <c r="M4149" t="str">
        <f>VLOOKUP(I4149,'Cost Center VLookup'!$A$1:$C$99,2,0)</f>
        <v>2636 KY Div Owensboro C&amp;M/Service</v>
      </c>
      <c r="N4149" t="str">
        <f>VLOOKUP(I4149,'Cost Center VLookup'!$A$1:$C$89,3,0)</f>
        <v>Robbie Porter / Daniel Mayfield</v>
      </c>
      <c r="O4149" t="str">
        <f>VLOOKUP(I4149,'Cost Center VLookup'!$A$1:$D$97,4,0)</f>
        <v>Mariam Tucker</v>
      </c>
    </row>
    <row r="4150" spans="1:15" ht="15" hidden="1">
      <c r="A4150" s="463" t="s">
        <v>5168</v>
      </c>
      <c r="B4150" s="464">
        <v>202201</v>
      </c>
      <c r="C4150" s="98" t="s">
        <v>5073</v>
      </c>
      <c r="D4150" s="463" t="s">
        <v>5169</v>
      </c>
      <c r="E4150" s="463" t="s">
        <v>5170</v>
      </c>
      <c r="F4150" s="465">
        <v>300</v>
      </c>
      <c r="G4150" s="355">
        <v>30710</v>
      </c>
      <c r="H4150" s="463" t="s">
        <v>1016</v>
      </c>
      <c r="I4150" s="258">
        <v>3343</v>
      </c>
      <c r="J4150" s="441" t="s">
        <v>1026</v>
      </c>
      <c r="K4150" s="319" t="s">
        <v>4207</v>
      </c>
      <c r="L4150" t="str">
        <f>VLOOKUP(J4150,'State V-Lookup'!$A$1:$B$19,2,0)</f>
        <v>TENNESSEE</v>
      </c>
      <c r="M4150" t="str">
        <f>VLOOKUP(I4150,'Cost Center VLookup'!$A$1:$C$99,2,0)</f>
        <v>3343 Mid St Div Murfreesboro Operations</v>
      </c>
      <c r="N4150" t="str">
        <f>VLOOKUP(I4150,'Cost Center VLookup'!$A$1:$C$89,3,0)</f>
        <v>James Robbins / Jason Griffin</v>
      </c>
      <c r="O4150" t="str">
        <f>VLOOKUP(I4150,'Cost Center VLookup'!$A$1:$D$97,4,0)</f>
        <v>Brett Lowe</v>
      </c>
    </row>
    <row r="4151" spans="1:15" ht="15" hidden="1">
      <c r="A4151" s="463" t="s">
        <v>5168</v>
      </c>
      <c r="B4151" s="464">
        <v>202201</v>
      </c>
      <c r="C4151" s="98" t="s">
        <v>5073</v>
      </c>
      <c r="D4151" s="463" t="s">
        <v>5171</v>
      </c>
      <c r="E4151" s="463" t="s">
        <v>484</v>
      </c>
      <c r="F4151" s="465">
        <v>5000</v>
      </c>
      <c r="G4151" s="355">
        <v>30703</v>
      </c>
      <c r="H4151" s="463" t="s">
        <v>1018</v>
      </c>
      <c r="I4151" s="258">
        <v>3301</v>
      </c>
      <c r="J4151" s="441" t="s">
        <v>1026</v>
      </c>
      <c r="K4151" s="319" t="s">
        <v>4207</v>
      </c>
      <c r="L4151" t="str">
        <f>VLOOKUP(J4151,'State V-Lookup'!$A$1:$B$19,2,0)</f>
        <v>TENNESSEE</v>
      </c>
      <c r="M4151" t="str">
        <f>VLOOKUP(I4151,'Cost Center VLookup'!$A$1:$C$99,2,0)</f>
        <v>3301 Mid St Div Franklin Administration</v>
      </c>
      <c r="N4151" t="str">
        <f>VLOOKUP(I4151,'Cost Center VLookup'!$A$1:$C$89,3,0)</f>
        <v>Kevin Dobbs</v>
      </c>
      <c r="O4151" t="str">
        <f>VLOOKUP(I4151,'Cost Center VLookup'!$A$1:$D$97,4,0)</f>
        <v>Administration</v>
      </c>
    </row>
    <row r="4152" spans="1:15" ht="15" hidden="1">
      <c r="A4152" s="463" t="s">
        <v>5168</v>
      </c>
      <c r="B4152" s="464">
        <v>202201</v>
      </c>
      <c r="C4152" s="98" t="s">
        <v>5073</v>
      </c>
      <c r="D4152" s="463" t="s">
        <v>5172</v>
      </c>
      <c r="E4152" s="463" t="s">
        <v>482</v>
      </c>
      <c r="F4152" s="465">
        <v>1500</v>
      </c>
      <c r="G4152" s="355">
        <v>30736</v>
      </c>
      <c r="H4152" s="463" t="s">
        <v>1015</v>
      </c>
      <c r="I4152" s="258">
        <v>2734</v>
      </c>
      <c r="J4152" s="351" t="s">
        <v>1011</v>
      </c>
      <c r="K4152" s="319" t="s">
        <v>4207</v>
      </c>
      <c r="L4152" t="str">
        <f>VLOOKUP(J4152,'State V-Lookup'!$A$1:$B$19,2,0)</f>
        <v>KENTUCKY</v>
      </c>
      <c r="M4152" t="str">
        <f>VLOOKUP(I4152,'Cost Center VLookup'!$A$1:$C$99,2,0)</f>
        <v>2734 KY Div Bowling Green C&amp;M/Service</v>
      </c>
      <c r="N4152" t="str">
        <f>VLOOKUP(I4152,'Cost Center VLookup'!$A$1:$C$89,3,0)</f>
        <v>Don Bonner / Kolby Beals</v>
      </c>
      <c r="O4152" t="str">
        <f>VLOOKUP(I4152,'Cost Center VLookup'!$A$1:$D$97,4,0)</f>
        <v>Mike Close</v>
      </c>
    </row>
    <row r="4153" spans="1:15" ht="15" hidden="1">
      <c r="A4153" s="463" t="s">
        <v>5173</v>
      </c>
      <c r="B4153" s="464">
        <v>202201</v>
      </c>
      <c r="C4153" s="98" t="s">
        <v>5073</v>
      </c>
      <c r="D4153" s="463" t="s">
        <v>5174</v>
      </c>
      <c r="E4153" s="463" t="s">
        <v>5175</v>
      </c>
      <c r="F4153" s="465">
        <v>339.69</v>
      </c>
      <c r="G4153" s="355">
        <v>30736</v>
      </c>
      <c r="H4153" s="463" t="s">
        <v>1015</v>
      </c>
      <c r="I4153" s="258">
        <v>3343</v>
      </c>
      <c r="J4153" s="441" t="s">
        <v>1026</v>
      </c>
      <c r="K4153" s="319" t="s">
        <v>4207</v>
      </c>
      <c r="L4153" t="str">
        <f>VLOOKUP(J4153,'State V-Lookup'!$A$1:$B$19,2,0)</f>
        <v>TENNESSEE</v>
      </c>
      <c r="M4153" t="str">
        <f>VLOOKUP(I4153,'Cost Center VLookup'!$A$1:$C$99,2,0)</f>
        <v>3343 Mid St Div Murfreesboro Operations</v>
      </c>
      <c r="N4153" t="str">
        <f>VLOOKUP(I4153,'Cost Center VLookup'!$A$1:$C$89,3,0)</f>
        <v>James Robbins / Jason Griffin</v>
      </c>
      <c r="O4153" t="str">
        <f>VLOOKUP(I4153,'Cost Center VLookup'!$A$1:$D$97,4,0)</f>
        <v>Brett Lowe</v>
      </c>
    </row>
    <row r="4154" spans="1:15" ht="15" hidden="1">
      <c r="A4154" s="463" t="s">
        <v>5173</v>
      </c>
      <c r="B4154" s="464">
        <v>202201</v>
      </c>
      <c r="C4154" s="98" t="s">
        <v>5073</v>
      </c>
      <c r="D4154" s="463" t="s">
        <v>5174</v>
      </c>
      <c r="E4154" s="463" t="s">
        <v>5175</v>
      </c>
      <c r="F4154" s="465">
        <v>1500</v>
      </c>
      <c r="G4154" s="355">
        <v>30736</v>
      </c>
      <c r="H4154" s="463" t="s">
        <v>1015</v>
      </c>
      <c r="I4154" s="258">
        <v>3343</v>
      </c>
      <c r="J4154" s="441" t="s">
        <v>1026</v>
      </c>
      <c r="K4154" s="319" t="s">
        <v>4207</v>
      </c>
      <c r="L4154" t="str">
        <f>VLOOKUP(J4154,'State V-Lookup'!$A$1:$B$19,2,0)</f>
        <v>TENNESSEE</v>
      </c>
      <c r="M4154" t="str">
        <f>VLOOKUP(I4154,'Cost Center VLookup'!$A$1:$C$99,2,0)</f>
        <v>3343 Mid St Div Murfreesboro Operations</v>
      </c>
      <c r="N4154" t="str">
        <f>VLOOKUP(I4154,'Cost Center VLookup'!$A$1:$C$89,3,0)</f>
        <v>James Robbins / Jason Griffin</v>
      </c>
      <c r="O4154" t="str">
        <f>VLOOKUP(I4154,'Cost Center VLookup'!$A$1:$D$97,4,0)</f>
        <v>Brett Lowe</v>
      </c>
    </row>
    <row r="4155" spans="1:15" ht="15" hidden="1">
      <c r="A4155" s="470" t="s">
        <v>5204</v>
      </c>
      <c r="B4155" s="471">
        <v>202202</v>
      </c>
      <c r="C4155" s="98" t="s">
        <v>5073</v>
      </c>
      <c r="D4155" s="470" t="s">
        <v>5176</v>
      </c>
      <c r="E4155" s="470" t="s">
        <v>909</v>
      </c>
      <c r="F4155" s="472">
        <v>1000</v>
      </c>
      <c r="G4155" s="355">
        <v>30736</v>
      </c>
      <c r="H4155" s="470" t="s">
        <v>1015</v>
      </c>
      <c r="I4155" s="258">
        <v>2637</v>
      </c>
      <c r="J4155" s="351" t="s">
        <v>1011</v>
      </c>
      <c r="K4155" s="319" t="s">
        <v>4207</v>
      </c>
      <c r="L4155" t="str">
        <f>VLOOKUP(J4155,'State V-Lookup'!$A$1:$B$19,2,0)</f>
        <v>KENTUCKY</v>
      </c>
      <c r="M4155" t="str">
        <f>VLOOKUP(I4155,'Cost Center VLookup'!$A$1:$C$99,2,0)</f>
        <v>2637 KY Div Paducah C&amp;M/Service</v>
      </c>
      <c r="N4155" t="str">
        <f>VLOOKUP(I4155,'Cost Center VLookup'!$A$1:$C$89,3,0)</f>
        <v>Pat Mattingly / Sean Jones</v>
      </c>
      <c r="O4155" t="str">
        <f>VLOOKUP(I4155,'Cost Center VLookup'!$A$1:$D$97,4,0)</f>
        <v>Ryan Tolbert</v>
      </c>
    </row>
    <row r="4156" spans="1:15" ht="15" hidden="1">
      <c r="A4156" s="470" t="s">
        <v>5204</v>
      </c>
      <c r="B4156" s="471">
        <v>202202</v>
      </c>
      <c r="C4156" s="98" t="s">
        <v>5073</v>
      </c>
      <c r="D4156" s="470" t="s">
        <v>5176</v>
      </c>
      <c r="E4156" s="470" t="s">
        <v>909</v>
      </c>
      <c r="F4156" s="472">
        <v>1250</v>
      </c>
      <c r="G4156" s="355">
        <v>30736</v>
      </c>
      <c r="H4156" s="470" t="s">
        <v>1015</v>
      </c>
      <c r="I4156" s="258">
        <v>2636</v>
      </c>
      <c r="J4156" s="351" t="s">
        <v>1011</v>
      </c>
      <c r="K4156" s="319" t="s">
        <v>4207</v>
      </c>
      <c r="L4156" t="str">
        <f>VLOOKUP(J4156,'State V-Lookup'!$A$1:$B$19,2,0)</f>
        <v>KENTUCKY</v>
      </c>
      <c r="M4156" t="str">
        <f>VLOOKUP(I4156,'Cost Center VLookup'!$A$1:$C$99,2,0)</f>
        <v>2636 KY Div Owensboro C&amp;M/Service</v>
      </c>
      <c r="N4156" t="str">
        <f>VLOOKUP(I4156,'Cost Center VLookup'!$A$1:$C$89,3,0)</f>
        <v>Robbie Porter / Daniel Mayfield</v>
      </c>
      <c r="O4156" t="str">
        <f>VLOOKUP(I4156,'Cost Center VLookup'!$A$1:$D$97,4,0)</f>
        <v>Mariam Tucker</v>
      </c>
    </row>
    <row r="4157" spans="1:15" ht="15" hidden="1">
      <c r="A4157" s="470" t="s">
        <v>5204</v>
      </c>
      <c r="B4157" s="471">
        <v>202202</v>
      </c>
      <c r="C4157" s="98" t="s">
        <v>5073</v>
      </c>
      <c r="D4157" s="470" t="s">
        <v>5176</v>
      </c>
      <c r="E4157" s="470" t="s">
        <v>909</v>
      </c>
      <c r="F4157" s="472">
        <v>3750</v>
      </c>
      <c r="G4157" s="355">
        <v>30736</v>
      </c>
      <c r="H4157" s="470" t="s">
        <v>1015</v>
      </c>
      <c r="I4157" s="258">
        <v>2734</v>
      </c>
      <c r="J4157" s="351" t="s">
        <v>1011</v>
      </c>
      <c r="K4157" s="319" t="s">
        <v>4207</v>
      </c>
      <c r="L4157" t="str">
        <f>VLOOKUP(J4157,'State V-Lookup'!$A$1:$B$19,2,0)</f>
        <v>KENTUCKY</v>
      </c>
      <c r="M4157" t="str">
        <f>VLOOKUP(I4157,'Cost Center VLookup'!$A$1:$C$99,2,0)</f>
        <v>2734 KY Div Bowling Green C&amp;M/Service</v>
      </c>
      <c r="N4157" t="str">
        <f>VLOOKUP(I4157,'Cost Center VLookup'!$A$1:$C$89,3,0)</f>
        <v>Don Bonner / Kolby Beals</v>
      </c>
      <c r="O4157" t="str">
        <f>VLOOKUP(I4157,'Cost Center VLookup'!$A$1:$D$97,4,0)</f>
        <v>Mike Close</v>
      </c>
    </row>
    <row r="4158" spans="1:15" ht="15" hidden="1">
      <c r="A4158" s="470" t="s">
        <v>5205</v>
      </c>
      <c r="B4158" s="471">
        <v>202202</v>
      </c>
      <c r="C4158" s="98" t="s">
        <v>5073</v>
      </c>
      <c r="D4158" s="470" t="s">
        <v>5206</v>
      </c>
      <c r="E4158" s="470" t="s">
        <v>470</v>
      </c>
      <c r="F4158" s="472">
        <v>1000</v>
      </c>
      <c r="G4158" s="355">
        <v>30736</v>
      </c>
      <c r="H4158" s="470" t="s">
        <v>1015</v>
      </c>
      <c r="I4158" s="258">
        <v>2738</v>
      </c>
      <c r="J4158" s="351" t="s">
        <v>1011</v>
      </c>
      <c r="K4158" s="319" t="s">
        <v>4207</v>
      </c>
      <c r="L4158" t="str">
        <f>VLOOKUP(J4158,'State V-Lookup'!$A$1:$B$19,2,0)</f>
        <v>KENTUCKY</v>
      </c>
      <c r="M4158" t="str">
        <f>VLOOKUP(I4158,'Cost Center VLookup'!$A$1:$C$99,2,0)</f>
        <v>2738 KY Div Campbellsville C&amp;M/Service</v>
      </c>
      <c r="N4158" t="str">
        <f>VLOOKUP(I4158,'Cost Center VLookup'!$A$1:$C$89,3,0)</f>
        <v>Matt Ferguson</v>
      </c>
      <c r="O4158" t="str">
        <f>VLOOKUP(I4158,'Cost Center VLookup'!$A$1:$D$97,4,0)</f>
        <v>Mike Close</v>
      </c>
    </row>
    <row r="4159" spans="1:15" ht="15" hidden="1">
      <c r="A4159" s="470" t="s">
        <v>5205</v>
      </c>
      <c r="B4159" s="471">
        <v>202202</v>
      </c>
      <c r="C4159" s="98" t="s">
        <v>5073</v>
      </c>
      <c r="D4159" s="470" t="s">
        <v>5207</v>
      </c>
      <c r="E4159" s="470" t="s">
        <v>470</v>
      </c>
      <c r="F4159" s="472">
        <v>2500</v>
      </c>
      <c r="G4159" s="355">
        <v>30736</v>
      </c>
      <c r="H4159" s="470" t="s">
        <v>1015</v>
      </c>
      <c r="I4159" s="258">
        <v>2636</v>
      </c>
      <c r="J4159" s="351" t="s">
        <v>1011</v>
      </c>
      <c r="K4159" s="319" t="s">
        <v>4207</v>
      </c>
      <c r="L4159" t="str">
        <f>VLOOKUP(J4159,'State V-Lookup'!$A$1:$B$19,2,0)</f>
        <v>KENTUCKY</v>
      </c>
      <c r="M4159" t="str">
        <f>VLOOKUP(I4159,'Cost Center VLookup'!$A$1:$C$99,2,0)</f>
        <v>2636 KY Div Owensboro C&amp;M/Service</v>
      </c>
      <c r="N4159" t="str">
        <f>VLOOKUP(I4159,'Cost Center VLookup'!$A$1:$C$89,3,0)</f>
        <v>Robbie Porter / Daniel Mayfield</v>
      </c>
      <c r="O4159" t="str">
        <f>VLOOKUP(I4159,'Cost Center VLookup'!$A$1:$D$97,4,0)</f>
        <v>Mariam Tucker</v>
      </c>
    </row>
    <row r="4160" spans="1:15" ht="15" hidden="1">
      <c r="A4160" s="470" t="s">
        <v>5205</v>
      </c>
      <c r="B4160" s="471">
        <v>202202</v>
      </c>
      <c r="C4160" s="98" t="s">
        <v>5073</v>
      </c>
      <c r="D4160" s="470" t="s">
        <v>5177</v>
      </c>
      <c r="E4160" s="470" t="s">
        <v>364</v>
      </c>
      <c r="F4160" s="472">
        <v>2400</v>
      </c>
      <c r="G4160" s="355">
        <v>30702</v>
      </c>
      <c r="H4160" s="470" t="s">
        <v>1012</v>
      </c>
      <c r="I4160" s="258">
        <v>3438</v>
      </c>
      <c r="J4160" s="473" t="s">
        <v>1035</v>
      </c>
      <c r="K4160" s="344" t="s">
        <v>4206</v>
      </c>
      <c r="L4160" t="str">
        <f>VLOOKUP(J4160,'State V-Lookup'!$A$1:$B$19,2,0)</f>
        <v>VIRGINIA</v>
      </c>
      <c r="M4160" t="str">
        <f>VLOOKUP(I4160,'Cost Center VLookup'!$A$1:$C$99,2,0)</f>
        <v>3438 Mid St Div New River North Operations</v>
      </c>
      <c r="N4160" t="str">
        <f>VLOOKUP(I4160,'Cost Center VLookup'!$A$1:$C$89,3,0)</f>
        <v>Perry Patterson</v>
      </c>
      <c r="O4160" t="str">
        <f>VLOOKUP(I4160,'Cost Center VLookup'!$A$1:$D$97,4,0)</f>
        <v>Bernie Anderson</v>
      </c>
    </row>
    <row r="4161" spans="1:15" ht="15" hidden="1">
      <c r="A4161" s="470" t="s">
        <v>5205</v>
      </c>
      <c r="B4161" s="471">
        <v>202202</v>
      </c>
      <c r="C4161" s="98" t="s">
        <v>5073</v>
      </c>
      <c r="D4161" s="470" t="s">
        <v>5178</v>
      </c>
      <c r="E4161" s="470" t="s">
        <v>4285</v>
      </c>
      <c r="F4161" s="472">
        <v>200</v>
      </c>
      <c r="G4161" s="355">
        <v>30736</v>
      </c>
      <c r="H4161" s="470" t="s">
        <v>1015</v>
      </c>
      <c r="I4161" s="258">
        <v>2736</v>
      </c>
      <c r="J4161" s="351" t="s">
        <v>1011</v>
      </c>
      <c r="K4161" s="319" t="s">
        <v>4207</v>
      </c>
      <c r="L4161" t="str">
        <f>VLOOKUP(J4161,'State V-Lookup'!$A$1:$B$19,2,0)</f>
        <v>KENTUCKY</v>
      </c>
      <c r="M4161" t="str">
        <f>VLOOKUP(I4161,'Cost Center VLookup'!$A$1:$C$99,2,0)</f>
        <v>2736 KY Div Hopkinsville C&amp;M/Service</v>
      </c>
      <c r="N4161" t="str">
        <f>VLOOKUP(I4161,'Cost Center VLookup'!$A$1:$C$89,3,0)</f>
        <v>Ryan Tolbert</v>
      </c>
      <c r="O4161" t="str">
        <f>VLOOKUP(I4161,'Cost Center VLookup'!$A$1:$D$97,4,0)</f>
        <v>Mariam Tucker</v>
      </c>
    </row>
    <row r="4162" spans="1:15" ht="15" hidden="1">
      <c r="A4162" s="470" t="s">
        <v>5208</v>
      </c>
      <c r="B4162" s="471">
        <v>202202</v>
      </c>
      <c r="C4162" s="98" t="s">
        <v>5073</v>
      </c>
      <c r="D4162" s="470" t="s">
        <v>5209</v>
      </c>
      <c r="E4162" s="470" t="s">
        <v>88</v>
      </c>
      <c r="F4162" s="472">
        <v>1000</v>
      </c>
      <c r="G4162" s="355">
        <v>30736</v>
      </c>
      <c r="H4162" s="470" t="s">
        <v>1015</v>
      </c>
      <c r="I4162" s="258">
        <v>2636</v>
      </c>
      <c r="J4162" s="351" t="s">
        <v>1011</v>
      </c>
      <c r="K4162" s="319" t="s">
        <v>4207</v>
      </c>
      <c r="L4162" t="str">
        <f>VLOOKUP(J4162,'State V-Lookup'!$A$1:$B$19,2,0)</f>
        <v>KENTUCKY</v>
      </c>
      <c r="M4162" t="str">
        <f>VLOOKUP(I4162,'Cost Center VLookup'!$A$1:$C$99,2,0)</f>
        <v>2636 KY Div Owensboro C&amp;M/Service</v>
      </c>
      <c r="N4162" t="str">
        <f>VLOOKUP(I4162,'Cost Center VLookup'!$A$1:$C$89,3,0)</f>
        <v>Robbie Porter / Daniel Mayfield</v>
      </c>
      <c r="O4162" t="str">
        <f>VLOOKUP(I4162,'Cost Center VLookup'!$A$1:$D$97,4,0)</f>
        <v>Mariam Tucker</v>
      </c>
    </row>
    <row r="4163" spans="1:15" ht="15" hidden="1">
      <c r="A4163" s="470" t="s">
        <v>5208</v>
      </c>
      <c r="B4163" s="471">
        <v>202202</v>
      </c>
      <c r="C4163" s="98" t="s">
        <v>5073</v>
      </c>
      <c r="D4163" s="470" t="s">
        <v>5210</v>
      </c>
      <c r="E4163" s="470" t="s">
        <v>470</v>
      </c>
      <c r="F4163" s="472">
        <v>500</v>
      </c>
      <c r="G4163" s="355">
        <v>30736</v>
      </c>
      <c r="H4163" s="470" t="s">
        <v>1015</v>
      </c>
      <c r="I4163" s="258">
        <v>2637</v>
      </c>
      <c r="J4163" s="351" t="s">
        <v>1011</v>
      </c>
      <c r="K4163" s="319" t="s">
        <v>4207</v>
      </c>
      <c r="L4163" t="str">
        <f>VLOOKUP(J4163,'State V-Lookup'!$A$1:$B$19,2,0)</f>
        <v>KENTUCKY</v>
      </c>
      <c r="M4163" t="str">
        <f>VLOOKUP(I4163,'Cost Center VLookup'!$A$1:$C$99,2,0)</f>
        <v>2637 KY Div Paducah C&amp;M/Service</v>
      </c>
      <c r="N4163" t="str">
        <f>VLOOKUP(I4163,'Cost Center VLookup'!$A$1:$C$89,3,0)</f>
        <v>Pat Mattingly / Sean Jones</v>
      </c>
      <c r="O4163" t="str">
        <f>VLOOKUP(I4163,'Cost Center VLookup'!$A$1:$D$97,4,0)</f>
        <v>Ryan Tolbert</v>
      </c>
    </row>
    <row r="4164" spans="1:15" ht="15" hidden="1">
      <c r="A4164" s="470" t="s">
        <v>5208</v>
      </c>
      <c r="B4164" s="471">
        <v>202202</v>
      </c>
      <c r="C4164" s="98" t="s">
        <v>5073</v>
      </c>
      <c r="D4164" s="470" t="s">
        <v>5179</v>
      </c>
      <c r="E4164" s="470" t="s">
        <v>475</v>
      </c>
      <c r="F4164" s="472">
        <v>150</v>
      </c>
      <c r="G4164" s="355">
        <v>7520</v>
      </c>
      <c r="H4164" s="470" t="s">
        <v>2062</v>
      </c>
      <c r="I4164" s="258">
        <v>3439</v>
      </c>
      <c r="J4164" s="441" t="s">
        <v>1026</v>
      </c>
      <c r="K4164" s="463" t="s">
        <v>4228</v>
      </c>
      <c r="L4164" t="str">
        <f>VLOOKUP(J4164,'State V-Lookup'!$A$1:$B$19,2,0)</f>
        <v>TENNESSEE</v>
      </c>
      <c r="M4164" t="str">
        <f>VLOOKUP(I4164,'Cost Center VLookup'!$A$1:$C$99,2,0)</f>
        <v>3439 Mid St Div New River South Operations</v>
      </c>
      <c r="N4164" t="str">
        <f>VLOOKUP(I4164,'Cost Center VLookup'!$A$1:$C$89,3,0)</f>
        <v>Alex House</v>
      </c>
      <c r="O4164" t="str">
        <f>VLOOKUP(I4164,'Cost Center VLookup'!$A$1:$D$97,4,0)</f>
        <v>Bernie Anderson</v>
      </c>
    </row>
    <row r="4165" spans="1:15" ht="15" hidden="1">
      <c r="A4165" s="470" t="s">
        <v>5208</v>
      </c>
      <c r="B4165" s="471">
        <v>202202</v>
      </c>
      <c r="C4165" s="98" t="s">
        <v>5073</v>
      </c>
      <c r="D4165" s="470" t="s">
        <v>5180</v>
      </c>
      <c r="E4165" s="470" t="s">
        <v>484</v>
      </c>
      <c r="F4165" s="472">
        <v>3500</v>
      </c>
      <c r="G4165" s="355">
        <v>30703</v>
      </c>
      <c r="H4165" s="470" t="s">
        <v>1018</v>
      </c>
      <c r="I4165" s="258">
        <v>3333</v>
      </c>
      <c r="J4165" s="441" t="s">
        <v>1026</v>
      </c>
      <c r="K4165" s="319" t="s">
        <v>4207</v>
      </c>
      <c r="L4165" t="str">
        <f>VLOOKUP(J4165,'State V-Lookup'!$A$1:$B$19,2,0)</f>
        <v>TENNESSEE</v>
      </c>
      <c r="M4165" t="str">
        <f>VLOOKUP(I4165,'Cost Center VLookup'!$A$1:$C$99,2,0)</f>
        <v>3333 Mid St Div Public Affairs</v>
      </c>
      <c r="N4165" t="str">
        <f>VLOOKUP(I4165,'Cost Center VLookup'!$A$1:$C$89,3,0)</f>
        <v>Mark Martin</v>
      </c>
      <c r="O4165" t="str">
        <f>VLOOKUP(I4165,'Cost Center VLookup'!$A$1:$D$97,4,0)</f>
        <v>Administration</v>
      </c>
    </row>
    <row r="4166" spans="1:15" ht="15" hidden="1">
      <c r="A4166" s="470" t="s">
        <v>5208</v>
      </c>
      <c r="B4166" s="471">
        <v>202202</v>
      </c>
      <c r="C4166" s="98" t="s">
        <v>5073</v>
      </c>
      <c r="D4166" s="470" t="s">
        <v>5181</v>
      </c>
      <c r="E4166" s="470" t="s">
        <v>3765</v>
      </c>
      <c r="F4166" s="472">
        <v>1000</v>
      </c>
      <c r="G4166" s="355">
        <v>30736</v>
      </c>
      <c r="H4166" s="470" t="s">
        <v>1015</v>
      </c>
      <c r="I4166" s="258">
        <v>2637</v>
      </c>
      <c r="J4166" s="351" t="s">
        <v>1011</v>
      </c>
      <c r="K4166" s="344" t="s">
        <v>4206</v>
      </c>
      <c r="L4166" t="str">
        <f>VLOOKUP(J4166,'State V-Lookup'!$A$1:$B$19,2,0)</f>
        <v>KENTUCKY</v>
      </c>
      <c r="M4166" t="str">
        <f>VLOOKUP(I4166,'Cost Center VLookup'!$A$1:$C$99,2,0)</f>
        <v>2637 KY Div Paducah C&amp;M/Service</v>
      </c>
      <c r="N4166" t="str">
        <f>VLOOKUP(I4166,'Cost Center VLookup'!$A$1:$C$89,3,0)</f>
        <v>Pat Mattingly / Sean Jones</v>
      </c>
      <c r="O4166" t="str">
        <f>VLOOKUP(I4166,'Cost Center VLookup'!$A$1:$D$97,4,0)</f>
        <v>Ryan Tolbert</v>
      </c>
    </row>
    <row r="4167" spans="1:15" ht="15" hidden="1">
      <c r="A4167" s="470" t="s">
        <v>5211</v>
      </c>
      <c r="B4167" s="471">
        <v>202202</v>
      </c>
      <c r="C4167" s="98" t="s">
        <v>5073</v>
      </c>
      <c r="D4167" s="470" t="s">
        <v>5182</v>
      </c>
      <c r="E4167" s="470" t="s">
        <v>4641</v>
      </c>
      <c r="F4167" s="472">
        <v>2500</v>
      </c>
      <c r="G4167" s="355">
        <v>30736</v>
      </c>
      <c r="H4167" s="470" t="s">
        <v>1015</v>
      </c>
      <c r="I4167" s="258">
        <v>2737</v>
      </c>
      <c r="J4167" s="351" t="s">
        <v>1011</v>
      </c>
      <c r="K4167" s="344" t="s">
        <v>4206</v>
      </c>
      <c r="L4167" t="str">
        <f>VLOOKUP(J4167,'State V-Lookup'!$A$1:$B$19,2,0)</f>
        <v>KENTUCKY</v>
      </c>
      <c r="M4167" t="str">
        <f>VLOOKUP(I4167,'Cost Center VLookup'!$A$1:$C$99,2,0)</f>
        <v>2737 KY Div Danville C&amp;M/Service</v>
      </c>
      <c r="N4167" t="str">
        <f>VLOOKUP(I4167,'Cost Center VLookup'!$A$1:$C$89,3,0)</f>
        <v>Jimmy Dale Smith</v>
      </c>
      <c r="O4167" t="str">
        <f>VLOOKUP(I4167,'Cost Center VLookup'!$A$1:$D$97,4,0)</f>
        <v>Mike Close</v>
      </c>
    </row>
    <row r="4168" spans="1:15" ht="15" hidden="1">
      <c r="A4168" s="470" t="s">
        <v>5211</v>
      </c>
      <c r="B4168" s="471">
        <v>202202</v>
      </c>
      <c r="C4168" s="98" t="s">
        <v>5073</v>
      </c>
      <c r="D4168" s="470" t="s">
        <v>5183</v>
      </c>
      <c r="E4168" s="470" t="s">
        <v>4639</v>
      </c>
      <c r="F4168" s="472">
        <v>1500</v>
      </c>
      <c r="G4168" s="355">
        <v>30736</v>
      </c>
      <c r="H4168" s="470" t="s">
        <v>1015</v>
      </c>
      <c r="I4168" s="258">
        <v>2636</v>
      </c>
      <c r="J4168" s="351" t="s">
        <v>1011</v>
      </c>
      <c r="K4168" s="344" t="s">
        <v>4206</v>
      </c>
      <c r="L4168" t="str">
        <f>VLOOKUP(J4168,'State V-Lookup'!$A$1:$B$19,2,0)</f>
        <v>KENTUCKY</v>
      </c>
      <c r="M4168" t="str">
        <f>VLOOKUP(I4168,'Cost Center VLookup'!$A$1:$C$99,2,0)</f>
        <v>2636 KY Div Owensboro C&amp;M/Service</v>
      </c>
      <c r="N4168" t="str">
        <f>VLOOKUP(I4168,'Cost Center VLookup'!$A$1:$C$89,3,0)</f>
        <v>Robbie Porter / Daniel Mayfield</v>
      </c>
      <c r="O4168" t="str">
        <f>VLOOKUP(I4168,'Cost Center VLookup'!$A$1:$D$97,4,0)</f>
        <v>Mariam Tucker</v>
      </c>
    </row>
    <row r="4169" spans="1:15" ht="15" hidden="1">
      <c r="A4169" s="470" t="s">
        <v>5212</v>
      </c>
      <c r="B4169" s="471">
        <v>202202</v>
      </c>
      <c r="C4169" s="98" t="s">
        <v>5073</v>
      </c>
      <c r="D4169" s="470" t="s">
        <v>5213</v>
      </c>
      <c r="E4169" s="470" t="s">
        <v>470</v>
      </c>
      <c r="F4169" s="472">
        <v>10000</v>
      </c>
      <c r="G4169" s="355">
        <v>30736</v>
      </c>
      <c r="H4169" s="470" t="s">
        <v>1015</v>
      </c>
      <c r="I4169" s="258">
        <v>2636</v>
      </c>
      <c r="J4169" s="351" t="s">
        <v>1011</v>
      </c>
      <c r="K4169" s="319" t="s">
        <v>4207</v>
      </c>
      <c r="L4169" t="str">
        <f>VLOOKUP(J4169,'State V-Lookup'!$A$1:$B$19,2,0)</f>
        <v>KENTUCKY</v>
      </c>
      <c r="M4169" t="str">
        <f>VLOOKUP(I4169,'Cost Center VLookup'!$A$1:$C$99,2,0)</f>
        <v>2636 KY Div Owensboro C&amp;M/Service</v>
      </c>
      <c r="N4169" t="str">
        <f>VLOOKUP(I4169,'Cost Center VLookup'!$A$1:$C$89,3,0)</f>
        <v>Robbie Porter / Daniel Mayfield</v>
      </c>
      <c r="O4169" t="str">
        <f>VLOOKUP(I4169,'Cost Center VLookup'!$A$1:$D$97,4,0)</f>
        <v>Mariam Tucker</v>
      </c>
    </row>
    <row r="4170" spans="1:15" ht="15" hidden="1">
      <c r="A4170" s="470" t="s">
        <v>5212</v>
      </c>
      <c r="B4170" s="471">
        <v>202202</v>
      </c>
      <c r="C4170" s="98" t="s">
        <v>5073</v>
      </c>
      <c r="D4170" s="470" t="s">
        <v>5184</v>
      </c>
      <c r="E4170" s="470" t="s">
        <v>5185</v>
      </c>
      <c r="F4170" s="472">
        <v>2000</v>
      </c>
      <c r="G4170" s="355">
        <v>30736</v>
      </c>
      <c r="H4170" s="470" t="s">
        <v>1015</v>
      </c>
      <c r="I4170" s="258">
        <v>2734</v>
      </c>
      <c r="J4170" s="351" t="s">
        <v>1011</v>
      </c>
      <c r="K4170" s="319" t="s">
        <v>4207</v>
      </c>
      <c r="L4170" t="str">
        <f>VLOOKUP(J4170,'State V-Lookup'!$A$1:$B$19,2,0)</f>
        <v>KENTUCKY</v>
      </c>
      <c r="M4170" t="str">
        <f>VLOOKUP(I4170,'Cost Center VLookup'!$A$1:$C$99,2,0)</f>
        <v>2734 KY Div Bowling Green C&amp;M/Service</v>
      </c>
      <c r="N4170" t="str">
        <f>VLOOKUP(I4170,'Cost Center VLookup'!$A$1:$C$89,3,0)</f>
        <v>Don Bonner / Kolby Beals</v>
      </c>
      <c r="O4170" t="str">
        <f>VLOOKUP(I4170,'Cost Center VLookup'!$A$1:$D$97,4,0)</f>
        <v>Mike Close</v>
      </c>
    </row>
    <row r="4171" spans="1:15" ht="15" hidden="1">
      <c r="A4171" s="470" t="s">
        <v>5214</v>
      </c>
      <c r="B4171" s="471">
        <v>202202</v>
      </c>
      <c r="C4171" s="98" t="s">
        <v>5073</v>
      </c>
      <c r="D4171" s="470" t="s">
        <v>5186</v>
      </c>
      <c r="E4171" s="470" t="s">
        <v>3814</v>
      </c>
      <c r="F4171" s="472">
        <v>1000</v>
      </c>
      <c r="G4171" s="355">
        <v>30736</v>
      </c>
      <c r="H4171" s="470" t="s">
        <v>1015</v>
      </c>
      <c r="I4171" s="258">
        <v>2738</v>
      </c>
      <c r="J4171" s="351" t="s">
        <v>1011</v>
      </c>
      <c r="K4171" s="319" t="s">
        <v>4207</v>
      </c>
      <c r="L4171" t="str">
        <f>VLOOKUP(J4171,'State V-Lookup'!$A$1:$B$19,2,0)</f>
        <v>KENTUCKY</v>
      </c>
      <c r="M4171" t="str">
        <f>VLOOKUP(I4171,'Cost Center VLookup'!$A$1:$C$99,2,0)</f>
        <v>2738 KY Div Campbellsville C&amp;M/Service</v>
      </c>
      <c r="N4171" t="str">
        <f>VLOOKUP(I4171,'Cost Center VLookup'!$A$1:$C$89,3,0)</f>
        <v>Matt Ferguson</v>
      </c>
      <c r="O4171" t="str">
        <f>VLOOKUP(I4171,'Cost Center VLookup'!$A$1:$D$97,4,0)</f>
        <v>Mike Close</v>
      </c>
    </row>
    <row r="4172" spans="1:15" ht="15" hidden="1">
      <c r="A4172" s="470" t="s">
        <v>5215</v>
      </c>
      <c r="B4172" s="471">
        <v>202202</v>
      </c>
      <c r="C4172" s="98" t="s">
        <v>5073</v>
      </c>
      <c r="D4172" s="470" t="s">
        <v>5187</v>
      </c>
      <c r="E4172" s="470" t="s">
        <v>2019</v>
      </c>
      <c r="F4172" s="472">
        <v>1500</v>
      </c>
      <c r="G4172" s="355">
        <v>30702</v>
      </c>
      <c r="H4172" s="470" t="s">
        <v>1012</v>
      </c>
      <c r="I4172" s="258">
        <v>3343</v>
      </c>
      <c r="J4172" s="441" t="s">
        <v>1026</v>
      </c>
      <c r="K4172" s="344" t="s">
        <v>4206</v>
      </c>
      <c r="L4172" t="str">
        <f>VLOOKUP(J4172,'State V-Lookup'!$A$1:$B$19,2,0)</f>
        <v>TENNESSEE</v>
      </c>
      <c r="M4172" t="str">
        <f>VLOOKUP(I4172,'Cost Center VLookup'!$A$1:$C$99,2,0)</f>
        <v>3343 Mid St Div Murfreesboro Operations</v>
      </c>
      <c r="N4172" t="str">
        <f>VLOOKUP(I4172,'Cost Center VLookup'!$A$1:$C$89,3,0)</f>
        <v>James Robbins / Jason Griffin</v>
      </c>
      <c r="O4172" t="str">
        <f>VLOOKUP(I4172,'Cost Center VLookup'!$A$1:$D$97,4,0)</f>
        <v>Brett Lowe</v>
      </c>
    </row>
    <row r="4173" spans="1:15" ht="15" hidden="1">
      <c r="A4173" s="470" t="s">
        <v>5216</v>
      </c>
      <c r="B4173" s="471">
        <v>202202</v>
      </c>
      <c r="C4173" s="98" t="s">
        <v>5073</v>
      </c>
      <c r="D4173" s="470" t="s">
        <v>5188</v>
      </c>
      <c r="E4173" s="470" t="s">
        <v>4712</v>
      </c>
      <c r="F4173" s="472">
        <v>1500</v>
      </c>
      <c r="G4173" s="355">
        <v>30702</v>
      </c>
      <c r="H4173" s="470" t="s">
        <v>1012</v>
      </c>
      <c r="I4173" s="258">
        <v>3343</v>
      </c>
      <c r="J4173" s="441" t="s">
        <v>1026</v>
      </c>
      <c r="K4173" s="344" t="s">
        <v>4206</v>
      </c>
      <c r="L4173" t="str">
        <f>VLOOKUP(J4173,'State V-Lookup'!$A$1:$B$19,2,0)</f>
        <v>TENNESSEE</v>
      </c>
      <c r="M4173" t="str">
        <f>VLOOKUP(I4173,'Cost Center VLookup'!$A$1:$C$99,2,0)</f>
        <v>3343 Mid St Div Murfreesboro Operations</v>
      </c>
      <c r="N4173" t="str">
        <f>VLOOKUP(I4173,'Cost Center VLookup'!$A$1:$C$89,3,0)</f>
        <v>James Robbins / Jason Griffin</v>
      </c>
      <c r="O4173" t="str">
        <f>VLOOKUP(I4173,'Cost Center VLookup'!$A$1:$D$97,4,0)</f>
        <v>Brett Lowe</v>
      </c>
    </row>
    <row r="4174" spans="1:15" ht="15" hidden="1">
      <c r="A4174" s="470" t="s">
        <v>5216</v>
      </c>
      <c r="B4174" s="471">
        <v>202202</v>
      </c>
      <c r="C4174" s="98" t="s">
        <v>5073</v>
      </c>
      <c r="D4174" s="470" t="s">
        <v>5189</v>
      </c>
      <c r="E4174" s="470" t="s">
        <v>4522</v>
      </c>
      <c r="F4174" s="472">
        <v>325</v>
      </c>
      <c r="G4174" s="355">
        <v>30736</v>
      </c>
      <c r="H4174" s="470" t="s">
        <v>1015</v>
      </c>
      <c r="I4174" s="258">
        <v>3435</v>
      </c>
      <c r="J4174" s="441" t="s">
        <v>1026</v>
      </c>
      <c r="K4174" s="319" t="s">
        <v>4207</v>
      </c>
      <c r="L4174" t="str">
        <f>VLOOKUP(J4174,'State V-Lookup'!$A$1:$B$19,2,0)</f>
        <v>TENNESSEE</v>
      </c>
      <c r="M4174" t="str">
        <f>VLOOKUP(I4174,'Cost Center VLookup'!$A$1:$C$99,2,0)</f>
        <v>3435 Mid St Div Greenville/Morristown Operations</v>
      </c>
      <c r="N4174" t="str">
        <f>VLOOKUP(I4174,'Cost Center VLookup'!$A$1:$C$89,3,0)</f>
        <v>Jonathan Barnett</v>
      </c>
      <c r="O4174" t="str">
        <f>VLOOKUP(I4174,'Cost Center VLookup'!$A$1:$D$97,4,0)</f>
        <v>Bernie Anderson</v>
      </c>
    </row>
    <row r="4175" spans="1:15" ht="15" hidden="1">
      <c r="A4175" s="470" t="s">
        <v>5217</v>
      </c>
      <c r="B4175" s="471">
        <v>202202</v>
      </c>
      <c r="C4175" s="98" t="s">
        <v>5073</v>
      </c>
      <c r="D4175" s="470" t="s">
        <v>5190</v>
      </c>
      <c r="E4175" s="470" t="s">
        <v>5191</v>
      </c>
      <c r="F4175" s="472">
        <v>2000</v>
      </c>
      <c r="G4175" s="355">
        <v>30702</v>
      </c>
      <c r="H4175" s="470" t="s">
        <v>1012</v>
      </c>
      <c r="I4175" s="258">
        <v>3435</v>
      </c>
      <c r="J4175" s="441" t="s">
        <v>1026</v>
      </c>
      <c r="K4175" s="319" t="s">
        <v>4207</v>
      </c>
      <c r="L4175" t="str">
        <f>VLOOKUP(J4175,'State V-Lookup'!$A$1:$B$19,2,0)</f>
        <v>TENNESSEE</v>
      </c>
      <c r="M4175" t="str">
        <f>VLOOKUP(I4175,'Cost Center VLookup'!$A$1:$C$99,2,0)</f>
        <v>3435 Mid St Div Greenville/Morristown Operations</v>
      </c>
      <c r="N4175" t="str">
        <f>VLOOKUP(I4175,'Cost Center VLookup'!$A$1:$C$89,3,0)</f>
        <v>Jonathan Barnett</v>
      </c>
      <c r="O4175" t="str">
        <f>VLOOKUP(I4175,'Cost Center VLookup'!$A$1:$D$97,4,0)</f>
        <v>Bernie Anderson</v>
      </c>
    </row>
    <row r="4176" spans="1:15" ht="15" hidden="1">
      <c r="A4176" s="470" t="s">
        <v>5217</v>
      </c>
      <c r="B4176" s="471">
        <v>202202</v>
      </c>
      <c r="C4176" s="98" t="s">
        <v>5073</v>
      </c>
      <c r="D4176" s="470" t="s">
        <v>5192</v>
      </c>
      <c r="E4176" s="470" t="s">
        <v>2841</v>
      </c>
      <c r="F4176" s="472">
        <v>1250</v>
      </c>
      <c r="G4176" s="355">
        <v>30710</v>
      </c>
      <c r="H4176" s="470" t="s">
        <v>1016</v>
      </c>
      <c r="I4176" s="258">
        <v>3333</v>
      </c>
      <c r="J4176" s="441" t="s">
        <v>1026</v>
      </c>
      <c r="K4176" s="344" t="s">
        <v>4206</v>
      </c>
      <c r="L4176" t="str">
        <f>VLOOKUP(J4176,'State V-Lookup'!$A$1:$B$19,2,0)</f>
        <v>TENNESSEE</v>
      </c>
      <c r="M4176" t="str">
        <f>VLOOKUP(I4176,'Cost Center VLookup'!$A$1:$C$99,2,0)</f>
        <v>3333 Mid St Div Public Affairs</v>
      </c>
      <c r="N4176" t="str">
        <f>VLOOKUP(I4176,'Cost Center VLookup'!$A$1:$C$89,3,0)</f>
        <v>Mark Martin</v>
      </c>
      <c r="O4176" t="str">
        <f>VLOOKUP(I4176,'Cost Center VLookup'!$A$1:$D$97,4,0)</f>
        <v>Administration</v>
      </c>
    </row>
    <row r="4177" spans="1:15" ht="15" hidden="1">
      <c r="A4177" s="470" t="s">
        <v>5217</v>
      </c>
      <c r="B4177" s="471">
        <v>202202</v>
      </c>
      <c r="C4177" s="98" t="s">
        <v>5073</v>
      </c>
      <c r="D4177" s="470" t="s">
        <v>5193</v>
      </c>
      <c r="E4177" s="470" t="s">
        <v>712</v>
      </c>
      <c r="F4177" s="472">
        <v>2000</v>
      </c>
      <c r="G4177" s="355">
        <v>30710</v>
      </c>
      <c r="H4177" s="470" t="s">
        <v>1016</v>
      </c>
      <c r="I4177" s="258">
        <v>2636</v>
      </c>
      <c r="J4177" s="351" t="s">
        <v>1011</v>
      </c>
      <c r="K4177" s="344" t="s">
        <v>4206</v>
      </c>
      <c r="L4177" t="str">
        <f>VLOOKUP(J4177,'State V-Lookup'!$A$1:$B$19,2,0)</f>
        <v>KENTUCKY</v>
      </c>
      <c r="M4177" t="str">
        <f>VLOOKUP(I4177,'Cost Center VLookup'!$A$1:$C$99,2,0)</f>
        <v>2636 KY Div Owensboro C&amp;M/Service</v>
      </c>
      <c r="N4177" t="str">
        <f>VLOOKUP(I4177,'Cost Center VLookup'!$A$1:$C$89,3,0)</f>
        <v>Robbie Porter / Daniel Mayfield</v>
      </c>
      <c r="O4177" t="str">
        <f>VLOOKUP(I4177,'Cost Center VLookup'!$A$1:$D$97,4,0)</f>
        <v>Mariam Tucker</v>
      </c>
    </row>
    <row r="4178" spans="1:15" ht="15" hidden="1">
      <c r="A4178" s="470" t="s">
        <v>5218</v>
      </c>
      <c r="B4178" s="471">
        <v>202202</v>
      </c>
      <c r="C4178" s="98" t="s">
        <v>5073</v>
      </c>
      <c r="D4178" s="470" t="s">
        <v>5194</v>
      </c>
      <c r="E4178" s="470" t="s">
        <v>475</v>
      </c>
      <c r="F4178" s="472">
        <v>1000</v>
      </c>
      <c r="G4178" s="355">
        <v>30702</v>
      </c>
      <c r="H4178" s="470" t="s">
        <v>1012</v>
      </c>
      <c r="I4178" s="258">
        <v>3342</v>
      </c>
      <c r="J4178" s="441" t="s">
        <v>1026</v>
      </c>
      <c r="K4178" s="463" t="s">
        <v>4228</v>
      </c>
      <c r="L4178" t="str">
        <f>VLOOKUP(J4178,'State V-Lookup'!$A$1:$B$19,2,0)</f>
        <v>TENNESSEE</v>
      </c>
      <c r="M4178" t="str">
        <f>VLOOKUP(I4178,'Cost Center VLookup'!$A$1:$C$99,2,0)</f>
        <v>3342 Mid St Div Franklin Operations</v>
      </c>
      <c r="N4178" t="str">
        <f>VLOOKUP(I4178,'Cost Center VLookup'!$A$1:$C$89,3,0)</f>
        <v>Kenny Hay / Steve Steiger</v>
      </c>
      <c r="O4178" t="str">
        <f>VLOOKUP(I4178,'Cost Center VLookup'!$A$1:$D$97,4,0)</f>
        <v>Brett Lowe</v>
      </c>
    </row>
    <row r="4179" spans="1:15" ht="15" hidden="1">
      <c r="A4179" s="470" t="s">
        <v>5219</v>
      </c>
      <c r="B4179" s="471">
        <v>202202</v>
      </c>
      <c r="C4179" s="98" t="s">
        <v>5073</v>
      </c>
      <c r="D4179" s="470" t="s">
        <v>5195</v>
      </c>
      <c r="E4179" s="470" t="s">
        <v>5196</v>
      </c>
      <c r="F4179" s="472">
        <v>7500</v>
      </c>
      <c r="G4179" s="355">
        <v>30736</v>
      </c>
      <c r="H4179" s="470" t="s">
        <v>1015</v>
      </c>
      <c r="I4179" s="258">
        <v>3438</v>
      </c>
      <c r="J4179" s="473" t="s">
        <v>1035</v>
      </c>
      <c r="K4179" s="344" t="s">
        <v>4206</v>
      </c>
      <c r="L4179" t="str">
        <f>VLOOKUP(J4179,'State V-Lookup'!$A$1:$B$19,2,0)</f>
        <v>VIRGINIA</v>
      </c>
      <c r="M4179" t="str">
        <f>VLOOKUP(I4179,'Cost Center VLookup'!$A$1:$C$99,2,0)</f>
        <v>3438 Mid St Div New River North Operations</v>
      </c>
      <c r="N4179" t="str">
        <f>VLOOKUP(I4179,'Cost Center VLookup'!$A$1:$C$89,3,0)</f>
        <v>Perry Patterson</v>
      </c>
      <c r="O4179" t="str">
        <f>VLOOKUP(I4179,'Cost Center VLookup'!$A$1:$D$97,4,0)</f>
        <v>Bernie Anderson</v>
      </c>
    </row>
    <row r="4180" spans="1:15" ht="15" hidden="1">
      <c r="A4180" s="470" t="s">
        <v>5219</v>
      </c>
      <c r="B4180" s="471">
        <v>202202</v>
      </c>
      <c r="C4180" s="98" t="s">
        <v>5073</v>
      </c>
      <c r="D4180" s="470" t="s">
        <v>5197</v>
      </c>
      <c r="E4180" s="470" t="s">
        <v>2769</v>
      </c>
      <c r="F4180" s="472">
        <v>500</v>
      </c>
      <c r="G4180" s="355">
        <v>30736</v>
      </c>
      <c r="H4180" s="470" t="s">
        <v>1015</v>
      </c>
      <c r="I4180" s="258">
        <v>2734</v>
      </c>
      <c r="J4180" s="351" t="s">
        <v>1011</v>
      </c>
      <c r="K4180" s="319" t="s">
        <v>4207</v>
      </c>
      <c r="L4180" t="str">
        <f>VLOOKUP(J4180,'State V-Lookup'!$A$1:$B$19,2,0)</f>
        <v>KENTUCKY</v>
      </c>
      <c r="M4180" t="str">
        <f>VLOOKUP(I4180,'Cost Center VLookup'!$A$1:$C$99,2,0)</f>
        <v>2734 KY Div Bowling Green C&amp;M/Service</v>
      </c>
      <c r="N4180" t="str">
        <f>VLOOKUP(I4180,'Cost Center VLookup'!$A$1:$C$89,3,0)</f>
        <v>Don Bonner / Kolby Beals</v>
      </c>
      <c r="O4180" t="str">
        <f>VLOOKUP(I4180,'Cost Center VLookup'!$A$1:$D$97,4,0)</f>
        <v>Mike Close</v>
      </c>
    </row>
    <row r="4181" spans="1:15" ht="15" hidden="1">
      <c r="A4181" s="470" t="s">
        <v>5220</v>
      </c>
      <c r="B4181" s="471">
        <v>202202</v>
      </c>
      <c r="C4181" s="98" t="s">
        <v>5073</v>
      </c>
      <c r="D4181" s="470" t="s">
        <v>5198</v>
      </c>
      <c r="E4181" s="470" t="s">
        <v>269</v>
      </c>
      <c r="F4181" s="472">
        <v>500</v>
      </c>
      <c r="G4181" s="355">
        <v>30702</v>
      </c>
      <c r="H4181" s="470" t="s">
        <v>1012</v>
      </c>
      <c r="I4181" s="258">
        <v>2636</v>
      </c>
      <c r="J4181" s="351" t="s">
        <v>1011</v>
      </c>
      <c r="K4181" s="344" t="s">
        <v>4206</v>
      </c>
      <c r="L4181" t="str">
        <f>VLOOKUP(J4181,'State V-Lookup'!$A$1:$B$19,2,0)</f>
        <v>KENTUCKY</v>
      </c>
      <c r="M4181" t="str">
        <f>VLOOKUP(I4181,'Cost Center VLookup'!$A$1:$C$99,2,0)</f>
        <v>2636 KY Div Owensboro C&amp;M/Service</v>
      </c>
      <c r="N4181" t="str">
        <f>VLOOKUP(I4181,'Cost Center VLookup'!$A$1:$C$89,3,0)</f>
        <v>Robbie Porter / Daniel Mayfield</v>
      </c>
      <c r="O4181" t="str">
        <f>VLOOKUP(I4181,'Cost Center VLookup'!$A$1:$D$97,4,0)</f>
        <v>Mariam Tucker</v>
      </c>
    </row>
    <row r="4182" spans="1:15" ht="15" hidden="1">
      <c r="A4182" s="470" t="s">
        <v>5221</v>
      </c>
      <c r="B4182" s="471">
        <v>202202</v>
      </c>
      <c r="C4182" s="98" t="s">
        <v>5073</v>
      </c>
      <c r="D4182" s="470" t="s">
        <v>5199</v>
      </c>
      <c r="E4182" s="470" t="s">
        <v>691</v>
      </c>
      <c r="F4182" s="472">
        <v>1000</v>
      </c>
      <c r="G4182" s="355">
        <v>30736</v>
      </c>
      <c r="H4182" s="470" t="s">
        <v>1015</v>
      </c>
      <c r="I4182" s="258">
        <v>3438</v>
      </c>
      <c r="J4182" s="473" t="s">
        <v>1035</v>
      </c>
      <c r="K4182" s="319" t="s">
        <v>4207</v>
      </c>
      <c r="L4182" t="str">
        <f>VLOOKUP(J4182,'State V-Lookup'!$A$1:$B$19,2,0)</f>
        <v>VIRGINIA</v>
      </c>
      <c r="M4182" t="str">
        <f>VLOOKUP(I4182,'Cost Center VLookup'!$A$1:$C$99,2,0)</f>
        <v>3438 Mid St Div New River North Operations</v>
      </c>
      <c r="N4182" t="str">
        <f>VLOOKUP(I4182,'Cost Center VLookup'!$A$1:$C$89,3,0)</f>
        <v>Perry Patterson</v>
      </c>
      <c r="O4182" t="str">
        <f>VLOOKUP(I4182,'Cost Center VLookup'!$A$1:$D$97,4,0)</f>
        <v>Bernie Anderson</v>
      </c>
    </row>
    <row r="4183" spans="1:15" ht="15" hidden="1">
      <c r="A4183" s="470" t="s">
        <v>5222</v>
      </c>
      <c r="B4183" s="471">
        <v>202202</v>
      </c>
      <c r="C4183" s="98" t="s">
        <v>5073</v>
      </c>
      <c r="D4183" s="470" t="s">
        <v>5200</v>
      </c>
      <c r="E4183" s="470" t="s">
        <v>5201</v>
      </c>
      <c r="F4183" s="472">
        <v>500</v>
      </c>
      <c r="G4183" s="355">
        <v>30736</v>
      </c>
      <c r="H4183" s="470" t="s">
        <v>1015</v>
      </c>
      <c r="I4183" s="258">
        <v>2637</v>
      </c>
      <c r="J4183" s="351" t="s">
        <v>1011</v>
      </c>
      <c r="K4183" s="463" t="s">
        <v>4228</v>
      </c>
      <c r="L4183" t="str">
        <f>VLOOKUP(J4183,'State V-Lookup'!$A$1:$B$19,2,0)</f>
        <v>KENTUCKY</v>
      </c>
      <c r="M4183" t="str">
        <f>VLOOKUP(I4183,'Cost Center VLookup'!$A$1:$C$99,2,0)</f>
        <v>2637 KY Div Paducah C&amp;M/Service</v>
      </c>
      <c r="N4183" t="str">
        <f>VLOOKUP(I4183,'Cost Center VLookup'!$A$1:$C$89,3,0)</f>
        <v>Pat Mattingly / Sean Jones</v>
      </c>
      <c r="O4183" t="str">
        <f>VLOOKUP(I4183,'Cost Center VLookup'!$A$1:$D$97,4,0)</f>
        <v>Ryan Tolbert</v>
      </c>
    </row>
    <row r="4184" spans="1:15" ht="15" hidden="1">
      <c r="A4184" s="470" t="s">
        <v>5222</v>
      </c>
      <c r="B4184" s="471">
        <v>202202</v>
      </c>
      <c r="C4184" s="98" t="s">
        <v>5073</v>
      </c>
      <c r="D4184" s="470" t="s">
        <v>5202</v>
      </c>
      <c r="E4184" s="470" t="s">
        <v>179</v>
      </c>
      <c r="F4184" s="472">
        <v>2000</v>
      </c>
      <c r="G4184" s="355">
        <v>30736</v>
      </c>
      <c r="H4184" s="470" t="s">
        <v>1015</v>
      </c>
      <c r="I4184" s="258">
        <v>2637</v>
      </c>
      <c r="J4184" s="351" t="s">
        <v>1011</v>
      </c>
      <c r="K4184" s="319" t="s">
        <v>4207</v>
      </c>
      <c r="L4184" t="str">
        <f>VLOOKUP(J4184,'State V-Lookup'!$A$1:$B$19,2,0)</f>
        <v>KENTUCKY</v>
      </c>
      <c r="M4184" t="str">
        <f>VLOOKUP(I4184,'Cost Center VLookup'!$A$1:$C$99,2,0)</f>
        <v>2637 KY Div Paducah C&amp;M/Service</v>
      </c>
      <c r="N4184" t="str">
        <f>VLOOKUP(I4184,'Cost Center VLookup'!$A$1:$C$89,3,0)</f>
        <v>Pat Mattingly / Sean Jones</v>
      </c>
      <c r="O4184" t="str">
        <f>VLOOKUP(I4184,'Cost Center VLookup'!$A$1:$D$97,4,0)</f>
        <v>Ryan Tolbert</v>
      </c>
    </row>
    <row r="4185" spans="1:15" ht="15" hidden="1">
      <c r="A4185" s="470" t="s">
        <v>5223</v>
      </c>
      <c r="B4185" s="471">
        <v>202202</v>
      </c>
      <c r="C4185" s="98" t="s">
        <v>5073</v>
      </c>
      <c r="D4185" s="470" t="s">
        <v>5203</v>
      </c>
      <c r="E4185" s="470" t="s">
        <v>2988</v>
      </c>
      <c r="F4185" s="472">
        <v>500</v>
      </c>
      <c r="G4185" s="355">
        <v>30736</v>
      </c>
      <c r="H4185" s="470" t="s">
        <v>1015</v>
      </c>
      <c r="I4185" s="258">
        <v>2637</v>
      </c>
      <c r="J4185" s="351" t="s">
        <v>1011</v>
      </c>
      <c r="K4185" s="319" t="s">
        <v>4207</v>
      </c>
      <c r="L4185" t="str">
        <f>VLOOKUP(J4185,'State V-Lookup'!$A$1:$B$19,2,0)</f>
        <v>KENTUCKY</v>
      </c>
      <c r="M4185" t="str">
        <f>VLOOKUP(I4185,'Cost Center VLookup'!$A$1:$C$99,2,0)</f>
        <v>2637 KY Div Paducah C&amp;M/Service</v>
      </c>
      <c r="N4185" t="str">
        <f>VLOOKUP(I4185,'Cost Center VLookup'!$A$1:$C$89,3,0)</f>
        <v>Pat Mattingly / Sean Jones</v>
      </c>
      <c r="O4185" t="str">
        <f>VLOOKUP(I4185,'Cost Center VLookup'!$A$1:$D$97,4,0)</f>
        <v>Ryan Tolbert</v>
      </c>
    </row>
    <row r="4186" spans="1:15" ht="15" hidden="1">
      <c r="A4186" s="474" t="s">
        <v>5224</v>
      </c>
      <c r="B4186" s="475">
        <v>202203</v>
      </c>
      <c r="C4186" s="98" t="s">
        <v>5073</v>
      </c>
      <c r="D4186" s="474" t="s">
        <v>5225</v>
      </c>
      <c r="E4186" s="474" t="s">
        <v>3832</v>
      </c>
      <c r="F4186" s="476">
        <v>350</v>
      </c>
      <c r="G4186" s="477" t="s">
        <v>5226</v>
      </c>
      <c r="H4186" s="474" t="s">
        <v>1012</v>
      </c>
      <c r="I4186" s="258">
        <v>3434</v>
      </c>
      <c r="J4186" s="441" t="s">
        <v>1026</v>
      </c>
      <c r="K4186" s="344" t="s">
        <v>4206</v>
      </c>
      <c r="L4186" t="str">
        <f>VLOOKUP(J4186,'State V-Lookup'!$A$1:$B$19,2,0)</f>
        <v>TENNESSEE</v>
      </c>
      <c r="M4186" t="str">
        <f>VLOOKUP(I4186,'Cost Center VLookup'!$A$1:$C$99,2,0)</f>
        <v>3434 Mid St Div Maryville Operations</v>
      </c>
      <c r="N4186" t="str">
        <f>VLOOKUP(I4186,'Cost Center VLookup'!$A$1:$C$89,3,0)</f>
        <v>Bobby Burrell</v>
      </c>
      <c r="O4186" t="str">
        <f>VLOOKUP(I4186,'Cost Center VLookup'!$A$1:$D$97,4,0)</f>
        <v>Bernie Anderson</v>
      </c>
    </row>
    <row r="4187" spans="1:15" ht="15" hidden="1">
      <c r="A4187" s="474" t="s">
        <v>5224</v>
      </c>
      <c r="B4187" s="475">
        <v>202203</v>
      </c>
      <c r="C4187" s="98" t="s">
        <v>5073</v>
      </c>
      <c r="D4187" s="474" t="s">
        <v>5227</v>
      </c>
      <c r="E4187" s="474" t="s">
        <v>491</v>
      </c>
      <c r="F4187" s="476">
        <v>500</v>
      </c>
      <c r="G4187" s="477" t="s">
        <v>5228</v>
      </c>
      <c r="H4187" s="474" t="s">
        <v>1015</v>
      </c>
      <c r="I4187" s="258">
        <v>2636</v>
      </c>
      <c r="J4187" s="351" t="s">
        <v>1011</v>
      </c>
      <c r="K4187" s="319" t="s">
        <v>4207</v>
      </c>
      <c r="L4187" t="str">
        <f>VLOOKUP(J4187,'State V-Lookup'!$A$1:$B$19,2,0)</f>
        <v>KENTUCKY</v>
      </c>
      <c r="M4187" t="str">
        <f>VLOOKUP(I4187,'Cost Center VLookup'!$A$1:$C$99,2,0)</f>
        <v>2636 KY Div Owensboro C&amp;M/Service</v>
      </c>
      <c r="N4187" t="str">
        <f>VLOOKUP(I4187,'Cost Center VLookup'!$A$1:$C$89,3,0)</f>
        <v>Robbie Porter / Daniel Mayfield</v>
      </c>
      <c r="O4187" t="str">
        <f>VLOOKUP(I4187,'Cost Center VLookup'!$A$1:$D$97,4,0)</f>
        <v>Mariam Tucker</v>
      </c>
    </row>
    <row r="4188" spans="1:15" ht="15" hidden="1">
      <c r="A4188" s="474" t="s">
        <v>5229</v>
      </c>
      <c r="B4188" s="475">
        <v>202203</v>
      </c>
      <c r="C4188" s="98" t="s">
        <v>5073</v>
      </c>
      <c r="D4188" s="474" t="s">
        <v>5230</v>
      </c>
      <c r="E4188" s="474" t="s">
        <v>1487</v>
      </c>
      <c r="F4188" s="476">
        <v>2500</v>
      </c>
      <c r="G4188" s="477" t="s">
        <v>5226</v>
      </c>
      <c r="H4188" s="474" t="s">
        <v>1012</v>
      </c>
      <c r="I4188" s="258">
        <v>2636</v>
      </c>
      <c r="J4188" s="351" t="s">
        <v>1011</v>
      </c>
      <c r="K4188" s="319" t="s">
        <v>4207</v>
      </c>
      <c r="L4188" t="str">
        <f>VLOOKUP(J4188,'State V-Lookup'!$A$1:$B$19,2,0)</f>
        <v>KENTUCKY</v>
      </c>
      <c r="M4188" t="str">
        <f>VLOOKUP(I4188,'Cost Center VLookup'!$A$1:$C$99,2,0)</f>
        <v>2636 KY Div Owensboro C&amp;M/Service</v>
      </c>
      <c r="N4188" t="str">
        <f>VLOOKUP(I4188,'Cost Center VLookup'!$A$1:$C$89,3,0)</f>
        <v>Robbie Porter / Daniel Mayfield</v>
      </c>
      <c r="O4188" t="str">
        <f>VLOOKUP(I4188,'Cost Center VLookup'!$A$1:$D$97,4,0)</f>
        <v>Mariam Tucker</v>
      </c>
    </row>
    <row r="4189" spans="1:15" ht="15" hidden="1">
      <c r="A4189" s="474" t="s">
        <v>5229</v>
      </c>
      <c r="B4189" s="475">
        <v>202203</v>
      </c>
      <c r="C4189" s="98" t="s">
        <v>5073</v>
      </c>
      <c r="D4189" s="474" t="s">
        <v>5231</v>
      </c>
      <c r="E4189" s="474" t="s">
        <v>4439</v>
      </c>
      <c r="F4189" s="476">
        <v>500</v>
      </c>
      <c r="G4189" s="477" t="s">
        <v>5228</v>
      </c>
      <c r="H4189" s="474" t="s">
        <v>1015</v>
      </c>
      <c r="I4189" s="258">
        <v>2734</v>
      </c>
      <c r="J4189" s="351" t="s">
        <v>1011</v>
      </c>
      <c r="K4189" s="319" t="s">
        <v>4207</v>
      </c>
      <c r="L4189" t="str">
        <f>VLOOKUP(J4189,'State V-Lookup'!$A$1:$B$19,2,0)</f>
        <v>KENTUCKY</v>
      </c>
      <c r="M4189" t="str">
        <f>VLOOKUP(I4189,'Cost Center VLookup'!$A$1:$C$99,2,0)</f>
        <v>2734 KY Div Bowling Green C&amp;M/Service</v>
      </c>
      <c r="N4189" t="str">
        <f>VLOOKUP(I4189,'Cost Center VLookup'!$A$1:$C$89,3,0)</f>
        <v>Don Bonner / Kolby Beals</v>
      </c>
      <c r="O4189" t="str">
        <f>VLOOKUP(I4189,'Cost Center VLookup'!$A$1:$D$97,4,0)</f>
        <v>Mike Close</v>
      </c>
    </row>
    <row r="4190" spans="1:15" ht="15" hidden="1">
      <c r="A4190" s="474" t="s">
        <v>5232</v>
      </c>
      <c r="B4190" s="475">
        <v>202203</v>
      </c>
      <c r="C4190" s="98" t="s">
        <v>5073</v>
      </c>
      <c r="D4190" s="474" t="s">
        <v>5233</v>
      </c>
      <c r="E4190" s="474" t="s">
        <v>1088</v>
      </c>
      <c r="F4190" s="476">
        <v>500</v>
      </c>
      <c r="G4190" s="477" t="s">
        <v>5228</v>
      </c>
      <c r="H4190" s="474" t="s">
        <v>1015</v>
      </c>
      <c r="I4190" s="258">
        <v>2637</v>
      </c>
      <c r="J4190" s="351" t="s">
        <v>1011</v>
      </c>
      <c r="K4190" s="319" t="s">
        <v>4207</v>
      </c>
      <c r="L4190" t="str">
        <f>VLOOKUP(J4190,'State V-Lookup'!$A$1:$B$19,2,0)</f>
        <v>KENTUCKY</v>
      </c>
      <c r="M4190" t="str">
        <f>VLOOKUP(I4190,'Cost Center VLookup'!$A$1:$C$99,2,0)</f>
        <v>2637 KY Div Paducah C&amp;M/Service</v>
      </c>
      <c r="N4190" t="str">
        <f>VLOOKUP(I4190,'Cost Center VLookup'!$A$1:$C$89,3,0)</f>
        <v>Pat Mattingly / Sean Jones</v>
      </c>
      <c r="O4190" t="str">
        <f>VLOOKUP(I4190,'Cost Center VLookup'!$A$1:$D$97,4,0)</f>
        <v>Ryan Tolbert</v>
      </c>
    </row>
    <row r="4191" spans="1:15" ht="15" hidden="1">
      <c r="A4191" s="474" t="s">
        <v>5234</v>
      </c>
      <c r="B4191" s="475">
        <v>202203</v>
      </c>
      <c r="C4191" s="98" t="s">
        <v>5073</v>
      </c>
      <c r="D4191" s="474" t="s">
        <v>5235</v>
      </c>
      <c r="E4191" s="474" t="s">
        <v>2203</v>
      </c>
      <c r="F4191" s="476">
        <v>1000</v>
      </c>
      <c r="G4191" s="477" t="s">
        <v>5228</v>
      </c>
      <c r="H4191" s="474" t="s">
        <v>1015</v>
      </c>
      <c r="I4191" s="258">
        <v>2734</v>
      </c>
      <c r="J4191" s="351" t="s">
        <v>1011</v>
      </c>
      <c r="K4191" s="319" t="s">
        <v>4207</v>
      </c>
      <c r="L4191" t="str">
        <f>VLOOKUP(J4191,'State V-Lookup'!$A$1:$B$19,2,0)</f>
        <v>KENTUCKY</v>
      </c>
      <c r="M4191" t="str">
        <f>VLOOKUP(I4191,'Cost Center VLookup'!$A$1:$C$99,2,0)</f>
        <v>2734 KY Div Bowling Green C&amp;M/Service</v>
      </c>
      <c r="N4191" t="str">
        <f>VLOOKUP(I4191,'Cost Center VLookup'!$A$1:$C$89,3,0)</f>
        <v>Don Bonner / Kolby Beals</v>
      </c>
      <c r="O4191" t="str">
        <f>VLOOKUP(I4191,'Cost Center VLookup'!$A$1:$D$97,4,0)</f>
        <v>Mike Close</v>
      </c>
    </row>
    <row r="4192" spans="1:15" ht="15" hidden="1">
      <c r="A4192" s="474" t="s">
        <v>5236</v>
      </c>
      <c r="B4192" s="475">
        <v>202203</v>
      </c>
      <c r="C4192" s="98" t="s">
        <v>5073</v>
      </c>
      <c r="D4192" s="474" t="s">
        <v>5237</v>
      </c>
      <c r="E4192" s="474" t="s">
        <v>5238</v>
      </c>
      <c r="F4192" s="476">
        <v>2500</v>
      </c>
      <c r="G4192" s="477" t="s">
        <v>5226</v>
      </c>
      <c r="H4192" s="474" t="s">
        <v>1012</v>
      </c>
      <c r="I4192" s="258">
        <v>3342</v>
      </c>
      <c r="J4192" s="441" t="s">
        <v>1026</v>
      </c>
      <c r="K4192" s="319" t="s">
        <v>4207</v>
      </c>
      <c r="L4192" t="str">
        <f>VLOOKUP(J4192,'State V-Lookup'!$A$1:$B$19,2,0)</f>
        <v>TENNESSEE</v>
      </c>
      <c r="M4192" t="str">
        <f>VLOOKUP(I4192,'Cost Center VLookup'!$A$1:$C$99,2,0)</f>
        <v>3342 Mid St Div Franklin Operations</v>
      </c>
      <c r="N4192" t="str">
        <f>VLOOKUP(I4192,'Cost Center VLookup'!$A$1:$C$89,3,0)</f>
        <v>Kenny Hay / Steve Steiger</v>
      </c>
      <c r="O4192" t="str">
        <f>VLOOKUP(I4192,'Cost Center VLookup'!$A$1:$D$97,4,0)</f>
        <v>Brett Lowe</v>
      </c>
    </row>
    <row r="4193" spans="1:15" ht="15" hidden="1">
      <c r="A4193" s="474" t="s">
        <v>5239</v>
      </c>
      <c r="B4193" s="475">
        <v>202203</v>
      </c>
      <c r="C4193" s="98" t="s">
        <v>5073</v>
      </c>
      <c r="D4193" s="474" t="s">
        <v>5240</v>
      </c>
      <c r="E4193" s="474" t="s">
        <v>2877</v>
      </c>
      <c r="F4193" s="476">
        <v>500</v>
      </c>
      <c r="G4193" s="477" t="s">
        <v>5241</v>
      </c>
      <c r="H4193" s="474" t="s">
        <v>1016</v>
      </c>
      <c r="I4193" s="258">
        <v>3343</v>
      </c>
      <c r="J4193" s="441" t="s">
        <v>1026</v>
      </c>
      <c r="K4193" s="344" t="s">
        <v>4206</v>
      </c>
      <c r="L4193" t="str">
        <f>VLOOKUP(J4193,'State V-Lookup'!$A$1:$B$19,2,0)</f>
        <v>TENNESSEE</v>
      </c>
      <c r="M4193" t="str">
        <f>VLOOKUP(I4193,'Cost Center VLookup'!$A$1:$C$99,2,0)</f>
        <v>3343 Mid St Div Murfreesboro Operations</v>
      </c>
      <c r="N4193" t="str">
        <f>VLOOKUP(I4193,'Cost Center VLookup'!$A$1:$C$89,3,0)</f>
        <v>James Robbins / Jason Griffin</v>
      </c>
      <c r="O4193" t="str">
        <f>VLOOKUP(I4193,'Cost Center VLookup'!$A$1:$D$97,4,0)</f>
        <v>Brett Lowe</v>
      </c>
    </row>
    <row r="4194" spans="1:15" ht="15" hidden="1">
      <c r="A4194" s="474" t="s">
        <v>5242</v>
      </c>
      <c r="B4194" s="475">
        <v>202203</v>
      </c>
      <c r="C4194" s="98" t="s">
        <v>5073</v>
      </c>
      <c r="D4194" s="474" t="s">
        <v>5243</v>
      </c>
      <c r="E4194" s="474" t="s">
        <v>4671</v>
      </c>
      <c r="F4194" s="476">
        <v>29150</v>
      </c>
      <c r="G4194" s="477" t="s">
        <v>5228</v>
      </c>
      <c r="H4194" s="474" t="s">
        <v>1015</v>
      </c>
      <c r="I4194" s="258">
        <v>3333</v>
      </c>
      <c r="J4194" s="441" t="s">
        <v>1026</v>
      </c>
      <c r="K4194" s="319" t="s">
        <v>4207</v>
      </c>
      <c r="L4194" t="str">
        <f>VLOOKUP(J4194,'State V-Lookup'!$A$1:$B$19,2,0)</f>
        <v>TENNESSEE</v>
      </c>
      <c r="M4194" t="str">
        <f>VLOOKUP(I4194,'Cost Center VLookup'!$A$1:$C$99,2,0)</f>
        <v>3333 Mid St Div Public Affairs</v>
      </c>
      <c r="N4194" t="str">
        <f>VLOOKUP(I4194,'Cost Center VLookup'!$A$1:$C$89,3,0)</f>
        <v>Mark Martin</v>
      </c>
      <c r="O4194" t="str">
        <f>VLOOKUP(I4194,'Cost Center VLookup'!$A$1:$D$97,4,0)</f>
        <v>Administration</v>
      </c>
    </row>
    <row r="4195" spans="1:15" ht="15" hidden="1">
      <c r="A4195" s="474" t="s">
        <v>5242</v>
      </c>
      <c r="B4195" s="475">
        <v>202203</v>
      </c>
      <c r="C4195" s="98" t="s">
        <v>5073</v>
      </c>
      <c r="D4195" s="474" t="s">
        <v>5244</v>
      </c>
      <c r="E4195" s="474" t="s">
        <v>1582</v>
      </c>
      <c r="F4195" s="476">
        <v>1500</v>
      </c>
      <c r="G4195" s="477" t="s">
        <v>5228</v>
      </c>
      <c r="H4195" s="474" t="s">
        <v>1015</v>
      </c>
      <c r="I4195" s="258">
        <v>3305</v>
      </c>
      <c r="J4195" s="441" t="s">
        <v>1026</v>
      </c>
      <c r="K4195" s="319" t="s">
        <v>4207</v>
      </c>
      <c r="L4195" t="str">
        <f>VLOOKUP(J4195,'State V-Lookup'!$A$1:$B$19,2,0)</f>
        <v>TENNESSEE</v>
      </c>
      <c r="M4195" t="str">
        <f>VLOOKUP(I4195,'Cost Center VLookup'!$A$1:$C$99,2,0)</f>
        <v>3305 Mid St Div Franklin Tech Services Administration</v>
      </c>
      <c r="N4195" t="str">
        <f>VLOOKUP(I4195,'Cost Center VLookup'!$A$1:$C$89,3,0)</f>
        <v>Ryan Austin</v>
      </c>
      <c r="O4195" t="str">
        <f>VLOOKUP(I4195,'Cost Center VLookup'!$A$1:$D$97,4,0)</f>
        <v>Tech Services</v>
      </c>
    </row>
    <row r="4196" spans="1:15" ht="15" hidden="1">
      <c r="A4196" s="474" t="s">
        <v>5245</v>
      </c>
      <c r="B4196" s="475">
        <v>202203</v>
      </c>
      <c r="C4196" s="98" t="s">
        <v>5073</v>
      </c>
      <c r="D4196" s="474" t="s">
        <v>5246</v>
      </c>
      <c r="E4196" s="474" t="s">
        <v>713</v>
      </c>
      <c r="F4196" s="476">
        <v>750</v>
      </c>
      <c r="G4196" s="477" t="s">
        <v>5241</v>
      </c>
      <c r="H4196" s="474" t="s">
        <v>1016</v>
      </c>
      <c r="I4196" s="258">
        <v>2734</v>
      </c>
      <c r="J4196" s="351" t="s">
        <v>1011</v>
      </c>
      <c r="K4196" s="344" t="s">
        <v>4206</v>
      </c>
      <c r="L4196" t="str">
        <f>VLOOKUP(J4196,'State V-Lookup'!$A$1:$B$19,2,0)</f>
        <v>KENTUCKY</v>
      </c>
      <c r="M4196" t="str">
        <f>VLOOKUP(I4196,'Cost Center VLookup'!$A$1:$C$99,2,0)</f>
        <v>2734 KY Div Bowling Green C&amp;M/Service</v>
      </c>
      <c r="N4196" t="str">
        <f>VLOOKUP(I4196,'Cost Center VLookup'!$A$1:$C$89,3,0)</f>
        <v>Don Bonner / Kolby Beals</v>
      </c>
      <c r="O4196" t="str">
        <f>VLOOKUP(I4196,'Cost Center VLookup'!$A$1:$D$97,4,0)</f>
        <v>Mike Close</v>
      </c>
    </row>
    <row r="4197" spans="1:15" ht="15" hidden="1">
      <c r="A4197" s="474" t="s">
        <v>5245</v>
      </c>
      <c r="B4197" s="475">
        <v>202203</v>
      </c>
      <c r="C4197" s="98" t="s">
        <v>5073</v>
      </c>
      <c r="D4197" s="474" t="s">
        <v>5247</v>
      </c>
      <c r="E4197" s="474" t="s">
        <v>713</v>
      </c>
      <c r="F4197" s="476">
        <v>750</v>
      </c>
      <c r="G4197" s="477" t="s">
        <v>5241</v>
      </c>
      <c r="H4197" s="474" t="s">
        <v>1016</v>
      </c>
      <c r="I4197" s="258">
        <v>2734</v>
      </c>
      <c r="J4197" s="351" t="s">
        <v>1011</v>
      </c>
      <c r="K4197" s="344" t="s">
        <v>4206</v>
      </c>
      <c r="L4197" t="str">
        <f>VLOOKUP(J4197,'State V-Lookup'!$A$1:$B$19,2,0)</f>
        <v>KENTUCKY</v>
      </c>
      <c r="M4197" t="str">
        <f>VLOOKUP(I4197,'Cost Center VLookup'!$A$1:$C$99,2,0)</f>
        <v>2734 KY Div Bowling Green C&amp;M/Service</v>
      </c>
      <c r="N4197" t="str">
        <f>VLOOKUP(I4197,'Cost Center VLookup'!$A$1:$C$89,3,0)</f>
        <v>Don Bonner / Kolby Beals</v>
      </c>
      <c r="O4197" t="str">
        <f>VLOOKUP(I4197,'Cost Center VLookup'!$A$1:$D$97,4,0)</f>
        <v>Mike Close</v>
      </c>
    </row>
    <row r="4198" spans="1:15" ht="15" hidden="1">
      <c r="A4198" s="474" t="s">
        <v>5248</v>
      </c>
      <c r="B4198" s="475">
        <v>202203</v>
      </c>
      <c r="C4198" s="98" t="s">
        <v>5073</v>
      </c>
      <c r="D4198" s="474" t="s">
        <v>1994</v>
      </c>
      <c r="E4198" s="474" t="s">
        <v>5249</v>
      </c>
      <c r="F4198" s="476">
        <v>500</v>
      </c>
      <c r="G4198" s="477" t="s">
        <v>5228</v>
      </c>
      <c r="H4198" s="474" t="s">
        <v>1015</v>
      </c>
      <c r="I4198" s="258">
        <v>2636</v>
      </c>
      <c r="J4198" s="351" t="s">
        <v>1011</v>
      </c>
      <c r="K4198" s="319" t="s">
        <v>4207</v>
      </c>
      <c r="L4198" t="str">
        <f>VLOOKUP(J4198,'State V-Lookup'!$A$1:$B$19,2,0)</f>
        <v>KENTUCKY</v>
      </c>
      <c r="M4198" t="str">
        <f>VLOOKUP(I4198,'Cost Center VLookup'!$A$1:$C$99,2,0)</f>
        <v>2636 KY Div Owensboro C&amp;M/Service</v>
      </c>
      <c r="N4198" t="str">
        <f>VLOOKUP(I4198,'Cost Center VLookup'!$A$1:$C$89,3,0)</f>
        <v>Robbie Porter / Daniel Mayfield</v>
      </c>
      <c r="O4198" t="str">
        <f>VLOOKUP(I4198,'Cost Center VLookup'!$A$1:$D$97,4,0)</f>
        <v>Mariam Tucker</v>
      </c>
    </row>
    <row r="4199" spans="1:15" ht="15" hidden="1">
      <c r="A4199" s="474" t="s">
        <v>5248</v>
      </c>
      <c r="B4199" s="475">
        <v>202203</v>
      </c>
      <c r="C4199" s="98" t="s">
        <v>5073</v>
      </c>
      <c r="D4199" s="474" t="s">
        <v>5250</v>
      </c>
      <c r="E4199" s="474" t="s">
        <v>1785</v>
      </c>
      <c r="F4199" s="476">
        <v>1000</v>
      </c>
      <c r="G4199" s="477" t="s">
        <v>5228</v>
      </c>
      <c r="H4199" s="474" t="s">
        <v>1015</v>
      </c>
      <c r="I4199" s="258">
        <v>2636</v>
      </c>
      <c r="J4199" s="351" t="s">
        <v>1011</v>
      </c>
      <c r="K4199" s="319" t="s">
        <v>4207</v>
      </c>
      <c r="L4199" t="str">
        <f>VLOOKUP(J4199,'State V-Lookup'!$A$1:$B$19,2,0)</f>
        <v>KENTUCKY</v>
      </c>
      <c r="M4199" t="str">
        <f>VLOOKUP(I4199,'Cost Center VLookup'!$A$1:$C$99,2,0)</f>
        <v>2636 KY Div Owensboro C&amp;M/Service</v>
      </c>
      <c r="N4199" t="str">
        <f>VLOOKUP(I4199,'Cost Center VLookup'!$A$1:$C$89,3,0)</f>
        <v>Robbie Porter / Daniel Mayfield</v>
      </c>
      <c r="O4199" t="str">
        <f>VLOOKUP(I4199,'Cost Center VLookup'!$A$1:$D$97,4,0)</f>
        <v>Mariam Tucker</v>
      </c>
    </row>
    <row r="4200" spans="1:15" ht="15" hidden="1">
      <c r="A4200" s="474" t="s">
        <v>5248</v>
      </c>
      <c r="B4200" s="475">
        <v>202203</v>
      </c>
      <c r="C4200" s="98" t="s">
        <v>5073</v>
      </c>
      <c r="D4200" s="474" t="s">
        <v>5251</v>
      </c>
      <c r="E4200" s="474" t="s">
        <v>5252</v>
      </c>
      <c r="F4200" s="476">
        <v>1000</v>
      </c>
      <c r="G4200" s="477" t="s">
        <v>5228</v>
      </c>
      <c r="H4200" s="474" t="s">
        <v>1015</v>
      </c>
      <c r="I4200" s="258">
        <v>2636</v>
      </c>
      <c r="J4200" s="351" t="s">
        <v>1011</v>
      </c>
      <c r="K4200" s="319" t="s">
        <v>4207</v>
      </c>
      <c r="L4200" t="str">
        <f>VLOOKUP(J4200,'State V-Lookup'!$A$1:$B$19,2,0)</f>
        <v>KENTUCKY</v>
      </c>
      <c r="M4200" t="str">
        <f>VLOOKUP(I4200,'Cost Center VLookup'!$A$1:$C$99,2,0)</f>
        <v>2636 KY Div Owensboro C&amp;M/Service</v>
      </c>
      <c r="N4200" t="str">
        <f>VLOOKUP(I4200,'Cost Center VLookup'!$A$1:$C$89,3,0)</f>
        <v>Robbie Porter / Daniel Mayfield</v>
      </c>
      <c r="O4200" t="str">
        <f>VLOOKUP(I4200,'Cost Center VLookup'!$A$1:$D$97,4,0)</f>
        <v>Mariam Tucker</v>
      </c>
    </row>
    <row r="4201" spans="1:15" ht="15" hidden="1">
      <c r="A4201" s="474" t="s">
        <v>5248</v>
      </c>
      <c r="B4201" s="475">
        <v>202203</v>
      </c>
      <c r="C4201" s="98" t="s">
        <v>5073</v>
      </c>
      <c r="D4201" s="474" t="s">
        <v>5253</v>
      </c>
      <c r="E4201" s="474" t="s">
        <v>1420</v>
      </c>
      <c r="F4201" s="476">
        <v>500</v>
      </c>
      <c r="G4201" s="477" t="s">
        <v>5228</v>
      </c>
      <c r="H4201" s="474" t="s">
        <v>1015</v>
      </c>
      <c r="I4201" s="258">
        <v>2636</v>
      </c>
      <c r="J4201" s="351" t="s">
        <v>1011</v>
      </c>
      <c r="K4201" s="319" t="s">
        <v>4207</v>
      </c>
      <c r="L4201" t="str">
        <f>VLOOKUP(J4201,'State V-Lookup'!$A$1:$B$19,2,0)</f>
        <v>KENTUCKY</v>
      </c>
      <c r="M4201" t="str">
        <f>VLOOKUP(I4201,'Cost Center VLookup'!$A$1:$C$99,2,0)</f>
        <v>2636 KY Div Owensboro C&amp;M/Service</v>
      </c>
      <c r="N4201" t="str">
        <f>VLOOKUP(I4201,'Cost Center VLookup'!$A$1:$C$89,3,0)</f>
        <v>Robbie Porter / Daniel Mayfield</v>
      </c>
      <c r="O4201" t="str">
        <f>VLOOKUP(I4201,'Cost Center VLookup'!$A$1:$D$97,4,0)</f>
        <v>Mariam Tucker</v>
      </c>
    </row>
    <row r="4202" spans="1:15" ht="15" hidden="1">
      <c r="A4202" s="474" t="s">
        <v>5254</v>
      </c>
      <c r="B4202" s="475">
        <v>202203</v>
      </c>
      <c r="C4202" s="98" t="s">
        <v>5073</v>
      </c>
      <c r="D4202" s="474" t="s">
        <v>5255</v>
      </c>
      <c r="E4202" s="474" t="s">
        <v>484</v>
      </c>
      <c r="F4202" s="476">
        <v>3500</v>
      </c>
      <c r="G4202" s="477" t="s">
        <v>5228</v>
      </c>
      <c r="H4202" s="474" t="s">
        <v>1015</v>
      </c>
      <c r="I4202" s="258">
        <v>3434</v>
      </c>
      <c r="J4202" s="441" t="s">
        <v>1026</v>
      </c>
      <c r="K4202" s="319" t="s">
        <v>4207</v>
      </c>
      <c r="L4202" t="str">
        <f>VLOOKUP(J4202,'State V-Lookup'!$A$1:$B$19,2,0)</f>
        <v>TENNESSEE</v>
      </c>
      <c r="M4202" t="str">
        <f>VLOOKUP(I4202,'Cost Center VLookup'!$A$1:$C$99,2,0)</f>
        <v>3434 Mid St Div Maryville Operations</v>
      </c>
      <c r="N4202" t="str">
        <f>VLOOKUP(I4202,'Cost Center VLookup'!$A$1:$C$89,3,0)</f>
        <v>Bobby Burrell</v>
      </c>
      <c r="O4202" t="str">
        <f>VLOOKUP(I4202,'Cost Center VLookup'!$A$1:$D$97,4,0)</f>
        <v>Bernie Anderson</v>
      </c>
    </row>
    <row r="4203" spans="1:15" ht="15" hidden="1">
      <c r="A4203" s="474" t="s">
        <v>5254</v>
      </c>
      <c r="B4203" s="475">
        <v>202203</v>
      </c>
      <c r="C4203" s="98" t="s">
        <v>5073</v>
      </c>
      <c r="D4203" s="474" t="s">
        <v>5256</v>
      </c>
      <c r="E4203" s="474" t="s">
        <v>491</v>
      </c>
      <c r="F4203" s="476">
        <v>50000</v>
      </c>
      <c r="G4203" s="477" t="s">
        <v>5228</v>
      </c>
      <c r="H4203" s="474" t="s">
        <v>1015</v>
      </c>
      <c r="I4203" s="258">
        <v>2636</v>
      </c>
      <c r="J4203" s="351" t="s">
        <v>1011</v>
      </c>
      <c r="K4203" s="319" t="s">
        <v>4207</v>
      </c>
      <c r="L4203" t="str">
        <f>VLOOKUP(J4203,'State V-Lookup'!$A$1:$B$19,2,0)</f>
        <v>KENTUCKY</v>
      </c>
      <c r="M4203" t="str">
        <f>VLOOKUP(I4203,'Cost Center VLookup'!$A$1:$C$99,2,0)</f>
        <v>2636 KY Div Owensboro C&amp;M/Service</v>
      </c>
      <c r="N4203" t="str">
        <f>VLOOKUP(I4203,'Cost Center VLookup'!$A$1:$C$89,3,0)</f>
        <v>Robbie Porter / Daniel Mayfield</v>
      </c>
      <c r="O4203" t="str">
        <f>VLOOKUP(I4203,'Cost Center VLookup'!$A$1:$D$97,4,0)</f>
        <v>Mariam Tucker</v>
      </c>
    </row>
    <row r="4204" spans="1:15" ht="15" hidden="1">
      <c r="A4204" s="474" t="s">
        <v>5254</v>
      </c>
      <c r="B4204" s="475">
        <v>202203</v>
      </c>
      <c r="C4204" s="98" t="s">
        <v>5073</v>
      </c>
      <c r="D4204" s="474" t="s">
        <v>5257</v>
      </c>
      <c r="E4204" s="474" t="s">
        <v>5258</v>
      </c>
      <c r="F4204" s="476">
        <v>400</v>
      </c>
      <c r="G4204" s="477" t="s">
        <v>5228</v>
      </c>
      <c r="H4204" s="474" t="s">
        <v>1015</v>
      </c>
      <c r="I4204" s="258">
        <v>2636</v>
      </c>
      <c r="J4204" s="351" t="s">
        <v>1011</v>
      </c>
      <c r="K4204" s="319" t="s">
        <v>4207</v>
      </c>
      <c r="L4204" t="str">
        <f>VLOOKUP(J4204,'State V-Lookup'!$A$1:$B$19,2,0)</f>
        <v>KENTUCKY</v>
      </c>
      <c r="M4204" t="str">
        <f>VLOOKUP(I4204,'Cost Center VLookup'!$A$1:$C$99,2,0)</f>
        <v>2636 KY Div Owensboro C&amp;M/Service</v>
      </c>
      <c r="N4204" t="str">
        <f>VLOOKUP(I4204,'Cost Center VLookup'!$A$1:$C$89,3,0)</f>
        <v>Robbie Porter / Daniel Mayfield</v>
      </c>
      <c r="O4204" t="str">
        <f>VLOOKUP(I4204,'Cost Center VLookup'!$A$1:$D$97,4,0)</f>
        <v>Mariam Tucker</v>
      </c>
    </row>
    <row r="4205" spans="1:15" ht="15" hidden="1">
      <c r="A4205" s="474" t="s">
        <v>5259</v>
      </c>
      <c r="B4205" s="475">
        <v>202203</v>
      </c>
      <c r="C4205" s="98" t="s">
        <v>5073</v>
      </c>
      <c r="D4205" s="474" t="s">
        <v>5260</v>
      </c>
      <c r="E4205" s="474" t="s">
        <v>865</v>
      </c>
      <c r="F4205" s="476">
        <v>1000</v>
      </c>
      <c r="G4205" s="477" t="s">
        <v>5228</v>
      </c>
      <c r="H4205" s="474" t="s">
        <v>1015</v>
      </c>
      <c r="I4205" s="258">
        <v>2636</v>
      </c>
      <c r="J4205" s="351" t="s">
        <v>1011</v>
      </c>
      <c r="K4205" s="319" t="s">
        <v>4207</v>
      </c>
      <c r="L4205" t="str">
        <f>VLOOKUP(J4205,'State V-Lookup'!$A$1:$B$19,2,0)</f>
        <v>KENTUCKY</v>
      </c>
      <c r="M4205" t="str">
        <f>VLOOKUP(I4205,'Cost Center VLookup'!$A$1:$C$99,2,0)</f>
        <v>2636 KY Div Owensboro C&amp;M/Service</v>
      </c>
      <c r="N4205" t="str">
        <f>VLOOKUP(I4205,'Cost Center VLookup'!$A$1:$C$89,3,0)</f>
        <v>Robbie Porter / Daniel Mayfield</v>
      </c>
      <c r="O4205" t="str">
        <f>VLOOKUP(I4205,'Cost Center VLookup'!$A$1:$D$97,4,0)</f>
        <v>Mariam Tucker</v>
      </c>
    </row>
    <row r="4206" spans="1:15" ht="15" hidden="1">
      <c r="A4206" s="474" t="s">
        <v>5261</v>
      </c>
      <c r="B4206" s="475">
        <v>202203</v>
      </c>
      <c r="C4206" s="98" t="s">
        <v>5073</v>
      </c>
      <c r="D4206" s="474" t="s">
        <v>5262</v>
      </c>
      <c r="E4206" s="474" t="s">
        <v>711</v>
      </c>
      <c r="F4206" s="476">
        <v>200</v>
      </c>
      <c r="G4206" s="477" t="s">
        <v>5226</v>
      </c>
      <c r="H4206" s="474" t="s">
        <v>1012</v>
      </c>
      <c r="I4206" s="258">
        <v>2636</v>
      </c>
      <c r="J4206" s="351" t="s">
        <v>1011</v>
      </c>
      <c r="K4206" s="344" t="s">
        <v>4206</v>
      </c>
      <c r="L4206" t="str">
        <f>VLOOKUP(J4206,'State V-Lookup'!$A$1:$B$19,2,0)</f>
        <v>KENTUCKY</v>
      </c>
      <c r="M4206" t="str">
        <f>VLOOKUP(I4206,'Cost Center VLookup'!$A$1:$C$99,2,0)</f>
        <v>2636 KY Div Owensboro C&amp;M/Service</v>
      </c>
      <c r="N4206" t="str">
        <f>VLOOKUP(I4206,'Cost Center VLookup'!$A$1:$C$89,3,0)</f>
        <v>Robbie Porter / Daniel Mayfield</v>
      </c>
      <c r="O4206" t="str">
        <f>VLOOKUP(I4206,'Cost Center VLookup'!$A$1:$D$97,4,0)</f>
        <v>Mariam Tucker</v>
      </c>
    </row>
    <row r="4207" spans="1:15" ht="15" hidden="1">
      <c r="A4207" s="474" t="s">
        <v>5263</v>
      </c>
      <c r="B4207" s="475">
        <v>202203</v>
      </c>
      <c r="C4207" s="98" t="s">
        <v>5073</v>
      </c>
      <c r="D4207" s="474" t="s">
        <v>5264</v>
      </c>
      <c r="E4207" s="474" t="s">
        <v>491</v>
      </c>
      <c r="F4207" s="476">
        <v>50000</v>
      </c>
      <c r="G4207" s="477" t="s">
        <v>5228</v>
      </c>
      <c r="H4207" s="474" t="s">
        <v>1015</v>
      </c>
      <c r="I4207" s="258">
        <v>3333</v>
      </c>
      <c r="J4207" s="351" t="s">
        <v>1011</v>
      </c>
      <c r="K4207" s="319" t="s">
        <v>4207</v>
      </c>
      <c r="L4207" t="str">
        <f>VLOOKUP(J4207,'State V-Lookup'!$A$1:$B$19,2,0)</f>
        <v>KENTUCKY</v>
      </c>
      <c r="M4207" t="str">
        <f>VLOOKUP(I4207,'Cost Center VLookup'!$A$1:$C$99,2,0)</f>
        <v>3333 Mid St Div Public Affairs</v>
      </c>
      <c r="N4207" t="str">
        <f>VLOOKUP(I4207,'Cost Center VLookup'!$A$1:$C$89,3,0)</f>
        <v>Mark Martin</v>
      </c>
      <c r="O4207" t="str">
        <f>VLOOKUP(I4207,'Cost Center VLookup'!$A$1:$D$97,4,0)</f>
        <v>Administration</v>
      </c>
    </row>
    <row r="4208" spans="1:15" ht="15" hidden="1">
      <c r="A4208" s="474" t="s">
        <v>5265</v>
      </c>
      <c r="B4208" s="475">
        <v>202203</v>
      </c>
      <c r="C4208" s="98" t="s">
        <v>5073</v>
      </c>
      <c r="D4208" s="474" t="s">
        <v>5266</v>
      </c>
      <c r="E4208" s="474" t="s">
        <v>874</v>
      </c>
      <c r="F4208" s="476">
        <v>10000</v>
      </c>
      <c r="G4208" s="477" t="s">
        <v>5228</v>
      </c>
      <c r="H4208" s="474" t="s">
        <v>1015</v>
      </c>
      <c r="I4208" s="258">
        <v>3342</v>
      </c>
      <c r="J4208" s="441" t="s">
        <v>1026</v>
      </c>
      <c r="K4208" s="319" t="s">
        <v>4207</v>
      </c>
      <c r="L4208" t="str">
        <f>VLOOKUP(J4208,'State V-Lookup'!$A$1:$B$19,2,0)</f>
        <v>TENNESSEE</v>
      </c>
      <c r="M4208" t="str">
        <f>VLOOKUP(I4208,'Cost Center VLookup'!$A$1:$C$99,2,0)</f>
        <v>3342 Mid St Div Franklin Operations</v>
      </c>
      <c r="N4208" t="str">
        <f>VLOOKUP(I4208,'Cost Center VLookup'!$A$1:$C$89,3,0)</f>
        <v>Kenny Hay / Steve Steiger</v>
      </c>
      <c r="O4208" t="str">
        <f>VLOOKUP(I4208,'Cost Center VLookup'!$A$1:$D$97,4,0)</f>
        <v>Brett Lowe</v>
      </c>
    </row>
    <row r="4209" spans="1:15" ht="15" hidden="1">
      <c r="A4209" s="474" t="s">
        <v>5267</v>
      </c>
      <c r="B4209" s="475">
        <v>202203</v>
      </c>
      <c r="C4209" s="98" t="s">
        <v>5073</v>
      </c>
      <c r="D4209" s="474" t="s">
        <v>5268</v>
      </c>
      <c r="E4209" s="474" t="s">
        <v>2108</v>
      </c>
      <c r="F4209" s="476">
        <v>1000</v>
      </c>
      <c r="G4209" s="477" t="s">
        <v>5226</v>
      </c>
      <c r="H4209" s="474" t="s">
        <v>1012</v>
      </c>
      <c r="I4209" s="258">
        <v>2734</v>
      </c>
      <c r="J4209" s="351" t="s">
        <v>1011</v>
      </c>
      <c r="K4209" s="344" t="s">
        <v>4206</v>
      </c>
      <c r="L4209" t="str">
        <f>VLOOKUP(J4209,'State V-Lookup'!$A$1:$B$19,2,0)</f>
        <v>KENTUCKY</v>
      </c>
      <c r="M4209" t="str">
        <f>VLOOKUP(I4209,'Cost Center VLookup'!$A$1:$C$99,2,0)</f>
        <v>2734 KY Div Bowling Green C&amp;M/Service</v>
      </c>
      <c r="N4209" t="str">
        <f>VLOOKUP(I4209,'Cost Center VLookup'!$A$1:$C$89,3,0)</f>
        <v>Don Bonner / Kolby Beals</v>
      </c>
      <c r="O4209" t="str">
        <f>VLOOKUP(I4209,'Cost Center VLookup'!$A$1:$D$97,4,0)</f>
        <v>Mike Close</v>
      </c>
    </row>
    <row r="4210" spans="1:15" ht="15" hidden="1">
      <c r="A4210" s="474" t="s">
        <v>5267</v>
      </c>
      <c r="B4210" s="475">
        <v>202203</v>
      </c>
      <c r="C4210" s="98" t="s">
        <v>5073</v>
      </c>
      <c r="D4210" s="474" t="s">
        <v>5269</v>
      </c>
      <c r="E4210" s="474" t="s">
        <v>4053</v>
      </c>
      <c r="F4210" s="476">
        <v>1000</v>
      </c>
      <c r="G4210" s="477" t="s">
        <v>5228</v>
      </c>
      <c r="H4210" s="474" t="s">
        <v>1015</v>
      </c>
      <c r="I4210" s="258">
        <v>2636</v>
      </c>
      <c r="J4210" s="351" t="s">
        <v>1011</v>
      </c>
      <c r="K4210" s="344" t="s">
        <v>4206</v>
      </c>
      <c r="L4210" t="str">
        <f>VLOOKUP(J4210,'State V-Lookup'!$A$1:$B$19,2,0)</f>
        <v>KENTUCKY</v>
      </c>
      <c r="M4210" t="str">
        <f>VLOOKUP(I4210,'Cost Center VLookup'!$A$1:$C$99,2,0)</f>
        <v>2636 KY Div Owensboro C&amp;M/Service</v>
      </c>
      <c r="N4210" t="str">
        <f>VLOOKUP(I4210,'Cost Center VLookup'!$A$1:$C$89,3,0)</f>
        <v>Robbie Porter / Daniel Mayfield</v>
      </c>
      <c r="O4210" t="str">
        <f>VLOOKUP(I4210,'Cost Center VLookup'!$A$1:$D$97,4,0)</f>
        <v>Mariam Tucker</v>
      </c>
    </row>
    <row r="4211" spans="1:15" ht="15" hidden="1">
      <c r="A4211" s="474" t="s">
        <v>5267</v>
      </c>
      <c r="B4211" s="475">
        <v>202203</v>
      </c>
      <c r="C4211" s="98" t="s">
        <v>5073</v>
      </c>
      <c r="D4211" s="474" t="s">
        <v>5270</v>
      </c>
      <c r="E4211" s="474" t="s">
        <v>4524</v>
      </c>
      <c r="F4211" s="476">
        <v>300</v>
      </c>
      <c r="G4211" s="477" t="s">
        <v>5241</v>
      </c>
      <c r="H4211" s="474" t="s">
        <v>1016</v>
      </c>
      <c r="I4211" s="258">
        <v>2634</v>
      </c>
      <c r="J4211" s="351" t="s">
        <v>1011</v>
      </c>
      <c r="K4211" s="344" t="s">
        <v>4206</v>
      </c>
      <c r="L4211" t="str">
        <f>VLOOKUP(J4211,'State V-Lookup'!$A$1:$B$19,2,0)</f>
        <v>KENTUCKY</v>
      </c>
      <c r="M4211" t="str">
        <f>VLOOKUP(I4211,'Cost Center VLookup'!$A$1:$C$99,2,0)</f>
        <v>2634 KY Div Madisonville C&amp;M/Service</v>
      </c>
      <c r="N4211" t="str">
        <f>VLOOKUP(I4211,'Cost Center VLookup'!$A$1:$C$89,3,0)</f>
        <v>Mike Coleman</v>
      </c>
      <c r="O4211" t="str">
        <f>VLOOKUP(I4211,'Cost Center VLookup'!$A$1:$D$97,4,0)</f>
        <v>Mariam Tucker</v>
      </c>
    </row>
    <row r="4212" spans="1:15" ht="15" hidden="1">
      <c r="A4212" s="474" t="s">
        <v>5267</v>
      </c>
      <c r="B4212" s="475">
        <v>202203</v>
      </c>
      <c r="C4212" s="98" t="s">
        <v>5073</v>
      </c>
      <c r="D4212" s="474" t="s">
        <v>5271</v>
      </c>
      <c r="E4212" s="474" t="s">
        <v>3333</v>
      </c>
      <c r="F4212" s="476">
        <v>250</v>
      </c>
      <c r="G4212" s="477" t="s">
        <v>5228</v>
      </c>
      <c r="H4212" s="474" t="s">
        <v>1015</v>
      </c>
      <c r="I4212" s="258">
        <v>2635</v>
      </c>
      <c r="J4212" s="351" t="s">
        <v>1011</v>
      </c>
      <c r="K4212" s="319" t="s">
        <v>4207</v>
      </c>
      <c r="L4212" t="str">
        <f>VLOOKUP(J4212,'State V-Lookup'!$A$1:$B$19,2,0)</f>
        <v>KENTUCKY</v>
      </c>
      <c r="M4212" t="str">
        <f>VLOOKUP(I4212,'Cost Center VLookup'!$A$1:$C$99,2,0)</f>
        <v>2635 KY Div Princeton C&amp;M/Service</v>
      </c>
      <c r="N4212" t="str">
        <f>VLOOKUP(I4212,'Cost Center VLookup'!$A$1:$C$89,3,0)</f>
        <v>Rusty Honeycutt</v>
      </c>
      <c r="O4212" t="str">
        <f>VLOOKUP(I4212,'Cost Center VLookup'!$A$1:$D$97,4,0)</f>
        <v>Mariam Tucker</v>
      </c>
    </row>
    <row r="4213" spans="1:15" ht="15" hidden="1">
      <c r="A4213" s="474" t="s">
        <v>5272</v>
      </c>
      <c r="B4213" s="475">
        <v>202203</v>
      </c>
      <c r="C4213" s="98" t="s">
        <v>5073</v>
      </c>
      <c r="D4213" s="474" t="s">
        <v>5273</v>
      </c>
      <c r="E4213" s="474" t="s">
        <v>3206</v>
      </c>
      <c r="F4213" s="476">
        <v>300</v>
      </c>
      <c r="G4213" s="477" t="s">
        <v>5228</v>
      </c>
      <c r="H4213" s="474" t="s">
        <v>1015</v>
      </c>
      <c r="I4213" s="258">
        <v>2636</v>
      </c>
      <c r="J4213" s="351" t="s">
        <v>1011</v>
      </c>
      <c r="K4213" s="319" t="s">
        <v>4207</v>
      </c>
      <c r="L4213" t="str">
        <f>VLOOKUP(J4213,'State V-Lookup'!$A$1:$B$19,2,0)</f>
        <v>KENTUCKY</v>
      </c>
      <c r="M4213" t="str">
        <f>VLOOKUP(I4213,'Cost Center VLookup'!$A$1:$C$99,2,0)</f>
        <v>2636 KY Div Owensboro C&amp;M/Service</v>
      </c>
      <c r="N4213" t="str">
        <f>VLOOKUP(I4213,'Cost Center VLookup'!$A$1:$C$89,3,0)</f>
        <v>Robbie Porter / Daniel Mayfield</v>
      </c>
      <c r="O4213" t="str">
        <f>VLOOKUP(I4213,'Cost Center VLookup'!$A$1:$D$97,4,0)</f>
        <v>Mariam Tucker</v>
      </c>
    </row>
    <row r="4214" spans="1:15" ht="15" hidden="1">
      <c r="A4214" s="474" t="s">
        <v>5272</v>
      </c>
      <c r="B4214" s="475">
        <v>202203</v>
      </c>
      <c r="C4214" s="98" t="s">
        <v>5073</v>
      </c>
      <c r="D4214" s="474" t="s">
        <v>5274</v>
      </c>
      <c r="E4214" s="474" t="s">
        <v>470</v>
      </c>
      <c r="F4214" s="476">
        <v>500</v>
      </c>
      <c r="G4214" s="477" t="s">
        <v>5228</v>
      </c>
      <c r="H4214" s="474" t="s">
        <v>1015</v>
      </c>
      <c r="I4214" s="258">
        <v>2634</v>
      </c>
      <c r="J4214" s="351" t="s">
        <v>1011</v>
      </c>
      <c r="K4214" s="319" t="s">
        <v>4207</v>
      </c>
      <c r="L4214" t="str">
        <f>VLOOKUP(J4214,'State V-Lookup'!$A$1:$B$19,2,0)</f>
        <v>KENTUCKY</v>
      </c>
      <c r="M4214" t="str">
        <f>VLOOKUP(I4214,'Cost Center VLookup'!$A$1:$C$99,2,0)</f>
        <v>2634 KY Div Madisonville C&amp;M/Service</v>
      </c>
      <c r="N4214" t="str">
        <f>VLOOKUP(I4214,'Cost Center VLookup'!$A$1:$C$89,3,0)</f>
        <v>Mike Coleman</v>
      </c>
      <c r="O4214" t="str">
        <f>VLOOKUP(I4214,'Cost Center VLookup'!$A$1:$D$97,4,0)</f>
        <v>Mariam Tucker</v>
      </c>
    </row>
    <row r="4215" spans="1:15" ht="15" hidden="1">
      <c r="A4215" s="474" t="s">
        <v>5275</v>
      </c>
      <c r="B4215" s="475">
        <v>202203</v>
      </c>
      <c r="C4215" s="98" t="s">
        <v>5073</v>
      </c>
      <c r="D4215" s="474" t="s">
        <v>5276</v>
      </c>
      <c r="E4215" s="474" t="s">
        <v>491</v>
      </c>
      <c r="F4215" s="476">
        <v>500</v>
      </c>
      <c r="G4215" s="477" t="s">
        <v>5228</v>
      </c>
      <c r="H4215" s="474" t="s">
        <v>1015</v>
      </c>
      <c r="I4215" s="258">
        <v>2636</v>
      </c>
      <c r="J4215" s="351" t="s">
        <v>1011</v>
      </c>
      <c r="K4215" s="319" t="s">
        <v>4207</v>
      </c>
      <c r="L4215" t="str">
        <f>VLOOKUP(J4215,'State V-Lookup'!$A$1:$B$19,2,0)</f>
        <v>KENTUCKY</v>
      </c>
      <c r="M4215" t="str">
        <f>VLOOKUP(I4215,'Cost Center VLookup'!$A$1:$C$99,2,0)</f>
        <v>2636 KY Div Owensboro C&amp;M/Service</v>
      </c>
      <c r="N4215" t="str">
        <f>VLOOKUP(I4215,'Cost Center VLookup'!$A$1:$C$89,3,0)</f>
        <v>Robbie Porter / Daniel Mayfield</v>
      </c>
      <c r="O4215" t="str">
        <f>VLOOKUP(I4215,'Cost Center VLookup'!$A$1:$D$97,4,0)</f>
        <v>Mariam Tucker</v>
      </c>
    </row>
    <row r="4216" spans="1:15" ht="15" hidden="1">
      <c r="A4216" s="474" t="s">
        <v>5277</v>
      </c>
      <c r="B4216" s="475">
        <v>202203</v>
      </c>
      <c r="C4216" s="98" t="s">
        <v>5073</v>
      </c>
      <c r="D4216" s="474" t="s">
        <v>5278</v>
      </c>
      <c r="E4216" s="474" t="s">
        <v>5279</v>
      </c>
      <c r="F4216" s="476">
        <v>500</v>
      </c>
      <c r="G4216" s="477" t="s">
        <v>5228</v>
      </c>
      <c r="H4216" s="474" t="s">
        <v>1015</v>
      </c>
      <c r="I4216" s="258">
        <v>2636</v>
      </c>
      <c r="J4216" s="351" t="s">
        <v>1011</v>
      </c>
      <c r="K4216" s="344" t="s">
        <v>4206</v>
      </c>
      <c r="L4216" t="str">
        <f>VLOOKUP(J4216,'State V-Lookup'!$A$1:$B$19,2,0)</f>
        <v>KENTUCKY</v>
      </c>
      <c r="M4216" t="str">
        <f>VLOOKUP(I4216,'Cost Center VLookup'!$A$1:$C$99,2,0)</f>
        <v>2636 KY Div Owensboro C&amp;M/Service</v>
      </c>
      <c r="N4216" t="str">
        <f>VLOOKUP(I4216,'Cost Center VLookup'!$A$1:$C$89,3,0)</f>
        <v>Robbie Porter / Daniel Mayfield</v>
      </c>
      <c r="O4216" t="str">
        <f>VLOOKUP(I4216,'Cost Center VLookup'!$A$1:$D$97,4,0)</f>
        <v>Mariam Tucker</v>
      </c>
    </row>
    <row r="4217" spans="1:15" ht="15" hidden="1">
      <c r="A4217" s="474" t="s">
        <v>5277</v>
      </c>
      <c r="B4217" s="475">
        <v>202203</v>
      </c>
      <c r="C4217" s="98" t="s">
        <v>5073</v>
      </c>
      <c r="D4217" s="474" t="s">
        <v>5280</v>
      </c>
      <c r="E4217" s="474" t="s">
        <v>5281</v>
      </c>
      <c r="F4217" s="476">
        <v>500</v>
      </c>
      <c r="G4217" s="477" t="s">
        <v>5228</v>
      </c>
      <c r="H4217" s="474" t="s">
        <v>1015</v>
      </c>
      <c r="I4217" s="258">
        <v>2737</v>
      </c>
      <c r="J4217" s="351" t="s">
        <v>1011</v>
      </c>
      <c r="K4217" s="344" t="s">
        <v>4206</v>
      </c>
      <c r="L4217" t="str">
        <f>VLOOKUP(J4217,'State V-Lookup'!$A$1:$B$19,2,0)</f>
        <v>KENTUCKY</v>
      </c>
      <c r="M4217" t="str">
        <f>VLOOKUP(I4217,'Cost Center VLookup'!$A$1:$C$99,2,0)</f>
        <v>2737 KY Div Danville C&amp;M/Service</v>
      </c>
      <c r="N4217" t="str">
        <f>VLOOKUP(I4217,'Cost Center VLookup'!$A$1:$C$89,3,0)</f>
        <v>Jimmy Dale Smith</v>
      </c>
      <c r="O4217" t="str">
        <f>VLOOKUP(I4217,'Cost Center VLookup'!$A$1:$D$97,4,0)</f>
        <v>Mike Close</v>
      </c>
    </row>
    <row r="4218" spans="1:15" ht="15" hidden="1">
      <c r="A4218" s="474" t="s">
        <v>5282</v>
      </c>
      <c r="B4218" s="475">
        <v>202203</v>
      </c>
      <c r="C4218" s="98" t="s">
        <v>5073</v>
      </c>
      <c r="D4218" s="474" t="s">
        <v>5283</v>
      </c>
      <c r="E4218" s="474" t="s">
        <v>5284</v>
      </c>
      <c r="F4218" s="476">
        <v>150</v>
      </c>
      <c r="G4218" s="477" t="s">
        <v>5226</v>
      </c>
      <c r="H4218" s="474" t="s">
        <v>1012</v>
      </c>
      <c r="I4218" s="258">
        <v>3342</v>
      </c>
      <c r="J4218" s="441" t="s">
        <v>1026</v>
      </c>
      <c r="K4218" s="319" t="s">
        <v>4207</v>
      </c>
      <c r="L4218" t="str">
        <f>VLOOKUP(J4218,'State V-Lookup'!$A$1:$B$19,2,0)</f>
        <v>TENNESSEE</v>
      </c>
      <c r="M4218" t="str">
        <f>VLOOKUP(I4218,'Cost Center VLookup'!$A$1:$C$99,2,0)</f>
        <v>3342 Mid St Div Franklin Operations</v>
      </c>
      <c r="N4218" t="str">
        <f>VLOOKUP(I4218,'Cost Center VLookup'!$A$1:$C$89,3,0)</f>
        <v>Kenny Hay / Steve Steiger</v>
      </c>
      <c r="O4218" t="str">
        <f>VLOOKUP(I4218,'Cost Center VLookup'!$A$1:$D$97,4,0)</f>
        <v>Brett Lowe</v>
      </c>
    </row>
    <row r="4219" spans="1:15" ht="15" hidden="1">
      <c r="A4219" s="474" t="s">
        <v>5285</v>
      </c>
      <c r="B4219" s="475">
        <v>202203</v>
      </c>
      <c r="C4219" s="98" t="s">
        <v>5073</v>
      </c>
      <c r="D4219" s="474" t="s">
        <v>5286</v>
      </c>
      <c r="E4219" s="474" t="s">
        <v>976</v>
      </c>
      <c r="F4219" s="476">
        <v>2500</v>
      </c>
      <c r="G4219" s="477" t="s">
        <v>5228</v>
      </c>
      <c r="H4219" s="474" t="s">
        <v>1015</v>
      </c>
      <c r="I4219" s="258">
        <v>3342</v>
      </c>
      <c r="J4219" s="441" t="s">
        <v>1026</v>
      </c>
      <c r="K4219" s="319" t="s">
        <v>4207</v>
      </c>
      <c r="L4219" t="str">
        <f>VLOOKUP(J4219,'State V-Lookup'!$A$1:$B$19,2,0)</f>
        <v>TENNESSEE</v>
      </c>
      <c r="M4219" t="str">
        <f>VLOOKUP(I4219,'Cost Center VLookup'!$A$1:$C$99,2,0)</f>
        <v>3342 Mid St Div Franklin Operations</v>
      </c>
      <c r="N4219" t="str">
        <f>VLOOKUP(I4219,'Cost Center VLookup'!$A$1:$C$89,3,0)</f>
        <v>Kenny Hay / Steve Steiger</v>
      </c>
      <c r="O4219" t="str">
        <f>VLOOKUP(I4219,'Cost Center VLookup'!$A$1:$D$97,4,0)</f>
        <v>Brett Lowe</v>
      </c>
    </row>
    <row r="4220" spans="1:15" ht="15" hidden="1">
      <c r="A4220" s="474" t="s">
        <v>4129</v>
      </c>
      <c r="B4220" s="475">
        <v>202203</v>
      </c>
      <c r="C4220" s="98" t="s">
        <v>5073</v>
      </c>
      <c r="D4220" s="474" t="s">
        <v>4133</v>
      </c>
      <c r="E4220" s="474" t="s">
        <v>4132</v>
      </c>
      <c r="F4220" s="476">
        <v>-500</v>
      </c>
      <c r="G4220" s="477" t="s">
        <v>5226</v>
      </c>
      <c r="H4220" s="474" t="s">
        <v>1012</v>
      </c>
      <c r="I4220" s="258">
        <v>2734</v>
      </c>
      <c r="J4220" s="351" t="s">
        <v>1011</v>
      </c>
      <c r="K4220" s="319" t="s">
        <v>4207</v>
      </c>
      <c r="L4220" t="str">
        <f>VLOOKUP(J4220,'State V-Lookup'!$A$1:$B$19,2,0)</f>
        <v>KENTUCKY</v>
      </c>
      <c r="M4220" t="str">
        <f>VLOOKUP(I4220,'Cost Center VLookup'!$A$1:$C$99,2,0)</f>
        <v>2734 KY Div Bowling Green C&amp;M/Service</v>
      </c>
      <c r="N4220" t="str">
        <f>VLOOKUP(I4220,'Cost Center VLookup'!$A$1:$C$89,3,0)</f>
        <v>Don Bonner / Kolby Beals</v>
      </c>
      <c r="O4220" t="str">
        <f>VLOOKUP(I4220,'Cost Center VLookup'!$A$1:$D$97,4,0)</f>
        <v>Mike Close</v>
      </c>
    </row>
    <row r="4221" spans="1:15" ht="15" hidden="1">
      <c r="A4221" s="478" t="s">
        <v>5254</v>
      </c>
      <c r="B4221" s="479">
        <v>202204</v>
      </c>
      <c r="C4221" s="98" t="s">
        <v>5073</v>
      </c>
      <c r="D4221" s="478" t="s">
        <v>5256</v>
      </c>
      <c r="E4221" s="478" t="s">
        <v>491</v>
      </c>
      <c r="F4221" s="480">
        <v>-50000</v>
      </c>
      <c r="G4221" s="477" t="s">
        <v>5228</v>
      </c>
      <c r="H4221" s="478" t="s">
        <v>1015</v>
      </c>
      <c r="I4221" s="258">
        <v>2636</v>
      </c>
      <c r="J4221" s="351" t="s">
        <v>1011</v>
      </c>
      <c r="K4221" s="482" t="s">
        <v>4207</v>
      </c>
      <c r="L4221" t="str">
        <f>VLOOKUP(J4221,'State V-Lookup'!$A$1:$B$19,2,0)</f>
        <v>KENTUCKY</v>
      </c>
      <c r="M4221" t="str">
        <f>VLOOKUP(I4221,'Cost Center VLookup'!$A$1:$C$99,2,0)</f>
        <v>2636 KY Div Owensboro C&amp;M/Service</v>
      </c>
      <c r="N4221" t="str">
        <f>VLOOKUP(I4221,'Cost Center VLookup'!$A$1:$C$89,3,0)</f>
        <v>Robbie Porter / Daniel Mayfield</v>
      </c>
      <c r="O4221" t="str">
        <f>VLOOKUP(I4221,'Cost Center VLookup'!$A$1:$D$97,4,0)</f>
        <v>Mariam Tucker</v>
      </c>
    </row>
    <row r="4222" spans="1:15" ht="15" hidden="1">
      <c r="A4222" s="478" t="s">
        <v>5321</v>
      </c>
      <c r="B4222" s="479">
        <v>202204</v>
      </c>
      <c r="C4222" s="98" t="s">
        <v>5073</v>
      </c>
      <c r="D4222" s="478" t="s">
        <v>5288</v>
      </c>
      <c r="E4222" s="478" t="s">
        <v>5289</v>
      </c>
      <c r="F4222" s="480">
        <v>200</v>
      </c>
      <c r="G4222" s="477" t="s">
        <v>5226</v>
      </c>
      <c r="H4222" s="478" t="s">
        <v>1012</v>
      </c>
      <c r="I4222" s="258">
        <v>2734</v>
      </c>
      <c r="J4222" s="351" t="s">
        <v>1011</v>
      </c>
      <c r="K4222" s="482" t="s">
        <v>4206</v>
      </c>
      <c r="L4222" t="str">
        <f>VLOOKUP(J4222,'State V-Lookup'!$A$1:$B$19,2,0)</f>
        <v>KENTUCKY</v>
      </c>
      <c r="M4222" t="str">
        <f>VLOOKUP(I4222,'Cost Center VLookup'!$A$1:$C$99,2,0)</f>
        <v>2734 KY Div Bowling Green C&amp;M/Service</v>
      </c>
      <c r="N4222" t="str">
        <f>VLOOKUP(I4222,'Cost Center VLookup'!$A$1:$C$89,3,0)</f>
        <v>Don Bonner / Kolby Beals</v>
      </c>
      <c r="O4222" t="str">
        <f>VLOOKUP(I4222,'Cost Center VLookup'!$A$1:$D$97,4,0)</f>
        <v>Mike Close</v>
      </c>
    </row>
    <row r="4223" spans="1:15" ht="15" hidden="1">
      <c r="A4223" s="478" t="s">
        <v>5322</v>
      </c>
      <c r="B4223" s="479">
        <v>202204</v>
      </c>
      <c r="C4223" s="98" t="s">
        <v>5073</v>
      </c>
      <c r="D4223" s="478" t="s">
        <v>5290</v>
      </c>
      <c r="E4223" s="478" t="s">
        <v>470</v>
      </c>
      <c r="F4223" s="480">
        <v>500</v>
      </c>
      <c r="G4223" s="477" t="s">
        <v>5228</v>
      </c>
      <c r="H4223" s="478" t="s">
        <v>1015</v>
      </c>
      <c r="I4223" s="258">
        <v>2736</v>
      </c>
      <c r="J4223" s="351" t="s">
        <v>1011</v>
      </c>
      <c r="K4223" s="482" t="s">
        <v>4207</v>
      </c>
      <c r="L4223" t="str">
        <f>VLOOKUP(J4223,'State V-Lookup'!$A$1:$B$19,2,0)</f>
        <v>KENTUCKY</v>
      </c>
      <c r="M4223" t="str">
        <f>VLOOKUP(I4223,'Cost Center VLookup'!$A$1:$C$99,2,0)</f>
        <v>2736 KY Div Hopkinsville C&amp;M/Service</v>
      </c>
      <c r="N4223" t="str">
        <f>VLOOKUP(I4223,'Cost Center VLookup'!$A$1:$C$89,3,0)</f>
        <v>Ryan Tolbert</v>
      </c>
      <c r="O4223" t="str">
        <f>VLOOKUP(I4223,'Cost Center VLookup'!$A$1:$D$97,4,0)</f>
        <v>Mariam Tucker</v>
      </c>
    </row>
    <row r="4224" spans="1:15" ht="15" hidden="1">
      <c r="A4224" s="478" t="s">
        <v>5282</v>
      </c>
      <c r="B4224" s="479">
        <v>202204</v>
      </c>
      <c r="C4224" s="98" t="s">
        <v>5073</v>
      </c>
      <c r="D4224" s="478" t="s">
        <v>5323</v>
      </c>
      <c r="E4224" s="478" t="s">
        <v>2162</v>
      </c>
      <c r="F4224" s="480">
        <v>1500</v>
      </c>
      <c r="G4224" s="477" t="s">
        <v>5228</v>
      </c>
      <c r="H4224" s="478" t="s">
        <v>1015</v>
      </c>
      <c r="I4224" s="258">
        <v>2637</v>
      </c>
      <c r="J4224" s="351" t="s">
        <v>1011</v>
      </c>
      <c r="K4224" s="482" t="s">
        <v>4207</v>
      </c>
      <c r="L4224" t="str">
        <f>VLOOKUP(J4224,'State V-Lookup'!$A$1:$B$19,2,0)</f>
        <v>KENTUCKY</v>
      </c>
      <c r="M4224" t="str">
        <f>VLOOKUP(I4224,'Cost Center VLookup'!$A$1:$C$99,2,0)</f>
        <v>2637 KY Div Paducah C&amp;M/Service</v>
      </c>
      <c r="N4224" t="str">
        <f>VLOOKUP(I4224,'Cost Center VLookup'!$A$1:$C$89,3,0)</f>
        <v>Pat Mattingly / Sean Jones</v>
      </c>
      <c r="O4224" t="str">
        <f>VLOOKUP(I4224,'Cost Center VLookup'!$A$1:$D$97,4,0)</f>
        <v>Ryan Tolbert</v>
      </c>
    </row>
    <row r="4225" spans="1:15" ht="15" hidden="1">
      <c r="A4225" s="478" t="s">
        <v>5282</v>
      </c>
      <c r="B4225" s="479">
        <v>202204</v>
      </c>
      <c r="C4225" s="98" t="s">
        <v>5073</v>
      </c>
      <c r="D4225" s="478" t="s">
        <v>1667</v>
      </c>
      <c r="E4225" s="478" t="s">
        <v>4118</v>
      </c>
      <c r="F4225" s="480">
        <v>1000</v>
      </c>
      <c r="G4225" s="477" t="s">
        <v>5228</v>
      </c>
      <c r="H4225" s="478" t="s">
        <v>1015</v>
      </c>
      <c r="I4225" s="258">
        <v>2636</v>
      </c>
      <c r="J4225" s="351" t="s">
        <v>1011</v>
      </c>
      <c r="K4225" s="482" t="s">
        <v>4207</v>
      </c>
      <c r="L4225" t="str">
        <f>VLOOKUP(J4225,'State V-Lookup'!$A$1:$B$19,2,0)</f>
        <v>KENTUCKY</v>
      </c>
      <c r="M4225" t="str">
        <f>VLOOKUP(I4225,'Cost Center VLookup'!$A$1:$C$99,2,0)</f>
        <v>2636 KY Div Owensboro C&amp;M/Service</v>
      </c>
      <c r="N4225" t="str">
        <f>VLOOKUP(I4225,'Cost Center VLookup'!$A$1:$C$89,3,0)</f>
        <v>Robbie Porter / Daniel Mayfield</v>
      </c>
      <c r="O4225" t="str">
        <f>VLOOKUP(I4225,'Cost Center VLookup'!$A$1:$D$97,4,0)</f>
        <v>Mariam Tucker</v>
      </c>
    </row>
    <row r="4226" spans="1:15" ht="15" hidden="1">
      <c r="A4226" s="478" t="s">
        <v>5324</v>
      </c>
      <c r="B4226" s="479">
        <v>202204</v>
      </c>
      <c r="C4226" s="98" t="s">
        <v>5073</v>
      </c>
      <c r="D4226" s="478" t="s">
        <v>5291</v>
      </c>
      <c r="E4226" s="478" t="s">
        <v>4285</v>
      </c>
      <c r="F4226" s="480">
        <v>300</v>
      </c>
      <c r="G4226" s="477" t="s">
        <v>5228</v>
      </c>
      <c r="H4226" s="478" t="s">
        <v>1015</v>
      </c>
      <c r="I4226" s="258">
        <v>2736</v>
      </c>
      <c r="J4226" s="351" t="s">
        <v>1011</v>
      </c>
      <c r="K4226" s="482" t="s">
        <v>4207</v>
      </c>
      <c r="L4226" t="str">
        <f>VLOOKUP(J4226,'State V-Lookup'!$A$1:$B$19,2,0)</f>
        <v>KENTUCKY</v>
      </c>
      <c r="M4226" t="str">
        <f>VLOOKUP(I4226,'Cost Center VLookup'!$A$1:$C$99,2,0)</f>
        <v>2736 KY Div Hopkinsville C&amp;M/Service</v>
      </c>
      <c r="N4226" t="str">
        <f>VLOOKUP(I4226,'Cost Center VLookup'!$A$1:$C$89,3,0)</f>
        <v>Ryan Tolbert</v>
      </c>
      <c r="O4226" t="str">
        <f>VLOOKUP(I4226,'Cost Center VLookup'!$A$1:$D$97,4,0)</f>
        <v>Mariam Tucker</v>
      </c>
    </row>
    <row r="4227" spans="1:15" ht="15" hidden="1">
      <c r="A4227" s="478" t="s">
        <v>5325</v>
      </c>
      <c r="B4227" s="479">
        <v>202204</v>
      </c>
      <c r="C4227" s="98" t="s">
        <v>5073</v>
      </c>
      <c r="D4227" s="478" t="s">
        <v>5292</v>
      </c>
      <c r="E4227" s="478" t="s">
        <v>5293</v>
      </c>
      <c r="F4227" s="480">
        <v>1000</v>
      </c>
      <c r="G4227" s="477" t="s">
        <v>5228</v>
      </c>
      <c r="H4227" s="478" t="s">
        <v>1015</v>
      </c>
      <c r="I4227" s="258">
        <v>2734</v>
      </c>
      <c r="J4227" s="351" t="s">
        <v>1011</v>
      </c>
      <c r="K4227" s="482" t="s">
        <v>4207</v>
      </c>
      <c r="L4227" t="str">
        <f>VLOOKUP(J4227,'State V-Lookup'!$A$1:$B$19,2,0)</f>
        <v>KENTUCKY</v>
      </c>
      <c r="M4227" t="str">
        <f>VLOOKUP(I4227,'Cost Center VLookup'!$A$1:$C$99,2,0)</f>
        <v>2734 KY Div Bowling Green C&amp;M/Service</v>
      </c>
      <c r="N4227" t="str">
        <f>VLOOKUP(I4227,'Cost Center VLookup'!$A$1:$C$89,3,0)</f>
        <v>Don Bonner / Kolby Beals</v>
      </c>
      <c r="O4227" t="str">
        <f>VLOOKUP(I4227,'Cost Center VLookup'!$A$1:$D$97,4,0)</f>
        <v>Mike Close</v>
      </c>
    </row>
    <row r="4228" spans="1:15" ht="15" hidden="1">
      <c r="A4228" s="478" t="s">
        <v>5325</v>
      </c>
      <c r="B4228" s="479">
        <v>202204</v>
      </c>
      <c r="C4228" s="98" t="s">
        <v>5073</v>
      </c>
      <c r="D4228" s="478" t="s">
        <v>5294</v>
      </c>
      <c r="E4228" s="478" t="s">
        <v>4299</v>
      </c>
      <c r="F4228" s="480">
        <v>2500</v>
      </c>
      <c r="G4228" s="477" t="s">
        <v>5226</v>
      </c>
      <c r="H4228" s="478" t="s">
        <v>1012</v>
      </c>
      <c r="I4228" s="258">
        <v>3343</v>
      </c>
      <c r="J4228" s="481" t="s">
        <v>1026</v>
      </c>
      <c r="K4228" s="482" t="s">
        <v>4207</v>
      </c>
      <c r="L4228" t="str">
        <f>VLOOKUP(J4228,'State V-Lookup'!$A$1:$B$19,2,0)</f>
        <v>TENNESSEE</v>
      </c>
      <c r="M4228" t="str">
        <f>VLOOKUP(I4228,'Cost Center VLookup'!$A$1:$C$99,2,0)</f>
        <v>3343 Mid St Div Murfreesboro Operations</v>
      </c>
      <c r="N4228" t="str">
        <f>VLOOKUP(I4228,'Cost Center VLookup'!$A$1:$C$89,3,0)</f>
        <v>James Robbins / Jason Griffin</v>
      </c>
      <c r="O4228" t="str">
        <f>VLOOKUP(I4228,'Cost Center VLookup'!$A$1:$D$97,4,0)</f>
        <v>Brett Lowe</v>
      </c>
    </row>
    <row r="4229" spans="1:15" ht="15" hidden="1">
      <c r="A4229" s="478" t="s">
        <v>5325</v>
      </c>
      <c r="B4229" s="479">
        <v>202204</v>
      </c>
      <c r="C4229" s="98" t="s">
        <v>5073</v>
      </c>
      <c r="D4229" s="478" t="s">
        <v>5295</v>
      </c>
      <c r="E4229" s="478" t="s">
        <v>2049</v>
      </c>
      <c r="F4229" s="480">
        <v>21</v>
      </c>
      <c r="G4229" s="477" t="s">
        <v>5226</v>
      </c>
      <c r="H4229" s="478" t="s">
        <v>1012</v>
      </c>
      <c r="I4229" s="258">
        <v>3434</v>
      </c>
      <c r="J4229" s="481" t="s">
        <v>1026</v>
      </c>
      <c r="K4229" s="482" t="s">
        <v>4207</v>
      </c>
      <c r="L4229" t="str">
        <f>VLOOKUP(J4229,'State V-Lookup'!$A$1:$B$19,2,0)</f>
        <v>TENNESSEE</v>
      </c>
      <c r="M4229" t="str">
        <f>VLOOKUP(I4229,'Cost Center VLookup'!$A$1:$C$99,2,0)</f>
        <v>3434 Mid St Div Maryville Operations</v>
      </c>
      <c r="N4229" t="str">
        <f>VLOOKUP(I4229,'Cost Center VLookup'!$A$1:$C$89,3,0)</f>
        <v>Bobby Burrell</v>
      </c>
      <c r="O4229" t="str">
        <f>VLOOKUP(I4229,'Cost Center VLookup'!$A$1:$D$97,4,0)</f>
        <v>Bernie Anderson</v>
      </c>
    </row>
    <row r="4230" spans="1:15" ht="15" hidden="1">
      <c r="A4230" s="478" t="s">
        <v>5326</v>
      </c>
      <c r="B4230" s="479">
        <v>202204</v>
      </c>
      <c r="C4230" s="98" t="s">
        <v>5073</v>
      </c>
      <c r="D4230" s="478" t="s">
        <v>5296</v>
      </c>
      <c r="E4230" s="478" t="s">
        <v>5297</v>
      </c>
      <c r="F4230" s="480">
        <v>1000</v>
      </c>
      <c r="G4230" s="477" t="s">
        <v>5241</v>
      </c>
      <c r="H4230" s="478" t="s">
        <v>1016</v>
      </c>
      <c r="I4230" s="258">
        <v>3307</v>
      </c>
      <c r="J4230" s="481" t="s">
        <v>1026</v>
      </c>
      <c r="K4230" s="482" t="s">
        <v>4207</v>
      </c>
      <c r="L4230" t="str">
        <f>VLOOKUP(J4230,'State V-Lookup'!$A$1:$B$19,2,0)</f>
        <v>TENNESSEE</v>
      </c>
      <c r="M4230" t="str">
        <f>VLOOKUP(I4230,'Cost Center VLookup'!$A$1:$C$99,2,0)</f>
        <v>3307 Mid St Div Franklin Finance</v>
      </c>
      <c r="N4230" t="str">
        <f>VLOOKUP(I4230,'Cost Center VLookup'!$A$1:$C$89,3,0)</f>
        <v>Marcie Wessinger</v>
      </c>
      <c r="O4230" t="str">
        <f>VLOOKUP(I4230,'Cost Center VLookup'!$A$1:$D$97,4,0)</f>
        <v>Administration</v>
      </c>
    </row>
    <row r="4231" spans="1:15" ht="15" hidden="1">
      <c r="A4231" s="478" t="s">
        <v>5327</v>
      </c>
      <c r="B4231" s="479">
        <v>202204</v>
      </c>
      <c r="C4231" s="98" t="s">
        <v>5073</v>
      </c>
      <c r="D4231" s="478" t="s">
        <v>5298</v>
      </c>
      <c r="E4231" s="478" t="s">
        <v>755</v>
      </c>
      <c r="F4231" s="480">
        <v>500</v>
      </c>
      <c r="G4231" s="477" t="s">
        <v>5228</v>
      </c>
      <c r="H4231" s="478" t="s">
        <v>1015</v>
      </c>
      <c r="I4231" s="258">
        <v>2734</v>
      </c>
      <c r="J4231" s="351" t="s">
        <v>1011</v>
      </c>
      <c r="K4231" s="482" t="s">
        <v>4207</v>
      </c>
      <c r="L4231" t="str">
        <f>VLOOKUP(J4231,'State V-Lookup'!$A$1:$B$19,2,0)</f>
        <v>KENTUCKY</v>
      </c>
      <c r="M4231" t="str">
        <f>VLOOKUP(I4231,'Cost Center VLookup'!$A$1:$C$99,2,0)</f>
        <v>2734 KY Div Bowling Green C&amp;M/Service</v>
      </c>
      <c r="N4231" t="str">
        <f>VLOOKUP(I4231,'Cost Center VLookup'!$A$1:$C$89,3,0)</f>
        <v>Don Bonner / Kolby Beals</v>
      </c>
      <c r="O4231" t="str">
        <f>VLOOKUP(I4231,'Cost Center VLookup'!$A$1:$D$97,4,0)</f>
        <v>Mike Close</v>
      </c>
    </row>
    <row r="4232" spans="1:15" ht="15" hidden="1">
      <c r="A4232" s="478" t="s">
        <v>5327</v>
      </c>
      <c r="B4232" s="479">
        <v>202204</v>
      </c>
      <c r="C4232" s="98" t="s">
        <v>5073</v>
      </c>
      <c r="D4232" s="478" t="s">
        <v>5299</v>
      </c>
      <c r="E4232" s="478" t="s">
        <v>5300</v>
      </c>
      <c r="F4232" s="480">
        <v>400</v>
      </c>
      <c r="G4232" s="477" t="s">
        <v>5241</v>
      </c>
      <c r="H4232" s="478" t="s">
        <v>1016</v>
      </c>
      <c r="I4232" s="258">
        <v>2734</v>
      </c>
      <c r="J4232" s="351" t="s">
        <v>1011</v>
      </c>
      <c r="K4232" s="482" t="s">
        <v>4206</v>
      </c>
      <c r="L4232" t="str">
        <f>VLOOKUP(J4232,'State V-Lookup'!$A$1:$B$19,2,0)</f>
        <v>KENTUCKY</v>
      </c>
      <c r="M4232" t="str">
        <f>VLOOKUP(I4232,'Cost Center VLookup'!$A$1:$C$99,2,0)</f>
        <v>2734 KY Div Bowling Green C&amp;M/Service</v>
      </c>
      <c r="N4232" t="str">
        <f>VLOOKUP(I4232,'Cost Center VLookup'!$A$1:$C$89,3,0)</f>
        <v>Don Bonner / Kolby Beals</v>
      </c>
      <c r="O4232" t="str">
        <f>VLOOKUP(I4232,'Cost Center VLookup'!$A$1:$D$97,4,0)</f>
        <v>Mike Close</v>
      </c>
    </row>
    <row r="4233" spans="1:15" ht="15" hidden="1">
      <c r="A4233" s="478" t="s">
        <v>5328</v>
      </c>
      <c r="B4233" s="479">
        <v>202204</v>
      </c>
      <c r="C4233" s="98" t="s">
        <v>5073</v>
      </c>
      <c r="D4233" s="478" t="s">
        <v>5301</v>
      </c>
      <c r="E4233" s="478" t="s">
        <v>1615</v>
      </c>
      <c r="F4233" s="480">
        <v>1700</v>
      </c>
      <c r="G4233" s="477" t="s">
        <v>5228</v>
      </c>
      <c r="H4233" s="478" t="s">
        <v>1015</v>
      </c>
      <c r="I4233" s="258">
        <v>2638</v>
      </c>
      <c r="J4233" s="351" t="s">
        <v>1011</v>
      </c>
      <c r="K4233" s="482" t="s">
        <v>4207</v>
      </c>
      <c r="L4233" t="str">
        <f>VLOOKUP(J4233,'State V-Lookup'!$A$1:$B$19,2,0)</f>
        <v>KENTUCKY</v>
      </c>
      <c r="M4233" t="str">
        <f>VLOOKUP(I4233,'Cost Center VLookup'!$A$1:$C$99,2,0)</f>
        <v>2638 KY Div Mayfield C&amp;M/Service</v>
      </c>
      <c r="N4233" t="str">
        <f>VLOOKUP(I4233,'Cost Center VLookup'!$A$1:$C$89,3,0)</f>
        <v>Pat Mattingly / Sean Jones</v>
      </c>
      <c r="O4233" t="str">
        <f>VLOOKUP(I4233,'Cost Center VLookup'!$A$1:$D$97,4,0)</f>
        <v>Ryan Tolbert</v>
      </c>
    </row>
    <row r="4234" spans="1:15" ht="15" hidden="1">
      <c r="A4234" s="478" t="s">
        <v>5328</v>
      </c>
      <c r="B4234" s="479">
        <v>202204</v>
      </c>
      <c r="C4234" s="98" t="s">
        <v>5073</v>
      </c>
      <c r="D4234" s="478" t="s">
        <v>5302</v>
      </c>
      <c r="E4234" s="478" t="s">
        <v>2861</v>
      </c>
      <c r="F4234" s="480">
        <v>1000</v>
      </c>
      <c r="G4234" s="477" t="s">
        <v>5241</v>
      </c>
      <c r="H4234" s="478" t="s">
        <v>1016</v>
      </c>
      <c r="I4234" s="258">
        <v>2636</v>
      </c>
      <c r="J4234" s="351" t="s">
        <v>1011</v>
      </c>
      <c r="K4234" s="482" t="s">
        <v>4206</v>
      </c>
      <c r="L4234" t="str">
        <f>VLOOKUP(J4234,'State V-Lookup'!$A$1:$B$19,2,0)</f>
        <v>KENTUCKY</v>
      </c>
      <c r="M4234" t="str">
        <f>VLOOKUP(I4234,'Cost Center VLookup'!$A$1:$C$99,2,0)</f>
        <v>2636 KY Div Owensboro C&amp;M/Service</v>
      </c>
      <c r="N4234" t="str">
        <f>VLOOKUP(I4234,'Cost Center VLookup'!$A$1:$C$89,3,0)</f>
        <v>Robbie Porter / Daniel Mayfield</v>
      </c>
      <c r="O4234" t="str">
        <f>VLOOKUP(I4234,'Cost Center VLookup'!$A$1:$D$97,4,0)</f>
        <v>Mariam Tucker</v>
      </c>
    </row>
    <row r="4235" spans="1:15" ht="15" hidden="1">
      <c r="A4235" s="478" t="s">
        <v>5328</v>
      </c>
      <c r="B4235" s="479">
        <v>202204</v>
      </c>
      <c r="C4235" s="98" t="s">
        <v>5073</v>
      </c>
      <c r="D4235" s="478" t="s">
        <v>5303</v>
      </c>
      <c r="E4235" s="478" t="s">
        <v>691</v>
      </c>
      <c r="F4235" s="480">
        <v>500</v>
      </c>
      <c r="G4235" s="477" t="s">
        <v>5228</v>
      </c>
      <c r="H4235" s="478" t="s">
        <v>1015</v>
      </c>
      <c r="I4235" s="258">
        <v>2636</v>
      </c>
      <c r="J4235" s="351" t="s">
        <v>1011</v>
      </c>
      <c r="K4235" s="482" t="s">
        <v>4207</v>
      </c>
      <c r="L4235" t="str">
        <f>VLOOKUP(J4235,'State V-Lookup'!$A$1:$B$19,2,0)</f>
        <v>KENTUCKY</v>
      </c>
      <c r="M4235" t="str">
        <f>VLOOKUP(I4235,'Cost Center VLookup'!$A$1:$C$99,2,0)</f>
        <v>2636 KY Div Owensboro C&amp;M/Service</v>
      </c>
      <c r="N4235" t="str">
        <f>VLOOKUP(I4235,'Cost Center VLookup'!$A$1:$C$89,3,0)</f>
        <v>Robbie Porter / Daniel Mayfield</v>
      </c>
      <c r="O4235" t="str">
        <f>VLOOKUP(I4235,'Cost Center VLookup'!$A$1:$D$97,4,0)</f>
        <v>Mariam Tucker</v>
      </c>
    </row>
    <row r="4236" spans="1:15" ht="15" hidden="1">
      <c r="A4236" s="478" t="s">
        <v>5329</v>
      </c>
      <c r="B4236" s="479">
        <v>202204</v>
      </c>
      <c r="C4236" s="98" t="s">
        <v>5073</v>
      </c>
      <c r="D4236" s="478" t="s">
        <v>5304</v>
      </c>
      <c r="E4236" s="478" t="s">
        <v>704</v>
      </c>
      <c r="F4236" s="480">
        <v>500</v>
      </c>
      <c r="G4236" s="477" t="s">
        <v>5226</v>
      </c>
      <c r="H4236" s="478" t="s">
        <v>1012</v>
      </c>
      <c r="I4236" s="258">
        <v>3435</v>
      </c>
      <c r="J4236" s="481" t="s">
        <v>1026</v>
      </c>
      <c r="K4236" s="482" t="s">
        <v>4207</v>
      </c>
      <c r="L4236" t="str">
        <f>VLOOKUP(J4236,'State V-Lookup'!$A$1:$B$19,2,0)</f>
        <v>TENNESSEE</v>
      </c>
      <c r="M4236" t="str">
        <f>VLOOKUP(I4236,'Cost Center VLookup'!$A$1:$C$99,2,0)</f>
        <v>3435 Mid St Div Greenville/Morristown Operations</v>
      </c>
      <c r="N4236" t="str">
        <f>VLOOKUP(I4236,'Cost Center VLookup'!$A$1:$C$89,3,0)</f>
        <v>Jonathan Barnett</v>
      </c>
      <c r="O4236" t="str">
        <f>VLOOKUP(I4236,'Cost Center VLookup'!$A$1:$D$97,4,0)</f>
        <v>Bernie Anderson</v>
      </c>
    </row>
    <row r="4237" spans="1:15" ht="15" hidden="1">
      <c r="A4237" s="478" t="s">
        <v>5330</v>
      </c>
      <c r="B4237" s="479">
        <v>202204</v>
      </c>
      <c r="C4237" s="98" t="s">
        <v>5073</v>
      </c>
      <c r="D4237" s="478" t="s">
        <v>5305</v>
      </c>
      <c r="E4237" s="478" t="s">
        <v>484</v>
      </c>
      <c r="F4237" s="480">
        <v>15000</v>
      </c>
      <c r="G4237" s="477" t="s">
        <v>5226</v>
      </c>
      <c r="H4237" s="478" t="s">
        <v>1012</v>
      </c>
      <c r="I4237" s="258">
        <v>3436</v>
      </c>
      <c r="J4237" s="481" t="s">
        <v>1026</v>
      </c>
      <c r="K4237" s="482" t="s">
        <v>4207</v>
      </c>
      <c r="L4237" t="str">
        <f>VLOOKUP(J4237,'State V-Lookup'!$A$1:$B$19,2,0)</f>
        <v>TENNESSEE</v>
      </c>
      <c r="M4237" t="str">
        <f>VLOOKUP(I4237,'Cost Center VLookup'!$A$1:$C$99,2,0)</f>
        <v>3436 Mid St Div Johnson City Tri-Cities Operations</v>
      </c>
      <c r="N4237" t="str">
        <f>VLOOKUP(I4237,'Cost Center VLookup'!$A$1:$C$89,3,0)</f>
        <v>John Bradley</v>
      </c>
      <c r="O4237" t="str">
        <f>VLOOKUP(I4237,'Cost Center VLookup'!$A$1:$D$97,4,0)</f>
        <v>Bernie Anderson</v>
      </c>
    </row>
    <row r="4238" spans="1:15" ht="15" hidden="1">
      <c r="A4238" s="478" t="s">
        <v>5330</v>
      </c>
      <c r="B4238" s="479">
        <v>202204</v>
      </c>
      <c r="C4238" s="98" t="s">
        <v>5073</v>
      </c>
      <c r="D4238" s="478" t="s">
        <v>5306</v>
      </c>
      <c r="E4238" s="478" t="s">
        <v>5307</v>
      </c>
      <c r="F4238" s="480">
        <v>200</v>
      </c>
      <c r="G4238" s="477" t="s">
        <v>5228</v>
      </c>
      <c r="H4238" s="478" t="s">
        <v>1015</v>
      </c>
      <c r="I4238" s="258">
        <v>2634</v>
      </c>
      <c r="J4238" s="351" t="s">
        <v>1011</v>
      </c>
      <c r="K4238" s="482" t="s">
        <v>4207</v>
      </c>
      <c r="L4238" t="str">
        <f>VLOOKUP(J4238,'State V-Lookup'!$A$1:$B$19,2,0)</f>
        <v>KENTUCKY</v>
      </c>
      <c r="M4238" t="str">
        <f>VLOOKUP(I4238,'Cost Center VLookup'!$A$1:$C$99,2,0)</f>
        <v>2634 KY Div Madisonville C&amp;M/Service</v>
      </c>
      <c r="N4238" t="str">
        <f>VLOOKUP(I4238,'Cost Center VLookup'!$A$1:$C$89,3,0)</f>
        <v>Mike Coleman</v>
      </c>
      <c r="O4238" t="str">
        <f>VLOOKUP(I4238,'Cost Center VLookup'!$A$1:$D$97,4,0)</f>
        <v>Mariam Tucker</v>
      </c>
    </row>
    <row r="4239" spans="1:15" ht="15" hidden="1">
      <c r="A4239" s="478" t="s">
        <v>5330</v>
      </c>
      <c r="B4239" s="479">
        <v>202204</v>
      </c>
      <c r="C4239" s="98" t="s">
        <v>5073</v>
      </c>
      <c r="D4239" s="478" t="s">
        <v>5308</v>
      </c>
      <c r="E4239" s="478" t="s">
        <v>3694</v>
      </c>
      <c r="F4239" s="480">
        <v>25000</v>
      </c>
      <c r="G4239" s="477" t="s">
        <v>5228</v>
      </c>
      <c r="H4239" s="478" t="s">
        <v>1015</v>
      </c>
      <c r="I4239" s="258">
        <v>2636</v>
      </c>
      <c r="J4239" s="351" t="s">
        <v>1011</v>
      </c>
      <c r="K4239" s="482" t="s">
        <v>4206</v>
      </c>
      <c r="L4239" t="str">
        <f>VLOOKUP(J4239,'State V-Lookup'!$A$1:$B$19,2,0)</f>
        <v>KENTUCKY</v>
      </c>
      <c r="M4239" t="str">
        <f>VLOOKUP(I4239,'Cost Center VLookup'!$A$1:$C$99,2,0)</f>
        <v>2636 KY Div Owensboro C&amp;M/Service</v>
      </c>
      <c r="N4239" t="str">
        <f>VLOOKUP(I4239,'Cost Center VLookup'!$A$1:$C$89,3,0)</f>
        <v>Robbie Porter / Daniel Mayfield</v>
      </c>
      <c r="O4239" t="str">
        <f>VLOOKUP(I4239,'Cost Center VLookup'!$A$1:$D$97,4,0)</f>
        <v>Mariam Tucker</v>
      </c>
    </row>
    <row r="4240" spans="1:15" ht="15" hidden="1">
      <c r="A4240" s="478" t="s">
        <v>5331</v>
      </c>
      <c r="B4240" s="479">
        <v>202204</v>
      </c>
      <c r="C4240" s="98" t="s">
        <v>5073</v>
      </c>
      <c r="D4240" s="478" t="s">
        <v>5332</v>
      </c>
      <c r="E4240" s="478" t="s">
        <v>1845</v>
      </c>
      <c r="F4240" s="480">
        <v>5000</v>
      </c>
      <c r="G4240" s="477" t="s">
        <v>5228</v>
      </c>
      <c r="H4240" s="478" t="s">
        <v>1015</v>
      </c>
      <c r="I4240" s="258">
        <v>2734</v>
      </c>
      <c r="J4240" s="351" t="s">
        <v>1011</v>
      </c>
      <c r="K4240" s="482" t="s">
        <v>4207</v>
      </c>
      <c r="L4240" t="str">
        <f>VLOOKUP(J4240,'State V-Lookup'!$A$1:$B$19,2,0)</f>
        <v>KENTUCKY</v>
      </c>
      <c r="M4240" t="str">
        <f>VLOOKUP(I4240,'Cost Center VLookup'!$A$1:$C$99,2,0)</f>
        <v>2734 KY Div Bowling Green C&amp;M/Service</v>
      </c>
      <c r="N4240" t="str">
        <f>VLOOKUP(I4240,'Cost Center VLookup'!$A$1:$C$89,3,0)</f>
        <v>Don Bonner / Kolby Beals</v>
      </c>
      <c r="O4240" t="str">
        <f>VLOOKUP(I4240,'Cost Center VLookup'!$A$1:$D$97,4,0)</f>
        <v>Mike Close</v>
      </c>
    </row>
    <row r="4241" spans="1:15" ht="15" hidden="1">
      <c r="A4241" s="478" t="s">
        <v>5333</v>
      </c>
      <c r="B4241" s="479">
        <v>202204</v>
      </c>
      <c r="C4241" s="98" t="s">
        <v>5073</v>
      </c>
      <c r="D4241" s="478" t="s">
        <v>5309</v>
      </c>
      <c r="E4241" s="478" t="s">
        <v>486</v>
      </c>
      <c r="F4241" s="480">
        <v>70.98</v>
      </c>
      <c r="G4241" s="355">
        <v>30740</v>
      </c>
      <c r="H4241" s="478" t="s">
        <v>5334</v>
      </c>
      <c r="I4241" s="258">
        <v>2612</v>
      </c>
      <c r="J4241" s="351" t="s">
        <v>1011</v>
      </c>
      <c r="K4241" s="482" t="s">
        <v>4207</v>
      </c>
      <c r="L4241" t="str">
        <f>VLOOKUP(J4241,'State V-Lookup'!$A$1:$B$19,2,0)</f>
        <v>KENTUCKY</v>
      </c>
      <c r="M4241" t="str">
        <f>VLOOKUP(I4241,'Cost Center VLookup'!$A$1:$C$99,2,0)</f>
        <v>2612 KY Div Compliance</v>
      </c>
      <c r="N4241" t="str">
        <f>VLOOKUP(I4241,'Cost Center VLookup'!$A$1:$C$89,3,0)</f>
        <v>Jimmy Cates</v>
      </c>
      <c r="O4241" t="str">
        <f>VLOOKUP(I4241,'Cost Center VLookup'!$A$1:$D$97,4,0)</f>
        <v>Tech Services</v>
      </c>
    </row>
    <row r="4242" spans="1:15" ht="15" hidden="1">
      <c r="A4242" s="478" t="s">
        <v>5335</v>
      </c>
      <c r="B4242" s="479">
        <v>202204</v>
      </c>
      <c r="C4242" s="98" t="s">
        <v>5073</v>
      </c>
      <c r="D4242" s="478" t="s">
        <v>5336</v>
      </c>
      <c r="E4242" s="478" t="s">
        <v>470</v>
      </c>
      <c r="F4242" s="480">
        <v>800</v>
      </c>
      <c r="G4242" s="477" t="s">
        <v>5228</v>
      </c>
      <c r="H4242" s="478" t="s">
        <v>1015</v>
      </c>
      <c r="I4242" s="258">
        <v>3338</v>
      </c>
      <c r="J4242" s="481" t="s">
        <v>1026</v>
      </c>
      <c r="K4242" s="482" t="s">
        <v>4207</v>
      </c>
      <c r="L4242" t="str">
        <f>VLOOKUP(J4242,'State V-Lookup'!$A$1:$B$19,2,0)</f>
        <v>TENNESSEE</v>
      </c>
      <c r="M4242" t="str">
        <f>VLOOKUP(I4242,'Cost Center VLookup'!$A$1:$C$99,2,0)</f>
        <v>3338 Mid St Div ILWTN Union City Operations</v>
      </c>
      <c r="N4242" t="str">
        <f>VLOOKUP(I4242,'Cost Center VLookup'!$A$1:$C$89,3,0)</f>
        <v>Pat Mattingly / Sean Jones</v>
      </c>
      <c r="O4242" t="str">
        <f>VLOOKUP(I4242,'Cost Center VLookup'!$A$1:$D$97,4,0)</f>
        <v>Ryan Tolbert</v>
      </c>
    </row>
    <row r="4243" spans="1:15" ht="15" hidden="1">
      <c r="A4243" s="478" t="s">
        <v>5337</v>
      </c>
      <c r="B4243" s="479">
        <v>202204</v>
      </c>
      <c r="C4243" s="98" t="s">
        <v>5073</v>
      </c>
      <c r="D4243" s="478" t="s">
        <v>5310</v>
      </c>
      <c r="E4243" s="478" t="s">
        <v>1486</v>
      </c>
      <c r="F4243" s="480">
        <v>2188.86</v>
      </c>
      <c r="G4243" s="355">
        <v>30711</v>
      </c>
      <c r="H4243" s="478" t="s">
        <v>4550</v>
      </c>
      <c r="I4243" s="258">
        <v>3333</v>
      </c>
      <c r="J4243" s="482" t="s">
        <v>1035</v>
      </c>
      <c r="K4243" s="482" t="s">
        <v>4207</v>
      </c>
      <c r="L4243" t="str">
        <f>VLOOKUP(J4243,'State V-Lookup'!$A$1:$B$19,2,0)</f>
        <v>VIRGINIA</v>
      </c>
      <c r="M4243" t="str">
        <f>VLOOKUP(I4243,'Cost Center VLookup'!$A$1:$C$99,2,0)</f>
        <v>3333 Mid St Div Public Affairs</v>
      </c>
      <c r="N4243" t="str">
        <f>VLOOKUP(I4243,'Cost Center VLookup'!$A$1:$C$89,3,0)</f>
        <v>Mark Martin</v>
      </c>
      <c r="O4243" t="str">
        <f>VLOOKUP(I4243,'Cost Center VLookup'!$A$1:$D$97,4,0)</f>
        <v>Administration</v>
      </c>
    </row>
    <row r="4244" spans="1:15" ht="15" hidden="1">
      <c r="A4244" s="478" t="s">
        <v>5337</v>
      </c>
      <c r="B4244" s="479">
        <v>202204</v>
      </c>
      <c r="C4244" s="98" t="s">
        <v>5073</v>
      </c>
      <c r="D4244" s="478" t="s">
        <v>5310</v>
      </c>
      <c r="E4244" s="478" t="s">
        <v>1486</v>
      </c>
      <c r="F4244" s="480">
        <v>22609.5</v>
      </c>
      <c r="G4244" s="355">
        <v>30711</v>
      </c>
      <c r="H4244" s="478" t="s">
        <v>4550</v>
      </c>
      <c r="I4244" s="258">
        <v>3333</v>
      </c>
      <c r="J4244" s="481" t="s">
        <v>1026</v>
      </c>
      <c r="K4244" s="482" t="s">
        <v>4207</v>
      </c>
      <c r="L4244" t="str">
        <f>VLOOKUP(J4244,'State V-Lookup'!$A$1:$B$19,2,0)</f>
        <v>TENNESSEE</v>
      </c>
      <c r="M4244" t="str">
        <f>VLOOKUP(I4244,'Cost Center VLookup'!$A$1:$C$99,2,0)</f>
        <v>3333 Mid St Div Public Affairs</v>
      </c>
      <c r="N4244" t="str">
        <f>VLOOKUP(I4244,'Cost Center VLookup'!$A$1:$C$89,3,0)</f>
        <v>Mark Martin</v>
      </c>
      <c r="O4244" t="str">
        <f>VLOOKUP(I4244,'Cost Center VLookup'!$A$1:$D$97,4,0)</f>
        <v>Administration</v>
      </c>
    </row>
    <row r="4245" spans="1:15" ht="15" hidden="1">
      <c r="A4245" s="478" t="s">
        <v>5338</v>
      </c>
      <c r="B4245" s="479">
        <v>202204</v>
      </c>
      <c r="C4245" s="98" t="s">
        <v>5073</v>
      </c>
      <c r="D4245" s="478" t="s">
        <v>5311</v>
      </c>
      <c r="E4245" s="478" t="s">
        <v>207</v>
      </c>
      <c r="F4245" s="480">
        <v>350</v>
      </c>
      <c r="G4245" s="477" t="s">
        <v>5228</v>
      </c>
      <c r="H4245" s="478" t="s">
        <v>1015</v>
      </c>
      <c r="I4245" s="258">
        <v>2735</v>
      </c>
      <c r="J4245" s="351" t="s">
        <v>1011</v>
      </c>
      <c r="K4245" s="482" t="s">
        <v>4207</v>
      </c>
      <c r="L4245" t="str">
        <f>VLOOKUP(J4245,'State V-Lookup'!$A$1:$B$19,2,0)</f>
        <v>KENTUCKY</v>
      </c>
      <c r="M4245" t="str">
        <f>VLOOKUP(I4245,'Cost Center VLookup'!$A$1:$C$99,2,0)</f>
        <v>2735 KY Div Glasgow C&amp;M/Service</v>
      </c>
      <c r="N4245" t="str">
        <f>VLOOKUP(I4245,'Cost Center VLookup'!$A$1:$C$89,3,0)</f>
        <v>Brett Lowe</v>
      </c>
      <c r="O4245" t="str">
        <f>VLOOKUP(I4245,'Cost Center VLookup'!$A$1:$D$97,4,0)</f>
        <v>Mike Close</v>
      </c>
    </row>
    <row r="4246" spans="1:15" ht="15" hidden="1">
      <c r="A4246" s="478" t="s">
        <v>5338</v>
      </c>
      <c r="B4246" s="479">
        <v>202204</v>
      </c>
      <c r="C4246" s="98" t="s">
        <v>5073</v>
      </c>
      <c r="D4246" s="478" t="s">
        <v>5312</v>
      </c>
      <c r="E4246" s="478" t="s">
        <v>4504</v>
      </c>
      <c r="F4246" s="480">
        <v>5000</v>
      </c>
      <c r="G4246" s="477" t="s">
        <v>5228</v>
      </c>
      <c r="H4246" s="478" t="s">
        <v>1015</v>
      </c>
      <c r="I4246" s="258">
        <v>2736</v>
      </c>
      <c r="J4246" s="351" t="s">
        <v>1011</v>
      </c>
      <c r="K4246" s="482" t="s">
        <v>4207</v>
      </c>
      <c r="L4246" t="str">
        <f>VLOOKUP(J4246,'State V-Lookup'!$A$1:$B$19,2,0)</f>
        <v>KENTUCKY</v>
      </c>
      <c r="M4246" t="str">
        <f>VLOOKUP(I4246,'Cost Center VLookup'!$A$1:$C$99,2,0)</f>
        <v>2736 KY Div Hopkinsville C&amp;M/Service</v>
      </c>
      <c r="N4246" t="str">
        <f>VLOOKUP(I4246,'Cost Center VLookup'!$A$1:$C$89,3,0)</f>
        <v>Ryan Tolbert</v>
      </c>
      <c r="O4246" t="str">
        <f>VLOOKUP(I4246,'Cost Center VLookup'!$A$1:$D$97,4,0)</f>
        <v>Mariam Tucker</v>
      </c>
    </row>
    <row r="4247" spans="1:15" ht="15" hidden="1">
      <c r="A4247" s="478" t="s">
        <v>5339</v>
      </c>
      <c r="B4247" s="479">
        <v>202204</v>
      </c>
      <c r="C4247" s="98" t="s">
        <v>5073</v>
      </c>
      <c r="D4247" s="478" t="s">
        <v>5313</v>
      </c>
      <c r="E4247" s="478" t="s">
        <v>1595</v>
      </c>
      <c r="F4247" s="480">
        <v>2500</v>
      </c>
      <c r="G4247" s="477" t="s">
        <v>5228</v>
      </c>
      <c r="H4247" s="478" t="s">
        <v>1015</v>
      </c>
      <c r="I4247" s="258">
        <v>2637</v>
      </c>
      <c r="J4247" s="351" t="s">
        <v>1011</v>
      </c>
      <c r="K4247" s="482" t="s">
        <v>4207</v>
      </c>
      <c r="L4247" t="str">
        <f>VLOOKUP(J4247,'State V-Lookup'!$A$1:$B$19,2,0)</f>
        <v>KENTUCKY</v>
      </c>
      <c r="M4247" t="str">
        <f>VLOOKUP(I4247,'Cost Center VLookup'!$A$1:$C$99,2,0)</f>
        <v>2637 KY Div Paducah C&amp;M/Service</v>
      </c>
      <c r="N4247" t="str">
        <f>VLOOKUP(I4247,'Cost Center VLookup'!$A$1:$C$89,3,0)</f>
        <v>Pat Mattingly / Sean Jones</v>
      </c>
      <c r="O4247" t="str">
        <f>VLOOKUP(I4247,'Cost Center VLookup'!$A$1:$D$97,4,0)</f>
        <v>Ryan Tolbert</v>
      </c>
    </row>
    <row r="4248" spans="1:15" ht="15" hidden="1">
      <c r="A4248" s="478" t="s">
        <v>5340</v>
      </c>
      <c r="B4248" s="479">
        <v>202204</v>
      </c>
      <c r="C4248" s="98" t="s">
        <v>5073</v>
      </c>
      <c r="D4248" s="478" t="s">
        <v>5314</v>
      </c>
      <c r="E4248" s="478" t="s">
        <v>2452</v>
      </c>
      <c r="F4248" s="480">
        <v>500</v>
      </c>
      <c r="G4248" s="477" t="s">
        <v>5228</v>
      </c>
      <c r="H4248" s="478" t="s">
        <v>1015</v>
      </c>
      <c r="I4248" s="258">
        <v>3343</v>
      </c>
      <c r="J4248" s="481" t="s">
        <v>1026</v>
      </c>
      <c r="K4248" s="482" t="s">
        <v>4207</v>
      </c>
      <c r="L4248" t="str">
        <f>VLOOKUP(J4248,'State V-Lookup'!$A$1:$B$19,2,0)</f>
        <v>TENNESSEE</v>
      </c>
      <c r="M4248" t="str">
        <f>VLOOKUP(I4248,'Cost Center VLookup'!$A$1:$C$99,2,0)</f>
        <v>3343 Mid St Div Murfreesboro Operations</v>
      </c>
      <c r="N4248" t="str">
        <f>VLOOKUP(I4248,'Cost Center VLookup'!$A$1:$C$89,3,0)</f>
        <v>James Robbins / Jason Griffin</v>
      </c>
      <c r="O4248" t="str">
        <f>VLOOKUP(I4248,'Cost Center VLookup'!$A$1:$D$97,4,0)</f>
        <v>Brett Lowe</v>
      </c>
    </row>
    <row r="4249" spans="1:15" ht="15" hidden="1">
      <c r="A4249" s="478" t="s">
        <v>5340</v>
      </c>
      <c r="B4249" s="479">
        <v>202204</v>
      </c>
      <c r="C4249" s="98" t="s">
        <v>5073</v>
      </c>
      <c r="D4249" s="478" t="s">
        <v>5315</v>
      </c>
      <c r="E4249" s="478" t="s">
        <v>5316</v>
      </c>
      <c r="F4249" s="480">
        <v>250</v>
      </c>
      <c r="G4249" s="477" t="s">
        <v>5241</v>
      </c>
      <c r="H4249" s="478" t="s">
        <v>1016</v>
      </c>
      <c r="I4249" s="258">
        <v>2634</v>
      </c>
      <c r="J4249" s="351" t="s">
        <v>1011</v>
      </c>
      <c r="K4249" s="482" t="s">
        <v>4206</v>
      </c>
      <c r="L4249" t="str">
        <f>VLOOKUP(J4249,'State V-Lookup'!$A$1:$B$19,2,0)</f>
        <v>KENTUCKY</v>
      </c>
      <c r="M4249" t="str">
        <f>VLOOKUP(I4249,'Cost Center VLookup'!$A$1:$C$99,2,0)</f>
        <v>2634 KY Div Madisonville C&amp;M/Service</v>
      </c>
      <c r="N4249" t="str">
        <f>VLOOKUP(I4249,'Cost Center VLookup'!$A$1:$C$89,3,0)</f>
        <v>Mike Coleman</v>
      </c>
      <c r="O4249" t="str">
        <f>VLOOKUP(I4249,'Cost Center VLookup'!$A$1:$D$97,4,0)</f>
        <v>Mariam Tucker</v>
      </c>
    </row>
    <row r="4250" spans="1:15" ht="15" hidden="1">
      <c r="A4250" s="478" t="s">
        <v>5340</v>
      </c>
      <c r="B4250" s="479">
        <v>202204</v>
      </c>
      <c r="C4250" s="98" t="s">
        <v>5073</v>
      </c>
      <c r="D4250" s="478" t="s">
        <v>5317</v>
      </c>
      <c r="E4250" s="478" t="s">
        <v>2642</v>
      </c>
      <c r="F4250" s="480">
        <v>1000</v>
      </c>
      <c r="G4250" s="477" t="s">
        <v>5228</v>
      </c>
      <c r="H4250" s="478" t="s">
        <v>1015</v>
      </c>
      <c r="I4250" s="258">
        <v>2637</v>
      </c>
      <c r="J4250" s="351" t="s">
        <v>1011</v>
      </c>
      <c r="K4250" s="482" t="s">
        <v>4207</v>
      </c>
      <c r="L4250" t="str">
        <f>VLOOKUP(J4250,'State V-Lookup'!$A$1:$B$19,2,0)</f>
        <v>KENTUCKY</v>
      </c>
      <c r="M4250" t="str">
        <f>VLOOKUP(I4250,'Cost Center VLookup'!$A$1:$C$99,2,0)</f>
        <v>2637 KY Div Paducah C&amp;M/Service</v>
      </c>
      <c r="N4250" t="str">
        <f>VLOOKUP(I4250,'Cost Center VLookup'!$A$1:$C$89,3,0)</f>
        <v>Pat Mattingly / Sean Jones</v>
      </c>
      <c r="O4250" t="str">
        <f>VLOOKUP(I4250,'Cost Center VLookup'!$A$1:$D$97,4,0)</f>
        <v>Ryan Tolbert</v>
      </c>
    </row>
    <row r="4251" spans="1:15" ht="15" hidden="1">
      <c r="A4251" s="478" t="s">
        <v>5341</v>
      </c>
      <c r="B4251" s="479">
        <v>202204</v>
      </c>
      <c r="C4251" s="98" t="s">
        <v>5073</v>
      </c>
      <c r="D4251" s="478" t="s">
        <v>5318</v>
      </c>
      <c r="E4251" s="478" t="s">
        <v>5319</v>
      </c>
      <c r="F4251" s="480">
        <v>200</v>
      </c>
      <c r="G4251" s="477" t="s">
        <v>5241</v>
      </c>
      <c r="H4251" s="478" t="s">
        <v>1016</v>
      </c>
      <c r="I4251" s="258">
        <v>2634</v>
      </c>
      <c r="J4251" s="351" t="s">
        <v>1011</v>
      </c>
      <c r="K4251" s="482" t="s">
        <v>4206</v>
      </c>
      <c r="L4251" t="str">
        <f>VLOOKUP(J4251,'State V-Lookup'!$A$1:$B$19,2,0)</f>
        <v>KENTUCKY</v>
      </c>
      <c r="M4251" t="str">
        <f>VLOOKUP(I4251,'Cost Center VLookup'!$A$1:$C$99,2,0)</f>
        <v>2634 KY Div Madisonville C&amp;M/Service</v>
      </c>
      <c r="N4251" t="str">
        <f>VLOOKUP(I4251,'Cost Center VLookup'!$A$1:$C$89,3,0)</f>
        <v>Mike Coleman</v>
      </c>
      <c r="O4251" t="str">
        <f>VLOOKUP(I4251,'Cost Center VLookup'!$A$1:$D$97,4,0)</f>
        <v>Mariam Tucker</v>
      </c>
    </row>
    <row r="4252" spans="1:15" ht="15" hidden="1">
      <c r="A4252" s="478" t="s">
        <v>5342</v>
      </c>
      <c r="B4252" s="479">
        <v>202204</v>
      </c>
      <c r="C4252" s="98" t="s">
        <v>5073</v>
      </c>
      <c r="D4252" s="478" t="s">
        <v>5320</v>
      </c>
      <c r="E4252" s="478" t="s">
        <v>1060</v>
      </c>
      <c r="F4252" s="480">
        <v>750</v>
      </c>
      <c r="G4252" s="477" t="s">
        <v>5228</v>
      </c>
      <c r="H4252" s="478" t="s">
        <v>1015</v>
      </c>
      <c r="I4252" s="258">
        <v>2636</v>
      </c>
      <c r="J4252" s="351" t="s">
        <v>1011</v>
      </c>
      <c r="K4252" s="482" t="s">
        <v>4207</v>
      </c>
      <c r="L4252" t="str">
        <f>VLOOKUP(J4252,'State V-Lookup'!$A$1:$B$19,2,0)</f>
        <v>KENTUCKY</v>
      </c>
      <c r="M4252" t="str">
        <f>VLOOKUP(I4252,'Cost Center VLookup'!$A$1:$C$99,2,0)</f>
        <v>2636 KY Div Owensboro C&amp;M/Service</v>
      </c>
      <c r="N4252" t="str">
        <f>VLOOKUP(I4252,'Cost Center VLookup'!$A$1:$C$89,3,0)</f>
        <v>Robbie Porter / Daniel Mayfield</v>
      </c>
      <c r="O4252" t="str">
        <f>VLOOKUP(I4252,'Cost Center VLookup'!$A$1:$D$97,4,0)</f>
        <v>Mariam Tucker</v>
      </c>
    </row>
    <row r="4253" spans="1:15" ht="15" hidden="1">
      <c r="A4253" s="483" t="s">
        <v>5343</v>
      </c>
      <c r="B4253" s="484">
        <v>202205</v>
      </c>
      <c r="C4253" s="98" t="s">
        <v>5073</v>
      </c>
      <c r="D4253" s="483" t="s">
        <v>5344</v>
      </c>
      <c r="E4253" s="483" t="s">
        <v>484</v>
      </c>
      <c r="F4253" s="485">
        <v>1500</v>
      </c>
      <c r="G4253" s="486" t="s">
        <v>5345</v>
      </c>
      <c r="H4253" s="483" t="s">
        <v>1018</v>
      </c>
      <c r="I4253" s="258">
        <v>2734</v>
      </c>
      <c r="J4253" s="351" t="s">
        <v>1011</v>
      </c>
      <c r="K4253" s="482" t="s">
        <v>4207</v>
      </c>
      <c r="L4253" t="str">
        <f>VLOOKUP(J4253,'State V-Lookup'!$A$1:$B$19,2,0)</f>
        <v>KENTUCKY</v>
      </c>
      <c r="M4253" t="str">
        <f>VLOOKUP(I4253,'Cost Center VLookup'!$A$1:$C$99,2,0)</f>
        <v>2734 KY Div Bowling Green C&amp;M/Service</v>
      </c>
      <c r="N4253" t="str">
        <f>VLOOKUP(I4253,'Cost Center VLookup'!$A$1:$C$89,3,0)</f>
        <v>Don Bonner / Kolby Beals</v>
      </c>
      <c r="O4253" t="str">
        <f>VLOOKUP(I4253,'Cost Center VLookup'!$A$1:$D$97,4,0)</f>
        <v>Mike Close</v>
      </c>
    </row>
    <row r="4254" spans="1:15" ht="15" hidden="1">
      <c r="A4254" s="483" t="s">
        <v>5343</v>
      </c>
      <c r="B4254" s="484">
        <v>202205</v>
      </c>
      <c r="C4254" s="98" t="s">
        <v>5073</v>
      </c>
      <c r="D4254" s="483" t="s">
        <v>5346</v>
      </c>
      <c r="E4254" s="483" t="s">
        <v>1560</v>
      </c>
      <c r="F4254" s="485">
        <v>500</v>
      </c>
      <c r="G4254" s="477" t="s">
        <v>5228</v>
      </c>
      <c r="H4254" s="483" t="s">
        <v>1015</v>
      </c>
      <c r="I4254" s="258">
        <v>2636</v>
      </c>
      <c r="J4254" s="351" t="s">
        <v>1011</v>
      </c>
      <c r="K4254" s="482" t="s">
        <v>4207</v>
      </c>
      <c r="L4254" t="str">
        <f>VLOOKUP(J4254,'State V-Lookup'!$A$1:$B$19,2,0)</f>
        <v>KENTUCKY</v>
      </c>
      <c r="M4254" t="str">
        <f>VLOOKUP(I4254,'Cost Center VLookup'!$A$1:$C$99,2,0)</f>
        <v>2636 KY Div Owensboro C&amp;M/Service</v>
      </c>
      <c r="N4254" t="str">
        <f>VLOOKUP(I4254,'Cost Center VLookup'!$A$1:$C$89,3,0)</f>
        <v>Robbie Porter / Daniel Mayfield</v>
      </c>
      <c r="O4254" t="str">
        <f>VLOOKUP(I4254,'Cost Center VLookup'!$A$1:$D$97,4,0)</f>
        <v>Mariam Tucker</v>
      </c>
    </row>
    <row r="4255" spans="1:15" ht="15" hidden="1">
      <c r="A4255" s="483" t="s">
        <v>5343</v>
      </c>
      <c r="B4255" s="484">
        <v>202205</v>
      </c>
      <c r="C4255" s="98" t="s">
        <v>5073</v>
      </c>
      <c r="D4255" s="483" t="s">
        <v>5347</v>
      </c>
      <c r="E4255" s="483" t="s">
        <v>655</v>
      </c>
      <c r="F4255" s="485">
        <v>6000</v>
      </c>
      <c r="G4255" s="477" t="s">
        <v>5228</v>
      </c>
      <c r="H4255" s="483" t="s">
        <v>1015</v>
      </c>
      <c r="I4255" s="258">
        <v>2636</v>
      </c>
      <c r="J4255" s="351" t="s">
        <v>1011</v>
      </c>
      <c r="K4255" s="482" t="s">
        <v>4207</v>
      </c>
      <c r="L4255" t="str">
        <f>VLOOKUP(J4255,'State V-Lookup'!$A$1:$B$19,2,0)</f>
        <v>KENTUCKY</v>
      </c>
      <c r="M4255" t="str">
        <f>VLOOKUP(I4255,'Cost Center VLookup'!$A$1:$C$99,2,0)</f>
        <v>2636 KY Div Owensboro C&amp;M/Service</v>
      </c>
      <c r="N4255" t="str">
        <f>VLOOKUP(I4255,'Cost Center VLookup'!$A$1:$C$89,3,0)</f>
        <v>Robbie Porter / Daniel Mayfield</v>
      </c>
      <c r="O4255" t="str">
        <f>VLOOKUP(I4255,'Cost Center VLookup'!$A$1:$D$97,4,0)</f>
        <v>Mariam Tucker</v>
      </c>
    </row>
    <row r="4256" spans="1:15" ht="15" hidden="1">
      <c r="A4256" s="483" t="s">
        <v>5343</v>
      </c>
      <c r="B4256" s="484">
        <v>202205</v>
      </c>
      <c r="C4256" s="98" t="s">
        <v>5073</v>
      </c>
      <c r="D4256" s="483" t="s">
        <v>5348</v>
      </c>
      <c r="E4256" s="483" t="s">
        <v>2828</v>
      </c>
      <c r="F4256" s="485">
        <v>1000</v>
      </c>
      <c r="G4256" s="486" t="s">
        <v>5226</v>
      </c>
      <c r="H4256" s="483" t="s">
        <v>1012</v>
      </c>
      <c r="I4256" s="258">
        <v>3434</v>
      </c>
      <c r="J4256" s="481" t="s">
        <v>1026</v>
      </c>
      <c r="K4256" s="482" t="s">
        <v>4207</v>
      </c>
      <c r="L4256" t="str">
        <f>VLOOKUP(J4256,'State V-Lookup'!$A$1:$B$19,2,0)</f>
        <v>TENNESSEE</v>
      </c>
      <c r="M4256" t="str">
        <f>VLOOKUP(I4256,'Cost Center VLookup'!$A$1:$C$99,2,0)</f>
        <v>3434 Mid St Div Maryville Operations</v>
      </c>
      <c r="N4256" t="str">
        <f>VLOOKUP(I4256,'Cost Center VLookup'!$A$1:$C$89,3,0)</f>
        <v>Bobby Burrell</v>
      </c>
      <c r="O4256" t="str">
        <f>VLOOKUP(I4256,'Cost Center VLookup'!$A$1:$D$97,4,0)</f>
        <v>Bernie Anderson</v>
      </c>
    </row>
    <row r="4257" spans="1:15" ht="15" hidden="1">
      <c r="A4257" s="483" t="s">
        <v>5349</v>
      </c>
      <c r="B4257" s="484">
        <v>202205</v>
      </c>
      <c r="C4257" s="98" t="s">
        <v>5073</v>
      </c>
      <c r="D4257" s="483" t="s">
        <v>5350</v>
      </c>
      <c r="E4257" s="483" t="s">
        <v>2401</v>
      </c>
      <c r="F4257" s="485">
        <v>700</v>
      </c>
      <c r="G4257" s="477" t="s">
        <v>5228</v>
      </c>
      <c r="H4257" s="483" t="s">
        <v>1015</v>
      </c>
      <c r="I4257" s="258">
        <v>3342</v>
      </c>
      <c r="J4257" s="481" t="s">
        <v>1026</v>
      </c>
      <c r="K4257" s="482" t="s">
        <v>4207</v>
      </c>
      <c r="L4257" t="str">
        <f>VLOOKUP(J4257,'State V-Lookup'!$A$1:$B$19,2,0)</f>
        <v>TENNESSEE</v>
      </c>
      <c r="M4257" t="str">
        <f>VLOOKUP(I4257,'Cost Center VLookup'!$A$1:$C$99,2,0)</f>
        <v>3342 Mid St Div Franklin Operations</v>
      </c>
      <c r="N4257" t="str">
        <f>VLOOKUP(I4257,'Cost Center VLookup'!$A$1:$C$89,3,0)</f>
        <v>Kenny Hay / Steve Steiger</v>
      </c>
      <c r="O4257" t="str">
        <f>VLOOKUP(I4257,'Cost Center VLookup'!$A$1:$D$97,4,0)</f>
        <v>Brett Lowe</v>
      </c>
    </row>
    <row r="4258" spans="1:15" ht="15" hidden="1">
      <c r="A4258" s="483" t="s">
        <v>5349</v>
      </c>
      <c r="B4258" s="484">
        <v>202205</v>
      </c>
      <c r="C4258" s="98" t="s">
        <v>5073</v>
      </c>
      <c r="D4258" s="483" t="s">
        <v>5351</v>
      </c>
      <c r="E4258" s="483" t="s">
        <v>5352</v>
      </c>
      <c r="F4258" s="485">
        <v>2000</v>
      </c>
      <c r="G4258" s="486" t="s">
        <v>5226</v>
      </c>
      <c r="H4258" s="483" t="s">
        <v>1012</v>
      </c>
      <c r="I4258" s="258">
        <v>3307</v>
      </c>
      <c r="J4258" s="481" t="s">
        <v>1026</v>
      </c>
      <c r="K4258" s="482" t="s">
        <v>4206</v>
      </c>
      <c r="L4258" t="str">
        <f>VLOOKUP(J4258,'State V-Lookup'!$A$1:$B$19,2,0)</f>
        <v>TENNESSEE</v>
      </c>
      <c r="M4258" t="str">
        <f>VLOOKUP(I4258,'Cost Center VLookup'!$A$1:$C$99,2,0)</f>
        <v>3307 Mid St Div Franklin Finance</v>
      </c>
      <c r="N4258" t="str">
        <f>VLOOKUP(I4258,'Cost Center VLookup'!$A$1:$C$89,3,0)</f>
        <v>Marcie Wessinger</v>
      </c>
      <c r="O4258" t="str">
        <f>VLOOKUP(I4258,'Cost Center VLookup'!$A$1:$D$97,4,0)</f>
        <v>Administration</v>
      </c>
    </row>
    <row r="4259" spans="1:15" ht="15" hidden="1">
      <c r="A4259" s="483" t="s">
        <v>5353</v>
      </c>
      <c r="B4259" s="484">
        <v>202205</v>
      </c>
      <c r="C4259" s="98" t="s">
        <v>5073</v>
      </c>
      <c r="D4259" s="483" t="s">
        <v>5354</v>
      </c>
      <c r="E4259" s="483" t="s">
        <v>4234</v>
      </c>
      <c r="F4259" s="485">
        <v>1000</v>
      </c>
      <c r="G4259" s="486" t="s">
        <v>5355</v>
      </c>
      <c r="H4259" s="483" t="s">
        <v>1019</v>
      </c>
      <c r="I4259" s="258">
        <v>2734</v>
      </c>
      <c r="J4259" s="351" t="s">
        <v>1011</v>
      </c>
      <c r="K4259" s="482" t="s">
        <v>4207</v>
      </c>
      <c r="L4259" t="str">
        <f>VLOOKUP(J4259,'State V-Lookup'!$A$1:$B$19,2,0)</f>
        <v>KENTUCKY</v>
      </c>
      <c r="M4259" t="str">
        <f>VLOOKUP(I4259,'Cost Center VLookup'!$A$1:$C$99,2,0)</f>
        <v>2734 KY Div Bowling Green C&amp;M/Service</v>
      </c>
      <c r="N4259" t="str">
        <f>VLOOKUP(I4259,'Cost Center VLookup'!$A$1:$C$89,3,0)</f>
        <v>Don Bonner / Kolby Beals</v>
      </c>
      <c r="O4259" t="str">
        <f>VLOOKUP(I4259,'Cost Center VLookup'!$A$1:$D$97,4,0)</f>
        <v>Mike Close</v>
      </c>
    </row>
    <row r="4260" spans="1:15" ht="15" hidden="1">
      <c r="A4260" s="483" t="s">
        <v>5353</v>
      </c>
      <c r="B4260" s="484">
        <v>202205</v>
      </c>
      <c r="C4260" s="98" t="s">
        <v>5073</v>
      </c>
      <c r="D4260" s="483" t="s">
        <v>5356</v>
      </c>
      <c r="E4260" s="483" t="s">
        <v>3905</v>
      </c>
      <c r="F4260" s="485">
        <v>12636</v>
      </c>
      <c r="G4260" s="486" t="s">
        <v>5226</v>
      </c>
      <c r="H4260" s="483" t="s">
        <v>1012</v>
      </c>
      <c r="I4260" s="258">
        <v>3342</v>
      </c>
      <c r="J4260" s="481" t="s">
        <v>1026</v>
      </c>
      <c r="K4260" s="482" t="s">
        <v>4207</v>
      </c>
      <c r="L4260" t="str">
        <f>VLOOKUP(J4260,'State V-Lookup'!$A$1:$B$19,2,0)</f>
        <v>TENNESSEE</v>
      </c>
      <c r="M4260" t="str">
        <f>VLOOKUP(I4260,'Cost Center VLookup'!$A$1:$C$99,2,0)</f>
        <v>3342 Mid St Div Franklin Operations</v>
      </c>
      <c r="N4260" t="str">
        <f>VLOOKUP(I4260,'Cost Center VLookup'!$A$1:$C$89,3,0)</f>
        <v>Kenny Hay / Steve Steiger</v>
      </c>
      <c r="O4260" t="str">
        <f>VLOOKUP(I4260,'Cost Center VLookup'!$A$1:$D$97,4,0)</f>
        <v>Brett Lowe</v>
      </c>
    </row>
    <row r="4261" spans="1:15" ht="15" hidden="1">
      <c r="A4261" s="483" t="s">
        <v>5353</v>
      </c>
      <c r="B4261" s="484">
        <v>202205</v>
      </c>
      <c r="C4261" s="98" t="s">
        <v>5073</v>
      </c>
      <c r="D4261" s="483" t="s">
        <v>5357</v>
      </c>
      <c r="E4261" s="483" t="s">
        <v>5358</v>
      </c>
      <c r="F4261" s="485">
        <v>500</v>
      </c>
      <c r="G4261" s="477" t="s">
        <v>5228</v>
      </c>
      <c r="H4261" s="483" t="s">
        <v>1015</v>
      </c>
      <c r="I4261" s="258">
        <v>3438</v>
      </c>
      <c r="J4261" s="487" t="s">
        <v>1035</v>
      </c>
      <c r="K4261" s="488" t="s">
        <v>4228</v>
      </c>
      <c r="L4261" t="str">
        <f>VLOOKUP(J4261,'State V-Lookup'!$A$1:$B$19,2,0)</f>
        <v>VIRGINIA</v>
      </c>
      <c r="M4261" t="str">
        <f>VLOOKUP(I4261,'Cost Center VLookup'!$A$1:$C$99,2,0)</f>
        <v>3438 Mid St Div New River North Operations</v>
      </c>
      <c r="N4261" t="str">
        <f>VLOOKUP(I4261,'Cost Center VLookup'!$A$1:$C$89,3,0)</f>
        <v>Perry Patterson</v>
      </c>
      <c r="O4261" t="str">
        <f>VLOOKUP(I4261,'Cost Center VLookup'!$A$1:$D$97,4,0)</f>
        <v>Bernie Anderson</v>
      </c>
    </row>
    <row r="4262" spans="1:15" ht="15" hidden="1">
      <c r="A4262" s="483" t="s">
        <v>5359</v>
      </c>
      <c r="B4262" s="484">
        <v>202205</v>
      </c>
      <c r="C4262" s="98" t="s">
        <v>5073</v>
      </c>
      <c r="D4262" s="483" t="s">
        <v>5360</v>
      </c>
      <c r="E4262" s="483" t="s">
        <v>470</v>
      </c>
      <c r="F4262" s="485">
        <v>1000</v>
      </c>
      <c r="G4262" s="477" t="s">
        <v>5228</v>
      </c>
      <c r="H4262" s="483" t="s">
        <v>1015</v>
      </c>
      <c r="I4262" s="258">
        <v>2634</v>
      </c>
      <c r="J4262" s="351" t="s">
        <v>1011</v>
      </c>
      <c r="K4262" s="482" t="s">
        <v>4207</v>
      </c>
      <c r="L4262" t="str">
        <f>VLOOKUP(J4262,'State V-Lookup'!$A$1:$B$19,2,0)</f>
        <v>KENTUCKY</v>
      </c>
      <c r="M4262" t="str">
        <f>VLOOKUP(I4262,'Cost Center VLookup'!$A$1:$C$99,2,0)</f>
        <v>2634 KY Div Madisonville C&amp;M/Service</v>
      </c>
      <c r="N4262" t="str">
        <f>VLOOKUP(I4262,'Cost Center VLookup'!$A$1:$C$89,3,0)</f>
        <v>Mike Coleman</v>
      </c>
      <c r="O4262" t="str">
        <f>VLOOKUP(I4262,'Cost Center VLookup'!$A$1:$D$97,4,0)</f>
        <v>Mariam Tucker</v>
      </c>
    </row>
    <row r="4263" spans="1:15" ht="15" hidden="1">
      <c r="A4263" s="483" t="s">
        <v>5361</v>
      </c>
      <c r="B4263" s="484">
        <v>202205</v>
      </c>
      <c r="C4263" s="98" t="s">
        <v>5073</v>
      </c>
      <c r="D4263" s="483" t="s">
        <v>5362</v>
      </c>
      <c r="E4263" s="483" t="s">
        <v>5363</v>
      </c>
      <c r="F4263" s="485">
        <v>200</v>
      </c>
      <c r="G4263" s="477" t="s">
        <v>5241</v>
      </c>
      <c r="H4263" s="483" t="s">
        <v>1016</v>
      </c>
      <c r="I4263" s="258">
        <v>3435</v>
      </c>
      <c r="J4263" s="481" t="s">
        <v>1026</v>
      </c>
      <c r="K4263" s="482" t="s">
        <v>4207</v>
      </c>
      <c r="L4263" t="str">
        <f>VLOOKUP(J4263,'State V-Lookup'!$A$1:$B$19,2,0)</f>
        <v>TENNESSEE</v>
      </c>
      <c r="M4263" t="str">
        <f>VLOOKUP(I4263,'Cost Center VLookup'!$A$1:$C$99,2,0)</f>
        <v>3435 Mid St Div Greenville/Morristown Operations</v>
      </c>
      <c r="N4263" t="str">
        <f>VLOOKUP(I4263,'Cost Center VLookup'!$A$1:$C$89,3,0)</f>
        <v>Jonathan Barnett</v>
      </c>
      <c r="O4263" t="str">
        <f>VLOOKUP(I4263,'Cost Center VLookup'!$A$1:$D$97,4,0)</f>
        <v>Bernie Anderson</v>
      </c>
    </row>
    <row r="4264" spans="1:15" ht="15" hidden="1">
      <c r="A4264" s="483" t="s">
        <v>5364</v>
      </c>
      <c r="B4264" s="484">
        <v>202205</v>
      </c>
      <c r="C4264" s="98" t="s">
        <v>5073</v>
      </c>
      <c r="D4264" s="483" t="s">
        <v>5365</v>
      </c>
      <c r="E4264" s="483" t="s">
        <v>5366</v>
      </c>
      <c r="F4264" s="485">
        <v>4000</v>
      </c>
      <c r="G4264" s="486" t="s">
        <v>5226</v>
      </c>
      <c r="H4264" s="483" t="s">
        <v>1012</v>
      </c>
      <c r="I4264" s="258">
        <v>3438</v>
      </c>
      <c r="J4264" s="487" t="s">
        <v>1035</v>
      </c>
      <c r="K4264" s="482" t="s">
        <v>4207</v>
      </c>
      <c r="L4264" t="str">
        <f>VLOOKUP(J4264,'State V-Lookup'!$A$1:$B$19,2,0)</f>
        <v>VIRGINIA</v>
      </c>
      <c r="M4264" t="str">
        <f>VLOOKUP(I4264,'Cost Center VLookup'!$A$1:$C$99,2,0)</f>
        <v>3438 Mid St Div New River North Operations</v>
      </c>
      <c r="N4264" t="str">
        <f>VLOOKUP(I4264,'Cost Center VLookup'!$A$1:$C$89,3,0)</f>
        <v>Perry Patterson</v>
      </c>
      <c r="O4264" t="str">
        <f>VLOOKUP(I4264,'Cost Center VLookup'!$A$1:$D$97,4,0)</f>
        <v>Bernie Anderson</v>
      </c>
    </row>
    <row r="4265" spans="1:15" ht="15" hidden="1">
      <c r="A4265" s="483" t="s">
        <v>5364</v>
      </c>
      <c r="B4265" s="484">
        <v>202205</v>
      </c>
      <c r="C4265" s="98" t="s">
        <v>5073</v>
      </c>
      <c r="D4265" s="483" t="s">
        <v>5367</v>
      </c>
      <c r="E4265" s="483" t="s">
        <v>5149</v>
      </c>
      <c r="F4265" s="485">
        <v>2850</v>
      </c>
      <c r="G4265" s="477" t="s">
        <v>5228</v>
      </c>
      <c r="H4265" s="483" t="s">
        <v>1015</v>
      </c>
      <c r="I4265" s="258">
        <v>3333</v>
      </c>
      <c r="J4265" s="481" t="s">
        <v>1026</v>
      </c>
      <c r="K4265" s="482" t="s">
        <v>4207</v>
      </c>
      <c r="L4265" t="str">
        <f>VLOOKUP(J4265,'State V-Lookup'!$A$1:$B$19,2,0)</f>
        <v>TENNESSEE</v>
      </c>
      <c r="M4265" t="str">
        <f>VLOOKUP(I4265,'Cost Center VLookup'!$A$1:$C$99,2,0)</f>
        <v>3333 Mid St Div Public Affairs</v>
      </c>
      <c r="N4265" t="str">
        <f>VLOOKUP(I4265,'Cost Center VLookup'!$A$1:$C$89,3,0)</f>
        <v>Mark Martin</v>
      </c>
      <c r="O4265" t="str">
        <f>VLOOKUP(I4265,'Cost Center VLookup'!$A$1:$D$97,4,0)</f>
        <v>Administration</v>
      </c>
    </row>
    <row r="4266" spans="1:15" ht="15" hidden="1">
      <c r="A4266" s="483" t="s">
        <v>5368</v>
      </c>
      <c r="B4266" s="484">
        <v>202205</v>
      </c>
      <c r="C4266" s="98" t="s">
        <v>5073</v>
      </c>
      <c r="D4266" s="483" t="s">
        <v>5369</v>
      </c>
      <c r="E4266" s="483" t="s">
        <v>5370</v>
      </c>
      <c r="F4266" s="485">
        <v>300</v>
      </c>
      <c r="G4266" s="486" t="s">
        <v>5355</v>
      </c>
      <c r="H4266" s="483" t="s">
        <v>1019</v>
      </c>
      <c r="I4266" s="258">
        <v>2736</v>
      </c>
      <c r="J4266" s="351" t="s">
        <v>1011</v>
      </c>
      <c r="K4266" s="482" t="s">
        <v>4207</v>
      </c>
      <c r="L4266" t="str">
        <f>VLOOKUP(J4266,'State V-Lookup'!$A$1:$B$19,2,0)</f>
        <v>KENTUCKY</v>
      </c>
      <c r="M4266" t="str">
        <f>VLOOKUP(I4266,'Cost Center VLookup'!$A$1:$C$99,2,0)</f>
        <v>2736 KY Div Hopkinsville C&amp;M/Service</v>
      </c>
      <c r="N4266" t="str">
        <f>VLOOKUP(I4266,'Cost Center VLookup'!$A$1:$C$89,3,0)</f>
        <v>Ryan Tolbert</v>
      </c>
      <c r="O4266" t="str">
        <f>VLOOKUP(I4266,'Cost Center VLookup'!$A$1:$D$97,4,0)</f>
        <v>Mariam Tucker</v>
      </c>
    </row>
    <row r="4267" spans="1:15" ht="15" hidden="1">
      <c r="A4267" s="483" t="s">
        <v>5371</v>
      </c>
      <c r="B4267" s="484">
        <v>202205</v>
      </c>
      <c r="C4267" s="98" t="s">
        <v>5073</v>
      </c>
      <c r="D4267" s="483" t="s">
        <v>5372</v>
      </c>
      <c r="E4267" s="483" t="s">
        <v>314</v>
      </c>
      <c r="F4267" s="485">
        <v>1000</v>
      </c>
      <c r="G4267" s="477" t="s">
        <v>5241</v>
      </c>
      <c r="H4267" s="483" t="s">
        <v>1016</v>
      </c>
      <c r="I4267" s="258">
        <v>2636</v>
      </c>
      <c r="J4267" s="351" t="s">
        <v>1011</v>
      </c>
      <c r="K4267" s="482" t="s">
        <v>4206</v>
      </c>
      <c r="L4267" t="str">
        <f>VLOOKUP(J4267,'State V-Lookup'!$A$1:$B$19,2,0)</f>
        <v>KENTUCKY</v>
      </c>
      <c r="M4267" t="str">
        <f>VLOOKUP(I4267,'Cost Center VLookup'!$A$1:$C$99,2,0)</f>
        <v>2636 KY Div Owensboro C&amp;M/Service</v>
      </c>
      <c r="N4267" t="str">
        <f>VLOOKUP(I4267,'Cost Center VLookup'!$A$1:$C$89,3,0)</f>
        <v>Robbie Porter / Daniel Mayfield</v>
      </c>
      <c r="O4267" t="str">
        <f>VLOOKUP(I4267,'Cost Center VLookup'!$A$1:$D$97,4,0)</f>
        <v>Mariam Tucker</v>
      </c>
    </row>
    <row r="4268" spans="1:15" ht="15" hidden="1">
      <c r="A4268" s="483" t="s">
        <v>5371</v>
      </c>
      <c r="B4268" s="484">
        <v>202205</v>
      </c>
      <c r="C4268" s="98" t="s">
        <v>5073</v>
      </c>
      <c r="D4268" s="483" t="s">
        <v>5373</v>
      </c>
      <c r="E4268" s="483" t="s">
        <v>1442</v>
      </c>
      <c r="F4268" s="485">
        <v>200</v>
      </c>
      <c r="G4268" s="486" t="s">
        <v>5355</v>
      </c>
      <c r="H4268" s="483" t="s">
        <v>1019</v>
      </c>
      <c r="I4268" s="258">
        <v>3342</v>
      </c>
      <c r="J4268" s="481" t="s">
        <v>1026</v>
      </c>
      <c r="K4268" s="482" t="s">
        <v>4207</v>
      </c>
      <c r="L4268" t="str">
        <f>VLOOKUP(J4268,'State V-Lookup'!$A$1:$B$19,2,0)</f>
        <v>TENNESSEE</v>
      </c>
      <c r="M4268" t="str">
        <f>VLOOKUP(I4268,'Cost Center VLookup'!$A$1:$C$99,2,0)</f>
        <v>3342 Mid St Div Franklin Operations</v>
      </c>
      <c r="N4268" t="str">
        <f>VLOOKUP(I4268,'Cost Center VLookup'!$A$1:$C$89,3,0)</f>
        <v>Kenny Hay / Steve Steiger</v>
      </c>
      <c r="O4268" t="str">
        <f>VLOOKUP(I4268,'Cost Center VLookup'!$A$1:$D$97,4,0)</f>
        <v>Brett Lowe</v>
      </c>
    </row>
    <row r="4269" spans="1:15" ht="15" hidden="1">
      <c r="A4269" s="483" t="s">
        <v>5371</v>
      </c>
      <c r="B4269" s="484">
        <v>202205</v>
      </c>
      <c r="C4269" s="98" t="s">
        <v>5073</v>
      </c>
      <c r="D4269" s="483" t="s">
        <v>5374</v>
      </c>
      <c r="E4269" s="483" t="s">
        <v>4393</v>
      </c>
      <c r="F4269" s="485">
        <v>100</v>
      </c>
      <c r="G4269" s="486" t="s">
        <v>5226</v>
      </c>
      <c r="H4269" s="483" t="s">
        <v>1012</v>
      </c>
      <c r="I4269" s="258">
        <v>2736</v>
      </c>
      <c r="J4269" s="351" t="s">
        <v>1011</v>
      </c>
      <c r="K4269" s="482" t="s">
        <v>4206</v>
      </c>
      <c r="L4269" t="str">
        <f>VLOOKUP(J4269,'State V-Lookup'!$A$1:$B$19,2,0)</f>
        <v>KENTUCKY</v>
      </c>
      <c r="M4269" t="str">
        <f>VLOOKUP(I4269,'Cost Center VLookup'!$A$1:$C$99,2,0)</f>
        <v>2736 KY Div Hopkinsville C&amp;M/Service</v>
      </c>
      <c r="N4269" t="str">
        <f>VLOOKUP(I4269,'Cost Center VLookup'!$A$1:$C$89,3,0)</f>
        <v>Ryan Tolbert</v>
      </c>
      <c r="O4269" t="str">
        <f>VLOOKUP(I4269,'Cost Center VLookup'!$A$1:$D$97,4,0)</f>
        <v>Mariam Tucker</v>
      </c>
    </row>
    <row r="4270" spans="1:15" ht="15" hidden="1">
      <c r="A4270" s="483" t="s">
        <v>5375</v>
      </c>
      <c r="B4270" s="484">
        <v>202205</v>
      </c>
      <c r="C4270" s="98" t="s">
        <v>5073</v>
      </c>
      <c r="D4270" s="483" t="s">
        <v>5376</v>
      </c>
      <c r="E4270" s="483" t="s">
        <v>1148</v>
      </c>
      <c r="F4270" s="485">
        <v>1500</v>
      </c>
      <c r="G4270" s="477" t="s">
        <v>5228</v>
      </c>
      <c r="H4270" s="483" t="s">
        <v>1015</v>
      </c>
      <c r="I4270" s="258">
        <v>3342</v>
      </c>
      <c r="J4270" s="481" t="s">
        <v>1026</v>
      </c>
      <c r="K4270" s="482" t="s">
        <v>4207</v>
      </c>
      <c r="L4270" t="str">
        <f>VLOOKUP(J4270,'State V-Lookup'!$A$1:$B$19,2,0)</f>
        <v>TENNESSEE</v>
      </c>
      <c r="M4270" t="str">
        <f>VLOOKUP(I4270,'Cost Center VLookup'!$A$1:$C$99,2,0)</f>
        <v>3342 Mid St Div Franklin Operations</v>
      </c>
      <c r="N4270" t="str">
        <f>VLOOKUP(I4270,'Cost Center VLookup'!$A$1:$C$89,3,0)</f>
        <v>Kenny Hay / Steve Steiger</v>
      </c>
      <c r="O4270" t="str">
        <f>VLOOKUP(I4270,'Cost Center VLookup'!$A$1:$D$97,4,0)</f>
        <v>Brett Lowe</v>
      </c>
    </row>
    <row r="4271" spans="1:15" ht="15" hidden="1">
      <c r="A4271" s="483" t="s">
        <v>5377</v>
      </c>
      <c r="B4271" s="484">
        <v>202205</v>
      </c>
      <c r="C4271" s="98" t="s">
        <v>5073</v>
      </c>
      <c r="D4271" s="483" t="s">
        <v>5378</v>
      </c>
      <c r="E4271" s="483" t="s">
        <v>486</v>
      </c>
      <c r="F4271" s="485">
        <v>74.150000000000006</v>
      </c>
      <c r="G4271" s="477" t="s">
        <v>5228</v>
      </c>
      <c r="H4271" s="483" t="s">
        <v>1015</v>
      </c>
      <c r="I4271" s="258">
        <v>2734</v>
      </c>
      <c r="J4271" s="351" t="s">
        <v>1011</v>
      </c>
      <c r="K4271" s="482" t="s">
        <v>4207</v>
      </c>
      <c r="L4271" t="str">
        <f>VLOOKUP(J4271,'State V-Lookup'!$A$1:$B$19,2,0)</f>
        <v>KENTUCKY</v>
      </c>
      <c r="M4271" t="str">
        <f>VLOOKUP(I4271,'Cost Center VLookup'!$A$1:$C$99,2,0)</f>
        <v>2734 KY Div Bowling Green C&amp;M/Service</v>
      </c>
      <c r="N4271" t="str">
        <f>VLOOKUP(I4271,'Cost Center VLookup'!$A$1:$C$89,3,0)</f>
        <v>Don Bonner / Kolby Beals</v>
      </c>
      <c r="O4271" t="str">
        <f>VLOOKUP(I4271,'Cost Center VLookup'!$A$1:$D$97,4,0)</f>
        <v>Mike Close</v>
      </c>
    </row>
    <row r="4272" spans="1:15" ht="15" hidden="1">
      <c r="A4272" s="483" t="s">
        <v>5377</v>
      </c>
      <c r="B4272" s="484">
        <v>202205</v>
      </c>
      <c r="C4272" s="98" t="s">
        <v>5073</v>
      </c>
      <c r="D4272" s="483" t="s">
        <v>1667</v>
      </c>
      <c r="E4272" s="483" t="s">
        <v>2466</v>
      </c>
      <c r="F4272" s="485">
        <v>500</v>
      </c>
      <c r="G4272" s="477" t="s">
        <v>5228</v>
      </c>
      <c r="H4272" s="483" t="s">
        <v>1015</v>
      </c>
      <c r="I4272" s="258">
        <v>2636</v>
      </c>
      <c r="J4272" s="351" t="s">
        <v>1011</v>
      </c>
      <c r="K4272" s="482" t="s">
        <v>4207</v>
      </c>
      <c r="L4272" t="str">
        <f>VLOOKUP(J4272,'State V-Lookup'!$A$1:$B$19,2,0)</f>
        <v>KENTUCKY</v>
      </c>
      <c r="M4272" t="str">
        <f>VLOOKUP(I4272,'Cost Center VLookup'!$A$1:$C$99,2,0)</f>
        <v>2636 KY Div Owensboro C&amp;M/Service</v>
      </c>
      <c r="N4272" t="str">
        <f>VLOOKUP(I4272,'Cost Center VLookup'!$A$1:$C$89,3,0)</f>
        <v>Robbie Porter / Daniel Mayfield</v>
      </c>
      <c r="O4272" t="str">
        <f>VLOOKUP(I4272,'Cost Center VLookup'!$A$1:$D$97,4,0)</f>
        <v>Mariam Tucker</v>
      </c>
    </row>
    <row r="4273" spans="1:15" ht="15" hidden="1">
      <c r="A4273" s="483" t="s">
        <v>5377</v>
      </c>
      <c r="B4273" s="484">
        <v>202205</v>
      </c>
      <c r="C4273" s="98" t="s">
        <v>5073</v>
      </c>
      <c r="D4273" s="483" t="s">
        <v>5379</v>
      </c>
      <c r="E4273" s="483" t="s">
        <v>5380</v>
      </c>
      <c r="F4273" s="485">
        <v>6250</v>
      </c>
      <c r="G4273" s="486" t="s">
        <v>5226</v>
      </c>
      <c r="H4273" s="483" t="s">
        <v>1012</v>
      </c>
      <c r="I4273" s="258">
        <v>3342</v>
      </c>
      <c r="J4273" s="481" t="s">
        <v>1026</v>
      </c>
      <c r="K4273" s="482" t="s">
        <v>4206</v>
      </c>
      <c r="L4273" t="str">
        <f>VLOOKUP(J4273,'State V-Lookup'!$A$1:$B$19,2,0)</f>
        <v>TENNESSEE</v>
      </c>
      <c r="M4273" t="str">
        <f>VLOOKUP(I4273,'Cost Center VLookup'!$A$1:$C$99,2,0)</f>
        <v>3342 Mid St Div Franklin Operations</v>
      </c>
      <c r="N4273" t="str">
        <f>VLOOKUP(I4273,'Cost Center VLookup'!$A$1:$C$89,3,0)</f>
        <v>Kenny Hay / Steve Steiger</v>
      </c>
      <c r="O4273" t="str">
        <f>VLOOKUP(I4273,'Cost Center VLookup'!$A$1:$D$97,4,0)</f>
        <v>Brett Lowe</v>
      </c>
    </row>
    <row r="4274" spans="1:15" ht="15" hidden="1">
      <c r="A4274" s="483" t="s">
        <v>5377</v>
      </c>
      <c r="B4274" s="484">
        <v>202205</v>
      </c>
      <c r="C4274" s="98" t="s">
        <v>5073</v>
      </c>
      <c r="D4274" s="483" t="s">
        <v>5379</v>
      </c>
      <c r="E4274" s="483" t="s">
        <v>5380</v>
      </c>
      <c r="F4274" s="485">
        <v>6250</v>
      </c>
      <c r="G4274" s="486" t="s">
        <v>5226</v>
      </c>
      <c r="H4274" s="483" t="s">
        <v>1012</v>
      </c>
      <c r="I4274" s="258">
        <v>3343</v>
      </c>
      <c r="J4274" s="481" t="s">
        <v>1026</v>
      </c>
      <c r="K4274" s="482" t="s">
        <v>4206</v>
      </c>
      <c r="L4274" t="str">
        <f>VLOOKUP(J4274,'State V-Lookup'!$A$1:$B$19,2,0)</f>
        <v>TENNESSEE</v>
      </c>
      <c r="M4274" t="str">
        <f>VLOOKUP(I4274,'Cost Center VLookup'!$A$1:$C$99,2,0)</f>
        <v>3343 Mid St Div Murfreesboro Operations</v>
      </c>
      <c r="N4274" t="str">
        <f>VLOOKUP(I4274,'Cost Center VLookup'!$A$1:$C$89,3,0)</f>
        <v>James Robbins / Jason Griffin</v>
      </c>
      <c r="O4274" t="str">
        <f>VLOOKUP(I4274,'Cost Center VLookup'!$A$1:$D$97,4,0)</f>
        <v>Brett Lowe</v>
      </c>
    </row>
    <row r="4275" spans="1:15" ht="15" hidden="1">
      <c r="A4275" s="483" t="s">
        <v>5377</v>
      </c>
      <c r="B4275" s="484">
        <v>202205</v>
      </c>
      <c r="C4275" s="98" t="s">
        <v>5073</v>
      </c>
      <c r="D4275" s="483" t="s">
        <v>5381</v>
      </c>
      <c r="E4275" s="483" t="s">
        <v>953</v>
      </c>
      <c r="F4275" s="485">
        <v>2850</v>
      </c>
      <c r="G4275" s="477" t="s">
        <v>5228</v>
      </c>
      <c r="H4275" s="483" t="s">
        <v>1015</v>
      </c>
      <c r="I4275" s="258">
        <v>2636</v>
      </c>
      <c r="J4275" s="351" t="s">
        <v>1011</v>
      </c>
      <c r="K4275" s="482" t="s">
        <v>4207</v>
      </c>
      <c r="L4275" t="str">
        <f>VLOOKUP(J4275,'State V-Lookup'!$A$1:$B$19,2,0)</f>
        <v>KENTUCKY</v>
      </c>
      <c r="M4275" t="str">
        <f>VLOOKUP(I4275,'Cost Center VLookup'!$A$1:$C$99,2,0)</f>
        <v>2636 KY Div Owensboro C&amp;M/Service</v>
      </c>
      <c r="N4275" t="str">
        <f>VLOOKUP(I4275,'Cost Center VLookup'!$A$1:$C$89,3,0)</f>
        <v>Robbie Porter / Daniel Mayfield</v>
      </c>
      <c r="O4275" t="str">
        <f>VLOOKUP(I4275,'Cost Center VLookup'!$A$1:$D$97,4,0)</f>
        <v>Mariam Tucker</v>
      </c>
    </row>
    <row r="4276" spans="1:15" ht="15" hidden="1">
      <c r="A4276" s="483" t="s">
        <v>5382</v>
      </c>
      <c r="B4276" s="484">
        <v>202205</v>
      </c>
      <c r="C4276" s="98" t="s">
        <v>5073</v>
      </c>
      <c r="D4276" s="483" t="s">
        <v>5383</v>
      </c>
      <c r="E4276" s="483" t="s">
        <v>491</v>
      </c>
      <c r="F4276" s="485">
        <v>2500</v>
      </c>
      <c r="G4276" s="477" t="s">
        <v>5228</v>
      </c>
      <c r="H4276" s="483" t="s">
        <v>1015</v>
      </c>
      <c r="I4276" s="258">
        <v>3434</v>
      </c>
      <c r="J4276" s="481" t="s">
        <v>1026</v>
      </c>
      <c r="K4276" s="482" t="s">
        <v>4207</v>
      </c>
      <c r="L4276" t="str">
        <f>VLOOKUP(J4276,'State V-Lookup'!$A$1:$B$19,2,0)</f>
        <v>TENNESSEE</v>
      </c>
      <c r="M4276" t="str">
        <f>VLOOKUP(I4276,'Cost Center VLookup'!$A$1:$C$99,2,0)</f>
        <v>3434 Mid St Div Maryville Operations</v>
      </c>
      <c r="N4276" t="str">
        <f>VLOOKUP(I4276,'Cost Center VLookup'!$A$1:$C$89,3,0)</f>
        <v>Bobby Burrell</v>
      </c>
      <c r="O4276" t="str">
        <f>VLOOKUP(I4276,'Cost Center VLookup'!$A$1:$D$97,4,0)</f>
        <v>Bernie Anderson</v>
      </c>
    </row>
    <row r="4277" spans="1:15" ht="15" hidden="1">
      <c r="A4277" s="483" t="s">
        <v>5382</v>
      </c>
      <c r="B4277" s="484">
        <v>202205</v>
      </c>
      <c r="C4277" s="98" t="s">
        <v>5073</v>
      </c>
      <c r="D4277" s="483" t="s">
        <v>5384</v>
      </c>
      <c r="E4277" s="483" t="s">
        <v>4496</v>
      </c>
      <c r="F4277" s="485">
        <v>500</v>
      </c>
      <c r="G4277" s="477" t="s">
        <v>5228</v>
      </c>
      <c r="H4277" s="483" t="s">
        <v>1015</v>
      </c>
      <c r="I4277" s="258">
        <v>3301</v>
      </c>
      <c r="J4277" s="481" t="s">
        <v>1026</v>
      </c>
      <c r="K4277" s="482" t="s">
        <v>4207</v>
      </c>
      <c r="L4277" t="str">
        <f>VLOOKUP(J4277,'State V-Lookup'!$A$1:$B$19,2,0)</f>
        <v>TENNESSEE</v>
      </c>
      <c r="M4277" t="str">
        <f>VLOOKUP(I4277,'Cost Center VLookup'!$A$1:$C$99,2,0)</f>
        <v>3301 Mid St Div Franklin Administration</v>
      </c>
      <c r="N4277" t="str">
        <f>VLOOKUP(I4277,'Cost Center VLookup'!$A$1:$C$89,3,0)</f>
        <v>Kevin Dobbs</v>
      </c>
      <c r="O4277" t="str">
        <f>VLOOKUP(I4277,'Cost Center VLookup'!$A$1:$D$97,4,0)</f>
        <v>Administration</v>
      </c>
    </row>
    <row r="4278" spans="1:15" ht="15" hidden="1">
      <c r="A4278" s="483" t="s">
        <v>5385</v>
      </c>
      <c r="B4278" s="484">
        <v>202205</v>
      </c>
      <c r="C4278" s="98" t="s">
        <v>5073</v>
      </c>
      <c r="D4278" s="483" t="s">
        <v>5386</v>
      </c>
      <c r="E4278" s="483" t="s">
        <v>5387</v>
      </c>
      <c r="F4278" s="485">
        <v>500</v>
      </c>
      <c r="G4278" s="477" t="s">
        <v>5228</v>
      </c>
      <c r="H4278" s="483" t="s">
        <v>1015</v>
      </c>
      <c r="I4278" s="258">
        <v>2636</v>
      </c>
      <c r="J4278" s="351" t="s">
        <v>1011</v>
      </c>
      <c r="K4278" s="482" t="s">
        <v>4207</v>
      </c>
      <c r="L4278" t="str">
        <f>VLOOKUP(J4278,'State V-Lookup'!$A$1:$B$19,2,0)</f>
        <v>KENTUCKY</v>
      </c>
      <c r="M4278" t="str">
        <f>VLOOKUP(I4278,'Cost Center VLookup'!$A$1:$C$99,2,0)</f>
        <v>2636 KY Div Owensboro C&amp;M/Service</v>
      </c>
      <c r="N4278" t="str">
        <f>VLOOKUP(I4278,'Cost Center VLookup'!$A$1:$C$89,3,0)</f>
        <v>Robbie Porter / Daniel Mayfield</v>
      </c>
      <c r="O4278" t="str">
        <f>VLOOKUP(I4278,'Cost Center VLookup'!$A$1:$D$97,4,0)</f>
        <v>Mariam Tucker</v>
      </c>
    </row>
    <row r="4279" spans="1:15" ht="15" hidden="1">
      <c r="A4279" s="483" t="s">
        <v>5388</v>
      </c>
      <c r="B4279" s="484">
        <v>202205</v>
      </c>
      <c r="C4279" s="98" t="s">
        <v>5073</v>
      </c>
      <c r="D4279" s="483" t="s">
        <v>5389</v>
      </c>
      <c r="E4279" s="483" t="s">
        <v>4389</v>
      </c>
      <c r="F4279" s="485">
        <v>1000</v>
      </c>
      <c r="G4279" s="477" t="s">
        <v>5228</v>
      </c>
      <c r="H4279" s="483" t="s">
        <v>1015</v>
      </c>
      <c r="I4279" s="258">
        <v>3342</v>
      </c>
      <c r="J4279" s="481" t="s">
        <v>1026</v>
      </c>
      <c r="K4279" s="488" t="s">
        <v>4228</v>
      </c>
      <c r="L4279" t="str">
        <f>VLOOKUP(J4279,'State V-Lookup'!$A$1:$B$19,2,0)</f>
        <v>TENNESSEE</v>
      </c>
      <c r="M4279" t="str">
        <f>VLOOKUP(I4279,'Cost Center VLookup'!$A$1:$C$99,2,0)</f>
        <v>3342 Mid St Div Franklin Operations</v>
      </c>
      <c r="N4279" t="str">
        <f>VLOOKUP(I4279,'Cost Center VLookup'!$A$1:$C$89,3,0)</f>
        <v>Kenny Hay / Steve Steiger</v>
      </c>
      <c r="O4279" t="str">
        <f>VLOOKUP(I4279,'Cost Center VLookup'!$A$1:$D$97,4,0)</f>
        <v>Brett Lowe</v>
      </c>
    </row>
    <row r="4280" spans="1:15" ht="15" hidden="1">
      <c r="A4280" s="483" t="s">
        <v>5390</v>
      </c>
      <c r="B4280" s="484">
        <v>202205</v>
      </c>
      <c r="C4280" s="98" t="s">
        <v>5073</v>
      </c>
      <c r="D4280" s="483" t="s">
        <v>5391</v>
      </c>
      <c r="E4280" s="483" t="s">
        <v>4419</v>
      </c>
      <c r="F4280" s="485">
        <v>2500</v>
      </c>
      <c r="G4280" s="486" t="s">
        <v>5226</v>
      </c>
      <c r="H4280" s="483" t="s">
        <v>1012</v>
      </c>
      <c r="I4280" s="258">
        <v>3439</v>
      </c>
      <c r="J4280" s="487" t="s">
        <v>1035</v>
      </c>
      <c r="K4280" s="482" t="s">
        <v>4206</v>
      </c>
      <c r="L4280" t="str">
        <f>VLOOKUP(J4280,'State V-Lookup'!$A$1:$B$19,2,0)</f>
        <v>VIRGINIA</v>
      </c>
      <c r="M4280" t="str">
        <f>VLOOKUP(I4280,'Cost Center VLookup'!$A$1:$C$99,2,0)</f>
        <v>3439 Mid St Div New River South Operations</v>
      </c>
      <c r="N4280" t="str">
        <f>VLOOKUP(I4280,'Cost Center VLookup'!$A$1:$C$89,3,0)</f>
        <v>Alex House</v>
      </c>
      <c r="O4280" t="str">
        <f>VLOOKUP(I4280,'Cost Center VLookup'!$A$1:$D$97,4,0)</f>
        <v>Bernie Anderson</v>
      </c>
    </row>
    <row r="4281" spans="1:15" ht="15" hidden="1">
      <c r="A4281" s="483" t="s">
        <v>5343</v>
      </c>
      <c r="B4281" s="484">
        <v>202205</v>
      </c>
      <c r="C4281" s="98" t="s">
        <v>5073</v>
      </c>
      <c r="D4281" s="483" t="s">
        <v>5393</v>
      </c>
      <c r="E4281" s="483" t="s">
        <v>491</v>
      </c>
      <c r="F4281" s="485">
        <v>70000</v>
      </c>
      <c r="G4281" s="486" t="s">
        <v>5394</v>
      </c>
      <c r="H4281" s="494" t="s">
        <v>5430</v>
      </c>
      <c r="I4281" s="258">
        <v>3333</v>
      </c>
      <c r="J4281" s="481" t="s">
        <v>1026</v>
      </c>
      <c r="K4281" s="482" t="s">
        <v>4207</v>
      </c>
      <c r="L4281" t="str">
        <f>VLOOKUP(J4281,'State V-Lookup'!$A$1:$B$19,2,0)</f>
        <v>TENNESSEE</v>
      </c>
      <c r="M4281" t="str">
        <f>VLOOKUP(I4281,'Cost Center VLookup'!$A$1:$C$99,2,0)</f>
        <v>3333 Mid St Div Public Affairs</v>
      </c>
      <c r="N4281" t="str">
        <f>VLOOKUP(I4281,'Cost Center VLookup'!$A$1:$C$89,3,0)</f>
        <v>Mark Martin</v>
      </c>
      <c r="O4281" t="str">
        <f>VLOOKUP(I4281,'Cost Center VLookup'!$A$1:$D$97,4,0)</f>
        <v>Administration</v>
      </c>
    </row>
    <row r="4282" spans="1:15" ht="15" hidden="1">
      <c r="A4282" s="490" t="s">
        <v>5224</v>
      </c>
      <c r="B4282" s="491">
        <v>202206</v>
      </c>
      <c r="C4282" s="98" t="s">
        <v>5073</v>
      </c>
      <c r="D4282" s="490" t="s">
        <v>5227</v>
      </c>
      <c r="E4282" s="490" t="s">
        <v>1591</v>
      </c>
      <c r="F4282" s="492">
        <v>1000</v>
      </c>
      <c r="G4282" s="477" t="s">
        <v>5228</v>
      </c>
      <c r="H4282" s="490" t="s">
        <v>1015</v>
      </c>
      <c r="I4282" s="258">
        <v>2734</v>
      </c>
      <c r="J4282" s="351" t="s">
        <v>1011</v>
      </c>
      <c r="K4282" s="482" t="s">
        <v>4207</v>
      </c>
      <c r="L4282" t="str">
        <f>VLOOKUP(J4282,'State V-Lookup'!$A$1:$B$19,2,0)</f>
        <v>KENTUCKY</v>
      </c>
      <c r="M4282" t="str">
        <f>VLOOKUP(I4282,'Cost Center VLookup'!$A$1:$C$99,2,0)</f>
        <v>2734 KY Div Bowling Green C&amp;M/Service</v>
      </c>
      <c r="N4282" t="str">
        <f>VLOOKUP(I4282,'Cost Center VLookup'!$A$1:$C$89,3,0)</f>
        <v>Don Bonner / Kolby Beals</v>
      </c>
      <c r="O4282" t="str">
        <f>VLOOKUP(I4282,'Cost Center VLookup'!$A$1:$D$97,4,0)</f>
        <v>Mike Close</v>
      </c>
    </row>
    <row r="4283" spans="1:15" ht="15" hidden="1">
      <c r="A4283" s="490" t="s">
        <v>5395</v>
      </c>
      <c r="B4283" s="491">
        <v>202206</v>
      </c>
      <c r="C4283" s="98" t="s">
        <v>5073</v>
      </c>
      <c r="D4283" s="490" t="s">
        <v>5396</v>
      </c>
      <c r="E4283" s="490" t="s">
        <v>3384</v>
      </c>
      <c r="F4283" s="492">
        <v>500</v>
      </c>
      <c r="G4283" s="477" t="s">
        <v>5228</v>
      </c>
      <c r="H4283" s="490" t="s">
        <v>1015</v>
      </c>
      <c r="I4283" s="258">
        <v>3342</v>
      </c>
      <c r="J4283" s="481" t="s">
        <v>1026</v>
      </c>
      <c r="K4283" s="482" t="s">
        <v>4207</v>
      </c>
      <c r="L4283" t="str">
        <f>VLOOKUP(J4283,'State V-Lookup'!$A$1:$B$19,2,0)</f>
        <v>TENNESSEE</v>
      </c>
      <c r="M4283" t="str">
        <f>VLOOKUP(I4283,'Cost Center VLookup'!$A$1:$C$99,2,0)</f>
        <v>3342 Mid St Div Franklin Operations</v>
      </c>
      <c r="N4283" t="str">
        <f>VLOOKUP(I4283,'Cost Center VLookup'!$A$1:$C$89,3,0)</f>
        <v>Kenny Hay / Steve Steiger</v>
      </c>
      <c r="O4283" t="str">
        <f>VLOOKUP(I4283,'Cost Center VLookup'!$A$1:$D$97,4,0)</f>
        <v>Brett Lowe</v>
      </c>
    </row>
    <row r="4284" spans="1:15" ht="15" hidden="1">
      <c r="A4284" s="490" t="s">
        <v>5395</v>
      </c>
      <c r="B4284" s="491">
        <v>202206</v>
      </c>
      <c r="C4284" s="98" t="s">
        <v>5073</v>
      </c>
      <c r="D4284" s="490" t="s">
        <v>5397</v>
      </c>
      <c r="E4284" s="490" t="s">
        <v>3843</v>
      </c>
      <c r="F4284" s="492">
        <v>1000</v>
      </c>
      <c r="G4284" s="493" t="s">
        <v>5241</v>
      </c>
      <c r="H4284" s="490" t="s">
        <v>1016</v>
      </c>
      <c r="I4284" s="258">
        <v>2737</v>
      </c>
      <c r="J4284" s="351" t="s">
        <v>1011</v>
      </c>
      <c r="K4284" s="482" t="s">
        <v>4206</v>
      </c>
      <c r="L4284" t="str">
        <f>VLOOKUP(J4284,'State V-Lookup'!$A$1:$B$19,2,0)</f>
        <v>KENTUCKY</v>
      </c>
      <c r="M4284" t="str">
        <f>VLOOKUP(I4284,'Cost Center VLookup'!$A$1:$C$99,2,0)</f>
        <v>2737 KY Div Danville C&amp;M/Service</v>
      </c>
      <c r="N4284" t="str">
        <f>VLOOKUP(I4284,'Cost Center VLookup'!$A$1:$C$89,3,0)</f>
        <v>Jimmy Dale Smith</v>
      </c>
      <c r="O4284" t="str">
        <f>VLOOKUP(I4284,'Cost Center VLookup'!$A$1:$D$97,4,0)</f>
        <v>Mike Close</v>
      </c>
    </row>
    <row r="4285" spans="1:15" ht="15" hidden="1">
      <c r="A4285" s="490" t="s">
        <v>5395</v>
      </c>
      <c r="B4285" s="491">
        <v>202206</v>
      </c>
      <c r="C4285" s="98" t="s">
        <v>5073</v>
      </c>
      <c r="D4285" s="490" t="s">
        <v>5398</v>
      </c>
      <c r="E4285" s="490" t="s">
        <v>5399</v>
      </c>
      <c r="F4285" s="492">
        <v>1000</v>
      </c>
      <c r="G4285" s="477" t="s">
        <v>5228</v>
      </c>
      <c r="H4285" s="490" t="s">
        <v>1015</v>
      </c>
      <c r="I4285" s="258">
        <v>3338</v>
      </c>
      <c r="J4285" s="481" t="s">
        <v>1026</v>
      </c>
      <c r="K4285" s="482" t="s">
        <v>4207</v>
      </c>
      <c r="L4285" t="str">
        <f>VLOOKUP(J4285,'State V-Lookup'!$A$1:$B$19,2,0)</f>
        <v>TENNESSEE</v>
      </c>
      <c r="M4285" t="str">
        <f>VLOOKUP(I4285,'Cost Center VLookup'!$A$1:$C$99,2,0)</f>
        <v>3338 Mid St Div ILWTN Union City Operations</v>
      </c>
      <c r="N4285" t="str">
        <f>VLOOKUP(I4285,'Cost Center VLookup'!$A$1:$C$89,3,0)</f>
        <v>Pat Mattingly / Sean Jones</v>
      </c>
      <c r="O4285" t="str">
        <f>VLOOKUP(I4285,'Cost Center VLookup'!$A$1:$D$97,4,0)</f>
        <v>Ryan Tolbert</v>
      </c>
    </row>
    <row r="4286" spans="1:15" ht="15" hidden="1">
      <c r="A4286" s="490" t="s">
        <v>5400</v>
      </c>
      <c r="B4286" s="491">
        <v>202206</v>
      </c>
      <c r="C4286" s="98" t="s">
        <v>5073</v>
      </c>
      <c r="D4286" s="490" t="s">
        <v>5401</v>
      </c>
      <c r="E4286" s="490" t="s">
        <v>797</v>
      </c>
      <c r="F4286" s="492">
        <v>500</v>
      </c>
      <c r="G4286" s="477" t="s">
        <v>5228</v>
      </c>
      <c r="H4286" s="490" t="s">
        <v>1015</v>
      </c>
      <c r="I4286" s="258">
        <v>3338</v>
      </c>
      <c r="J4286" s="481" t="s">
        <v>1026</v>
      </c>
      <c r="K4286" s="482" t="s">
        <v>4206</v>
      </c>
      <c r="L4286" t="str">
        <f>VLOOKUP(J4286,'State V-Lookup'!$A$1:$B$19,2,0)</f>
        <v>TENNESSEE</v>
      </c>
      <c r="M4286" t="str">
        <f>VLOOKUP(I4286,'Cost Center VLookup'!$A$1:$C$99,2,0)</f>
        <v>3338 Mid St Div ILWTN Union City Operations</v>
      </c>
      <c r="N4286" t="str">
        <f>VLOOKUP(I4286,'Cost Center VLookup'!$A$1:$C$89,3,0)</f>
        <v>Pat Mattingly / Sean Jones</v>
      </c>
      <c r="O4286" t="str">
        <f>VLOOKUP(I4286,'Cost Center VLookup'!$A$1:$D$97,4,0)</f>
        <v>Ryan Tolbert</v>
      </c>
    </row>
    <row r="4287" spans="1:15" ht="15" hidden="1">
      <c r="A4287" s="490" t="s">
        <v>5400</v>
      </c>
      <c r="B4287" s="491">
        <v>202206</v>
      </c>
      <c r="C4287" s="98" t="s">
        <v>5073</v>
      </c>
      <c r="D4287" s="490" t="s">
        <v>5402</v>
      </c>
      <c r="E4287" s="490" t="s">
        <v>953</v>
      </c>
      <c r="F4287" s="492">
        <v>1000</v>
      </c>
      <c r="G4287" s="477" t="s">
        <v>5228</v>
      </c>
      <c r="H4287" s="490" t="s">
        <v>1015</v>
      </c>
      <c r="I4287" s="258">
        <v>2636</v>
      </c>
      <c r="J4287" s="351" t="s">
        <v>1011</v>
      </c>
      <c r="K4287" s="482" t="s">
        <v>4207</v>
      </c>
      <c r="L4287" t="str">
        <f>VLOOKUP(J4287,'State V-Lookup'!$A$1:$B$19,2,0)</f>
        <v>KENTUCKY</v>
      </c>
      <c r="M4287" t="str">
        <f>VLOOKUP(I4287,'Cost Center VLookup'!$A$1:$C$99,2,0)</f>
        <v>2636 KY Div Owensboro C&amp;M/Service</v>
      </c>
      <c r="N4287" t="str">
        <f>VLOOKUP(I4287,'Cost Center VLookup'!$A$1:$C$89,3,0)</f>
        <v>Robbie Porter / Daniel Mayfield</v>
      </c>
      <c r="O4287" t="str">
        <f>VLOOKUP(I4287,'Cost Center VLookup'!$A$1:$D$97,4,0)</f>
        <v>Mariam Tucker</v>
      </c>
    </row>
    <row r="4288" spans="1:15" ht="15" hidden="1">
      <c r="A4288" s="490" t="s">
        <v>5403</v>
      </c>
      <c r="B4288" s="491">
        <v>202206</v>
      </c>
      <c r="C4288" s="98" t="s">
        <v>5073</v>
      </c>
      <c r="D4288" s="490" t="s">
        <v>5404</v>
      </c>
      <c r="E4288" s="490" t="s">
        <v>5405</v>
      </c>
      <c r="F4288" s="492">
        <v>5000</v>
      </c>
      <c r="G4288" s="486" t="s">
        <v>5226</v>
      </c>
      <c r="H4288" s="490" t="s">
        <v>1012</v>
      </c>
      <c r="I4288" s="258">
        <v>3436</v>
      </c>
      <c r="J4288" s="481" t="s">
        <v>1026</v>
      </c>
      <c r="K4288" s="482" t="s">
        <v>4206</v>
      </c>
      <c r="L4288" t="str">
        <f>VLOOKUP(J4288,'State V-Lookup'!$A$1:$B$19,2,0)</f>
        <v>TENNESSEE</v>
      </c>
      <c r="M4288" t="str">
        <f>VLOOKUP(I4288,'Cost Center VLookup'!$A$1:$C$99,2,0)</f>
        <v>3436 Mid St Div Johnson City Tri-Cities Operations</v>
      </c>
      <c r="N4288" t="str">
        <f>VLOOKUP(I4288,'Cost Center VLookup'!$A$1:$C$89,3,0)</f>
        <v>John Bradley</v>
      </c>
      <c r="O4288" t="str">
        <f>VLOOKUP(I4288,'Cost Center VLookup'!$A$1:$D$97,4,0)</f>
        <v>Bernie Anderson</v>
      </c>
    </row>
    <row r="4289" spans="1:15" ht="15" hidden="1">
      <c r="A4289" s="490" t="s">
        <v>5403</v>
      </c>
      <c r="B4289" s="491">
        <v>202206</v>
      </c>
      <c r="C4289" s="98" t="s">
        <v>5073</v>
      </c>
      <c r="D4289" s="490" t="s">
        <v>5406</v>
      </c>
      <c r="E4289" s="490" t="s">
        <v>4690</v>
      </c>
      <c r="F4289" s="492">
        <v>250</v>
      </c>
      <c r="G4289" s="477" t="s">
        <v>5228</v>
      </c>
      <c r="H4289" s="490" t="s">
        <v>1015</v>
      </c>
      <c r="I4289" s="258">
        <v>2736</v>
      </c>
      <c r="J4289" s="351" t="s">
        <v>1011</v>
      </c>
      <c r="K4289" s="482" t="s">
        <v>4207</v>
      </c>
      <c r="L4289" t="str">
        <f>VLOOKUP(J4289,'State V-Lookup'!$A$1:$B$19,2,0)</f>
        <v>KENTUCKY</v>
      </c>
      <c r="M4289" t="str">
        <f>VLOOKUP(I4289,'Cost Center VLookup'!$A$1:$C$99,2,0)</f>
        <v>2736 KY Div Hopkinsville C&amp;M/Service</v>
      </c>
      <c r="N4289" t="str">
        <f>VLOOKUP(I4289,'Cost Center VLookup'!$A$1:$C$89,3,0)</f>
        <v>Ryan Tolbert</v>
      </c>
      <c r="O4289" t="str">
        <f>VLOOKUP(I4289,'Cost Center VLookup'!$A$1:$D$97,4,0)</f>
        <v>Mariam Tucker</v>
      </c>
    </row>
    <row r="4290" spans="1:15" ht="15" hidden="1">
      <c r="A4290" s="490" t="s">
        <v>5407</v>
      </c>
      <c r="B4290" s="491">
        <v>202206</v>
      </c>
      <c r="C4290" s="98" t="s">
        <v>5073</v>
      </c>
      <c r="D4290" s="490" t="s">
        <v>5408</v>
      </c>
      <c r="E4290" s="490" t="s">
        <v>2547</v>
      </c>
      <c r="F4290" s="492">
        <v>5000</v>
      </c>
      <c r="G4290" s="493" t="s">
        <v>5355</v>
      </c>
      <c r="H4290" s="490" t="s">
        <v>1019</v>
      </c>
      <c r="I4290" s="258">
        <v>3333</v>
      </c>
      <c r="J4290" s="481" t="s">
        <v>1026</v>
      </c>
      <c r="K4290" s="482" t="s">
        <v>4207</v>
      </c>
      <c r="L4290" t="str">
        <f>VLOOKUP(J4290,'State V-Lookup'!$A$1:$B$19,2,0)</f>
        <v>TENNESSEE</v>
      </c>
      <c r="M4290" t="str">
        <f>VLOOKUP(I4290,'Cost Center VLookup'!$A$1:$C$99,2,0)</f>
        <v>3333 Mid St Div Public Affairs</v>
      </c>
      <c r="N4290" t="str">
        <f>VLOOKUP(I4290,'Cost Center VLookup'!$A$1:$C$89,3,0)</f>
        <v>Mark Martin</v>
      </c>
      <c r="O4290" t="str">
        <f>VLOOKUP(I4290,'Cost Center VLookup'!$A$1:$D$97,4,0)</f>
        <v>Administration</v>
      </c>
    </row>
    <row r="4291" spans="1:15" ht="15" hidden="1">
      <c r="A4291" s="490" t="s">
        <v>5409</v>
      </c>
      <c r="B4291" s="491">
        <v>202206</v>
      </c>
      <c r="C4291" s="98" t="s">
        <v>5073</v>
      </c>
      <c r="D4291" s="490" t="s">
        <v>5410</v>
      </c>
      <c r="E4291" s="490" t="s">
        <v>470</v>
      </c>
      <c r="F4291" s="492">
        <v>1920</v>
      </c>
      <c r="G4291" s="493" t="s">
        <v>5355</v>
      </c>
      <c r="H4291" s="490" t="s">
        <v>1019</v>
      </c>
      <c r="I4291" s="258">
        <v>2637</v>
      </c>
      <c r="J4291" s="351" t="s">
        <v>1011</v>
      </c>
      <c r="K4291" s="482" t="s">
        <v>4207</v>
      </c>
      <c r="L4291" t="str">
        <f>VLOOKUP(J4291,'State V-Lookup'!$A$1:$B$19,2,0)</f>
        <v>KENTUCKY</v>
      </c>
      <c r="M4291" t="str">
        <f>VLOOKUP(I4291,'Cost Center VLookup'!$A$1:$C$99,2,0)</f>
        <v>2637 KY Div Paducah C&amp;M/Service</v>
      </c>
      <c r="N4291" t="str">
        <f>VLOOKUP(I4291,'Cost Center VLookup'!$A$1:$C$89,3,0)</f>
        <v>Pat Mattingly / Sean Jones</v>
      </c>
      <c r="O4291" t="str">
        <f>VLOOKUP(I4291,'Cost Center VLookup'!$A$1:$D$97,4,0)</f>
        <v>Ryan Tolbert</v>
      </c>
    </row>
    <row r="4292" spans="1:15" ht="15" hidden="1">
      <c r="A4292" s="490" t="s">
        <v>5409</v>
      </c>
      <c r="B4292" s="491">
        <v>202206</v>
      </c>
      <c r="C4292" s="98" t="s">
        <v>5073</v>
      </c>
      <c r="D4292" s="490" t="s">
        <v>5411</v>
      </c>
      <c r="E4292" s="490" t="s">
        <v>1876</v>
      </c>
      <c r="F4292" s="492">
        <v>5000</v>
      </c>
      <c r="G4292" s="486" t="s">
        <v>5226</v>
      </c>
      <c r="H4292" s="490" t="s">
        <v>1012</v>
      </c>
      <c r="I4292" s="258">
        <v>2737</v>
      </c>
      <c r="J4292" s="351" t="s">
        <v>1011</v>
      </c>
      <c r="K4292" s="482" t="s">
        <v>4207</v>
      </c>
      <c r="L4292" t="str">
        <f>VLOOKUP(J4292,'State V-Lookup'!$A$1:$B$19,2,0)</f>
        <v>KENTUCKY</v>
      </c>
      <c r="M4292" t="str">
        <f>VLOOKUP(I4292,'Cost Center VLookup'!$A$1:$C$99,2,0)</f>
        <v>2737 KY Div Danville C&amp;M/Service</v>
      </c>
      <c r="N4292" t="str">
        <f>VLOOKUP(I4292,'Cost Center VLookup'!$A$1:$C$89,3,0)</f>
        <v>Jimmy Dale Smith</v>
      </c>
      <c r="O4292" t="str">
        <f>VLOOKUP(I4292,'Cost Center VLookup'!$A$1:$D$97,4,0)</f>
        <v>Mike Close</v>
      </c>
    </row>
    <row r="4293" spans="1:15" ht="15" hidden="1">
      <c r="A4293" s="490" t="s">
        <v>5412</v>
      </c>
      <c r="B4293" s="491">
        <v>202206</v>
      </c>
      <c r="C4293" s="98" t="s">
        <v>5073</v>
      </c>
      <c r="D4293" s="490" t="s">
        <v>5413</v>
      </c>
      <c r="E4293" s="490" t="s">
        <v>567</v>
      </c>
      <c r="F4293" s="492">
        <v>2500</v>
      </c>
      <c r="G4293" s="477" t="s">
        <v>5228</v>
      </c>
      <c r="H4293" s="490" t="s">
        <v>1015</v>
      </c>
      <c r="I4293" s="258">
        <v>2636</v>
      </c>
      <c r="J4293" s="351" t="s">
        <v>1011</v>
      </c>
      <c r="K4293" s="482" t="s">
        <v>4207</v>
      </c>
      <c r="L4293" t="str">
        <f>VLOOKUP(J4293,'State V-Lookup'!$A$1:$B$19,2,0)</f>
        <v>KENTUCKY</v>
      </c>
      <c r="M4293" t="str">
        <f>VLOOKUP(I4293,'Cost Center VLookup'!$A$1:$C$99,2,0)</f>
        <v>2636 KY Div Owensboro C&amp;M/Service</v>
      </c>
      <c r="N4293" t="str">
        <f>VLOOKUP(I4293,'Cost Center VLookup'!$A$1:$C$89,3,0)</f>
        <v>Robbie Porter / Daniel Mayfield</v>
      </c>
      <c r="O4293" t="str">
        <f>VLOOKUP(I4293,'Cost Center VLookup'!$A$1:$D$97,4,0)</f>
        <v>Mariam Tucker</v>
      </c>
    </row>
    <row r="4294" spans="1:15" ht="15" hidden="1">
      <c r="A4294" s="490" t="s">
        <v>5414</v>
      </c>
      <c r="B4294" s="491">
        <v>202206</v>
      </c>
      <c r="C4294" s="98" t="s">
        <v>5073</v>
      </c>
      <c r="D4294" s="490" t="s">
        <v>5415</v>
      </c>
      <c r="E4294" s="490" t="s">
        <v>484</v>
      </c>
      <c r="F4294" s="492">
        <v>1000</v>
      </c>
      <c r="G4294" s="486" t="s">
        <v>5226</v>
      </c>
      <c r="H4294" s="490" t="s">
        <v>1012</v>
      </c>
      <c r="I4294" s="258">
        <v>3342</v>
      </c>
      <c r="J4294" s="481" t="s">
        <v>1026</v>
      </c>
      <c r="K4294" s="482" t="s">
        <v>4207</v>
      </c>
      <c r="L4294" t="str">
        <f>VLOOKUP(J4294,'State V-Lookup'!$A$1:$B$19,2,0)</f>
        <v>TENNESSEE</v>
      </c>
      <c r="M4294" t="str">
        <f>VLOOKUP(I4294,'Cost Center VLookup'!$A$1:$C$99,2,0)</f>
        <v>3342 Mid St Div Franklin Operations</v>
      </c>
      <c r="N4294" t="str">
        <f>VLOOKUP(I4294,'Cost Center VLookup'!$A$1:$C$89,3,0)</f>
        <v>Kenny Hay / Steve Steiger</v>
      </c>
      <c r="O4294" t="str">
        <f>VLOOKUP(I4294,'Cost Center VLookup'!$A$1:$D$97,4,0)</f>
        <v>Brett Lowe</v>
      </c>
    </row>
    <row r="4295" spans="1:15" ht="15" hidden="1">
      <c r="A4295" s="490" t="s">
        <v>5416</v>
      </c>
      <c r="B4295" s="491">
        <v>202206</v>
      </c>
      <c r="C4295" s="98" t="s">
        <v>5073</v>
      </c>
      <c r="D4295" s="490" t="s">
        <v>5417</v>
      </c>
      <c r="E4295" s="490" t="s">
        <v>470</v>
      </c>
      <c r="F4295" s="492">
        <v>1000</v>
      </c>
      <c r="G4295" s="477" t="s">
        <v>5228</v>
      </c>
      <c r="H4295" s="490" t="s">
        <v>1015</v>
      </c>
      <c r="I4295" s="258">
        <v>2736</v>
      </c>
      <c r="J4295" s="351" t="s">
        <v>1011</v>
      </c>
      <c r="K4295" s="482" t="s">
        <v>4207</v>
      </c>
      <c r="L4295" t="str">
        <f>VLOOKUP(J4295,'State V-Lookup'!$A$1:$B$19,2,0)</f>
        <v>KENTUCKY</v>
      </c>
      <c r="M4295" t="str">
        <f>VLOOKUP(I4295,'Cost Center VLookup'!$A$1:$C$99,2,0)</f>
        <v>2736 KY Div Hopkinsville C&amp;M/Service</v>
      </c>
      <c r="N4295" t="str">
        <f>VLOOKUP(I4295,'Cost Center VLookup'!$A$1:$C$89,3,0)</f>
        <v>Ryan Tolbert</v>
      </c>
      <c r="O4295" t="str">
        <f>VLOOKUP(I4295,'Cost Center VLookup'!$A$1:$D$97,4,0)</f>
        <v>Mariam Tucker</v>
      </c>
    </row>
    <row r="4296" spans="1:15" ht="15" hidden="1">
      <c r="A4296" s="490" t="s">
        <v>5418</v>
      </c>
      <c r="B4296" s="491">
        <v>202206</v>
      </c>
      <c r="C4296" s="98" t="s">
        <v>5073</v>
      </c>
      <c r="D4296" s="490" t="s">
        <v>5419</v>
      </c>
      <c r="E4296" s="490" t="s">
        <v>4509</v>
      </c>
      <c r="F4296" s="492">
        <v>750</v>
      </c>
      <c r="G4296" s="477" t="s">
        <v>5228</v>
      </c>
      <c r="H4296" s="490" t="s">
        <v>1015</v>
      </c>
      <c r="I4296" s="258">
        <v>3434</v>
      </c>
      <c r="J4296" s="481" t="s">
        <v>1026</v>
      </c>
      <c r="K4296" s="482" t="s">
        <v>4207</v>
      </c>
      <c r="L4296" t="str">
        <f>VLOOKUP(J4296,'State V-Lookup'!$A$1:$B$19,2,0)</f>
        <v>TENNESSEE</v>
      </c>
      <c r="M4296" t="str">
        <f>VLOOKUP(I4296,'Cost Center VLookup'!$A$1:$C$99,2,0)</f>
        <v>3434 Mid St Div Maryville Operations</v>
      </c>
      <c r="N4296" t="str">
        <f>VLOOKUP(I4296,'Cost Center VLookup'!$A$1:$C$89,3,0)</f>
        <v>Bobby Burrell</v>
      </c>
      <c r="O4296" t="str">
        <f>VLOOKUP(I4296,'Cost Center VLookup'!$A$1:$D$97,4,0)</f>
        <v>Bernie Anderson</v>
      </c>
    </row>
    <row r="4297" spans="1:15" ht="15" hidden="1">
      <c r="A4297" s="490" t="s">
        <v>5418</v>
      </c>
      <c r="B4297" s="491">
        <v>202206</v>
      </c>
      <c r="C4297" s="98" t="s">
        <v>5073</v>
      </c>
      <c r="D4297" s="490" t="s">
        <v>5420</v>
      </c>
      <c r="E4297" s="490" t="s">
        <v>4270</v>
      </c>
      <c r="F4297" s="492">
        <v>1500</v>
      </c>
      <c r="G4297" s="477" t="s">
        <v>5228</v>
      </c>
      <c r="H4297" s="490" t="s">
        <v>1015</v>
      </c>
      <c r="I4297" s="258">
        <v>3342</v>
      </c>
      <c r="J4297" s="481" t="s">
        <v>1026</v>
      </c>
      <c r="K4297" s="482" t="s">
        <v>4207</v>
      </c>
      <c r="L4297" t="str">
        <f>VLOOKUP(J4297,'State V-Lookup'!$A$1:$B$19,2,0)</f>
        <v>TENNESSEE</v>
      </c>
      <c r="M4297" t="str">
        <f>VLOOKUP(I4297,'Cost Center VLookup'!$A$1:$C$99,2,0)</f>
        <v>3342 Mid St Div Franklin Operations</v>
      </c>
      <c r="N4297" t="str">
        <f>VLOOKUP(I4297,'Cost Center VLookup'!$A$1:$C$89,3,0)</f>
        <v>Kenny Hay / Steve Steiger</v>
      </c>
      <c r="O4297" t="str">
        <f>VLOOKUP(I4297,'Cost Center VLookup'!$A$1:$D$97,4,0)</f>
        <v>Brett Lowe</v>
      </c>
    </row>
    <row r="4298" spans="1:15" ht="15" hidden="1">
      <c r="A4298" s="490" t="s">
        <v>5421</v>
      </c>
      <c r="B4298" s="491">
        <v>202206</v>
      </c>
      <c r="C4298" s="98" t="s">
        <v>5073</v>
      </c>
      <c r="D4298" s="490" t="s">
        <v>5422</v>
      </c>
      <c r="E4298" s="490" t="s">
        <v>3011</v>
      </c>
      <c r="F4298" s="492">
        <v>500</v>
      </c>
      <c r="G4298" s="477" t="s">
        <v>5228</v>
      </c>
      <c r="H4298" s="490" t="s">
        <v>1015</v>
      </c>
      <c r="I4298" s="258">
        <v>2636</v>
      </c>
      <c r="J4298" s="351" t="s">
        <v>1011</v>
      </c>
      <c r="K4298" s="482" t="s">
        <v>4207</v>
      </c>
      <c r="L4298" t="str">
        <f>VLOOKUP(J4298,'State V-Lookup'!$A$1:$B$19,2,0)</f>
        <v>KENTUCKY</v>
      </c>
      <c r="M4298" t="str">
        <f>VLOOKUP(I4298,'Cost Center VLookup'!$A$1:$C$99,2,0)</f>
        <v>2636 KY Div Owensboro C&amp;M/Service</v>
      </c>
      <c r="N4298" t="str">
        <f>VLOOKUP(I4298,'Cost Center VLookup'!$A$1:$C$89,3,0)</f>
        <v>Robbie Porter / Daniel Mayfield</v>
      </c>
      <c r="O4298" t="str">
        <f>VLOOKUP(I4298,'Cost Center VLookup'!$A$1:$D$97,4,0)</f>
        <v>Mariam Tucker</v>
      </c>
    </row>
    <row r="4299" spans="1:15" ht="15" hidden="1">
      <c r="A4299" s="490" t="s">
        <v>5423</v>
      </c>
      <c r="B4299" s="491">
        <v>202206</v>
      </c>
      <c r="C4299" s="98" t="s">
        <v>5073</v>
      </c>
      <c r="D4299" s="490" t="s">
        <v>5424</v>
      </c>
      <c r="E4299" s="490" t="s">
        <v>1823</v>
      </c>
      <c r="F4299" s="492">
        <v>500</v>
      </c>
      <c r="G4299" s="477" t="s">
        <v>5228</v>
      </c>
      <c r="H4299" s="490" t="s">
        <v>1015</v>
      </c>
      <c r="I4299" s="258">
        <v>2735</v>
      </c>
      <c r="J4299" s="351" t="s">
        <v>1011</v>
      </c>
      <c r="K4299" s="463" t="s">
        <v>4228</v>
      </c>
      <c r="L4299" t="str">
        <f>VLOOKUP(J4299,'State V-Lookup'!$A$1:$B$19,2,0)</f>
        <v>KENTUCKY</v>
      </c>
      <c r="M4299" t="str">
        <f>VLOOKUP(I4299,'Cost Center VLookup'!$A$1:$C$99,2,0)</f>
        <v>2735 KY Div Glasgow C&amp;M/Service</v>
      </c>
      <c r="N4299" t="str">
        <f>VLOOKUP(I4299,'Cost Center VLookup'!$A$1:$C$89,3,0)</f>
        <v>Brett Lowe</v>
      </c>
      <c r="O4299" t="str">
        <f>VLOOKUP(I4299,'Cost Center VLookup'!$A$1:$D$97,4,0)</f>
        <v>Mike Close</v>
      </c>
    </row>
    <row r="4300" spans="1:15" ht="15" hidden="1">
      <c r="A4300" s="490" t="s">
        <v>5425</v>
      </c>
      <c r="B4300" s="491">
        <v>202206</v>
      </c>
      <c r="C4300" s="98" t="s">
        <v>5073</v>
      </c>
      <c r="D4300" s="490" t="s">
        <v>5426</v>
      </c>
      <c r="E4300" s="490" t="s">
        <v>5427</v>
      </c>
      <c r="F4300" s="492">
        <v>2850</v>
      </c>
      <c r="G4300" s="477" t="s">
        <v>5228</v>
      </c>
      <c r="H4300" s="490" t="s">
        <v>1015</v>
      </c>
      <c r="I4300" s="258">
        <v>3333</v>
      </c>
      <c r="J4300" s="487" t="s">
        <v>1035</v>
      </c>
      <c r="K4300" s="482" t="s">
        <v>4206</v>
      </c>
      <c r="L4300" t="str">
        <f>VLOOKUP(J4300,'State V-Lookup'!$A$1:$B$19,2,0)</f>
        <v>VIRGINIA</v>
      </c>
      <c r="M4300" t="str">
        <f>VLOOKUP(I4300,'Cost Center VLookup'!$A$1:$C$99,2,0)</f>
        <v>3333 Mid St Div Public Affairs</v>
      </c>
      <c r="N4300" t="str">
        <f>VLOOKUP(I4300,'Cost Center VLookup'!$A$1:$C$89,3,0)</f>
        <v>Mark Martin</v>
      </c>
      <c r="O4300" t="str">
        <f>VLOOKUP(I4300,'Cost Center VLookup'!$A$1:$D$97,4,0)</f>
        <v>Administration</v>
      </c>
    </row>
    <row r="4301" spans="1:15" ht="15" hidden="1">
      <c r="A4301" s="490" t="s">
        <v>5428</v>
      </c>
      <c r="B4301" s="491">
        <v>202206</v>
      </c>
      <c r="C4301" s="98" t="s">
        <v>5073</v>
      </c>
      <c r="D4301" s="490" t="s">
        <v>5429</v>
      </c>
      <c r="E4301" s="490" t="s">
        <v>475</v>
      </c>
      <c r="F4301" s="492">
        <v>225</v>
      </c>
      <c r="G4301" s="477" t="s">
        <v>5228</v>
      </c>
      <c r="H4301" s="490" t="s">
        <v>1015</v>
      </c>
      <c r="I4301" s="258">
        <v>2634</v>
      </c>
      <c r="J4301" s="351" t="s">
        <v>1011</v>
      </c>
      <c r="K4301" s="463" t="s">
        <v>4228</v>
      </c>
      <c r="L4301" t="str">
        <f>VLOOKUP(J4301,'State V-Lookup'!$A$1:$B$19,2,0)</f>
        <v>KENTUCKY</v>
      </c>
      <c r="M4301" t="str">
        <f>VLOOKUP(I4301,'Cost Center VLookup'!$A$1:$C$99,2,0)</f>
        <v>2634 KY Div Madisonville C&amp;M/Service</v>
      </c>
      <c r="N4301" t="str">
        <f>VLOOKUP(I4301,'Cost Center VLookup'!$A$1:$C$89,3,0)</f>
        <v>Mike Coleman</v>
      </c>
      <c r="O4301" t="str">
        <f>VLOOKUP(I4301,'Cost Center VLookup'!$A$1:$D$97,4,0)</f>
        <v>Mariam Tucker</v>
      </c>
    </row>
    <row r="4302" spans="1:15" ht="15" hidden="1">
      <c r="A4302" s="494" t="s">
        <v>5263</v>
      </c>
      <c r="B4302" s="495">
        <v>202207</v>
      </c>
      <c r="C4302" s="98" t="s">
        <v>5073</v>
      </c>
      <c r="D4302" s="494" t="s">
        <v>5264</v>
      </c>
      <c r="E4302" s="494" t="s">
        <v>491</v>
      </c>
      <c r="F4302" s="496">
        <v>-50000</v>
      </c>
      <c r="G4302" s="494" t="s">
        <v>5228</v>
      </c>
      <c r="H4302" s="494" t="s">
        <v>1015</v>
      </c>
      <c r="I4302" s="258">
        <v>3333</v>
      </c>
      <c r="J4302" s="351" t="s">
        <v>1011</v>
      </c>
      <c r="K4302" s="482" t="s">
        <v>4207</v>
      </c>
      <c r="L4302" t="str">
        <f>VLOOKUP(J4302,'State V-Lookup'!$A$1:$B$19,2,0)</f>
        <v>KENTUCKY</v>
      </c>
      <c r="M4302" t="str">
        <f>VLOOKUP(I4302,'Cost Center VLookup'!$A$1:$C$99,2,0)</f>
        <v>3333 Mid St Div Public Affairs</v>
      </c>
      <c r="N4302" t="str">
        <f>VLOOKUP(I4302,'Cost Center VLookup'!$A$1:$C$89,3,0)</f>
        <v>Mark Martin</v>
      </c>
      <c r="O4302" t="str">
        <f>VLOOKUP(I4302,'Cost Center VLookup'!$A$1:$D$97,4,0)</f>
        <v>Administration</v>
      </c>
    </row>
    <row r="4303" spans="1:15" ht="15" hidden="1">
      <c r="A4303" s="494" t="s">
        <v>5263</v>
      </c>
      <c r="B4303" s="495">
        <v>202207</v>
      </c>
      <c r="C4303" s="98" t="s">
        <v>5073</v>
      </c>
      <c r="D4303" s="494" t="s">
        <v>5264</v>
      </c>
      <c r="E4303" s="494" t="s">
        <v>491</v>
      </c>
      <c r="F4303" s="496">
        <v>50000</v>
      </c>
      <c r="G4303" s="494" t="s">
        <v>5394</v>
      </c>
      <c r="H4303" s="494" t="s">
        <v>5430</v>
      </c>
      <c r="I4303" s="258">
        <v>3333</v>
      </c>
      <c r="J4303" s="351" t="s">
        <v>1011</v>
      </c>
      <c r="K4303" s="482" t="s">
        <v>4207</v>
      </c>
      <c r="L4303" t="str">
        <f>VLOOKUP(J4303,'State V-Lookup'!$A$1:$B$19,2,0)</f>
        <v>KENTUCKY</v>
      </c>
      <c r="M4303" t="str">
        <f>VLOOKUP(I4303,'Cost Center VLookup'!$A$1:$C$99,2,0)</f>
        <v>3333 Mid St Div Public Affairs</v>
      </c>
      <c r="N4303" t="str">
        <f>VLOOKUP(I4303,'Cost Center VLookup'!$A$1:$C$89,3,0)</f>
        <v>Mark Martin</v>
      </c>
      <c r="O4303" t="str">
        <f>VLOOKUP(I4303,'Cost Center VLookup'!$A$1:$D$97,4,0)</f>
        <v>Administration</v>
      </c>
    </row>
    <row r="4304" spans="1:15" ht="15" hidden="1">
      <c r="A4304" s="494" t="s">
        <v>5431</v>
      </c>
      <c r="B4304" s="495">
        <v>202207</v>
      </c>
      <c r="C4304" s="98" t="s">
        <v>5073</v>
      </c>
      <c r="D4304" s="494" t="s">
        <v>5432</v>
      </c>
      <c r="E4304" s="494" t="s">
        <v>5433</v>
      </c>
      <c r="F4304" s="496">
        <v>650</v>
      </c>
      <c r="G4304" s="494" t="s">
        <v>5394</v>
      </c>
      <c r="H4304" s="494" t="s">
        <v>5430</v>
      </c>
      <c r="I4304" s="258">
        <v>3333</v>
      </c>
      <c r="J4304" s="487" t="s">
        <v>1035</v>
      </c>
      <c r="K4304" s="482" t="s">
        <v>4207</v>
      </c>
      <c r="L4304" t="str">
        <f>VLOOKUP(J4304,'State V-Lookup'!$A$1:$B$19,2,0)</f>
        <v>VIRGINIA</v>
      </c>
      <c r="M4304" t="str">
        <f>VLOOKUP(I4304,'Cost Center VLookup'!$A$1:$C$99,2,0)</f>
        <v>3333 Mid St Div Public Affairs</v>
      </c>
      <c r="N4304" t="str">
        <f>VLOOKUP(I4304,'Cost Center VLookup'!$A$1:$C$89,3,0)</f>
        <v>Mark Martin</v>
      </c>
      <c r="O4304" t="str">
        <f>VLOOKUP(I4304,'Cost Center VLookup'!$A$1:$D$97,4,0)</f>
        <v>Administration</v>
      </c>
    </row>
    <row r="4305" spans="1:15" ht="15" hidden="1">
      <c r="A4305" s="494" t="s">
        <v>5434</v>
      </c>
      <c r="B4305" s="495">
        <v>202207</v>
      </c>
      <c r="C4305" s="98" t="s">
        <v>5073</v>
      </c>
      <c r="D4305" s="494" t="s">
        <v>5435</v>
      </c>
      <c r="E4305" s="494" t="s">
        <v>1075</v>
      </c>
      <c r="F4305" s="496">
        <v>500</v>
      </c>
      <c r="G4305" s="494" t="s">
        <v>5226</v>
      </c>
      <c r="H4305" s="494" t="s">
        <v>1012</v>
      </c>
      <c r="I4305" s="258">
        <v>2637</v>
      </c>
      <c r="J4305" s="351" t="s">
        <v>1011</v>
      </c>
      <c r="K4305" s="482" t="s">
        <v>4206</v>
      </c>
      <c r="L4305" t="str">
        <f>VLOOKUP(J4305,'State V-Lookup'!$A$1:$B$19,2,0)</f>
        <v>KENTUCKY</v>
      </c>
      <c r="M4305" t="str">
        <f>VLOOKUP(I4305,'Cost Center VLookup'!$A$1:$C$99,2,0)</f>
        <v>2637 KY Div Paducah C&amp;M/Service</v>
      </c>
      <c r="N4305" t="str">
        <f>VLOOKUP(I4305,'Cost Center VLookup'!$A$1:$C$89,3,0)</f>
        <v>Pat Mattingly / Sean Jones</v>
      </c>
      <c r="O4305" t="str">
        <f>VLOOKUP(I4305,'Cost Center VLookup'!$A$1:$D$97,4,0)</f>
        <v>Ryan Tolbert</v>
      </c>
    </row>
    <row r="4306" spans="1:15" ht="15" hidden="1">
      <c r="A4306" s="494" t="s">
        <v>5434</v>
      </c>
      <c r="B4306" s="495">
        <v>202207</v>
      </c>
      <c r="C4306" s="98" t="s">
        <v>5073</v>
      </c>
      <c r="D4306" s="494" t="s">
        <v>5436</v>
      </c>
      <c r="E4306" s="494" t="s">
        <v>5437</v>
      </c>
      <c r="F4306" s="496">
        <v>500</v>
      </c>
      <c r="G4306" s="494" t="s">
        <v>5228</v>
      </c>
      <c r="H4306" s="494" t="s">
        <v>1015</v>
      </c>
      <c r="I4306" s="258">
        <v>2637</v>
      </c>
      <c r="J4306" s="351" t="s">
        <v>1011</v>
      </c>
      <c r="K4306" s="482" t="s">
        <v>4207</v>
      </c>
      <c r="L4306" t="str">
        <f>VLOOKUP(J4306,'State V-Lookup'!$A$1:$B$19,2,0)</f>
        <v>KENTUCKY</v>
      </c>
      <c r="M4306" t="str">
        <f>VLOOKUP(I4306,'Cost Center VLookup'!$A$1:$C$99,2,0)</f>
        <v>2637 KY Div Paducah C&amp;M/Service</v>
      </c>
      <c r="N4306" t="str">
        <f>VLOOKUP(I4306,'Cost Center VLookup'!$A$1:$C$89,3,0)</f>
        <v>Pat Mattingly / Sean Jones</v>
      </c>
      <c r="O4306" t="str">
        <f>VLOOKUP(I4306,'Cost Center VLookup'!$A$1:$D$97,4,0)</f>
        <v>Ryan Tolbert</v>
      </c>
    </row>
    <row r="4307" spans="1:15" ht="15" hidden="1">
      <c r="A4307" s="494" t="s">
        <v>5434</v>
      </c>
      <c r="B4307" s="495">
        <v>202207</v>
      </c>
      <c r="C4307" s="98" t="s">
        <v>5073</v>
      </c>
      <c r="D4307" s="494" t="s">
        <v>5438</v>
      </c>
      <c r="E4307" s="494" t="s">
        <v>484</v>
      </c>
      <c r="F4307" s="496">
        <v>1000</v>
      </c>
      <c r="G4307" s="494" t="s">
        <v>5345</v>
      </c>
      <c r="H4307" s="494" t="s">
        <v>1018</v>
      </c>
      <c r="I4307" s="258">
        <v>3434</v>
      </c>
      <c r="J4307" s="481" t="s">
        <v>1026</v>
      </c>
      <c r="K4307" s="482" t="s">
        <v>4207</v>
      </c>
      <c r="L4307" t="str">
        <f>VLOOKUP(J4307,'State V-Lookup'!$A$1:$B$19,2,0)</f>
        <v>TENNESSEE</v>
      </c>
      <c r="M4307" t="str">
        <f>VLOOKUP(I4307,'Cost Center VLookup'!$A$1:$C$99,2,0)</f>
        <v>3434 Mid St Div Maryville Operations</v>
      </c>
      <c r="N4307" t="str">
        <f>VLOOKUP(I4307,'Cost Center VLookup'!$A$1:$C$89,3,0)</f>
        <v>Bobby Burrell</v>
      </c>
      <c r="O4307" t="str">
        <f>VLOOKUP(I4307,'Cost Center VLookup'!$A$1:$D$97,4,0)</f>
        <v>Bernie Anderson</v>
      </c>
    </row>
    <row r="4308" spans="1:15" ht="15" hidden="1">
      <c r="A4308" s="494" t="s">
        <v>5439</v>
      </c>
      <c r="B4308" s="495">
        <v>202207</v>
      </c>
      <c r="C4308" s="98" t="s">
        <v>5073</v>
      </c>
      <c r="D4308" s="494" t="s">
        <v>5440</v>
      </c>
      <c r="E4308" s="494" t="s">
        <v>4083</v>
      </c>
      <c r="F4308" s="496">
        <v>300</v>
      </c>
      <c r="G4308" s="494" t="s">
        <v>5226</v>
      </c>
      <c r="H4308" s="494" t="s">
        <v>1012</v>
      </c>
      <c r="I4308" s="258">
        <v>3307</v>
      </c>
      <c r="J4308" s="481" t="s">
        <v>1026</v>
      </c>
      <c r="K4308" s="482" t="s">
        <v>4206</v>
      </c>
      <c r="L4308" t="str">
        <f>VLOOKUP(J4308,'State V-Lookup'!$A$1:$B$19,2,0)</f>
        <v>TENNESSEE</v>
      </c>
      <c r="M4308" t="str">
        <f>VLOOKUP(I4308,'Cost Center VLookup'!$A$1:$C$99,2,0)</f>
        <v>3307 Mid St Div Franklin Finance</v>
      </c>
      <c r="N4308" t="str">
        <f>VLOOKUP(I4308,'Cost Center VLookup'!$A$1:$C$89,3,0)</f>
        <v>Marcie Wessinger</v>
      </c>
      <c r="O4308" t="str">
        <f>VLOOKUP(I4308,'Cost Center VLookup'!$A$1:$D$97,4,0)</f>
        <v>Administration</v>
      </c>
    </row>
    <row r="4309" spans="1:15" ht="15" hidden="1">
      <c r="A4309" s="494" t="s">
        <v>5439</v>
      </c>
      <c r="B4309" s="495">
        <v>202207</v>
      </c>
      <c r="C4309" s="98" t="s">
        <v>5073</v>
      </c>
      <c r="D4309" s="494" t="s">
        <v>5441</v>
      </c>
      <c r="E4309" s="494" t="s">
        <v>1582</v>
      </c>
      <c r="F4309" s="496">
        <v>2500</v>
      </c>
      <c r="G4309" s="494" t="s">
        <v>5228</v>
      </c>
      <c r="H4309" s="494" t="s">
        <v>1015</v>
      </c>
      <c r="I4309" s="258">
        <v>3342</v>
      </c>
      <c r="J4309" s="481" t="s">
        <v>1026</v>
      </c>
      <c r="K4309" s="482" t="s">
        <v>4207</v>
      </c>
      <c r="L4309" t="str">
        <f>VLOOKUP(J4309,'State V-Lookup'!$A$1:$B$19,2,0)</f>
        <v>TENNESSEE</v>
      </c>
      <c r="M4309" t="str">
        <f>VLOOKUP(I4309,'Cost Center VLookup'!$A$1:$C$99,2,0)</f>
        <v>3342 Mid St Div Franklin Operations</v>
      </c>
      <c r="N4309" t="str">
        <f>VLOOKUP(I4309,'Cost Center VLookup'!$A$1:$C$89,3,0)</f>
        <v>Kenny Hay / Steve Steiger</v>
      </c>
      <c r="O4309" t="str">
        <f>VLOOKUP(I4309,'Cost Center VLookup'!$A$1:$D$97,4,0)</f>
        <v>Brett Lowe</v>
      </c>
    </row>
    <row r="4310" spans="1:15" ht="15" hidden="1">
      <c r="A4310" s="494" t="s">
        <v>5442</v>
      </c>
      <c r="B4310" s="495">
        <v>202207</v>
      </c>
      <c r="C4310" s="98" t="s">
        <v>5073</v>
      </c>
      <c r="D4310" s="494" t="s">
        <v>5443</v>
      </c>
      <c r="E4310" s="494" t="s">
        <v>4053</v>
      </c>
      <c r="F4310" s="496">
        <v>5000</v>
      </c>
      <c r="G4310" s="494" t="s">
        <v>5228</v>
      </c>
      <c r="H4310" s="494" t="s">
        <v>1015</v>
      </c>
      <c r="I4310" s="258">
        <v>2636</v>
      </c>
      <c r="J4310" s="351" t="s">
        <v>1011</v>
      </c>
      <c r="K4310" s="482" t="s">
        <v>4207</v>
      </c>
      <c r="L4310" t="str">
        <f>VLOOKUP(J4310,'State V-Lookup'!$A$1:$B$19,2,0)</f>
        <v>KENTUCKY</v>
      </c>
      <c r="M4310" t="str">
        <f>VLOOKUP(I4310,'Cost Center VLookup'!$A$1:$C$99,2,0)</f>
        <v>2636 KY Div Owensboro C&amp;M/Service</v>
      </c>
      <c r="N4310" t="str">
        <f>VLOOKUP(I4310,'Cost Center VLookup'!$A$1:$C$89,3,0)</f>
        <v>Robbie Porter / Daniel Mayfield</v>
      </c>
      <c r="O4310" t="str">
        <f>VLOOKUP(I4310,'Cost Center VLookup'!$A$1:$D$97,4,0)</f>
        <v>Mariam Tucker</v>
      </c>
    </row>
    <row r="4311" spans="1:15" ht="15" hidden="1">
      <c r="A4311" s="494" t="s">
        <v>5442</v>
      </c>
      <c r="B4311" s="495">
        <v>202207</v>
      </c>
      <c r="C4311" s="98" t="s">
        <v>5073</v>
      </c>
      <c r="D4311" s="494" t="s">
        <v>5444</v>
      </c>
      <c r="E4311" s="494" t="s">
        <v>1998</v>
      </c>
      <c r="F4311" s="496">
        <v>100</v>
      </c>
      <c r="G4311" s="494" t="s">
        <v>5228</v>
      </c>
      <c r="H4311" s="494" t="s">
        <v>1015</v>
      </c>
      <c r="I4311" s="258">
        <v>2736</v>
      </c>
      <c r="J4311" s="351" t="s">
        <v>1011</v>
      </c>
      <c r="K4311" s="482" t="s">
        <v>4207</v>
      </c>
      <c r="L4311" t="str">
        <f>VLOOKUP(J4311,'State V-Lookup'!$A$1:$B$19,2,0)</f>
        <v>KENTUCKY</v>
      </c>
      <c r="M4311" t="str">
        <f>VLOOKUP(I4311,'Cost Center VLookup'!$A$1:$C$99,2,0)</f>
        <v>2736 KY Div Hopkinsville C&amp;M/Service</v>
      </c>
      <c r="N4311" t="str">
        <f>VLOOKUP(I4311,'Cost Center VLookup'!$A$1:$C$89,3,0)</f>
        <v>Ryan Tolbert</v>
      </c>
      <c r="O4311" t="str">
        <f>VLOOKUP(I4311,'Cost Center VLookup'!$A$1:$D$97,4,0)</f>
        <v>Mariam Tucker</v>
      </c>
    </row>
    <row r="4312" spans="1:15" ht="15" hidden="1">
      <c r="A4312" s="494" t="s">
        <v>5445</v>
      </c>
      <c r="B4312" s="495">
        <v>202207</v>
      </c>
      <c r="C4312" s="98" t="s">
        <v>5073</v>
      </c>
      <c r="D4312" s="494" t="s">
        <v>5446</v>
      </c>
      <c r="E4312" s="494" t="s">
        <v>609</v>
      </c>
      <c r="F4312" s="496">
        <v>200</v>
      </c>
      <c r="G4312" s="494" t="s">
        <v>5226</v>
      </c>
      <c r="H4312" s="494" t="s">
        <v>1012</v>
      </c>
      <c r="I4312" s="258">
        <v>2739</v>
      </c>
      <c r="J4312" s="351" t="s">
        <v>1011</v>
      </c>
      <c r="K4312" s="482" t="s">
        <v>4206</v>
      </c>
      <c r="L4312" t="str">
        <f>VLOOKUP(J4312,'State V-Lookup'!$A$1:$B$19,2,0)</f>
        <v>KENTUCKY</v>
      </c>
      <c r="M4312" t="str">
        <f>VLOOKUP(I4312,'Cost Center VLookup'!$A$1:$C$99,2,0)</f>
        <v>2739 KY Div Shelbyville C&amp;M/Service</v>
      </c>
      <c r="N4312" t="str">
        <f>VLOOKUP(I4312,'Cost Center VLookup'!$A$1:$C$89,3,0)</f>
        <v>Jake Basham</v>
      </c>
      <c r="O4312" t="str">
        <f>VLOOKUP(I4312,'Cost Center VLookup'!$A$1:$D$97,4,0)</f>
        <v>Mike Close</v>
      </c>
    </row>
    <row r="4313" spans="1:15" ht="15" hidden="1">
      <c r="A4313" s="494" t="s">
        <v>5445</v>
      </c>
      <c r="B4313" s="495">
        <v>202207</v>
      </c>
      <c r="C4313" s="98" t="s">
        <v>5073</v>
      </c>
      <c r="D4313" s="494" t="s">
        <v>5447</v>
      </c>
      <c r="E4313" s="494" t="s">
        <v>5448</v>
      </c>
      <c r="F4313" s="496">
        <v>250</v>
      </c>
      <c r="G4313" s="494" t="s">
        <v>5228</v>
      </c>
      <c r="H4313" s="494" t="s">
        <v>1015</v>
      </c>
      <c r="I4313" s="258">
        <v>2738</v>
      </c>
      <c r="J4313" s="351" t="s">
        <v>1011</v>
      </c>
      <c r="K4313" s="482" t="s">
        <v>4207</v>
      </c>
      <c r="L4313" t="str">
        <f>VLOOKUP(J4313,'State V-Lookup'!$A$1:$B$19,2,0)</f>
        <v>KENTUCKY</v>
      </c>
      <c r="M4313" t="str">
        <f>VLOOKUP(I4313,'Cost Center VLookup'!$A$1:$C$99,2,0)</f>
        <v>2738 KY Div Campbellsville C&amp;M/Service</v>
      </c>
      <c r="N4313" t="str">
        <f>VLOOKUP(I4313,'Cost Center VLookup'!$A$1:$C$89,3,0)</f>
        <v>Matt Ferguson</v>
      </c>
      <c r="O4313" t="str">
        <f>VLOOKUP(I4313,'Cost Center VLookup'!$A$1:$D$97,4,0)</f>
        <v>Mike Close</v>
      </c>
    </row>
    <row r="4314" spans="1:15" ht="15" hidden="1">
      <c r="A4314" s="494" t="s">
        <v>5445</v>
      </c>
      <c r="B4314" s="495">
        <v>202207</v>
      </c>
      <c r="C4314" s="98" t="s">
        <v>5073</v>
      </c>
      <c r="D4314" s="494" t="s">
        <v>5449</v>
      </c>
      <c r="E4314" s="494" t="s">
        <v>3063</v>
      </c>
      <c r="F4314" s="496">
        <v>500</v>
      </c>
      <c r="G4314" s="494" t="s">
        <v>5228</v>
      </c>
      <c r="H4314" s="494" t="s">
        <v>1015</v>
      </c>
      <c r="I4314" s="258">
        <v>2636</v>
      </c>
      <c r="J4314" s="351" t="s">
        <v>1011</v>
      </c>
      <c r="K4314" s="482" t="s">
        <v>4207</v>
      </c>
      <c r="L4314" t="str">
        <f>VLOOKUP(J4314,'State V-Lookup'!$A$1:$B$19,2,0)</f>
        <v>KENTUCKY</v>
      </c>
      <c r="M4314" t="str">
        <f>VLOOKUP(I4314,'Cost Center VLookup'!$A$1:$C$99,2,0)</f>
        <v>2636 KY Div Owensboro C&amp;M/Service</v>
      </c>
      <c r="N4314" t="str">
        <f>VLOOKUP(I4314,'Cost Center VLookup'!$A$1:$C$89,3,0)</f>
        <v>Robbie Porter / Daniel Mayfield</v>
      </c>
      <c r="O4314" t="str">
        <f>VLOOKUP(I4314,'Cost Center VLookup'!$A$1:$D$97,4,0)</f>
        <v>Mariam Tucker</v>
      </c>
    </row>
    <row r="4315" spans="1:15" ht="15" hidden="1">
      <c r="A4315" s="494" t="s">
        <v>5450</v>
      </c>
      <c r="B4315" s="495">
        <v>202207</v>
      </c>
      <c r="C4315" s="98" t="s">
        <v>5073</v>
      </c>
      <c r="D4315" s="494" t="s">
        <v>5451</v>
      </c>
      <c r="E4315" s="494" t="s">
        <v>3769</v>
      </c>
      <c r="F4315" s="496">
        <v>100</v>
      </c>
      <c r="G4315" s="494" t="s">
        <v>5452</v>
      </c>
      <c r="H4315" s="494" t="s">
        <v>2062</v>
      </c>
      <c r="I4315" s="258">
        <v>2637</v>
      </c>
      <c r="J4315" s="351" t="s">
        <v>1011</v>
      </c>
      <c r="K4315" s="482" t="s">
        <v>4206</v>
      </c>
      <c r="L4315" t="str">
        <f>VLOOKUP(J4315,'State V-Lookup'!$A$1:$B$19,2,0)</f>
        <v>KENTUCKY</v>
      </c>
      <c r="M4315" t="str">
        <f>VLOOKUP(I4315,'Cost Center VLookup'!$A$1:$C$99,2,0)</f>
        <v>2637 KY Div Paducah C&amp;M/Service</v>
      </c>
      <c r="N4315" t="str">
        <f>VLOOKUP(I4315,'Cost Center VLookup'!$A$1:$C$89,3,0)</f>
        <v>Pat Mattingly / Sean Jones</v>
      </c>
      <c r="O4315" t="str">
        <f>VLOOKUP(I4315,'Cost Center VLookup'!$A$1:$D$97,4,0)</f>
        <v>Ryan Tolbert</v>
      </c>
    </row>
    <row r="4316" spans="1:15" ht="15" hidden="1">
      <c r="A4316" s="494" t="s">
        <v>5453</v>
      </c>
      <c r="B4316" s="495">
        <v>202207</v>
      </c>
      <c r="C4316" s="98" t="s">
        <v>5073</v>
      </c>
      <c r="D4316" s="494" t="s">
        <v>5454</v>
      </c>
      <c r="E4316" s="494" t="s">
        <v>5026</v>
      </c>
      <c r="F4316" s="496">
        <v>750</v>
      </c>
      <c r="G4316" s="494" t="s">
        <v>5228</v>
      </c>
      <c r="H4316" s="494" t="s">
        <v>1015</v>
      </c>
      <c r="I4316" s="258">
        <v>2736</v>
      </c>
      <c r="J4316" s="351" t="s">
        <v>1011</v>
      </c>
      <c r="K4316" s="482" t="s">
        <v>4207</v>
      </c>
      <c r="L4316" t="str">
        <f>VLOOKUP(J4316,'State V-Lookup'!$A$1:$B$19,2,0)</f>
        <v>KENTUCKY</v>
      </c>
      <c r="M4316" t="str">
        <f>VLOOKUP(I4316,'Cost Center VLookup'!$A$1:$C$99,2,0)</f>
        <v>2736 KY Div Hopkinsville C&amp;M/Service</v>
      </c>
      <c r="N4316" t="str">
        <f>VLOOKUP(I4316,'Cost Center VLookup'!$A$1:$C$89,3,0)</f>
        <v>Ryan Tolbert</v>
      </c>
      <c r="O4316" t="str">
        <f>VLOOKUP(I4316,'Cost Center VLookup'!$A$1:$D$97,4,0)</f>
        <v>Mariam Tucker</v>
      </c>
    </row>
    <row r="4317" spans="1:15" ht="15" hidden="1">
      <c r="A4317" s="494" t="s">
        <v>5453</v>
      </c>
      <c r="B4317" s="495">
        <v>202207</v>
      </c>
      <c r="C4317" s="98" t="s">
        <v>5073</v>
      </c>
      <c r="D4317" s="494" t="s">
        <v>5455</v>
      </c>
      <c r="E4317" s="494" t="s">
        <v>3445</v>
      </c>
      <c r="F4317" s="496">
        <v>500</v>
      </c>
      <c r="G4317" s="494" t="s">
        <v>5228</v>
      </c>
      <c r="H4317" s="494" t="s">
        <v>1015</v>
      </c>
      <c r="I4317" s="258">
        <v>3439</v>
      </c>
      <c r="J4317" s="487" t="s">
        <v>1035</v>
      </c>
      <c r="K4317" s="482" t="s">
        <v>4207</v>
      </c>
      <c r="L4317" t="str">
        <f>VLOOKUP(J4317,'State V-Lookup'!$A$1:$B$19,2,0)</f>
        <v>VIRGINIA</v>
      </c>
      <c r="M4317" t="str">
        <f>VLOOKUP(I4317,'Cost Center VLookup'!$A$1:$C$99,2,0)</f>
        <v>3439 Mid St Div New River South Operations</v>
      </c>
      <c r="N4317" t="str">
        <f>VLOOKUP(I4317,'Cost Center VLookup'!$A$1:$C$89,3,0)</f>
        <v>Alex House</v>
      </c>
      <c r="O4317" t="str">
        <f>VLOOKUP(I4317,'Cost Center VLookup'!$A$1:$D$97,4,0)</f>
        <v>Bernie Anderson</v>
      </c>
    </row>
    <row r="4318" spans="1:15" ht="15" hidden="1">
      <c r="A4318" s="494" t="s">
        <v>5456</v>
      </c>
      <c r="B4318" s="495">
        <v>202207</v>
      </c>
      <c r="C4318" s="98" t="s">
        <v>5073</v>
      </c>
      <c r="D4318" s="494" t="s">
        <v>5457</v>
      </c>
      <c r="E4318" s="494" t="s">
        <v>486</v>
      </c>
      <c r="F4318" s="496">
        <v>1497.88</v>
      </c>
      <c r="G4318" s="494" t="s">
        <v>5228</v>
      </c>
      <c r="H4318" s="494" t="s">
        <v>1015</v>
      </c>
      <c r="I4318" s="258">
        <v>2736</v>
      </c>
      <c r="J4318" s="351" t="s">
        <v>1011</v>
      </c>
      <c r="K4318" s="482" t="s">
        <v>4207</v>
      </c>
      <c r="L4318" t="str">
        <f>VLOOKUP(J4318,'State V-Lookup'!$A$1:$B$19,2,0)</f>
        <v>KENTUCKY</v>
      </c>
      <c r="M4318" t="str">
        <f>VLOOKUP(I4318,'Cost Center VLookup'!$A$1:$C$99,2,0)</f>
        <v>2736 KY Div Hopkinsville C&amp;M/Service</v>
      </c>
      <c r="N4318" t="str">
        <f>VLOOKUP(I4318,'Cost Center VLookup'!$A$1:$C$89,3,0)</f>
        <v>Ryan Tolbert</v>
      </c>
      <c r="O4318" t="str">
        <f>VLOOKUP(I4318,'Cost Center VLookup'!$A$1:$D$97,4,0)</f>
        <v>Mariam Tucker</v>
      </c>
    </row>
    <row r="4319" spans="1:15" ht="15" hidden="1">
      <c r="A4319" s="494" t="s">
        <v>5458</v>
      </c>
      <c r="B4319" s="495">
        <v>202207</v>
      </c>
      <c r="C4319" s="98" t="s">
        <v>5073</v>
      </c>
      <c r="D4319" s="494" t="s">
        <v>5459</v>
      </c>
      <c r="E4319" s="494" t="s">
        <v>491</v>
      </c>
      <c r="F4319" s="496">
        <v>50000</v>
      </c>
      <c r="G4319" s="494" t="s">
        <v>5394</v>
      </c>
      <c r="H4319" s="494" t="s">
        <v>5430</v>
      </c>
      <c r="I4319" s="258">
        <v>3333</v>
      </c>
      <c r="J4319" s="351" t="s">
        <v>1011</v>
      </c>
      <c r="K4319" s="482" t="s">
        <v>4207</v>
      </c>
      <c r="L4319" t="str">
        <f>VLOOKUP(J4319,'State V-Lookup'!$A$1:$B$19,2,0)</f>
        <v>KENTUCKY</v>
      </c>
      <c r="M4319" t="str">
        <f>VLOOKUP(I4319,'Cost Center VLookup'!$A$1:$C$99,2,0)</f>
        <v>3333 Mid St Div Public Affairs</v>
      </c>
      <c r="N4319" t="str">
        <f>VLOOKUP(I4319,'Cost Center VLookup'!$A$1:$C$89,3,0)</f>
        <v>Mark Martin</v>
      </c>
      <c r="O4319" t="str">
        <f>VLOOKUP(I4319,'Cost Center VLookup'!$A$1:$D$97,4,0)</f>
        <v>Administration</v>
      </c>
    </row>
    <row r="4320" spans="1:15" ht="15" hidden="1">
      <c r="A4320" s="494" t="s">
        <v>5460</v>
      </c>
      <c r="B4320" s="495">
        <v>202207</v>
      </c>
      <c r="C4320" s="98" t="s">
        <v>5073</v>
      </c>
      <c r="D4320" s="494" t="s">
        <v>5461</v>
      </c>
      <c r="E4320" s="494" t="s">
        <v>5462</v>
      </c>
      <c r="F4320" s="496">
        <v>100</v>
      </c>
      <c r="G4320" s="494" t="s">
        <v>5226</v>
      </c>
      <c r="H4320" s="494" t="s">
        <v>1012</v>
      </c>
      <c r="I4320" s="258">
        <v>2736</v>
      </c>
      <c r="J4320" s="351" t="s">
        <v>1011</v>
      </c>
      <c r="K4320" s="482" t="s">
        <v>4206</v>
      </c>
      <c r="L4320" t="str">
        <f>VLOOKUP(J4320,'State V-Lookup'!$A$1:$B$19,2,0)</f>
        <v>KENTUCKY</v>
      </c>
      <c r="M4320" t="str">
        <f>VLOOKUP(I4320,'Cost Center VLookup'!$A$1:$C$99,2,0)</f>
        <v>2736 KY Div Hopkinsville C&amp;M/Service</v>
      </c>
      <c r="N4320" t="str">
        <f>VLOOKUP(I4320,'Cost Center VLookup'!$A$1:$C$89,3,0)</f>
        <v>Ryan Tolbert</v>
      </c>
      <c r="O4320" t="str">
        <f>VLOOKUP(I4320,'Cost Center VLookup'!$A$1:$D$97,4,0)</f>
        <v>Mariam Tucker</v>
      </c>
    </row>
    <row r="4321" spans="1:15" ht="15" hidden="1">
      <c r="A4321" s="494" t="s">
        <v>5460</v>
      </c>
      <c r="B4321" s="495">
        <v>202207</v>
      </c>
      <c r="C4321" s="98" t="s">
        <v>5073</v>
      </c>
      <c r="D4321" s="494" t="s">
        <v>5463</v>
      </c>
      <c r="E4321" s="494" t="s">
        <v>3941</v>
      </c>
      <c r="F4321" s="496">
        <v>1000</v>
      </c>
      <c r="G4321" s="494" t="s">
        <v>5241</v>
      </c>
      <c r="H4321" s="494" t="s">
        <v>1016</v>
      </c>
      <c r="I4321" s="258">
        <v>3435</v>
      </c>
      <c r="J4321" s="481" t="s">
        <v>1026</v>
      </c>
      <c r="K4321" s="482" t="s">
        <v>4206</v>
      </c>
      <c r="L4321" t="str">
        <f>VLOOKUP(J4321,'State V-Lookup'!$A$1:$B$19,2,0)</f>
        <v>TENNESSEE</v>
      </c>
      <c r="M4321" t="str">
        <f>VLOOKUP(I4321,'Cost Center VLookup'!$A$1:$C$99,2,0)</f>
        <v>3435 Mid St Div Greenville/Morristown Operations</v>
      </c>
      <c r="N4321" t="str">
        <f>VLOOKUP(I4321,'Cost Center VLookup'!$A$1:$C$89,3,0)</f>
        <v>Jonathan Barnett</v>
      </c>
      <c r="O4321" t="str">
        <f>VLOOKUP(I4321,'Cost Center VLookup'!$A$1:$D$97,4,0)</f>
        <v>Bernie Anderson</v>
      </c>
    </row>
    <row r="4322" spans="1:15" ht="15" hidden="1">
      <c r="A4322" s="494" t="s">
        <v>5464</v>
      </c>
      <c r="B4322" s="495">
        <v>202207</v>
      </c>
      <c r="C4322" s="98" t="s">
        <v>5073</v>
      </c>
      <c r="D4322" s="494" t="s">
        <v>5465</v>
      </c>
      <c r="E4322" s="494" t="s">
        <v>4052</v>
      </c>
      <c r="F4322" s="496">
        <v>1000</v>
      </c>
      <c r="G4322" s="494" t="s">
        <v>5226</v>
      </c>
      <c r="H4322" s="494" t="s">
        <v>1012</v>
      </c>
      <c r="I4322" s="258">
        <v>3342</v>
      </c>
      <c r="J4322" s="481" t="s">
        <v>1026</v>
      </c>
      <c r="K4322" s="482" t="s">
        <v>4206</v>
      </c>
      <c r="L4322" t="str">
        <f>VLOOKUP(J4322,'State V-Lookup'!$A$1:$B$19,2,0)</f>
        <v>TENNESSEE</v>
      </c>
      <c r="M4322" t="str">
        <f>VLOOKUP(I4322,'Cost Center VLookup'!$A$1:$C$99,2,0)</f>
        <v>3342 Mid St Div Franklin Operations</v>
      </c>
      <c r="N4322" t="str">
        <f>VLOOKUP(I4322,'Cost Center VLookup'!$A$1:$C$89,3,0)</f>
        <v>Kenny Hay / Steve Steiger</v>
      </c>
      <c r="O4322" t="str">
        <f>VLOOKUP(I4322,'Cost Center VLookup'!$A$1:$D$97,4,0)</f>
        <v>Brett Lowe</v>
      </c>
    </row>
    <row r="4323" spans="1:15" ht="15" hidden="1">
      <c r="A4323" s="494" t="s">
        <v>5464</v>
      </c>
      <c r="B4323" s="495">
        <v>202207</v>
      </c>
      <c r="C4323" s="98" t="s">
        <v>5073</v>
      </c>
      <c r="D4323" s="494" t="s">
        <v>5466</v>
      </c>
      <c r="E4323" s="494" t="s">
        <v>5467</v>
      </c>
      <c r="F4323" s="496">
        <v>500</v>
      </c>
      <c r="G4323" s="494" t="s">
        <v>5228</v>
      </c>
      <c r="H4323" s="494" t="s">
        <v>1015</v>
      </c>
      <c r="I4323" s="258">
        <v>3435</v>
      </c>
      <c r="J4323" s="481" t="s">
        <v>1026</v>
      </c>
      <c r="K4323" s="482" t="s">
        <v>4207</v>
      </c>
      <c r="L4323" t="str">
        <f>VLOOKUP(J4323,'State V-Lookup'!$A$1:$B$19,2,0)</f>
        <v>TENNESSEE</v>
      </c>
      <c r="M4323" t="str">
        <f>VLOOKUP(I4323,'Cost Center VLookup'!$A$1:$C$99,2,0)</f>
        <v>3435 Mid St Div Greenville/Morristown Operations</v>
      </c>
      <c r="N4323" t="str">
        <f>VLOOKUP(I4323,'Cost Center VLookup'!$A$1:$C$89,3,0)</f>
        <v>Jonathan Barnett</v>
      </c>
      <c r="O4323" t="str">
        <f>VLOOKUP(I4323,'Cost Center VLookup'!$A$1:$D$97,4,0)</f>
        <v>Bernie Anderson</v>
      </c>
    </row>
    <row r="4324" spans="1:15" ht="15" hidden="1">
      <c r="A4324" s="494" t="s">
        <v>5468</v>
      </c>
      <c r="B4324" s="495">
        <v>202207</v>
      </c>
      <c r="C4324" s="98" t="s">
        <v>5073</v>
      </c>
      <c r="D4324" s="494" t="s">
        <v>5469</v>
      </c>
      <c r="E4324" s="494" t="s">
        <v>1410</v>
      </c>
      <c r="F4324" s="496">
        <v>1500</v>
      </c>
      <c r="G4324" s="494" t="s">
        <v>5226</v>
      </c>
      <c r="H4324" s="494" t="s">
        <v>1012</v>
      </c>
      <c r="I4324" s="258">
        <v>2734</v>
      </c>
      <c r="J4324" s="351" t="s">
        <v>1011</v>
      </c>
      <c r="K4324" s="482" t="s">
        <v>4206</v>
      </c>
      <c r="L4324" t="str">
        <f>VLOOKUP(J4324,'State V-Lookup'!$A$1:$B$19,2,0)</f>
        <v>KENTUCKY</v>
      </c>
      <c r="M4324" t="str">
        <f>VLOOKUP(I4324,'Cost Center VLookup'!$A$1:$C$99,2,0)</f>
        <v>2734 KY Div Bowling Green C&amp;M/Service</v>
      </c>
      <c r="N4324" t="str">
        <f>VLOOKUP(I4324,'Cost Center VLookup'!$A$1:$C$89,3,0)</f>
        <v>Don Bonner / Kolby Beals</v>
      </c>
      <c r="O4324" t="str">
        <f>VLOOKUP(I4324,'Cost Center VLookup'!$A$1:$D$97,4,0)</f>
        <v>Mike Close</v>
      </c>
    </row>
    <row r="4325" spans="1:15" ht="15" hidden="1">
      <c r="A4325" s="494" t="s">
        <v>5468</v>
      </c>
      <c r="B4325" s="495">
        <v>202207</v>
      </c>
      <c r="C4325" s="98" t="s">
        <v>5073</v>
      </c>
      <c r="D4325" s="494" t="s">
        <v>5470</v>
      </c>
      <c r="E4325" s="494" t="s">
        <v>3712</v>
      </c>
      <c r="F4325" s="496">
        <v>150</v>
      </c>
      <c r="G4325" s="494" t="s">
        <v>5226</v>
      </c>
      <c r="H4325" s="494" t="s">
        <v>1012</v>
      </c>
      <c r="I4325" s="258">
        <v>2634</v>
      </c>
      <c r="J4325" s="351" t="s">
        <v>1011</v>
      </c>
      <c r="K4325" s="482" t="s">
        <v>4206</v>
      </c>
      <c r="L4325" t="str">
        <f>VLOOKUP(J4325,'State V-Lookup'!$A$1:$B$19,2,0)</f>
        <v>KENTUCKY</v>
      </c>
      <c r="M4325" t="str">
        <f>VLOOKUP(I4325,'Cost Center VLookup'!$A$1:$C$99,2,0)</f>
        <v>2634 KY Div Madisonville C&amp;M/Service</v>
      </c>
      <c r="N4325" t="str">
        <f>VLOOKUP(I4325,'Cost Center VLookup'!$A$1:$C$89,3,0)</f>
        <v>Mike Coleman</v>
      </c>
      <c r="O4325" t="str">
        <f>VLOOKUP(I4325,'Cost Center VLookup'!$A$1:$D$97,4,0)</f>
        <v>Mariam Tucker</v>
      </c>
    </row>
    <row r="4326" spans="1:15" ht="15" hidden="1">
      <c r="A4326" s="494" t="s">
        <v>5471</v>
      </c>
      <c r="B4326" s="495">
        <v>202207</v>
      </c>
      <c r="C4326" s="98" t="s">
        <v>5073</v>
      </c>
      <c r="D4326" s="494" t="s">
        <v>5472</v>
      </c>
      <c r="E4326" s="494" t="s">
        <v>5473</v>
      </c>
      <c r="F4326" s="496">
        <v>100</v>
      </c>
      <c r="G4326" s="494" t="s">
        <v>5226</v>
      </c>
      <c r="H4326" s="494" t="s">
        <v>1012</v>
      </c>
      <c r="I4326" s="258">
        <v>2634</v>
      </c>
      <c r="J4326" s="351" t="s">
        <v>1011</v>
      </c>
      <c r="K4326" s="482" t="s">
        <v>4206</v>
      </c>
      <c r="L4326" t="str">
        <f>VLOOKUP(J4326,'State V-Lookup'!$A$1:$B$19,2,0)</f>
        <v>KENTUCKY</v>
      </c>
      <c r="M4326" t="str">
        <f>VLOOKUP(I4326,'Cost Center VLookup'!$A$1:$C$99,2,0)</f>
        <v>2634 KY Div Madisonville C&amp;M/Service</v>
      </c>
      <c r="N4326" t="str">
        <f>VLOOKUP(I4326,'Cost Center VLookup'!$A$1:$C$89,3,0)</f>
        <v>Mike Coleman</v>
      </c>
      <c r="O4326" t="str">
        <f>VLOOKUP(I4326,'Cost Center VLookup'!$A$1:$D$97,4,0)</f>
        <v>Mariam Tucker</v>
      </c>
    </row>
    <row r="4327" spans="1:15" ht="15" hidden="1">
      <c r="A4327" s="494" t="s">
        <v>5471</v>
      </c>
      <c r="B4327" s="495">
        <v>202207</v>
      </c>
      <c r="C4327" s="98" t="s">
        <v>5073</v>
      </c>
      <c r="D4327" s="494" t="s">
        <v>5474</v>
      </c>
      <c r="E4327" s="494" t="s">
        <v>2128</v>
      </c>
      <c r="F4327" s="496">
        <v>1425</v>
      </c>
      <c r="G4327" s="494" t="s">
        <v>5228</v>
      </c>
      <c r="H4327" s="494" t="s">
        <v>1015</v>
      </c>
      <c r="I4327" s="258">
        <v>3434</v>
      </c>
      <c r="J4327" s="481" t="s">
        <v>1026</v>
      </c>
      <c r="K4327" s="482" t="s">
        <v>4207</v>
      </c>
      <c r="L4327" t="str">
        <f>VLOOKUP(J4327,'State V-Lookup'!$A$1:$B$19,2,0)</f>
        <v>TENNESSEE</v>
      </c>
      <c r="M4327" t="str">
        <f>VLOOKUP(I4327,'Cost Center VLookup'!$A$1:$C$99,2,0)</f>
        <v>3434 Mid St Div Maryville Operations</v>
      </c>
      <c r="N4327" t="str">
        <f>VLOOKUP(I4327,'Cost Center VLookup'!$A$1:$C$89,3,0)</f>
        <v>Bobby Burrell</v>
      </c>
      <c r="O4327" t="str">
        <f>VLOOKUP(I4327,'Cost Center VLookup'!$A$1:$D$97,4,0)</f>
        <v>Bernie Anderson</v>
      </c>
    </row>
    <row r="4328" spans="1:15" ht="15" hidden="1">
      <c r="A4328" s="494" t="s">
        <v>5475</v>
      </c>
      <c r="B4328" s="495">
        <v>202207</v>
      </c>
      <c r="C4328" s="98" t="s">
        <v>5073</v>
      </c>
      <c r="D4328" s="494" t="s">
        <v>5476</v>
      </c>
      <c r="E4328" s="494" t="s">
        <v>2496</v>
      </c>
      <c r="F4328" s="496">
        <v>200</v>
      </c>
      <c r="G4328" s="494" t="s">
        <v>5228</v>
      </c>
      <c r="H4328" s="494" t="s">
        <v>1015</v>
      </c>
      <c r="I4328" s="258">
        <v>2636</v>
      </c>
      <c r="J4328" s="351" t="s">
        <v>1011</v>
      </c>
      <c r="K4328" s="463" t="s">
        <v>4228</v>
      </c>
      <c r="L4328" t="str">
        <f>VLOOKUP(J4328,'State V-Lookup'!$A$1:$B$19,2,0)</f>
        <v>KENTUCKY</v>
      </c>
      <c r="M4328" t="str">
        <f>VLOOKUP(I4328,'Cost Center VLookup'!$A$1:$C$99,2,0)</f>
        <v>2636 KY Div Owensboro C&amp;M/Service</v>
      </c>
      <c r="N4328" t="str">
        <f>VLOOKUP(I4328,'Cost Center VLookup'!$A$1:$C$89,3,0)</f>
        <v>Robbie Porter / Daniel Mayfield</v>
      </c>
      <c r="O4328" t="str">
        <f>VLOOKUP(I4328,'Cost Center VLookup'!$A$1:$D$97,4,0)</f>
        <v>Mariam Tucker</v>
      </c>
    </row>
    <row r="4329" spans="1:15" ht="15" hidden="1">
      <c r="A4329" s="494" t="s">
        <v>5475</v>
      </c>
      <c r="B4329" s="495">
        <v>202207</v>
      </c>
      <c r="C4329" s="98" t="s">
        <v>5073</v>
      </c>
      <c r="D4329" s="494" t="s">
        <v>5477</v>
      </c>
      <c r="E4329" s="494" t="s">
        <v>744</v>
      </c>
      <c r="F4329" s="496">
        <v>300</v>
      </c>
      <c r="G4329" s="494" t="s">
        <v>5228</v>
      </c>
      <c r="H4329" s="494" t="s">
        <v>1015</v>
      </c>
      <c r="I4329" s="258">
        <v>2636</v>
      </c>
      <c r="J4329" s="351" t="s">
        <v>1011</v>
      </c>
      <c r="K4329" s="482" t="s">
        <v>4207</v>
      </c>
      <c r="L4329" t="str">
        <f>VLOOKUP(J4329,'State V-Lookup'!$A$1:$B$19,2,0)</f>
        <v>KENTUCKY</v>
      </c>
      <c r="M4329" t="str">
        <f>VLOOKUP(I4329,'Cost Center VLookup'!$A$1:$C$99,2,0)</f>
        <v>2636 KY Div Owensboro C&amp;M/Service</v>
      </c>
      <c r="N4329" t="str">
        <f>VLOOKUP(I4329,'Cost Center VLookup'!$A$1:$C$89,3,0)</f>
        <v>Robbie Porter / Daniel Mayfield</v>
      </c>
      <c r="O4329" t="str">
        <f>VLOOKUP(I4329,'Cost Center VLookup'!$A$1:$D$97,4,0)</f>
        <v>Mariam Tucker</v>
      </c>
    </row>
    <row r="4330" spans="1:15" ht="15" hidden="1">
      <c r="A4330" s="494" t="s">
        <v>5475</v>
      </c>
      <c r="B4330" s="495">
        <v>202207</v>
      </c>
      <c r="C4330" s="98" t="s">
        <v>5073</v>
      </c>
      <c r="D4330" s="494" t="s">
        <v>5478</v>
      </c>
      <c r="E4330" s="494" t="s">
        <v>3686</v>
      </c>
      <c r="F4330" s="496">
        <v>1500</v>
      </c>
      <c r="G4330" s="494" t="s">
        <v>5355</v>
      </c>
      <c r="H4330" s="494" t="s">
        <v>1019</v>
      </c>
      <c r="I4330" s="258">
        <v>2734</v>
      </c>
      <c r="J4330" s="351" t="s">
        <v>1011</v>
      </c>
      <c r="K4330" s="482" t="s">
        <v>4207</v>
      </c>
      <c r="L4330" t="str">
        <f>VLOOKUP(J4330,'State V-Lookup'!$A$1:$B$19,2,0)</f>
        <v>KENTUCKY</v>
      </c>
      <c r="M4330" t="str">
        <f>VLOOKUP(I4330,'Cost Center VLookup'!$A$1:$C$99,2,0)</f>
        <v>2734 KY Div Bowling Green C&amp;M/Service</v>
      </c>
      <c r="N4330" t="str">
        <f>VLOOKUP(I4330,'Cost Center VLookup'!$A$1:$C$89,3,0)</f>
        <v>Don Bonner / Kolby Beals</v>
      </c>
      <c r="O4330" t="str">
        <f>VLOOKUP(I4330,'Cost Center VLookup'!$A$1:$D$97,4,0)</f>
        <v>Mike Close</v>
      </c>
    </row>
    <row r="4331" spans="1:15" ht="15" hidden="1">
      <c r="A4331" s="494" t="s">
        <v>5479</v>
      </c>
      <c r="B4331" s="495">
        <v>202207</v>
      </c>
      <c r="C4331" s="98" t="s">
        <v>5073</v>
      </c>
      <c r="D4331" s="494" t="s">
        <v>5480</v>
      </c>
      <c r="E4331" s="494" t="s">
        <v>5088</v>
      </c>
      <c r="F4331" s="496">
        <v>5000</v>
      </c>
      <c r="G4331" s="494" t="s">
        <v>5228</v>
      </c>
      <c r="H4331" s="494" t="s">
        <v>1015</v>
      </c>
      <c r="I4331" s="258">
        <v>3342</v>
      </c>
      <c r="J4331" s="481" t="s">
        <v>1026</v>
      </c>
      <c r="K4331" s="482" t="s">
        <v>4207</v>
      </c>
      <c r="L4331" t="str">
        <f>VLOOKUP(J4331,'State V-Lookup'!$A$1:$B$19,2,0)</f>
        <v>TENNESSEE</v>
      </c>
      <c r="M4331" t="str">
        <f>VLOOKUP(I4331,'Cost Center VLookup'!$A$1:$C$99,2,0)</f>
        <v>3342 Mid St Div Franklin Operations</v>
      </c>
      <c r="N4331" t="str">
        <f>VLOOKUP(I4331,'Cost Center VLookup'!$A$1:$C$89,3,0)</f>
        <v>Kenny Hay / Steve Steiger</v>
      </c>
      <c r="O4331" t="str">
        <f>VLOOKUP(I4331,'Cost Center VLookup'!$A$1:$D$97,4,0)</f>
        <v>Brett Lowe</v>
      </c>
    </row>
    <row r="4332" spans="1:15" ht="15" hidden="1">
      <c r="A4332" s="494" t="s">
        <v>5481</v>
      </c>
      <c r="B4332" s="495">
        <v>202207</v>
      </c>
      <c r="C4332" s="98" t="s">
        <v>5073</v>
      </c>
      <c r="D4332" s="494" t="s">
        <v>5482</v>
      </c>
      <c r="E4332" s="494" t="s">
        <v>3583</v>
      </c>
      <c r="F4332" s="496">
        <v>2000</v>
      </c>
      <c r="G4332" s="494" t="s">
        <v>5228</v>
      </c>
      <c r="H4332" s="494" t="s">
        <v>1015</v>
      </c>
      <c r="I4332" s="258">
        <v>3439</v>
      </c>
      <c r="J4332" s="487" t="s">
        <v>1035</v>
      </c>
      <c r="K4332" s="482" t="s">
        <v>4207</v>
      </c>
      <c r="L4332" t="str">
        <f>VLOOKUP(J4332,'State V-Lookup'!$A$1:$B$19,2,0)</f>
        <v>VIRGINIA</v>
      </c>
      <c r="M4332" t="str">
        <f>VLOOKUP(I4332,'Cost Center VLookup'!$A$1:$C$99,2,0)</f>
        <v>3439 Mid St Div New River South Operations</v>
      </c>
      <c r="N4332" t="str">
        <f>VLOOKUP(I4332,'Cost Center VLookup'!$A$1:$C$89,3,0)</f>
        <v>Alex House</v>
      </c>
      <c r="O4332" t="str">
        <f>VLOOKUP(I4332,'Cost Center VLookup'!$A$1:$D$97,4,0)</f>
        <v>Bernie Anderson</v>
      </c>
    </row>
    <row r="4333" spans="1:15" ht="15" hidden="1">
      <c r="A4333" s="494" t="s">
        <v>5483</v>
      </c>
      <c r="B4333" s="495">
        <v>202207</v>
      </c>
      <c r="C4333" s="98" t="s">
        <v>5073</v>
      </c>
      <c r="D4333" s="494" t="s">
        <v>5484</v>
      </c>
      <c r="E4333" s="494" t="s">
        <v>4270</v>
      </c>
      <c r="F4333" s="496">
        <v>5000</v>
      </c>
      <c r="G4333" s="494" t="s">
        <v>5228</v>
      </c>
      <c r="H4333" s="494" t="s">
        <v>1015</v>
      </c>
      <c r="I4333" s="258">
        <v>3342</v>
      </c>
      <c r="J4333" s="481" t="s">
        <v>1026</v>
      </c>
      <c r="K4333" s="482" t="s">
        <v>4207</v>
      </c>
      <c r="L4333" t="str">
        <f>VLOOKUP(J4333,'State V-Lookup'!$A$1:$B$19,2,0)</f>
        <v>TENNESSEE</v>
      </c>
      <c r="M4333" t="str">
        <f>VLOOKUP(I4333,'Cost Center VLookup'!$A$1:$C$99,2,0)</f>
        <v>3342 Mid St Div Franklin Operations</v>
      </c>
      <c r="N4333" t="str">
        <f>VLOOKUP(I4333,'Cost Center VLookup'!$A$1:$C$89,3,0)</f>
        <v>Kenny Hay / Steve Steiger</v>
      </c>
      <c r="O4333" t="str">
        <f>VLOOKUP(I4333,'Cost Center VLookup'!$A$1:$D$97,4,0)</f>
        <v>Brett Lowe</v>
      </c>
    </row>
    <row r="4334" spans="1:15" ht="15" hidden="1">
      <c r="A4334" s="494" t="s">
        <v>5483</v>
      </c>
      <c r="B4334" s="495">
        <v>202207</v>
      </c>
      <c r="C4334" s="98" t="s">
        <v>5073</v>
      </c>
      <c r="D4334" s="494" t="s">
        <v>5485</v>
      </c>
      <c r="E4334" s="494" t="s">
        <v>711</v>
      </c>
      <c r="F4334" s="496">
        <v>300</v>
      </c>
      <c r="G4334" s="494" t="s">
        <v>5226</v>
      </c>
      <c r="H4334" s="494" t="s">
        <v>1012</v>
      </c>
      <c r="I4334" s="258">
        <v>2636</v>
      </c>
      <c r="J4334" s="351" t="s">
        <v>1011</v>
      </c>
      <c r="K4334" s="482" t="s">
        <v>4206</v>
      </c>
      <c r="L4334" t="str">
        <f>VLOOKUP(J4334,'State V-Lookup'!$A$1:$B$19,2,0)</f>
        <v>KENTUCKY</v>
      </c>
      <c r="M4334" t="str">
        <f>VLOOKUP(I4334,'Cost Center VLookup'!$A$1:$C$99,2,0)</f>
        <v>2636 KY Div Owensboro C&amp;M/Service</v>
      </c>
      <c r="N4334" t="str">
        <f>VLOOKUP(I4334,'Cost Center VLookup'!$A$1:$C$89,3,0)</f>
        <v>Robbie Porter / Daniel Mayfield</v>
      </c>
      <c r="O4334" t="str">
        <f>VLOOKUP(I4334,'Cost Center VLookup'!$A$1:$D$97,4,0)</f>
        <v>Mariam Tucker</v>
      </c>
    </row>
    <row r="4335" spans="1:15" ht="15" hidden="1">
      <c r="A4335" s="494" t="s">
        <v>5483</v>
      </c>
      <c r="B4335" s="495">
        <v>202207</v>
      </c>
      <c r="C4335" s="98" t="s">
        <v>5073</v>
      </c>
      <c r="D4335" s="494" t="s">
        <v>5486</v>
      </c>
      <c r="E4335" s="494" t="s">
        <v>321</v>
      </c>
      <c r="F4335" s="496">
        <v>3000</v>
      </c>
      <c r="G4335" s="494" t="s">
        <v>5228</v>
      </c>
      <c r="H4335" s="494" t="s">
        <v>1015</v>
      </c>
      <c r="I4335" s="258">
        <v>2738</v>
      </c>
      <c r="J4335" s="351" t="s">
        <v>1011</v>
      </c>
      <c r="K4335" s="482" t="s">
        <v>4207</v>
      </c>
      <c r="L4335" t="str">
        <f>VLOOKUP(J4335,'State V-Lookup'!$A$1:$B$19,2,0)</f>
        <v>KENTUCKY</v>
      </c>
      <c r="M4335" t="str">
        <f>VLOOKUP(I4335,'Cost Center VLookup'!$A$1:$C$99,2,0)</f>
        <v>2738 KY Div Campbellsville C&amp;M/Service</v>
      </c>
      <c r="N4335" t="str">
        <f>VLOOKUP(I4335,'Cost Center VLookup'!$A$1:$C$89,3,0)</f>
        <v>Matt Ferguson</v>
      </c>
      <c r="O4335" t="str">
        <f>VLOOKUP(I4335,'Cost Center VLookup'!$A$1:$D$97,4,0)</f>
        <v>Mike Close</v>
      </c>
    </row>
    <row r="4336" spans="1:15" ht="15" hidden="1">
      <c r="A4336" s="494" t="s">
        <v>5483</v>
      </c>
      <c r="B4336" s="495">
        <v>202207</v>
      </c>
      <c r="C4336" s="98" t="s">
        <v>5073</v>
      </c>
      <c r="D4336" s="494" t="s">
        <v>5457</v>
      </c>
      <c r="E4336" s="494" t="s">
        <v>486</v>
      </c>
      <c r="F4336" s="496">
        <v>89.87</v>
      </c>
      <c r="G4336" s="494" t="s">
        <v>5228</v>
      </c>
      <c r="H4336" s="494" t="s">
        <v>1015</v>
      </c>
      <c r="I4336" s="258">
        <v>2736</v>
      </c>
      <c r="J4336" s="351" t="s">
        <v>1011</v>
      </c>
      <c r="K4336" s="482" t="s">
        <v>4207</v>
      </c>
      <c r="L4336" t="str">
        <f>VLOOKUP(J4336,'State V-Lookup'!$A$1:$B$19,2,0)</f>
        <v>KENTUCKY</v>
      </c>
      <c r="M4336" t="str">
        <f>VLOOKUP(I4336,'Cost Center VLookup'!$A$1:$C$99,2,0)</f>
        <v>2736 KY Div Hopkinsville C&amp;M/Service</v>
      </c>
      <c r="N4336" t="str">
        <f>VLOOKUP(I4336,'Cost Center VLookup'!$A$1:$C$89,3,0)</f>
        <v>Ryan Tolbert</v>
      </c>
      <c r="O4336" t="str">
        <f>VLOOKUP(I4336,'Cost Center VLookup'!$A$1:$D$97,4,0)</f>
        <v>Mariam Tucker</v>
      </c>
    </row>
    <row r="4337" spans="1:15" ht="15" hidden="1">
      <c r="A4337" s="498" t="s">
        <v>5458</v>
      </c>
      <c r="B4337" s="499">
        <v>202208</v>
      </c>
      <c r="C4337" s="98" t="s">
        <v>5073</v>
      </c>
      <c r="D4337" s="498" t="s">
        <v>5492</v>
      </c>
      <c r="E4337" s="498" t="s">
        <v>1486</v>
      </c>
      <c r="F4337" s="500">
        <v>1768.35</v>
      </c>
      <c r="G4337" s="498" t="s">
        <v>5493</v>
      </c>
      <c r="H4337" s="498" t="s">
        <v>4550</v>
      </c>
      <c r="I4337" s="258">
        <v>3333</v>
      </c>
      <c r="J4337" s="487" t="s">
        <v>1035</v>
      </c>
      <c r="K4337" s="482" t="s">
        <v>4207</v>
      </c>
      <c r="L4337" t="str">
        <f>VLOOKUP(J4337,'State V-Lookup'!$A$1:$B$19,2,0)</f>
        <v>VIRGINIA</v>
      </c>
      <c r="M4337" t="str">
        <f>VLOOKUP(I4337,'Cost Center VLookup'!$A$1:$C$99,2,0)</f>
        <v>3333 Mid St Div Public Affairs</v>
      </c>
      <c r="N4337" t="str">
        <f>VLOOKUP(I4337,'Cost Center VLookup'!$A$1:$C$89,3,0)</f>
        <v>Mark Martin</v>
      </c>
      <c r="O4337" t="str">
        <f>VLOOKUP(I4337,'Cost Center VLookup'!$A$1:$D$97,4,0)</f>
        <v>Administration</v>
      </c>
    </row>
    <row r="4338" spans="1:15" ht="15" hidden="1">
      <c r="A4338" s="498" t="s">
        <v>5458</v>
      </c>
      <c r="B4338" s="499">
        <v>202208</v>
      </c>
      <c r="C4338" s="98" t="s">
        <v>5073</v>
      </c>
      <c r="D4338" s="498" t="s">
        <v>5492</v>
      </c>
      <c r="E4338" s="498" t="s">
        <v>1486</v>
      </c>
      <c r="F4338" s="500">
        <v>9914.7199999999993</v>
      </c>
      <c r="G4338" s="498" t="s">
        <v>5493</v>
      </c>
      <c r="H4338" s="498" t="s">
        <v>4550</v>
      </c>
      <c r="I4338" s="258">
        <v>3333</v>
      </c>
      <c r="J4338" s="351" t="s">
        <v>1011</v>
      </c>
      <c r="K4338" s="482" t="s">
        <v>4207</v>
      </c>
      <c r="L4338" t="str">
        <f>VLOOKUP(J4338,'State V-Lookup'!$A$1:$B$19,2,0)</f>
        <v>KENTUCKY</v>
      </c>
      <c r="M4338" t="str">
        <f>VLOOKUP(I4338,'Cost Center VLookup'!$A$1:$C$99,2,0)</f>
        <v>3333 Mid St Div Public Affairs</v>
      </c>
      <c r="N4338" t="str">
        <f>VLOOKUP(I4338,'Cost Center VLookup'!$A$1:$C$89,3,0)</f>
        <v>Mark Martin</v>
      </c>
      <c r="O4338" t="str">
        <f>VLOOKUP(I4338,'Cost Center VLookup'!$A$1:$D$97,4,0)</f>
        <v>Administration</v>
      </c>
    </row>
    <row r="4339" spans="1:15" ht="15" hidden="1">
      <c r="A4339" s="498" t="s">
        <v>5458</v>
      </c>
      <c r="B4339" s="499">
        <v>202208</v>
      </c>
      <c r="C4339" s="98" t="s">
        <v>5073</v>
      </c>
      <c r="D4339" s="498" t="s">
        <v>5492</v>
      </c>
      <c r="E4339" s="498" t="s">
        <v>1486</v>
      </c>
      <c r="F4339" s="500">
        <v>19293.13</v>
      </c>
      <c r="G4339" s="498" t="s">
        <v>5493</v>
      </c>
      <c r="H4339" s="498" t="s">
        <v>4550</v>
      </c>
      <c r="I4339" s="258">
        <v>3333</v>
      </c>
      <c r="J4339" s="481" t="s">
        <v>1026</v>
      </c>
      <c r="K4339" s="482" t="s">
        <v>4207</v>
      </c>
      <c r="L4339" t="str">
        <f>VLOOKUP(J4339,'State V-Lookup'!$A$1:$B$19,2,0)</f>
        <v>TENNESSEE</v>
      </c>
      <c r="M4339" t="str">
        <f>VLOOKUP(I4339,'Cost Center VLookup'!$A$1:$C$99,2,0)</f>
        <v>3333 Mid St Div Public Affairs</v>
      </c>
      <c r="N4339" t="str">
        <f>VLOOKUP(I4339,'Cost Center VLookup'!$A$1:$C$89,3,0)</f>
        <v>Mark Martin</v>
      </c>
      <c r="O4339" t="str">
        <f>VLOOKUP(I4339,'Cost Center VLookup'!$A$1:$D$97,4,0)</f>
        <v>Administration</v>
      </c>
    </row>
    <row r="4340" spans="1:15" ht="15" hidden="1">
      <c r="A4340" s="498" t="s">
        <v>5494</v>
      </c>
      <c r="B4340" s="499">
        <v>202208</v>
      </c>
      <c r="C4340" s="98" t="s">
        <v>5073</v>
      </c>
      <c r="D4340" s="498" t="s">
        <v>5495</v>
      </c>
      <c r="E4340" s="498" t="s">
        <v>1391</v>
      </c>
      <c r="F4340" s="500">
        <v>250</v>
      </c>
      <c r="G4340" s="498" t="s">
        <v>5228</v>
      </c>
      <c r="H4340" s="498" t="s">
        <v>1015</v>
      </c>
      <c r="I4340" s="258">
        <v>3343</v>
      </c>
      <c r="J4340" s="481" t="s">
        <v>1026</v>
      </c>
      <c r="K4340" s="482" t="s">
        <v>4207</v>
      </c>
      <c r="L4340" t="str">
        <f>VLOOKUP(J4340,'State V-Lookup'!$A$1:$B$19,2,0)</f>
        <v>TENNESSEE</v>
      </c>
      <c r="M4340" t="str">
        <f>VLOOKUP(I4340,'Cost Center VLookup'!$A$1:$C$99,2,0)</f>
        <v>3343 Mid St Div Murfreesboro Operations</v>
      </c>
      <c r="N4340" t="str">
        <f>VLOOKUP(I4340,'Cost Center VLookup'!$A$1:$C$89,3,0)</f>
        <v>James Robbins / Jason Griffin</v>
      </c>
      <c r="O4340" t="str">
        <f>VLOOKUP(I4340,'Cost Center VLookup'!$A$1:$D$97,4,0)</f>
        <v>Brett Lowe</v>
      </c>
    </row>
    <row r="4341" spans="1:15" ht="15" hidden="1">
      <c r="A4341" s="498" t="s">
        <v>5494</v>
      </c>
      <c r="B4341" s="499">
        <v>202208</v>
      </c>
      <c r="C4341" s="98" t="s">
        <v>5073</v>
      </c>
      <c r="D4341" s="498" t="s">
        <v>5496</v>
      </c>
      <c r="E4341" s="498" t="s">
        <v>585</v>
      </c>
      <c r="F4341" s="500">
        <v>140</v>
      </c>
      <c r="G4341" s="498" t="s">
        <v>5228</v>
      </c>
      <c r="H4341" s="498" t="s">
        <v>1015</v>
      </c>
      <c r="I4341" s="258">
        <v>3439</v>
      </c>
      <c r="J4341" s="487" t="s">
        <v>1035</v>
      </c>
      <c r="K4341" s="482" t="s">
        <v>4207</v>
      </c>
      <c r="L4341" t="str">
        <f>VLOOKUP(J4341,'State V-Lookup'!$A$1:$B$19,2,0)</f>
        <v>VIRGINIA</v>
      </c>
      <c r="M4341" t="str">
        <f>VLOOKUP(I4341,'Cost Center VLookup'!$A$1:$C$99,2,0)</f>
        <v>3439 Mid St Div New River South Operations</v>
      </c>
      <c r="N4341" t="str">
        <f>VLOOKUP(I4341,'Cost Center VLookup'!$A$1:$C$89,3,0)</f>
        <v>Alex House</v>
      </c>
      <c r="O4341" t="str">
        <f>VLOOKUP(I4341,'Cost Center VLookup'!$A$1:$D$97,4,0)</f>
        <v>Bernie Anderson</v>
      </c>
    </row>
    <row r="4342" spans="1:15" ht="15" hidden="1">
      <c r="A4342" s="498" t="s">
        <v>5497</v>
      </c>
      <c r="B4342" s="499">
        <v>202208</v>
      </c>
      <c r="C4342" s="98" t="s">
        <v>5073</v>
      </c>
      <c r="D4342" s="498" t="s">
        <v>5498</v>
      </c>
      <c r="E4342" s="498" t="s">
        <v>3030</v>
      </c>
      <c r="F4342" s="500">
        <v>500</v>
      </c>
      <c r="G4342" s="498" t="s">
        <v>5228</v>
      </c>
      <c r="H4342" s="498" t="s">
        <v>1015</v>
      </c>
      <c r="I4342" s="258">
        <v>3301</v>
      </c>
      <c r="J4342" s="481" t="s">
        <v>1026</v>
      </c>
      <c r="K4342" s="482" t="s">
        <v>4207</v>
      </c>
      <c r="L4342" t="str">
        <f>VLOOKUP(J4342,'State V-Lookup'!$A$1:$B$19,2,0)</f>
        <v>TENNESSEE</v>
      </c>
      <c r="M4342" t="str">
        <f>VLOOKUP(I4342,'Cost Center VLookup'!$A$1:$C$99,2,0)</f>
        <v>3301 Mid St Div Franklin Administration</v>
      </c>
      <c r="N4342" t="str">
        <f>VLOOKUP(I4342,'Cost Center VLookup'!$A$1:$C$89,3,0)</f>
        <v>Kevin Dobbs</v>
      </c>
      <c r="O4342" t="str">
        <f>VLOOKUP(I4342,'Cost Center VLookup'!$A$1:$D$97,4,0)</f>
        <v>Administration</v>
      </c>
    </row>
    <row r="4343" spans="1:15" ht="15" hidden="1">
      <c r="A4343" s="498" t="s">
        <v>5499</v>
      </c>
      <c r="B4343" s="499">
        <v>202208</v>
      </c>
      <c r="C4343" s="98" t="s">
        <v>5073</v>
      </c>
      <c r="D4343" s="498" t="s">
        <v>5500</v>
      </c>
      <c r="E4343" s="498" t="s">
        <v>5501</v>
      </c>
      <c r="F4343" s="500">
        <v>200</v>
      </c>
      <c r="G4343" s="498" t="s">
        <v>5241</v>
      </c>
      <c r="H4343" s="498" t="s">
        <v>1016</v>
      </c>
      <c r="I4343" s="258">
        <v>2738</v>
      </c>
      <c r="J4343" s="351" t="s">
        <v>1011</v>
      </c>
      <c r="K4343" s="482" t="s">
        <v>4206</v>
      </c>
      <c r="L4343" t="str">
        <f>VLOOKUP(J4343,'State V-Lookup'!$A$1:$B$19,2,0)</f>
        <v>KENTUCKY</v>
      </c>
      <c r="M4343" t="str">
        <f>VLOOKUP(I4343,'Cost Center VLookup'!$A$1:$C$99,2,0)</f>
        <v>2738 KY Div Campbellsville C&amp;M/Service</v>
      </c>
      <c r="N4343" t="str">
        <f>VLOOKUP(I4343,'Cost Center VLookup'!$A$1:$C$89,3,0)</f>
        <v>Matt Ferguson</v>
      </c>
      <c r="O4343" t="str">
        <f>VLOOKUP(I4343,'Cost Center VLookup'!$A$1:$D$97,4,0)</f>
        <v>Mike Close</v>
      </c>
    </row>
    <row r="4344" spans="1:15" ht="15" hidden="1">
      <c r="A4344" s="498" t="s">
        <v>5499</v>
      </c>
      <c r="B4344" s="499">
        <v>202208</v>
      </c>
      <c r="C4344" s="98" t="s">
        <v>5073</v>
      </c>
      <c r="D4344" s="498" t="s">
        <v>5502</v>
      </c>
      <c r="E4344" s="498" t="s">
        <v>491</v>
      </c>
      <c r="F4344" s="500">
        <v>2500</v>
      </c>
      <c r="G4344" s="498" t="s">
        <v>5228</v>
      </c>
      <c r="H4344" s="498" t="s">
        <v>1015</v>
      </c>
      <c r="I4344" s="258">
        <v>3343</v>
      </c>
      <c r="J4344" s="481" t="s">
        <v>1026</v>
      </c>
      <c r="K4344" s="482" t="s">
        <v>4207</v>
      </c>
      <c r="L4344" t="str">
        <f>VLOOKUP(J4344,'State V-Lookup'!$A$1:$B$19,2,0)</f>
        <v>TENNESSEE</v>
      </c>
      <c r="M4344" t="str">
        <f>VLOOKUP(I4344,'Cost Center VLookup'!$A$1:$C$99,2,0)</f>
        <v>3343 Mid St Div Murfreesboro Operations</v>
      </c>
      <c r="N4344" t="str">
        <f>VLOOKUP(I4344,'Cost Center VLookup'!$A$1:$C$89,3,0)</f>
        <v>James Robbins / Jason Griffin</v>
      </c>
      <c r="O4344" t="str">
        <f>VLOOKUP(I4344,'Cost Center VLookup'!$A$1:$D$97,4,0)</f>
        <v>Brett Lowe</v>
      </c>
    </row>
    <row r="4345" spans="1:15" ht="15" hidden="1">
      <c r="A4345" s="498" t="s">
        <v>5499</v>
      </c>
      <c r="B4345" s="499">
        <v>202208</v>
      </c>
      <c r="C4345" s="98" t="s">
        <v>5073</v>
      </c>
      <c r="D4345" s="498" t="s">
        <v>5503</v>
      </c>
      <c r="E4345" s="498" t="s">
        <v>3571</v>
      </c>
      <c r="F4345" s="500">
        <v>1500</v>
      </c>
      <c r="G4345" s="498" t="s">
        <v>5226</v>
      </c>
      <c r="H4345" s="498" t="s">
        <v>1012</v>
      </c>
      <c r="I4345" s="258">
        <v>3434</v>
      </c>
      <c r="J4345" s="481" t="s">
        <v>1026</v>
      </c>
      <c r="K4345" s="482" t="s">
        <v>4206</v>
      </c>
      <c r="L4345" t="str">
        <f>VLOOKUP(J4345,'State V-Lookup'!$A$1:$B$19,2,0)</f>
        <v>TENNESSEE</v>
      </c>
      <c r="M4345" t="str">
        <f>VLOOKUP(I4345,'Cost Center VLookup'!$A$1:$C$99,2,0)</f>
        <v>3434 Mid St Div Maryville Operations</v>
      </c>
      <c r="N4345" t="str">
        <f>VLOOKUP(I4345,'Cost Center VLookup'!$A$1:$C$89,3,0)</f>
        <v>Bobby Burrell</v>
      </c>
      <c r="O4345" t="str">
        <f>VLOOKUP(I4345,'Cost Center VLookup'!$A$1:$D$97,4,0)</f>
        <v>Bernie Anderson</v>
      </c>
    </row>
    <row r="4346" spans="1:15" ht="15" hidden="1">
      <c r="A4346" s="498" t="s">
        <v>5504</v>
      </c>
      <c r="B4346" s="499">
        <v>202208</v>
      </c>
      <c r="C4346" s="98" t="s">
        <v>5073</v>
      </c>
      <c r="D4346" s="498" t="s">
        <v>5505</v>
      </c>
      <c r="E4346" s="498" t="s">
        <v>5352</v>
      </c>
      <c r="F4346" s="500">
        <v>2000</v>
      </c>
      <c r="G4346" s="498" t="s">
        <v>5226</v>
      </c>
      <c r="H4346" s="498" t="s">
        <v>1012</v>
      </c>
      <c r="I4346" s="258">
        <v>3307</v>
      </c>
      <c r="J4346" s="481" t="s">
        <v>1026</v>
      </c>
      <c r="K4346" s="482" t="s">
        <v>4206</v>
      </c>
      <c r="L4346" t="str">
        <f>VLOOKUP(J4346,'State V-Lookup'!$A$1:$B$19,2,0)</f>
        <v>TENNESSEE</v>
      </c>
      <c r="M4346" t="str">
        <f>VLOOKUP(I4346,'Cost Center VLookup'!$A$1:$C$99,2,0)</f>
        <v>3307 Mid St Div Franklin Finance</v>
      </c>
      <c r="N4346" t="str">
        <f>VLOOKUP(I4346,'Cost Center VLookup'!$A$1:$C$89,3,0)</f>
        <v>Marcie Wessinger</v>
      </c>
      <c r="O4346" t="str">
        <f>VLOOKUP(I4346,'Cost Center VLookup'!$A$1:$D$97,4,0)</f>
        <v>Administration</v>
      </c>
    </row>
    <row r="4347" spans="1:15" ht="15" hidden="1">
      <c r="A4347" s="498" t="s">
        <v>5506</v>
      </c>
      <c r="B4347" s="499">
        <v>202208</v>
      </c>
      <c r="C4347" s="98" t="s">
        <v>5073</v>
      </c>
      <c r="D4347" s="498" t="s">
        <v>5507</v>
      </c>
      <c r="E4347" s="498" t="s">
        <v>470</v>
      </c>
      <c r="F4347" s="500">
        <v>500</v>
      </c>
      <c r="G4347" s="498" t="s">
        <v>5228</v>
      </c>
      <c r="H4347" s="498" t="s">
        <v>1015</v>
      </c>
      <c r="I4347" s="258">
        <v>2734</v>
      </c>
      <c r="J4347" s="351" t="s">
        <v>1011</v>
      </c>
      <c r="K4347" s="482" t="s">
        <v>4207</v>
      </c>
      <c r="L4347" t="str">
        <f>VLOOKUP(J4347,'State V-Lookup'!$A$1:$B$19,2,0)</f>
        <v>KENTUCKY</v>
      </c>
      <c r="M4347" t="str">
        <f>VLOOKUP(I4347,'Cost Center VLookup'!$A$1:$C$99,2,0)</f>
        <v>2734 KY Div Bowling Green C&amp;M/Service</v>
      </c>
      <c r="N4347" t="str">
        <f>VLOOKUP(I4347,'Cost Center VLookup'!$A$1:$C$89,3,0)</f>
        <v>Don Bonner / Kolby Beals</v>
      </c>
      <c r="O4347" t="str">
        <f>VLOOKUP(I4347,'Cost Center VLookup'!$A$1:$D$97,4,0)</f>
        <v>Mike Close</v>
      </c>
    </row>
    <row r="4348" spans="1:15" ht="15" hidden="1">
      <c r="A4348" s="498" t="s">
        <v>5506</v>
      </c>
      <c r="B4348" s="499">
        <v>202208</v>
      </c>
      <c r="C4348" s="98" t="s">
        <v>5073</v>
      </c>
      <c r="D4348" s="498" t="s">
        <v>5508</v>
      </c>
      <c r="E4348" s="498" t="s">
        <v>2452</v>
      </c>
      <c r="F4348" s="500">
        <v>10000</v>
      </c>
      <c r="G4348" s="498" t="s">
        <v>5228</v>
      </c>
      <c r="H4348" s="498" t="s">
        <v>1015</v>
      </c>
      <c r="I4348" s="258">
        <v>3343</v>
      </c>
      <c r="J4348" s="481" t="s">
        <v>1026</v>
      </c>
      <c r="K4348" s="482" t="s">
        <v>4207</v>
      </c>
      <c r="L4348" t="str">
        <f>VLOOKUP(J4348,'State V-Lookup'!$A$1:$B$19,2,0)</f>
        <v>TENNESSEE</v>
      </c>
      <c r="M4348" t="str">
        <f>VLOOKUP(I4348,'Cost Center VLookup'!$A$1:$C$99,2,0)</f>
        <v>3343 Mid St Div Murfreesboro Operations</v>
      </c>
      <c r="N4348" t="str">
        <f>VLOOKUP(I4348,'Cost Center VLookup'!$A$1:$C$89,3,0)</f>
        <v>James Robbins / Jason Griffin</v>
      </c>
      <c r="O4348" t="str">
        <f>VLOOKUP(I4348,'Cost Center VLookup'!$A$1:$D$97,4,0)</f>
        <v>Brett Lowe</v>
      </c>
    </row>
    <row r="4349" spans="1:15" ht="15" hidden="1">
      <c r="A4349" s="498" t="s">
        <v>5506</v>
      </c>
      <c r="B4349" s="499">
        <v>202208</v>
      </c>
      <c r="C4349" s="98" t="s">
        <v>5073</v>
      </c>
      <c r="D4349" s="498" t="s">
        <v>5509</v>
      </c>
      <c r="E4349" s="498" t="s">
        <v>5510</v>
      </c>
      <c r="F4349" s="500">
        <v>100</v>
      </c>
      <c r="G4349" s="498" t="s">
        <v>5226</v>
      </c>
      <c r="H4349" s="498" t="s">
        <v>1012</v>
      </c>
      <c r="I4349" s="258">
        <v>2736</v>
      </c>
      <c r="J4349" s="351" t="s">
        <v>1011</v>
      </c>
      <c r="K4349" s="482" t="s">
        <v>4206</v>
      </c>
      <c r="L4349" t="str">
        <f>VLOOKUP(J4349,'State V-Lookup'!$A$1:$B$19,2,0)</f>
        <v>KENTUCKY</v>
      </c>
      <c r="M4349" t="str">
        <f>VLOOKUP(I4349,'Cost Center VLookup'!$A$1:$C$99,2,0)</f>
        <v>2736 KY Div Hopkinsville C&amp;M/Service</v>
      </c>
      <c r="N4349" t="str">
        <f>VLOOKUP(I4349,'Cost Center VLookup'!$A$1:$C$89,3,0)</f>
        <v>Ryan Tolbert</v>
      </c>
      <c r="O4349" t="str">
        <f>VLOOKUP(I4349,'Cost Center VLookup'!$A$1:$D$97,4,0)</f>
        <v>Mariam Tucker</v>
      </c>
    </row>
    <row r="4350" spans="1:15" ht="15" hidden="1">
      <c r="A4350" s="498" t="s">
        <v>5511</v>
      </c>
      <c r="B4350" s="499">
        <v>202208</v>
      </c>
      <c r="C4350" s="98" t="s">
        <v>5073</v>
      </c>
      <c r="D4350" s="498" t="s">
        <v>5512</v>
      </c>
      <c r="E4350" s="498" t="s">
        <v>486</v>
      </c>
      <c r="F4350" s="500">
        <v>406.82</v>
      </c>
      <c r="G4350" s="498" t="s">
        <v>5513</v>
      </c>
      <c r="H4350" s="498" t="s">
        <v>1017</v>
      </c>
      <c r="I4350" s="258">
        <v>3333</v>
      </c>
      <c r="J4350" s="351" t="s">
        <v>1011</v>
      </c>
      <c r="K4350" s="482" t="s">
        <v>4207</v>
      </c>
      <c r="L4350" t="str">
        <f>VLOOKUP(J4350,'State V-Lookup'!$A$1:$B$19,2,0)</f>
        <v>KENTUCKY</v>
      </c>
      <c r="M4350" t="str">
        <f>VLOOKUP(I4350,'Cost Center VLookup'!$A$1:$C$99,2,0)</f>
        <v>3333 Mid St Div Public Affairs</v>
      </c>
      <c r="N4350" t="str">
        <f>VLOOKUP(I4350,'Cost Center VLookup'!$A$1:$C$89,3,0)</f>
        <v>Mark Martin</v>
      </c>
      <c r="O4350" t="str">
        <f>VLOOKUP(I4350,'Cost Center VLookup'!$A$1:$D$97,4,0)</f>
        <v>Administration</v>
      </c>
    </row>
    <row r="4351" spans="1:15" ht="15" hidden="1">
      <c r="A4351" s="498" t="s">
        <v>5514</v>
      </c>
      <c r="B4351" s="499">
        <v>202208</v>
      </c>
      <c r="C4351" s="98" t="s">
        <v>5073</v>
      </c>
      <c r="D4351" s="498" t="s">
        <v>5515</v>
      </c>
      <c r="E4351" s="498" t="s">
        <v>491</v>
      </c>
      <c r="F4351" s="500">
        <v>160000</v>
      </c>
      <c r="G4351" s="498" t="s">
        <v>5394</v>
      </c>
      <c r="H4351" s="498" t="s">
        <v>5430</v>
      </c>
      <c r="I4351" s="258">
        <v>3333</v>
      </c>
      <c r="J4351" s="487" t="s">
        <v>1035</v>
      </c>
      <c r="K4351" s="482" t="s">
        <v>4207</v>
      </c>
      <c r="L4351" t="str">
        <f>VLOOKUP(J4351,'State V-Lookup'!$A$1:$B$19,2,0)</f>
        <v>VIRGINIA</v>
      </c>
      <c r="M4351" t="str">
        <f>VLOOKUP(I4351,'Cost Center VLookup'!$A$1:$C$99,2,0)</f>
        <v>3333 Mid St Div Public Affairs</v>
      </c>
      <c r="N4351" t="str">
        <f>VLOOKUP(I4351,'Cost Center VLookup'!$A$1:$C$89,3,0)</f>
        <v>Mark Martin</v>
      </c>
      <c r="O4351" t="str">
        <f>VLOOKUP(I4351,'Cost Center VLookup'!$A$1:$D$97,4,0)</f>
        <v>Administration</v>
      </c>
    </row>
    <row r="4352" spans="1:15" ht="15" hidden="1">
      <c r="A4352" s="498" t="s">
        <v>5516</v>
      </c>
      <c r="B4352" s="499">
        <v>202208</v>
      </c>
      <c r="C4352" s="98" t="s">
        <v>5073</v>
      </c>
      <c r="D4352" s="498" t="s">
        <v>5517</v>
      </c>
      <c r="E4352" s="498" t="s">
        <v>3995</v>
      </c>
      <c r="F4352" s="500">
        <v>250</v>
      </c>
      <c r="G4352" s="498" t="s">
        <v>5228</v>
      </c>
      <c r="H4352" s="498" t="s">
        <v>1015</v>
      </c>
      <c r="I4352" s="258">
        <v>2634</v>
      </c>
      <c r="J4352" s="351" t="s">
        <v>1011</v>
      </c>
      <c r="K4352" s="482" t="s">
        <v>4206</v>
      </c>
      <c r="L4352" t="str">
        <f>VLOOKUP(J4352,'State V-Lookup'!$A$1:$B$19,2,0)</f>
        <v>KENTUCKY</v>
      </c>
      <c r="M4352" t="str">
        <f>VLOOKUP(I4352,'Cost Center VLookup'!$A$1:$C$99,2,0)</f>
        <v>2634 KY Div Madisonville C&amp;M/Service</v>
      </c>
      <c r="N4352" t="str">
        <f>VLOOKUP(I4352,'Cost Center VLookup'!$A$1:$C$89,3,0)</f>
        <v>Mike Coleman</v>
      </c>
      <c r="O4352" t="str">
        <f>VLOOKUP(I4352,'Cost Center VLookup'!$A$1:$D$97,4,0)</f>
        <v>Mariam Tucker</v>
      </c>
    </row>
    <row r="4353" spans="1:15" ht="15" hidden="1">
      <c r="A4353" s="498" t="s">
        <v>5518</v>
      </c>
      <c r="B4353" s="499">
        <v>202208</v>
      </c>
      <c r="C4353" s="98" t="s">
        <v>5073</v>
      </c>
      <c r="D4353" s="498" t="s">
        <v>5519</v>
      </c>
      <c r="E4353" s="498" t="s">
        <v>4677</v>
      </c>
      <c r="F4353" s="500">
        <v>500</v>
      </c>
      <c r="G4353" s="498" t="s">
        <v>5228</v>
      </c>
      <c r="H4353" s="498" t="s">
        <v>1015</v>
      </c>
      <c r="I4353" s="258">
        <v>2637</v>
      </c>
      <c r="J4353" s="351" t="s">
        <v>1011</v>
      </c>
      <c r="K4353" s="482" t="s">
        <v>4207</v>
      </c>
      <c r="L4353" t="str">
        <f>VLOOKUP(J4353,'State V-Lookup'!$A$1:$B$19,2,0)</f>
        <v>KENTUCKY</v>
      </c>
      <c r="M4353" t="str">
        <f>VLOOKUP(I4353,'Cost Center VLookup'!$A$1:$C$99,2,0)</f>
        <v>2637 KY Div Paducah C&amp;M/Service</v>
      </c>
      <c r="N4353" t="str">
        <f>VLOOKUP(I4353,'Cost Center VLookup'!$A$1:$C$89,3,0)</f>
        <v>Pat Mattingly / Sean Jones</v>
      </c>
      <c r="O4353" t="str">
        <f>VLOOKUP(I4353,'Cost Center VLookup'!$A$1:$D$97,4,0)</f>
        <v>Ryan Tolbert</v>
      </c>
    </row>
    <row r="4354" spans="1:15" ht="15" hidden="1">
      <c r="A4354" s="498" t="s">
        <v>5520</v>
      </c>
      <c r="B4354" s="499">
        <v>202208</v>
      </c>
      <c r="C4354" s="98" t="s">
        <v>5073</v>
      </c>
      <c r="D4354" s="498" t="s">
        <v>5521</v>
      </c>
      <c r="E4354" s="498" t="s">
        <v>713</v>
      </c>
      <c r="F4354" s="500">
        <v>300</v>
      </c>
      <c r="G4354" s="498" t="s">
        <v>5241</v>
      </c>
      <c r="H4354" s="498" t="s">
        <v>1016</v>
      </c>
      <c r="I4354" s="258">
        <v>2734</v>
      </c>
      <c r="J4354" s="351" t="s">
        <v>1011</v>
      </c>
      <c r="K4354" s="482" t="s">
        <v>4206</v>
      </c>
      <c r="L4354" t="str">
        <f>VLOOKUP(J4354,'State V-Lookup'!$A$1:$B$19,2,0)</f>
        <v>KENTUCKY</v>
      </c>
      <c r="M4354" t="str">
        <f>VLOOKUP(I4354,'Cost Center VLookup'!$A$1:$C$99,2,0)</f>
        <v>2734 KY Div Bowling Green C&amp;M/Service</v>
      </c>
      <c r="N4354" t="str">
        <f>VLOOKUP(I4354,'Cost Center VLookup'!$A$1:$C$89,3,0)</f>
        <v>Don Bonner / Kolby Beals</v>
      </c>
      <c r="O4354" t="str">
        <f>VLOOKUP(I4354,'Cost Center VLookup'!$A$1:$D$97,4,0)</f>
        <v>Mike Close</v>
      </c>
    </row>
    <row r="4355" spans="1:15" ht="15" hidden="1">
      <c r="A4355" s="498" t="s">
        <v>5522</v>
      </c>
      <c r="B4355" s="499">
        <v>202208</v>
      </c>
      <c r="C4355" s="98" t="s">
        <v>5073</v>
      </c>
      <c r="D4355" s="498" t="s">
        <v>5523</v>
      </c>
      <c r="E4355" s="498" t="s">
        <v>2431</v>
      </c>
      <c r="F4355" s="500">
        <v>1000</v>
      </c>
      <c r="G4355" s="498" t="s">
        <v>5228</v>
      </c>
      <c r="H4355" s="498" t="s">
        <v>1015</v>
      </c>
      <c r="I4355" s="258">
        <v>2637</v>
      </c>
      <c r="J4355" s="351" t="s">
        <v>1011</v>
      </c>
      <c r="K4355" s="482" t="s">
        <v>4207</v>
      </c>
      <c r="L4355" t="str">
        <f>VLOOKUP(J4355,'State V-Lookup'!$A$1:$B$19,2,0)</f>
        <v>KENTUCKY</v>
      </c>
      <c r="M4355" t="str">
        <f>VLOOKUP(I4355,'Cost Center VLookup'!$A$1:$C$99,2,0)</f>
        <v>2637 KY Div Paducah C&amp;M/Service</v>
      </c>
      <c r="N4355" t="str">
        <f>VLOOKUP(I4355,'Cost Center VLookup'!$A$1:$C$89,3,0)</f>
        <v>Pat Mattingly / Sean Jones</v>
      </c>
      <c r="O4355" t="str">
        <f>VLOOKUP(I4355,'Cost Center VLookup'!$A$1:$D$97,4,0)</f>
        <v>Ryan Tolbert</v>
      </c>
    </row>
    <row r="4356" spans="1:15" ht="15" hidden="1">
      <c r="A4356" s="498" t="s">
        <v>5522</v>
      </c>
      <c r="B4356" s="499">
        <v>202208</v>
      </c>
      <c r="C4356" s="98" t="s">
        <v>5073</v>
      </c>
      <c r="D4356" s="498" t="s">
        <v>5524</v>
      </c>
      <c r="E4356" s="498" t="s">
        <v>3529</v>
      </c>
      <c r="F4356" s="500">
        <v>500</v>
      </c>
      <c r="G4356" s="498" t="s">
        <v>5226</v>
      </c>
      <c r="H4356" s="498" t="s">
        <v>1012</v>
      </c>
      <c r="I4356" s="258">
        <v>3343</v>
      </c>
      <c r="J4356" s="481" t="s">
        <v>1026</v>
      </c>
      <c r="K4356" s="482" t="s">
        <v>4206</v>
      </c>
      <c r="L4356" t="str">
        <f>VLOOKUP(J4356,'State V-Lookup'!$A$1:$B$19,2,0)</f>
        <v>TENNESSEE</v>
      </c>
      <c r="M4356" t="str">
        <f>VLOOKUP(I4356,'Cost Center VLookup'!$A$1:$C$99,2,0)</f>
        <v>3343 Mid St Div Murfreesboro Operations</v>
      </c>
      <c r="N4356" t="str">
        <f>VLOOKUP(I4356,'Cost Center VLookup'!$A$1:$C$89,3,0)</f>
        <v>James Robbins / Jason Griffin</v>
      </c>
      <c r="O4356" t="str">
        <f>VLOOKUP(I4356,'Cost Center VLookup'!$A$1:$D$97,4,0)</f>
        <v>Brett Lowe</v>
      </c>
    </row>
    <row r="4357" spans="1:15" ht="15" hidden="1">
      <c r="A4357" s="498" t="s">
        <v>5525</v>
      </c>
      <c r="B4357" s="499">
        <v>202208</v>
      </c>
      <c r="C4357" s="98" t="s">
        <v>5073</v>
      </c>
      <c r="D4357" s="498" t="s">
        <v>5526</v>
      </c>
      <c r="E4357" s="498" t="s">
        <v>3412</v>
      </c>
      <c r="F4357" s="500">
        <v>130</v>
      </c>
      <c r="G4357" s="498" t="s">
        <v>5513</v>
      </c>
      <c r="H4357" s="498" t="s">
        <v>1017</v>
      </c>
      <c r="I4357" s="258">
        <v>2737</v>
      </c>
      <c r="J4357" s="351" t="s">
        <v>1011</v>
      </c>
      <c r="K4357" s="463" t="s">
        <v>4228</v>
      </c>
      <c r="L4357" t="str">
        <f>VLOOKUP(J4357,'State V-Lookup'!$A$1:$B$19,2,0)</f>
        <v>KENTUCKY</v>
      </c>
      <c r="M4357" t="str">
        <f>VLOOKUP(I4357,'Cost Center VLookup'!$A$1:$C$99,2,0)</f>
        <v>2737 KY Div Danville C&amp;M/Service</v>
      </c>
      <c r="N4357" t="str">
        <f>VLOOKUP(I4357,'Cost Center VLookup'!$A$1:$C$89,3,0)</f>
        <v>Jimmy Dale Smith</v>
      </c>
      <c r="O4357" t="str">
        <f>VLOOKUP(I4357,'Cost Center VLookup'!$A$1:$D$97,4,0)</f>
        <v>Mike Close</v>
      </c>
    </row>
    <row r="4358" spans="1:15" ht="15" hidden="1">
      <c r="A4358" s="498" t="s">
        <v>5527</v>
      </c>
      <c r="B4358" s="499">
        <v>202208</v>
      </c>
      <c r="C4358" s="98" t="s">
        <v>5073</v>
      </c>
      <c r="D4358" s="498" t="s">
        <v>5528</v>
      </c>
      <c r="E4358" s="498" t="s">
        <v>5529</v>
      </c>
      <c r="F4358" s="500">
        <v>1000</v>
      </c>
      <c r="G4358" s="498" t="s">
        <v>5228</v>
      </c>
      <c r="H4358" s="498" t="s">
        <v>1015</v>
      </c>
      <c r="I4358" s="258">
        <v>3342</v>
      </c>
      <c r="J4358" s="481" t="s">
        <v>1026</v>
      </c>
      <c r="K4358" s="463" t="s">
        <v>4228</v>
      </c>
      <c r="L4358" t="str">
        <f>VLOOKUP(J4358,'State V-Lookup'!$A$1:$B$19,2,0)</f>
        <v>TENNESSEE</v>
      </c>
      <c r="M4358" t="str">
        <f>VLOOKUP(I4358,'Cost Center VLookup'!$A$1:$C$99,2,0)</f>
        <v>3342 Mid St Div Franklin Operations</v>
      </c>
      <c r="N4358" t="str">
        <f>VLOOKUP(I4358,'Cost Center VLookup'!$A$1:$C$89,3,0)</f>
        <v>Kenny Hay / Steve Steiger</v>
      </c>
      <c r="O4358" t="str">
        <f>VLOOKUP(I4358,'Cost Center VLookup'!$A$1:$D$97,4,0)</f>
        <v>Brett Lowe</v>
      </c>
    </row>
    <row r="4359" spans="1:15" ht="15" hidden="1">
      <c r="A4359" s="498" t="s">
        <v>5527</v>
      </c>
      <c r="B4359" s="499">
        <v>202208</v>
      </c>
      <c r="C4359" s="98" t="s">
        <v>5073</v>
      </c>
      <c r="D4359" s="498" t="s">
        <v>5530</v>
      </c>
      <c r="E4359" s="498" t="s">
        <v>5531</v>
      </c>
      <c r="F4359" s="500">
        <v>200</v>
      </c>
      <c r="G4359" s="498" t="s">
        <v>5226</v>
      </c>
      <c r="H4359" s="498" t="s">
        <v>1012</v>
      </c>
      <c r="I4359" s="258">
        <v>3436</v>
      </c>
      <c r="J4359" s="481" t="s">
        <v>1026</v>
      </c>
      <c r="K4359" s="482" t="s">
        <v>4206</v>
      </c>
      <c r="L4359" t="str">
        <f>VLOOKUP(J4359,'State V-Lookup'!$A$1:$B$19,2,0)</f>
        <v>TENNESSEE</v>
      </c>
      <c r="M4359" t="str">
        <f>VLOOKUP(I4359,'Cost Center VLookup'!$A$1:$C$99,2,0)</f>
        <v>3436 Mid St Div Johnson City Tri-Cities Operations</v>
      </c>
      <c r="N4359" t="str">
        <f>VLOOKUP(I4359,'Cost Center VLookup'!$A$1:$C$89,3,0)</f>
        <v>John Bradley</v>
      </c>
      <c r="O4359" t="str">
        <f>VLOOKUP(I4359,'Cost Center VLookup'!$A$1:$D$97,4,0)</f>
        <v>Bernie Anderson</v>
      </c>
    </row>
    <row r="4360" spans="1:15" ht="15" hidden="1">
      <c r="A4360" s="502" t="s">
        <v>5464</v>
      </c>
      <c r="B4360" s="501">
        <v>202209</v>
      </c>
      <c r="C4360" s="98" t="s">
        <v>5073</v>
      </c>
      <c r="D4360" s="502" t="s">
        <v>5542</v>
      </c>
      <c r="E4360" s="502" t="s">
        <v>1435</v>
      </c>
      <c r="F4360" s="504">
        <v>350</v>
      </c>
      <c r="G4360" s="502" t="s">
        <v>5228</v>
      </c>
      <c r="H4360" s="502" t="s">
        <v>1015</v>
      </c>
      <c r="I4360" s="258">
        <v>2739</v>
      </c>
      <c r="J4360" s="351" t="s">
        <v>1011</v>
      </c>
      <c r="K4360" s="482" t="s">
        <v>4207</v>
      </c>
      <c r="L4360" t="str">
        <f>VLOOKUP(J4360,'State V-Lookup'!$A$1:$B$19,2,0)</f>
        <v>KENTUCKY</v>
      </c>
      <c r="M4360" t="str">
        <f>VLOOKUP(I4360,'Cost Center VLookup'!$A$1:$C$99,2,0)</f>
        <v>2739 KY Div Shelbyville C&amp;M/Service</v>
      </c>
      <c r="N4360" t="str">
        <f>VLOOKUP(I4360,'Cost Center VLookup'!$A$1:$C$89,3,0)</f>
        <v>Jake Basham</v>
      </c>
      <c r="O4360" t="str">
        <f>VLOOKUP(I4360,'Cost Center VLookup'!$A$1:$D$97,4,0)</f>
        <v>Mike Close</v>
      </c>
    </row>
    <row r="4361" spans="1:15" ht="15" hidden="1">
      <c r="A4361" s="502" t="s">
        <v>5494</v>
      </c>
      <c r="B4361" s="501">
        <v>202209</v>
      </c>
      <c r="C4361" s="98" t="s">
        <v>5073</v>
      </c>
      <c r="D4361" s="502" t="s">
        <v>5543</v>
      </c>
      <c r="E4361" s="502" t="s">
        <v>746</v>
      </c>
      <c r="F4361" s="504">
        <v>1000</v>
      </c>
      <c r="G4361" s="502" t="s">
        <v>5228</v>
      </c>
      <c r="H4361" s="502" t="s">
        <v>1015</v>
      </c>
      <c r="I4361" s="258">
        <v>2736</v>
      </c>
      <c r="J4361" s="351" t="s">
        <v>1011</v>
      </c>
      <c r="K4361" s="482" t="s">
        <v>4207</v>
      </c>
      <c r="L4361" t="str">
        <f>VLOOKUP(J4361,'State V-Lookup'!$A$1:$B$19,2,0)</f>
        <v>KENTUCKY</v>
      </c>
      <c r="M4361" t="str">
        <f>VLOOKUP(I4361,'Cost Center VLookup'!$A$1:$C$99,2,0)</f>
        <v>2736 KY Div Hopkinsville C&amp;M/Service</v>
      </c>
      <c r="N4361" t="str">
        <f>VLOOKUP(I4361,'Cost Center VLookup'!$A$1:$C$89,3,0)</f>
        <v>Ryan Tolbert</v>
      </c>
      <c r="O4361" t="str">
        <f>VLOOKUP(I4361,'Cost Center VLookup'!$A$1:$D$97,4,0)</f>
        <v>Mariam Tucker</v>
      </c>
    </row>
    <row r="4362" spans="1:15" ht="15" hidden="1">
      <c r="A4362" s="502" t="s">
        <v>5532</v>
      </c>
      <c r="B4362" s="501">
        <v>202209</v>
      </c>
      <c r="C4362" s="98" t="s">
        <v>5073</v>
      </c>
      <c r="D4362" s="502" t="s">
        <v>5544</v>
      </c>
      <c r="E4362" s="502" t="s">
        <v>5045</v>
      </c>
      <c r="F4362" s="504">
        <v>1000</v>
      </c>
      <c r="G4362" s="502" t="s">
        <v>5228</v>
      </c>
      <c r="H4362" s="502" t="s">
        <v>1015</v>
      </c>
      <c r="I4362" s="258">
        <v>2734</v>
      </c>
      <c r="J4362" s="351" t="s">
        <v>1011</v>
      </c>
      <c r="K4362" s="482" t="s">
        <v>4207</v>
      </c>
      <c r="L4362" t="str">
        <f>VLOOKUP(J4362,'State V-Lookup'!$A$1:$B$19,2,0)</f>
        <v>KENTUCKY</v>
      </c>
      <c r="M4362" t="str">
        <f>VLOOKUP(I4362,'Cost Center VLookup'!$A$1:$C$99,2,0)</f>
        <v>2734 KY Div Bowling Green C&amp;M/Service</v>
      </c>
      <c r="N4362" t="str">
        <f>VLOOKUP(I4362,'Cost Center VLookup'!$A$1:$C$89,3,0)</f>
        <v>Don Bonner / Kolby Beals</v>
      </c>
      <c r="O4362" t="str">
        <f>VLOOKUP(I4362,'Cost Center VLookup'!$A$1:$D$97,4,0)</f>
        <v>Mike Close</v>
      </c>
    </row>
    <row r="4363" spans="1:15" ht="15" hidden="1">
      <c r="A4363" s="502" t="s">
        <v>5533</v>
      </c>
      <c r="B4363" s="501">
        <v>202209</v>
      </c>
      <c r="C4363" s="98" t="s">
        <v>5073</v>
      </c>
      <c r="D4363" s="502" t="s">
        <v>5545</v>
      </c>
      <c r="E4363" s="502" t="s">
        <v>5546</v>
      </c>
      <c r="F4363" s="504">
        <v>200</v>
      </c>
      <c r="G4363" s="502" t="s">
        <v>5228</v>
      </c>
      <c r="H4363" s="502" t="s">
        <v>1015</v>
      </c>
      <c r="I4363" s="258">
        <v>3343</v>
      </c>
      <c r="J4363" s="481" t="s">
        <v>1026</v>
      </c>
      <c r="K4363" s="482" t="s">
        <v>4206</v>
      </c>
      <c r="L4363" t="str">
        <f>VLOOKUP(J4363,'State V-Lookup'!$A$1:$B$19,2,0)</f>
        <v>TENNESSEE</v>
      </c>
      <c r="M4363" t="str">
        <f>VLOOKUP(I4363,'Cost Center VLookup'!$A$1:$C$99,2,0)</f>
        <v>3343 Mid St Div Murfreesboro Operations</v>
      </c>
      <c r="N4363" t="str">
        <f>VLOOKUP(I4363,'Cost Center VLookup'!$A$1:$C$89,3,0)</f>
        <v>James Robbins / Jason Griffin</v>
      </c>
      <c r="O4363" t="str">
        <f>VLOOKUP(I4363,'Cost Center VLookup'!$A$1:$D$97,4,0)</f>
        <v>Brett Lowe</v>
      </c>
    </row>
    <row r="4364" spans="1:15" ht="15" hidden="1">
      <c r="A4364" s="502" t="s">
        <v>5534</v>
      </c>
      <c r="B4364" s="501">
        <v>202209</v>
      </c>
      <c r="C4364" s="98" t="s">
        <v>5073</v>
      </c>
      <c r="D4364" s="502" t="s">
        <v>5547</v>
      </c>
      <c r="E4364" s="502" t="s">
        <v>5548</v>
      </c>
      <c r="F4364" s="504">
        <v>2500</v>
      </c>
      <c r="G4364" s="502" t="s">
        <v>5241</v>
      </c>
      <c r="H4364" s="502" t="s">
        <v>1016</v>
      </c>
      <c r="I4364" s="258">
        <v>3307</v>
      </c>
      <c r="J4364" s="481" t="s">
        <v>1026</v>
      </c>
      <c r="K4364" s="482" t="s">
        <v>4206</v>
      </c>
      <c r="L4364" t="str">
        <f>VLOOKUP(J4364,'State V-Lookup'!$A$1:$B$19,2,0)</f>
        <v>TENNESSEE</v>
      </c>
      <c r="M4364" t="str">
        <f>VLOOKUP(I4364,'Cost Center VLookup'!$A$1:$C$99,2,0)</f>
        <v>3307 Mid St Div Franklin Finance</v>
      </c>
      <c r="N4364" t="str">
        <f>VLOOKUP(I4364,'Cost Center VLookup'!$A$1:$C$89,3,0)</f>
        <v>Marcie Wessinger</v>
      </c>
      <c r="O4364" t="str">
        <f>VLOOKUP(I4364,'Cost Center VLookup'!$A$1:$D$97,4,0)</f>
        <v>Administration</v>
      </c>
    </row>
    <row r="4365" spans="1:15" ht="15" hidden="1">
      <c r="A4365" s="502" t="s">
        <v>5535</v>
      </c>
      <c r="B4365" s="501">
        <v>202209</v>
      </c>
      <c r="C4365" s="98" t="s">
        <v>5073</v>
      </c>
      <c r="D4365" s="502" t="s">
        <v>5549</v>
      </c>
      <c r="E4365" s="502" t="s">
        <v>4671</v>
      </c>
      <c r="F4365" s="504">
        <v>15000</v>
      </c>
      <c r="G4365" s="502" t="s">
        <v>5228</v>
      </c>
      <c r="H4365" s="502" t="s">
        <v>1015</v>
      </c>
      <c r="I4365" s="258">
        <v>3333</v>
      </c>
      <c r="J4365" s="481" t="s">
        <v>1026</v>
      </c>
      <c r="K4365" s="463" t="s">
        <v>4228</v>
      </c>
      <c r="L4365" t="str">
        <f>VLOOKUP(J4365,'State V-Lookup'!$A$1:$B$19,2,0)</f>
        <v>TENNESSEE</v>
      </c>
      <c r="M4365" t="str">
        <f>VLOOKUP(I4365,'Cost Center VLookup'!$A$1:$C$99,2,0)</f>
        <v>3333 Mid St Div Public Affairs</v>
      </c>
      <c r="N4365" t="str">
        <f>VLOOKUP(I4365,'Cost Center VLookup'!$A$1:$C$89,3,0)</f>
        <v>Mark Martin</v>
      </c>
      <c r="O4365" t="str">
        <f>VLOOKUP(I4365,'Cost Center VLookup'!$A$1:$D$97,4,0)</f>
        <v>Administration</v>
      </c>
    </row>
    <row r="4366" spans="1:15" ht="15" hidden="1">
      <c r="A4366" s="502" t="s">
        <v>5536</v>
      </c>
      <c r="B4366" s="501">
        <v>202209</v>
      </c>
      <c r="C4366" s="98" t="s">
        <v>5073</v>
      </c>
      <c r="D4366" s="502" t="s">
        <v>5550</v>
      </c>
      <c r="E4366" s="502" t="s">
        <v>2554</v>
      </c>
      <c r="F4366" s="504">
        <v>1500</v>
      </c>
      <c r="G4366" s="502" t="s">
        <v>5226</v>
      </c>
      <c r="H4366" s="502" t="s">
        <v>1012</v>
      </c>
      <c r="I4366" s="258">
        <v>3301</v>
      </c>
      <c r="J4366" s="481" t="s">
        <v>1026</v>
      </c>
      <c r="K4366" s="482" t="s">
        <v>4206</v>
      </c>
      <c r="L4366" t="str">
        <f>VLOOKUP(J4366,'State V-Lookup'!$A$1:$B$19,2,0)</f>
        <v>TENNESSEE</v>
      </c>
      <c r="M4366" t="str">
        <f>VLOOKUP(I4366,'Cost Center VLookup'!$A$1:$C$99,2,0)</f>
        <v>3301 Mid St Div Franklin Administration</v>
      </c>
      <c r="N4366" t="str">
        <f>VLOOKUP(I4366,'Cost Center VLookup'!$A$1:$C$89,3,0)</f>
        <v>Kevin Dobbs</v>
      </c>
      <c r="O4366" t="str">
        <f>VLOOKUP(I4366,'Cost Center VLookup'!$A$1:$D$97,4,0)</f>
        <v>Administration</v>
      </c>
    </row>
    <row r="4367" spans="1:15" ht="15" hidden="1">
      <c r="A4367" s="502" t="s">
        <v>5537</v>
      </c>
      <c r="B4367" s="501">
        <v>202209</v>
      </c>
      <c r="C4367" s="98" t="s">
        <v>5073</v>
      </c>
      <c r="D4367" s="502" t="s">
        <v>5551</v>
      </c>
      <c r="E4367" s="502" t="s">
        <v>592</v>
      </c>
      <c r="F4367" s="504">
        <v>1500</v>
      </c>
      <c r="G4367" s="502" t="s">
        <v>5228</v>
      </c>
      <c r="H4367" s="502" t="s">
        <v>1015</v>
      </c>
      <c r="I4367" s="258">
        <v>2735</v>
      </c>
      <c r="J4367" s="351" t="s">
        <v>1011</v>
      </c>
      <c r="K4367" s="482" t="s">
        <v>4207</v>
      </c>
      <c r="L4367" t="str">
        <f>VLOOKUP(J4367,'State V-Lookup'!$A$1:$B$19,2,0)</f>
        <v>KENTUCKY</v>
      </c>
      <c r="M4367" t="str">
        <f>VLOOKUP(I4367,'Cost Center VLookup'!$A$1:$C$99,2,0)</f>
        <v>2735 KY Div Glasgow C&amp;M/Service</v>
      </c>
      <c r="N4367" t="str">
        <f>VLOOKUP(I4367,'Cost Center VLookup'!$A$1:$C$89,3,0)</f>
        <v>Brett Lowe</v>
      </c>
      <c r="O4367" t="str">
        <f>VLOOKUP(I4367,'Cost Center VLookup'!$A$1:$D$97,4,0)</f>
        <v>Mike Close</v>
      </c>
    </row>
    <row r="4368" spans="1:15" ht="15" hidden="1">
      <c r="A4368" s="502" t="s">
        <v>5537</v>
      </c>
      <c r="B4368" s="501">
        <v>202209</v>
      </c>
      <c r="C4368" s="98" t="s">
        <v>5073</v>
      </c>
      <c r="D4368" s="502" t="s">
        <v>5552</v>
      </c>
      <c r="E4368" s="502" t="s">
        <v>4356</v>
      </c>
      <c r="F4368" s="504">
        <v>1000</v>
      </c>
      <c r="G4368" s="502" t="s">
        <v>5228</v>
      </c>
      <c r="H4368" s="502" t="s">
        <v>1015</v>
      </c>
      <c r="I4368" s="258">
        <v>2735</v>
      </c>
      <c r="J4368" s="351" t="s">
        <v>1011</v>
      </c>
      <c r="K4368" s="482" t="s">
        <v>4207</v>
      </c>
      <c r="L4368" t="str">
        <f>VLOOKUP(J4368,'State V-Lookup'!$A$1:$B$19,2,0)</f>
        <v>KENTUCKY</v>
      </c>
      <c r="M4368" t="str">
        <f>VLOOKUP(I4368,'Cost Center VLookup'!$A$1:$C$99,2,0)</f>
        <v>2735 KY Div Glasgow C&amp;M/Service</v>
      </c>
      <c r="N4368" t="str">
        <f>VLOOKUP(I4368,'Cost Center VLookup'!$A$1:$C$89,3,0)</f>
        <v>Brett Lowe</v>
      </c>
      <c r="O4368" t="str">
        <f>VLOOKUP(I4368,'Cost Center VLookup'!$A$1:$D$97,4,0)</f>
        <v>Mike Close</v>
      </c>
    </row>
    <row r="4369" spans="1:15" ht="15" hidden="1">
      <c r="A4369" s="502" t="s">
        <v>5537</v>
      </c>
      <c r="B4369" s="501">
        <v>202209</v>
      </c>
      <c r="C4369" s="98" t="s">
        <v>5073</v>
      </c>
      <c r="D4369" s="502" t="s">
        <v>5553</v>
      </c>
      <c r="E4369" s="502" t="s">
        <v>4578</v>
      </c>
      <c r="F4369" s="504">
        <v>1500</v>
      </c>
      <c r="G4369" s="502" t="s">
        <v>5228</v>
      </c>
      <c r="H4369" s="502" t="s">
        <v>1015</v>
      </c>
      <c r="I4369" s="258">
        <v>2637</v>
      </c>
      <c r="J4369" s="351" t="s">
        <v>1011</v>
      </c>
      <c r="K4369" s="463" t="s">
        <v>4228</v>
      </c>
      <c r="L4369" t="str">
        <f>VLOOKUP(J4369,'State V-Lookup'!$A$1:$B$19,2,0)</f>
        <v>KENTUCKY</v>
      </c>
      <c r="M4369" t="str">
        <f>VLOOKUP(I4369,'Cost Center VLookup'!$A$1:$C$99,2,0)</f>
        <v>2637 KY Div Paducah C&amp;M/Service</v>
      </c>
      <c r="N4369" t="str">
        <f>VLOOKUP(I4369,'Cost Center VLookup'!$A$1:$C$89,3,0)</f>
        <v>Pat Mattingly / Sean Jones</v>
      </c>
      <c r="O4369" t="str">
        <f>VLOOKUP(I4369,'Cost Center VLookup'!$A$1:$D$97,4,0)</f>
        <v>Ryan Tolbert</v>
      </c>
    </row>
    <row r="4370" spans="1:15" ht="15" hidden="1">
      <c r="A4370" s="502" t="s">
        <v>5537</v>
      </c>
      <c r="B4370" s="501">
        <v>202209</v>
      </c>
      <c r="C4370" s="98" t="s">
        <v>5073</v>
      </c>
      <c r="D4370" s="502" t="s">
        <v>5554</v>
      </c>
      <c r="E4370" s="502" t="s">
        <v>491</v>
      </c>
      <c r="F4370" s="504">
        <v>5000</v>
      </c>
      <c r="G4370" s="502" t="s">
        <v>5228</v>
      </c>
      <c r="H4370" s="502" t="s">
        <v>1015</v>
      </c>
      <c r="I4370" s="258">
        <v>2636</v>
      </c>
      <c r="J4370" s="351" t="s">
        <v>1011</v>
      </c>
      <c r="K4370" s="482" t="s">
        <v>4207</v>
      </c>
      <c r="L4370" t="str">
        <f>VLOOKUP(J4370,'State V-Lookup'!$A$1:$B$19,2,0)</f>
        <v>KENTUCKY</v>
      </c>
      <c r="M4370" t="str">
        <f>VLOOKUP(I4370,'Cost Center VLookup'!$A$1:$C$99,2,0)</f>
        <v>2636 KY Div Owensboro C&amp;M/Service</v>
      </c>
      <c r="N4370" t="str">
        <f>VLOOKUP(I4370,'Cost Center VLookup'!$A$1:$C$89,3,0)</f>
        <v>Robbie Porter / Daniel Mayfield</v>
      </c>
      <c r="O4370" t="str">
        <f>VLOOKUP(I4370,'Cost Center VLookup'!$A$1:$D$97,4,0)</f>
        <v>Mariam Tucker</v>
      </c>
    </row>
    <row r="4371" spans="1:15" ht="15" hidden="1">
      <c r="A4371" s="502" t="s">
        <v>5537</v>
      </c>
      <c r="B4371" s="501">
        <v>202209</v>
      </c>
      <c r="C4371" s="98" t="s">
        <v>5073</v>
      </c>
      <c r="D4371" s="502" t="s">
        <v>5555</v>
      </c>
      <c r="E4371" s="502" t="s">
        <v>5556</v>
      </c>
      <c r="F4371" s="504">
        <v>500</v>
      </c>
      <c r="G4371" s="502" t="s">
        <v>5228</v>
      </c>
      <c r="H4371" s="502" t="s">
        <v>1015</v>
      </c>
      <c r="I4371" s="258">
        <v>2734</v>
      </c>
      <c r="J4371" s="351" t="s">
        <v>1011</v>
      </c>
      <c r="K4371" s="482" t="s">
        <v>4207</v>
      </c>
      <c r="L4371" t="str">
        <f>VLOOKUP(J4371,'State V-Lookup'!$A$1:$B$19,2,0)</f>
        <v>KENTUCKY</v>
      </c>
      <c r="M4371" t="str">
        <f>VLOOKUP(I4371,'Cost Center VLookup'!$A$1:$C$99,2,0)</f>
        <v>2734 KY Div Bowling Green C&amp;M/Service</v>
      </c>
      <c r="N4371" t="str">
        <f>VLOOKUP(I4371,'Cost Center VLookup'!$A$1:$C$89,3,0)</f>
        <v>Don Bonner / Kolby Beals</v>
      </c>
      <c r="O4371" t="str">
        <f>VLOOKUP(I4371,'Cost Center VLookup'!$A$1:$D$97,4,0)</f>
        <v>Mike Close</v>
      </c>
    </row>
    <row r="4372" spans="1:15" ht="15" hidden="1">
      <c r="A4372" s="502" t="s">
        <v>5537</v>
      </c>
      <c r="B4372" s="501">
        <v>202209</v>
      </c>
      <c r="C4372" s="98" t="s">
        <v>5073</v>
      </c>
      <c r="D4372" s="502" t="s">
        <v>5557</v>
      </c>
      <c r="E4372" s="502" t="s">
        <v>5558</v>
      </c>
      <c r="F4372" s="504">
        <v>1950</v>
      </c>
      <c r="G4372" s="502" t="s">
        <v>5228</v>
      </c>
      <c r="H4372" s="502" t="s">
        <v>1015</v>
      </c>
      <c r="I4372" s="258">
        <v>3343</v>
      </c>
      <c r="J4372" s="481" t="s">
        <v>1026</v>
      </c>
      <c r="K4372" s="463" t="s">
        <v>4228</v>
      </c>
      <c r="L4372" t="str">
        <f>VLOOKUP(J4372,'State V-Lookup'!$A$1:$B$19,2,0)</f>
        <v>TENNESSEE</v>
      </c>
      <c r="M4372" t="str">
        <f>VLOOKUP(I4372,'Cost Center VLookup'!$A$1:$C$99,2,0)</f>
        <v>3343 Mid St Div Murfreesboro Operations</v>
      </c>
      <c r="N4372" t="str">
        <f>VLOOKUP(I4372,'Cost Center VLookup'!$A$1:$C$89,3,0)</f>
        <v>James Robbins / Jason Griffin</v>
      </c>
      <c r="O4372" t="str">
        <f>VLOOKUP(I4372,'Cost Center VLookup'!$A$1:$D$97,4,0)</f>
        <v>Brett Lowe</v>
      </c>
    </row>
    <row r="4373" spans="1:15" ht="15" hidden="1">
      <c r="A4373" s="502" t="s">
        <v>5537</v>
      </c>
      <c r="B4373" s="501">
        <v>202209</v>
      </c>
      <c r="C4373" s="98" t="s">
        <v>5073</v>
      </c>
      <c r="D4373" s="502" t="s">
        <v>5559</v>
      </c>
      <c r="E4373" s="502" t="s">
        <v>5560</v>
      </c>
      <c r="F4373" s="504">
        <v>11000</v>
      </c>
      <c r="G4373" s="502" t="s">
        <v>5228</v>
      </c>
      <c r="H4373" s="502" t="s">
        <v>1015</v>
      </c>
      <c r="I4373" s="258">
        <v>3344</v>
      </c>
      <c r="J4373" s="481" t="s">
        <v>1026</v>
      </c>
      <c r="K4373" s="482" t="s">
        <v>4207</v>
      </c>
      <c r="L4373" t="str">
        <f>VLOOKUP(J4373,'State V-Lookup'!$A$1:$B$19,2,0)</f>
        <v>TENNESSEE</v>
      </c>
      <c r="M4373" t="str">
        <f>VLOOKUP(I4373,'Cost Center VLookup'!$A$1:$C$99,2,0)</f>
        <v>3344 Mid St Div Shelbyville Operations</v>
      </c>
      <c r="N4373" t="str">
        <f>VLOOKUP(I4373,'Cost Center VLookup'!$A$1:$C$89,3,0)</f>
        <v>James Robbins / Jason Griffin</v>
      </c>
      <c r="O4373" t="str">
        <f>VLOOKUP(I4373,'Cost Center VLookup'!$A$1:$D$97,4,0)</f>
        <v>Brett Lowe</v>
      </c>
    </row>
    <row r="4374" spans="1:15" ht="15" hidden="1">
      <c r="A4374" s="502" t="s">
        <v>5538</v>
      </c>
      <c r="B4374" s="501">
        <v>202209</v>
      </c>
      <c r="C4374" s="98" t="s">
        <v>5073</v>
      </c>
      <c r="D4374" s="502" t="s">
        <v>5561</v>
      </c>
      <c r="E4374" s="502" t="s">
        <v>1273</v>
      </c>
      <c r="F4374" s="504">
        <v>10000</v>
      </c>
      <c r="G4374" s="502" t="s">
        <v>5241</v>
      </c>
      <c r="H4374" s="502" t="s">
        <v>1016</v>
      </c>
      <c r="I4374" s="258">
        <v>2636</v>
      </c>
      <c r="J4374" s="351" t="s">
        <v>1011</v>
      </c>
      <c r="K4374" s="482" t="s">
        <v>4206</v>
      </c>
      <c r="L4374" t="str">
        <f>VLOOKUP(J4374,'State V-Lookup'!$A$1:$B$19,2,0)</f>
        <v>KENTUCKY</v>
      </c>
      <c r="M4374" t="str">
        <f>VLOOKUP(I4374,'Cost Center VLookup'!$A$1:$C$99,2,0)</f>
        <v>2636 KY Div Owensboro C&amp;M/Service</v>
      </c>
      <c r="N4374" t="str">
        <f>VLOOKUP(I4374,'Cost Center VLookup'!$A$1:$C$89,3,0)</f>
        <v>Robbie Porter / Daniel Mayfield</v>
      </c>
      <c r="O4374" t="str">
        <f>VLOOKUP(I4374,'Cost Center VLookup'!$A$1:$D$97,4,0)</f>
        <v>Mariam Tucker</v>
      </c>
    </row>
    <row r="4375" spans="1:15" ht="15" hidden="1">
      <c r="A4375" s="502" t="s">
        <v>5538</v>
      </c>
      <c r="B4375" s="501">
        <v>202209</v>
      </c>
      <c r="C4375" s="98" t="s">
        <v>5073</v>
      </c>
      <c r="D4375" s="502" t="s">
        <v>5562</v>
      </c>
      <c r="E4375" s="502" t="s">
        <v>3078</v>
      </c>
      <c r="F4375" s="504">
        <v>200</v>
      </c>
      <c r="G4375" s="502" t="s">
        <v>5228</v>
      </c>
      <c r="H4375" s="502" t="s">
        <v>1015</v>
      </c>
      <c r="I4375" s="258">
        <v>2635</v>
      </c>
      <c r="J4375" s="351" t="s">
        <v>1011</v>
      </c>
      <c r="K4375" s="482" t="s">
        <v>4206</v>
      </c>
      <c r="L4375" t="str">
        <f>VLOOKUP(J4375,'State V-Lookup'!$A$1:$B$19,2,0)</f>
        <v>KENTUCKY</v>
      </c>
      <c r="M4375" t="str">
        <f>VLOOKUP(I4375,'Cost Center VLookup'!$A$1:$C$99,2,0)</f>
        <v>2635 KY Div Princeton C&amp;M/Service</v>
      </c>
      <c r="N4375" t="str">
        <f>VLOOKUP(I4375,'Cost Center VLookup'!$A$1:$C$89,3,0)</f>
        <v>Rusty Honeycutt</v>
      </c>
      <c r="O4375" t="str">
        <f>VLOOKUP(I4375,'Cost Center VLookup'!$A$1:$D$97,4,0)</f>
        <v>Mariam Tucker</v>
      </c>
    </row>
    <row r="4376" spans="1:15" ht="15" hidden="1">
      <c r="A4376" s="502" t="s">
        <v>5539</v>
      </c>
      <c r="B4376" s="501">
        <v>202209</v>
      </c>
      <c r="C4376" s="98" t="s">
        <v>5073</v>
      </c>
      <c r="D4376" s="502" t="s">
        <v>5563</v>
      </c>
      <c r="E4376" s="502" t="s">
        <v>470</v>
      </c>
      <c r="F4376" s="504">
        <v>250</v>
      </c>
      <c r="G4376" s="502" t="s">
        <v>5228</v>
      </c>
      <c r="H4376" s="502" t="s">
        <v>1015</v>
      </c>
      <c r="I4376" s="258">
        <v>2738</v>
      </c>
      <c r="J4376" s="351" t="s">
        <v>1011</v>
      </c>
      <c r="K4376" s="482" t="s">
        <v>4207</v>
      </c>
      <c r="L4376" t="str">
        <f>VLOOKUP(J4376,'State V-Lookup'!$A$1:$B$19,2,0)</f>
        <v>KENTUCKY</v>
      </c>
      <c r="M4376" t="str">
        <f>VLOOKUP(I4376,'Cost Center VLookup'!$A$1:$C$99,2,0)</f>
        <v>2738 KY Div Campbellsville C&amp;M/Service</v>
      </c>
      <c r="N4376" t="str">
        <f>VLOOKUP(I4376,'Cost Center VLookup'!$A$1:$C$89,3,0)</f>
        <v>Matt Ferguson</v>
      </c>
      <c r="O4376" t="str">
        <f>VLOOKUP(I4376,'Cost Center VLookup'!$A$1:$D$97,4,0)</f>
        <v>Mike Close</v>
      </c>
    </row>
    <row r="4377" spans="1:15" ht="15" hidden="1">
      <c r="A4377" s="502" t="s">
        <v>5539</v>
      </c>
      <c r="B4377" s="501">
        <v>202209</v>
      </c>
      <c r="C4377" s="98" t="s">
        <v>5073</v>
      </c>
      <c r="D4377" s="502" t="s">
        <v>5564</v>
      </c>
      <c r="E4377" s="502" t="s">
        <v>5565</v>
      </c>
      <c r="F4377" s="504">
        <v>1500</v>
      </c>
      <c r="G4377" s="502" t="s">
        <v>5228</v>
      </c>
      <c r="H4377" s="502" t="s">
        <v>1015</v>
      </c>
      <c r="I4377" s="258">
        <v>2734</v>
      </c>
      <c r="J4377" s="351" t="s">
        <v>1011</v>
      </c>
      <c r="K4377" s="482" t="s">
        <v>4206</v>
      </c>
      <c r="L4377" t="str">
        <f>VLOOKUP(J4377,'State V-Lookup'!$A$1:$B$19,2,0)</f>
        <v>KENTUCKY</v>
      </c>
      <c r="M4377" t="str">
        <f>VLOOKUP(I4377,'Cost Center VLookup'!$A$1:$C$99,2,0)</f>
        <v>2734 KY Div Bowling Green C&amp;M/Service</v>
      </c>
      <c r="N4377" t="str">
        <f>VLOOKUP(I4377,'Cost Center VLookup'!$A$1:$C$89,3,0)</f>
        <v>Don Bonner / Kolby Beals</v>
      </c>
      <c r="O4377" t="str">
        <f>VLOOKUP(I4377,'Cost Center VLookup'!$A$1:$D$97,4,0)</f>
        <v>Mike Close</v>
      </c>
    </row>
    <row r="4378" spans="1:15" ht="15" hidden="1">
      <c r="A4378" s="502" t="s">
        <v>5539</v>
      </c>
      <c r="B4378" s="501">
        <v>202209</v>
      </c>
      <c r="C4378" s="98" t="s">
        <v>5073</v>
      </c>
      <c r="D4378" s="502" t="s">
        <v>5566</v>
      </c>
      <c r="E4378" s="502" t="s">
        <v>5045</v>
      </c>
      <c r="F4378" s="504">
        <v>4000</v>
      </c>
      <c r="G4378" s="502" t="s">
        <v>5355</v>
      </c>
      <c r="H4378" s="502" t="s">
        <v>1019</v>
      </c>
      <c r="I4378" s="258">
        <v>2734</v>
      </c>
      <c r="J4378" s="351" t="s">
        <v>1011</v>
      </c>
      <c r="K4378" s="482" t="s">
        <v>4207</v>
      </c>
      <c r="L4378" t="str">
        <f>VLOOKUP(J4378,'State V-Lookup'!$A$1:$B$19,2,0)</f>
        <v>KENTUCKY</v>
      </c>
      <c r="M4378" t="str">
        <f>VLOOKUP(I4378,'Cost Center VLookup'!$A$1:$C$99,2,0)</f>
        <v>2734 KY Div Bowling Green C&amp;M/Service</v>
      </c>
      <c r="N4378" t="str">
        <f>VLOOKUP(I4378,'Cost Center VLookup'!$A$1:$C$89,3,0)</f>
        <v>Don Bonner / Kolby Beals</v>
      </c>
      <c r="O4378" t="str">
        <f>VLOOKUP(I4378,'Cost Center VLookup'!$A$1:$D$97,4,0)</f>
        <v>Mike Close</v>
      </c>
    </row>
    <row r="4379" spans="1:15" ht="15" hidden="1">
      <c r="A4379" s="502" t="s">
        <v>5539</v>
      </c>
      <c r="B4379" s="501">
        <v>202209</v>
      </c>
      <c r="C4379" s="98" t="s">
        <v>5073</v>
      </c>
      <c r="D4379" s="502" t="s">
        <v>5567</v>
      </c>
      <c r="E4379" s="502" t="s">
        <v>470</v>
      </c>
      <c r="F4379" s="504">
        <v>20000</v>
      </c>
      <c r="G4379" s="502" t="s">
        <v>5228</v>
      </c>
      <c r="H4379" s="502" t="s">
        <v>1015</v>
      </c>
      <c r="I4379" s="258">
        <v>2636</v>
      </c>
      <c r="J4379" s="351" t="s">
        <v>1011</v>
      </c>
      <c r="K4379" s="482" t="s">
        <v>4207</v>
      </c>
      <c r="L4379" t="str">
        <f>VLOOKUP(J4379,'State V-Lookup'!$A$1:$B$19,2,0)</f>
        <v>KENTUCKY</v>
      </c>
      <c r="M4379" t="str">
        <f>VLOOKUP(I4379,'Cost Center VLookup'!$A$1:$C$99,2,0)</f>
        <v>2636 KY Div Owensboro C&amp;M/Service</v>
      </c>
      <c r="N4379" t="str">
        <f>VLOOKUP(I4379,'Cost Center VLookup'!$A$1:$C$89,3,0)</f>
        <v>Robbie Porter / Daniel Mayfield</v>
      </c>
      <c r="O4379" t="str">
        <f>VLOOKUP(I4379,'Cost Center VLookup'!$A$1:$D$97,4,0)</f>
        <v>Mariam Tucker</v>
      </c>
    </row>
    <row r="4380" spans="1:15" ht="15" hidden="1">
      <c r="A4380" s="502" t="s">
        <v>5540</v>
      </c>
      <c r="B4380" s="501">
        <v>202209</v>
      </c>
      <c r="C4380" s="98" t="s">
        <v>5073</v>
      </c>
      <c r="D4380" s="502" t="s">
        <v>5568</v>
      </c>
      <c r="E4380" s="502" t="s">
        <v>4005</v>
      </c>
      <c r="F4380" s="504">
        <v>5000</v>
      </c>
      <c r="G4380" s="502" t="s">
        <v>5228</v>
      </c>
      <c r="H4380" s="502" t="s">
        <v>1015</v>
      </c>
      <c r="I4380" s="258">
        <v>3344</v>
      </c>
      <c r="J4380" s="481" t="s">
        <v>1026</v>
      </c>
      <c r="K4380" s="482" t="s">
        <v>4207</v>
      </c>
      <c r="L4380" t="str">
        <f>VLOOKUP(J4380,'State V-Lookup'!$A$1:$B$19,2,0)</f>
        <v>TENNESSEE</v>
      </c>
      <c r="M4380" t="str">
        <f>VLOOKUP(I4380,'Cost Center VLookup'!$A$1:$C$99,2,0)</f>
        <v>3344 Mid St Div Shelbyville Operations</v>
      </c>
      <c r="N4380" t="str">
        <f>VLOOKUP(I4380,'Cost Center VLookup'!$A$1:$C$89,3,0)</f>
        <v>James Robbins / Jason Griffin</v>
      </c>
      <c r="O4380" t="str">
        <f>VLOOKUP(I4380,'Cost Center VLookup'!$A$1:$D$97,4,0)</f>
        <v>Brett Lowe</v>
      </c>
    </row>
    <row r="4381" spans="1:15" ht="15" hidden="1">
      <c r="A4381" s="502" t="s">
        <v>5540</v>
      </c>
      <c r="B4381" s="501">
        <v>202209</v>
      </c>
      <c r="C4381" s="98" t="s">
        <v>5073</v>
      </c>
      <c r="D4381" s="502" t="s">
        <v>5569</v>
      </c>
      <c r="E4381" s="502" t="s">
        <v>2295</v>
      </c>
      <c r="F4381" s="504">
        <v>3185</v>
      </c>
      <c r="G4381" s="502" t="s">
        <v>5226</v>
      </c>
      <c r="H4381" s="502" t="s">
        <v>1012</v>
      </c>
      <c r="I4381" s="258">
        <v>3435</v>
      </c>
      <c r="J4381" s="481" t="s">
        <v>1026</v>
      </c>
      <c r="K4381" s="482" t="s">
        <v>4207</v>
      </c>
      <c r="L4381" t="str">
        <f>VLOOKUP(J4381,'State V-Lookup'!$A$1:$B$19,2,0)</f>
        <v>TENNESSEE</v>
      </c>
      <c r="M4381" t="str">
        <f>VLOOKUP(I4381,'Cost Center VLookup'!$A$1:$C$99,2,0)</f>
        <v>3435 Mid St Div Greenville/Morristown Operations</v>
      </c>
      <c r="N4381" t="str">
        <f>VLOOKUP(I4381,'Cost Center VLookup'!$A$1:$C$89,3,0)</f>
        <v>Jonathan Barnett</v>
      </c>
      <c r="O4381" t="str">
        <f>VLOOKUP(I4381,'Cost Center VLookup'!$A$1:$D$97,4,0)</f>
        <v>Bernie Anderson</v>
      </c>
    </row>
    <row r="4382" spans="1:15" ht="15" hidden="1">
      <c r="A4382" s="502" t="s">
        <v>5540</v>
      </c>
      <c r="B4382" s="501">
        <v>202209</v>
      </c>
      <c r="C4382" s="98" t="s">
        <v>5073</v>
      </c>
      <c r="D4382" s="502" t="s">
        <v>5569</v>
      </c>
      <c r="E4382" s="502" t="s">
        <v>2295</v>
      </c>
      <c r="F4382" s="504">
        <v>16815</v>
      </c>
      <c r="G4382" s="502" t="s">
        <v>5226</v>
      </c>
      <c r="H4382" s="502" t="s">
        <v>1012</v>
      </c>
      <c r="I4382" s="258">
        <v>3434</v>
      </c>
      <c r="J4382" s="481" t="s">
        <v>1026</v>
      </c>
      <c r="K4382" s="482" t="s">
        <v>4207</v>
      </c>
      <c r="L4382" t="str">
        <f>VLOOKUP(J4382,'State V-Lookup'!$A$1:$B$19,2,0)</f>
        <v>TENNESSEE</v>
      </c>
      <c r="M4382" t="str">
        <f>VLOOKUP(I4382,'Cost Center VLookup'!$A$1:$C$99,2,0)</f>
        <v>3434 Mid St Div Maryville Operations</v>
      </c>
      <c r="N4382" t="str">
        <f>VLOOKUP(I4382,'Cost Center VLookup'!$A$1:$C$89,3,0)</f>
        <v>Bobby Burrell</v>
      </c>
      <c r="O4382" t="str">
        <f>VLOOKUP(I4382,'Cost Center VLookup'!$A$1:$D$97,4,0)</f>
        <v>Bernie Anderson</v>
      </c>
    </row>
    <row r="4383" spans="1:15" ht="15" hidden="1">
      <c r="A4383" s="502" t="s">
        <v>5540</v>
      </c>
      <c r="B4383" s="501">
        <v>202209</v>
      </c>
      <c r="C4383" s="98" t="s">
        <v>5073</v>
      </c>
      <c r="D4383" s="502" t="s">
        <v>5570</v>
      </c>
      <c r="E4383" s="502" t="s">
        <v>4662</v>
      </c>
      <c r="F4383" s="504">
        <v>20000</v>
      </c>
      <c r="G4383" s="502" t="s">
        <v>5228</v>
      </c>
      <c r="H4383" s="502" t="s">
        <v>1015</v>
      </c>
      <c r="I4383" s="258">
        <v>3438</v>
      </c>
      <c r="J4383" s="503" t="s">
        <v>1035</v>
      </c>
      <c r="K4383" s="482" t="s">
        <v>4207</v>
      </c>
      <c r="L4383" t="str">
        <f>VLOOKUP(J4383,'State V-Lookup'!$A$1:$B$19,2,0)</f>
        <v>VIRGINIA</v>
      </c>
      <c r="M4383" t="str">
        <f>VLOOKUP(I4383,'Cost Center VLookup'!$A$1:$C$99,2,0)</f>
        <v>3438 Mid St Div New River North Operations</v>
      </c>
      <c r="N4383" t="str">
        <f>VLOOKUP(I4383,'Cost Center VLookup'!$A$1:$C$89,3,0)</f>
        <v>Perry Patterson</v>
      </c>
      <c r="O4383" t="str">
        <f>VLOOKUP(I4383,'Cost Center VLookup'!$A$1:$D$97,4,0)</f>
        <v>Bernie Anderson</v>
      </c>
    </row>
    <row r="4384" spans="1:15" ht="15" hidden="1">
      <c r="A4384" s="502" t="s">
        <v>5541</v>
      </c>
      <c r="B4384" s="501">
        <v>202209</v>
      </c>
      <c r="C4384" s="98" t="s">
        <v>5073</v>
      </c>
      <c r="D4384" s="502" t="s">
        <v>5571</v>
      </c>
      <c r="E4384" s="502" t="s">
        <v>4439</v>
      </c>
      <c r="F4384" s="504">
        <v>600</v>
      </c>
      <c r="G4384" s="502" t="s">
        <v>5228</v>
      </c>
      <c r="H4384" s="502" t="s">
        <v>1015</v>
      </c>
      <c r="I4384" s="258">
        <v>2734</v>
      </c>
      <c r="J4384" s="351" t="s">
        <v>1011</v>
      </c>
      <c r="K4384" s="482" t="s">
        <v>4207</v>
      </c>
      <c r="L4384" t="str">
        <f>VLOOKUP(J4384,'State V-Lookup'!$A$1:$B$19,2,0)</f>
        <v>KENTUCKY</v>
      </c>
      <c r="M4384" t="str">
        <f>VLOOKUP(I4384,'Cost Center VLookup'!$A$1:$C$99,2,0)</f>
        <v>2734 KY Div Bowling Green C&amp;M/Service</v>
      </c>
      <c r="N4384" t="str">
        <f>VLOOKUP(I4384,'Cost Center VLookup'!$A$1:$C$89,3,0)</f>
        <v>Don Bonner / Kolby Beals</v>
      </c>
      <c r="O4384" t="str">
        <f>VLOOKUP(I4384,'Cost Center VLookup'!$A$1:$D$97,4,0)</f>
        <v>Mike Close</v>
      </c>
    </row>
    <row r="4385" spans="1:15" ht="15" hidden="1">
      <c r="A4385" s="502" t="s">
        <v>5541</v>
      </c>
      <c r="B4385" s="501">
        <v>202209</v>
      </c>
      <c r="C4385" s="98" t="s">
        <v>5073</v>
      </c>
      <c r="D4385" s="502" t="s">
        <v>5572</v>
      </c>
      <c r="E4385" s="502" t="s">
        <v>801</v>
      </c>
      <c r="F4385" s="504">
        <v>25000</v>
      </c>
      <c r="G4385" s="502" t="s">
        <v>5228</v>
      </c>
      <c r="H4385" s="502" t="s">
        <v>1015</v>
      </c>
      <c r="I4385" s="258">
        <v>2636</v>
      </c>
      <c r="J4385" s="351" t="s">
        <v>1011</v>
      </c>
      <c r="K4385" s="482" t="s">
        <v>4207</v>
      </c>
      <c r="L4385" t="str">
        <f>VLOOKUP(J4385,'State V-Lookup'!$A$1:$B$19,2,0)</f>
        <v>KENTUCKY</v>
      </c>
      <c r="M4385" t="str">
        <f>VLOOKUP(I4385,'Cost Center VLookup'!$A$1:$C$99,2,0)</f>
        <v>2636 KY Div Owensboro C&amp;M/Service</v>
      </c>
      <c r="N4385" t="str">
        <f>VLOOKUP(I4385,'Cost Center VLookup'!$A$1:$C$89,3,0)</f>
        <v>Robbie Porter / Daniel Mayfield</v>
      </c>
      <c r="O4385" t="str">
        <f>VLOOKUP(I4385,'Cost Center VLookup'!$A$1:$D$97,4,0)</f>
        <v>Mariam Tucker</v>
      </c>
    </row>
    <row r="4386" spans="1:15" ht="15" hidden="1">
      <c r="A4386" s="502" t="s">
        <v>5541</v>
      </c>
      <c r="B4386" s="501">
        <v>202209</v>
      </c>
      <c r="C4386" s="98" t="s">
        <v>5073</v>
      </c>
      <c r="D4386" s="502" t="s">
        <v>5573</v>
      </c>
      <c r="E4386" s="502" t="s">
        <v>3105</v>
      </c>
      <c r="F4386" s="504">
        <v>40000</v>
      </c>
      <c r="G4386" s="502" t="s">
        <v>5228</v>
      </c>
      <c r="H4386" s="502" t="s">
        <v>1015</v>
      </c>
      <c r="I4386" s="258">
        <v>2636</v>
      </c>
      <c r="J4386" s="351" t="s">
        <v>1011</v>
      </c>
      <c r="K4386" s="482" t="s">
        <v>4207</v>
      </c>
      <c r="L4386" t="str">
        <f>VLOOKUP(J4386,'State V-Lookup'!$A$1:$B$19,2,0)</f>
        <v>KENTUCKY</v>
      </c>
      <c r="M4386" t="str">
        <f>VLOOKUP(I4386,'Cost Center VLookup'!$A$1:$C$99,2,0)</f>
        <v>2636 KY Div Owensboro C&amp;M/Service</v>
      </c>
      <c r="N4386" t="str">
        <f>VLOOKUP(I4386,'Cost Center VLookup'!$A$1:$C$89,3,0)</f>
        <v>Robbie Porter / Daniel Mayfield</v>
      </c>
      <c r="O4386" t="str">
        <f>VLOOKUP(I4386,'Cost Center VLookup'!$A$1:$D$97,4,0)</f>
        <v>Mariam Tucker</v>
      </c>
    </row>
    <row r="4387" spans="1:15" ht="15" hidden="1">
      <c r="A4387" s="502" t="s">
        <v>5541</v>
      </c>
      <c r="B4387" s="501">
        <v>202209</v>
      </c>
      <c r="C4387" s="98" t="s">
        <v>5073</v>
      </c>
      <c r="D4387" s="502" t="s">
        <v>5574</v>
      </c>
      <c r="E4387" s="502" t="s">
        <v>4808</v>
      </c>
      <c r="F4387" s="504">
        <v>5000</v>
      </c>
      <c r="G4387" s="502" t="s">
        <v>5513</v>
      </c>
      <c r="H4387" s="502" t="s">
        <v>1017</v>
      </c>
      <c r="I4387" s="258">
        <v>2634</v>
      </c>
      <c r="J4387" s="351" t="s">
        <v>1011</v>
      </c>
      <c r="K4387" s="482" t="s">
        <v>4207</v>
      </c>
      <c r="L4387" t="str">
        <f>VLOOKUP(J4387,'State V-Lookup'!$A$1:$B$19,2,0)</f>
        <v>KENTUCKY</v>
      </c>
      <c r="M4387" t="str">
        <f>VLOOKUP(I4387,'Cost Center VLookup'!$A$1:$C$99,2,0)</f>
        <v>2634 KY Div Madisonville C&amp;M/Service</v>
      </c>
      <c r="N4387" t="str">
        <f>VLOOKUP(I4387,'Cost Center VLookup'!$A$1:$C$89,3,0)</f>
        <v>Mike Coleman</v>
      </c>
      <c r="O4387" t="str">
        <f>VLOOKUP(I4387,'Cost Center VLookup'!$A$1:$D$97,4,0)</f>
        <v>Mariam Tucker</v>
      </c>
    </row>
    <row r="4388" spans="1:15" ht="15" hidden="1">
      <c r="A4388" s="502" t="s">
        <v>5541</v>
      </c>
      <c r="B4388" s="501">
        <v>202209</v>
      </c>
      <c r="C4388" s="98" t="s">
        <v>5073</v>
      </c>
      <c r="D4388" s="502" t="s">
        <v>5575</v>
      </c>
      <c r="E4388" s="502" t="s">
        <v>5088</v>
      </c>
      <c r="F4388" s="504">
        <v>7500</v>
      </c>
      <c r="G4388" s="502" t="s">
        <v>5228</v>
      </c>
      <c r="H4388" s="502" t="s">
        <v>1015</v>
      </c>
      <c r="I4388" s="258">
        <v>3333</v>
      </c>
      <c r="J4388" s="481" t="s">
        <v>1026</v>
      </c>
      <c r="K4388" s="482" t="s">
        <v>4207</v>
      </c>
      <c r="L4388" t="str">
        <f>VLOOKUP(J4388,'State V-Lookup'!$A$1:$B$19,2,0)</f>
        <v>TENNESSEE</v>
      </c>
      <c r="M4388" t="str">
        <f>VLOOKUP(I4388,'Cost Center VLookup'!$A$1:$C$99,2,0)</f>
        <v>3333 Mid St Div Public Affairs</v>
      </c>
      <c r="N4388" t="str">
        <f>VLOOKUP(I4388,'Cost Center VLookup'!$A$1:$C$89,3,0)</f>
        <v>Mark Martin</v>
      </c>
      <c r="O4388" t="str">
        <f>VLOOKUP(I4388,'Cost Center VLookup'!$A$1:$D$97,4,0)</f>
        <v>Administration</v>
      </c>
    </row>
    <row r="4389" spans="1:15" ht="15" hidden="1">
      <c r="A4389" s="502" t="s">
        <v>5541</v>
      </c>
      <c r="B4389" s="501">
        <v>202209</v>
      </c>
      <c r="C4389" s="98" t="s">
        <v>5073</v>
      </c>
      <c r="D4389" s="502" t="s">
        <v>5576</v>
      </c>
      <c r="E4389" s="502" t="s">
        <v>491</v>
      </c>
      <c r="F4389" s="504">
        <v>3000</v>
      </c>
      <c r="G4389" s="502" t="s">
        <v>5228</v>
      </c>
      <c r="H4389" s="502" t="s">
        <v>1015</v>
      </c>
      <c r="I4389" s="258">
        <v>2636</v>
      </c>
      <c r="J4389" s="351" t="s">
        <v>1011</v>
      </c>
      <c r="K4389" s="482" t="s">
        <v>4207</v>
      </c>
      <c r="L4389" t="str">
        <f>VLOOKUP(J4389,'State V-Lookup'!$A$1:$B$19,2,0)</f>
        <v>KENTUCKY</v>
      </c>
      <c r="M4389" t="str">
        <f>VLOOKUP(I4389,'Cost Center VLookup'!$A$1:$C$99,2,0)</f>
        <v>2636 KY Div Owensboro C&amp;M/Service</v>
      </c>
      <c r="N4389" t="str">
        <f>VLOOKUP(I4389,'Cost Center VLookup'!$A$1:$C$89,3,0)</f>
        <v>Robbie Porter / Daniel Mayfield</v>
      </c>
      <c r="O4389" t="str">
        <f>VLOOKUP(I4389,'Cost Center VLookup'!$A$1:$D$97,4,0)</f>
        <v>Mariam Tucker</v>
      </c>
    </row>
    <row r="4390" spans="1:15" ht="15" hidden="1">
      <c r="A4390" s="502" t="s">
        <v>5541</v>
      </c>
      <c r="B4390" s="501">
        <v>202209</v>
      </c>
      <c r="C4390" s="98" t="s">
        <v>5073</v>
      </c>
      <c r="D4390" s="502" t="s">
        <v>5577</v>
      </c>
      <c r="E4390" s="502" t="s">
        <v>3839</v>
      </c>
      <c r="F4390" s="504">
        <v>2000</v>
      </c>
      <c r="G4390" s="502" t="s">
        <v>5228</v>
      </c>
      <c r="H4390" s="502" t="s">
        <v>1015</v>
      </c>
      <c r="I4390" s="258">
        <v>2734</v>
      </c>
      <c r="J4390" s="351" t="s">
        <v>1011</v>
      </c>
      <c r="K4390" s="482" t="s">
        <v>4207</v>
      </c>
      <c r="L4390" t="str">
        <f>VLOOKUP(J4390,'State V-Lookup'!$A$1:$B$19,2,0)</f>
        <v>KENTUCKY</v>
      </c>
      <c r="M4390" t="str">
        <f>VLOOKUP(I4390,'Cost Center VLookup'!$A$1:$C$99,2,0)</f>
        <v>2734 KY Div Bowling Green C&amp;M/Service</v>
      </c>
      <c r="N4390" t="str">
        <f>VLOOKUP(I4390,'Cost Center VLookup'!$A$1:$C$89,3,0)</f>
        <v>Don Bonner / Kolby Beals</v>
      </c>
      <c r="O4390" t="str">
        <f>VLOOKUP(I4390,'Cost Center VLookup'!$A$1:$D$97,4,0)</f>
        <v>Mike Close</v>
      </c>
    </row>
    <row r="4391" spans="1:15" ht="15" hidden="1">
      <c r="A4391" s="502" t="s">
        <v>5541</v>
      </c>
      <c r="B4391" s="501">
        <v>202209</v>
      </c>
      <c r="C4391" s="98" t="s">
        <v>5073</v>
      </c>
      <c r="D4391" s="502" t="s">
        <v>5578</v>
      </c>
      <c r="E4391" s="502" t="s">
        <v>581</v>
      </c>
      <c r="F4391" s="504">
        <v>3000</v>
      </c>
      <c r="G4391" s="502" t="s">
        <v>5241</v>
      </c>
      <c r="H4391" s="502" t="s">
        <v>1016</v>
      </c>
      <c r="I4391" s="258">
        <v>2734</v>
      </c>
      <c r="J4391" s="351" t="s">
        <v>1011</v>
      </c>
      <c r="K4391" s="482" t="s">
        <v>4207</v>
      </c>
      <c r="L4391" t="str">
        <f>VLOOKUP(J4391,'State V-Lookup'!$A$1:$B$19,2,0)</f>
        <v>KENTUCKY</v>
      </c>
      <c r="M4391" t="str">
        <f>VLOOKUP(I4391,'Cost Center VLookup'!$A$1:$C$99,2,0)</f>
        <v>2734 KY Div Bowling Green C&amp;M/Service</v>
      </c>
      <c r="N4391" t="str">
        <f>VLOOKUP(I4391,'Cost Center VLookup'!$A$1:$C$89,3,0)</f>
        <v>Don Bonner / Kolby Beals</v>
      </c>
      <c r="O4391" t="str">
        <f>VLOOKUP(I4391,'Cost Center VLookup'!$A$1:$D$97,4,0)</f>
        <v>Mike Close</v>
      </c>
    </row>
    <row r="4392" spans="1:15" ht="15" hidden="1">
      <c r="A4392" s="502" t="s">
        <v>5541</v>
      </c>
      <c r="B4392" s="501">
        <v>202209</v>
      </c>
      <c r="C4392" s="98" t="s">
        <v>5073</v>
      </c>
      <c r="D4392" s="502" t="s">
        <v>5579</v>
      </c>
      <c r="E4392" s="502" t="s">
        <v>4628</v>
      </c>
      <c r="F4392" s="504">
        <v>2000</v>
      </c>
      <c r="G4392" s="502" t="s">
        <v>5228</v>
      </c>
      <c r="H4392" s="502" t="s">
        <v>1015</v>
      </c>
      <c r="I4392" s="258">
        <v>2734</v>
      </c>
      <c r="J4392" s="351" t="s">
        <v>1011</v>
      </c>
      <c r="K4392" s="482" t="s">
        <v>4207</v>
      </c>
      <c r="L4392" t="str">
        <f>VLOOKUP(J4392,'State V-Lookup'!$A$1:$B$19,2,0)</f>
        <v>KENTUCKY</v>
      </c>
      <c r="M4392" t="str">
        <f>VLOOKUP(I4392,'Cost Center VLookup'!$A$1:$C$99,2,0)</f>
        <v>2734 KY Div Bowling Green C&amp;M/Service</v>
      </c>
      <c r="N4392" t="str">
        <f>VLOOKUP(I4392,'Cost Center VLookup'!$A$1:$C$89,3,0)</f>
        <v>Don Bonner / Kolby Beals</v>
      </c>
      <c r="O4392" t="str">
        <f>VLOOKUP(I4392,'Cost Center VLookup'!$A$1:$D$97,4,0)</f>
        <v>Mike Close</v>
      </c>
    </row>
    <row r="4393" spans="1:15" ht="15" hidden="1">
      <c r="A4393" s="502" t="s">
        <v>5541</v>
      </c>
      <c r="B4393" s="501">
        <v>202209</v>
      </c>
      <c r="C4393" s="98" t="s">
        <v>5073</v>
      </c>
      <c r="D4393" s="502" t="s">
        <v>5580</v>
      </c>
      <c r="E4393" s="502" t="s">
        <v>2717</v>
      </c>
      <c r="F4393" s="504">
        <v>3000</v>
      </c>
      <c r="G4393" s="502" t="s">
        <v>5228</v>
      </c>
      <c r="H4393" s="502" t="s">
        <v>1015</v>
      </c>
      <c r="I4393" s="258">
        <v>2734</v>
      </c>
      <c r="J4393" s="351" t="s">
        <v>1011</v>
      </c>
      <c r="K4393" s="482" t="s">
        <v>4207</v>
      </c>
      <c r="L4393" t="str">
        <f>VLOOKUP(J4393,'State V-Lookup'!$A$1:$B$19,2,0)</f>
        <v>KENTUCKY</v>
      </c>
      <c r="M4393" t="str">
        <f>VLOOKUP(I4393,'Cost Center VLookup'!$A$1:$C$99,2,0)</f>
        <v>2734 KY Div Bowling Green C&amp;M/Service</v>
      </c>
      <c r="N4393" t="str">
        <f>VLOOKUP(I4393,'Cost Center VLookup'!$A$1:$C$89,3,0)</f>
        <v>Don Bonner / Kolby Beals</v>
      </c>
      <c r="O4393" t="str">
        <f>VLOOKUP(I4393,'Cost Center VLookup'!$A$1:$D$97,4,0)</f>
        <v>Mike Close</v>
      </c>
    </row>
    <row r="4394" spans="1:15" ht="15" hidden="1">
      <c r="A4394" s="502" t="s">
        <v>5541</v>
      </c>
      <c r="B4394" s="501">
        <v>202209</v>
      </c>
      <c r="C4394" s="98" t="s">
        <v>5073</v>
      </c>
      <c r="D4394" s="502" t="s">
        <v>5581</v>
      </c>
      <c r="E4394" s="502" t="s">
        <v>321</v>
      </c>
      <c r="F4394" s="504">
        <v>2000</v>
      </c>
      <c r="G4394" s="502" t="s">
        <v>5228</v>
      </c>
      <c r="H4394" s="502" t="s">
        <v>1015</v>
      </c>
      <c r="I4394" s="258">
        <v>2738</v>
      </c>
      <c r="J4394" s="351" t="s">
        <v>1011</v>
      </c>
      <c r="K4394" s="482" t="s">
        <v>4207</v>
      </c>
      <c r="L4394" t="str">
        <f>VLOOKUP(J4394,'State V-Lookup'!$A$1:$B$19,2,0)</f>
        <v>KENTUCKY</v>
      </c>
      <c r="M4394" t="str">
        <f>VLOOKUP(I4394,'Cost Center VLookup'!$A$1:$C$99,2,0)</f>
        <v>2738 KY Div Campbellsville C&amp;M/Service</v>
      </c>
      <c r="N4394" t="str">
        <f>VLOOKUP(I4394,'Cost Center VLookup'!$A$1:$C$89,3,0)</f>
        <v>Matt Ferguson</v>
      </c>
      <c r="O4394" t="str">
        <f>VLOOKUP(I4394,'Cost Center VLookup'!$A$1:$D$97,4,0)</f>
        <v>Mike Close</v>
      </c>
    </row>
    <row r="4395" spans="1:15" ht="15" hidden="1">
      <c r="A4395" s="502" t="s">
        <v>5541</v>
      </c>
      <c r="B4395" s="501">
        <v>202209</v>
      </c>
      <c r="C4395" s="98" t="s">
        <v>5073</v>
      </c>
      <c r="D4395" s="502" t="s">
        <v>5582</v>
      </c>
      <c r="E4395" s="502" t="s">
        <v>592</v>
      </c>
      <c r="F4395" s="504">
        <v>1000</v>
      </c>
      <c r="G4395" s="502" t="s">
        <v>5228</v>
      </c>
      <c r="H4395" s="502" t="s">
        <v>1015</v>
      </c>
      <c r="I4395" s="258">
        <v>2735</v>
      </c>
      <c r="J4395" s="351" t="s">
        <v>1011</v>
      </c>
      <c r="K4395" s="482" t="s">
        <v>4207</v>
      </c>
      <c r="L4395" t="str">
        <f>VLOOKUP(J4395,'State V-Lookup'!$A$1:$B$19,2,0)</f>
        <v>KENTUCKY</v>
      </c>
      <c r="M4395" t="str">
        <f>VLOOKUP(I4395,'Cost Center VLookup'!$A$1:$C$99,2,0)</f>
        <v>2735 KY Div Glasgow C&amp;M/Service</v>
      </c>
      <c r="N4395" t="str">
        <f>VLOOKUP(I4395,'Cost Center VLookup'!$A$1:$C$89,3,0)</f>
        <v>Brett Lowe</v>
      </c>
      <c r="O4395" t="str">
        <f>VLOOKUP(I4395,'Cost Center VLookup'!$A$1:$D$97,4,0)</f>
        <v>Mike Close</v>
      </c>
    </row>
    <row r="4396" spans="1:15" ht="15" hidden="1">
      <c r="A4396" s="502" t="s">
        <v>5541</v>
      </c>
      <c r="B4396" s="501">
        <v>202209</v>
      </c>
      <c r="C4396" s="98" t="s">
        <v>5073</v>
      </c>
      <c r="D4396" s="502" t="s">
        <v>5583</v>
      </c>
      <c r="E4396" s="502" t="s">
        <v>581</v>
      </c>
      <c r="F4396" s="504">
        <v>3000</v>
      </c>
      <c r="G4396" s="502" t="s">
        <v>5228</v>
      </c>
      <c r="H4396" s="502" t="s">
        <v>1015</v>
      </c>
      <c r="I4396" s="258">
        <v>2736</v>
      </c>
      <c r="J4396" s="351" t="s">
        <v>1011</v>
      </c>
      <c r="K4396" s="482" t="s">
        <v>4207</v>
      </c>
      <c r="L4396" t="str">
        <f>VLOOKUP(J4396,'State V-Lookup'!$A$1:$B$19,2,0)</f>
        <v>KENTUCKY</v>
      </c>
      <c r="M4396" t="str">
        <f>VLOOKUP(I4396,'Cost Center VLookup'!$A$1:$C$99,2,0)</f>
        <v>2736 KY Div Hopkinsville C&amp;M/Service</v>
      </c>
      <c r="N4396" t="str">
        <f>VLOOKUP(I4396,'Cost Center VLookup'!$A$1:$C$89,3,0)</f>
        <v>Ryan Tolbert</v>
      </c>
      <c r="O4396" t="str">
        <f>VLOOKUP(I4396,'Cost Center VLookup'!$A$1:$D$97,4,0)</f>
        <v>Mariam Tucker</v>
      </c>
    </row>
    <row r="4397" spans="1:15" ht="15" hidden="1">
      <c r="A4397" s="502" t="s">
        <v>5541</v>
      </c>
      <c r="B4397" s="501">
        <v>202209</v>
      </c>
      <c r="C4397" s="98" t="s">
        <v>5073</v>
      </c>
      <c r="D4397" s="502" t="s">
        <v>5584</v>
      </c>
      <c r="E4397" s="502" t="s">
        <v>4053</v>
      </c>
      <c r="F4397" s="504">
        <v>3000</v>
      </c>
      <c r="G4397" s="502" t="s">
        <v>5228</v>
      </c>
      <c r="H4397" s="502" t="s">
        <v>1015</v>
      </c>
      <c r="I4397" s="258">
        <v>2636</v>
      </c>
      <c r="J4397" s="351" t="s">
        <v>1011</v>
      </c>
      <c r="K4397" s="482" t="s">
        <v>4207</v>
      </c>
      <c r="L4397" t="str">
        <f>VLOOKUP(J4397,'State V-Lookup'!$A$1:$B$19,2,0)</f>
        <v>KENTUCKY</v>
      </c>
      <c r="M4397" t="str">
        <f>VLOOKUP(I4397,'Cost Center VLookup'!$A$1:$C$99,2,0)</f>
        <v>2636 KY Div Owensboro C&amp;M/Service</v>
      </c>
      <c r="N4397" t="str">
        <f>VLOOKUP(I4397,'Cost Center VLookup'!$A$1:$C$89,3,0)</f>
        <v>Robbie Porter / Daniel Mayfield</v>
      </c>
      <c r="O4397" t="str">
        <f>VLOOKUP(I4397,'Cost Center VLookup'!$A$1:$D$97,4,0)</f>
        <v>Mariam Tucker</v>
      </c>
    </row>
    <row r="4398" spans="1:15" ht="15" hidden="1">
      <c r="A4398" s="502" t="s">
        <v>5541</v>
      </c>
      <c r="B4398" s="501">
        <v>202209</v>
      </c>
      <c r="C4398" s="98" t="s">
        <v>5073</v>
      </c>
      <c r="D4398" s="502" t="s">
        <v>5585</v>
      </c>
      <c r="E4398" s="502" t="s">
        <v>2763</v>
      </c>
      <c r="F4398" s="504">
        <v>4000</v>
      </c>
      <c r="G4398" s="502" t="s">
        <v>5228</v>
      </c>
      <c r="H4398" s="502" t="s">
        <v>1015</v>
      </c>
      <c r="I4398" s="258">
        <v>2636</v>
      </c>
      <c r="J4398" s="351" t="s">
        <v>1011</v>
      </c>
      <c r="K4398" s="482" t="s">
        <v>4207</v>
      </c>
      <c r="L4398" t="str">
        <f>VLOOKUP(J4398,'State V-Lookup'!$A$1:$B$19,2,0)</f>
        <v>KENTUCKY</v>
      </c>
      <c r="M4398" t="str">
        <f>VLOOKUP(I4398,'Cost Center VLookup'!$A$1:$C$99,2,0)</f>
        <v>2636 KY Div Owensboro C&amp;M/Service</v>
      </c>
      <c r="N4398" t="str">
        <f>VLOOKUP(I4398,'Cost Center VLookup'!$A$1:$C$89,3,0)</f>
        <v>Robbie Porter / Daniel Mayfield</v>
      </c>
      <c r="O4398" t="str">
        <f>VLOOKUP(I4398,'Cost Center VLookup'!$A$1:$D$97,4,0)</f>
        <v>Mariam Tucker</v>
      </c>
    </row>
    <row r="4399" spans="1:15" ht="15" hidden="1">
      <c r="A4399" s="502" t="s">
        <v>5541</v>
      </c>
      <c r="B4399" s="501">
        <v>202209</v>
      </c>
      <c r="C4399" s="98" t="s">
        <v>5073</v>
      </c>
      <c r="D4399" s="502" t="s">
        <v>5586</v>
      </c>
      <c r="E4399" s="502" t="s">
        <v>4622</v>
      </c>
      <c r="F4399" s="504">
        <v>5000</v>
      </c>
      <c r="G4399" s="502" t="s">
        <v>5228</v>
      </c>
      <c r="H4399" s="502" t="s">
        <v>1015</v>
      </c>
      <c r="I4399" s="258">
        <v>2636</v>
      </c>
      <c r="J4399" s="351" t="s">
        <v>1011</v>
      </c>
      <c r="K4399" s="482" t="s">
        <v>4207</v>
      </c>
      <c r="L4399" t="str">
        <f>VLOOKUP(J4399,'State V-Lookup'!$A$1:$B$19,2,0)</f>
        <v>KENTUCKY</v>
      </c>
      <c r="M4399" t="str">
        <f>VLOOKUP(I4399,'Cost Center VLookup'!$A$1:$C$99,2,0)</f>
        <v>2636 KY Div Owensboro C&amp;M/Service</v>
      </c>
      <c r="N4399" t="str">
        <f>VLOOKUP(I4399,'Cost Center VLookup'!$A$1:$C$89,3,0)</f>
        <v>Robbie Porter / Daniel Mayfield</v>
      </c>
      <c r="O4399" t="str">
        <f>VLOOKUP(I4399,'Cost Center VLookup'!$A$1:$D$97,4,0)</f>
        <v>Mariam Tucker</v>
      </c>
    </row>
    <row r="4400" spans="1:15" ht="15" hidden="1">
      <c r="A4400" s="502" t="s">
        <v>5541</v>
      </c>
      <c r="B4400" s="501">
        <v>202209</v>
      </c>
      <c r="C4400" s="98" t="s">
        <v>5073</v>
      </c>
      <c r="D4400" s="502" t="s">
        <v>5587</v>
      </c>
      <c r="E4400" s="502" t="s">
        <v>4639</v>
      </c>
      <c r="F4400" s="504">
        <v>2000</v>
      </c>
      <c r="G4400" s="502" t="s">
        <v>5228</v>
      </c>
      <c r="H4400" s="502" t="s">
        <v>1015</v>
      </c>
      <c r="I4400" s="258">
        <v>2636</v>
      </c>
      <c r="J4400" s="351" t="s">
        <v>1011</v>
      </c>
      <c r="K4400" s="482" t="s">
        <v>4207</v>
      </c>
      <c r="L4400" t="str">
        <f>VLOOKUP(J4400,'State V-Lookup'!$A$1:$B$19,2,0)</f>
        <v>KENTUCKY</v>
      </c>
      <c r="M4400" t="str">
        <f>VLOOKUP(I4400,'Cost Center VLookup'!$A$1:$C$99,2,0)</f>
        <v>2636 KY Div Owensboro C&amp;M/Service</v>
      </c>
      <c r="N4400" t="str">
        <f>VLOOKUP(I4400,'Cost Center VLookup'!$A$1:$C$89,3,0)</f>
        <v>Robbie Porter / Daniel Mayfield</v>
      </c>
      <c r="O4400" t="str">
        <f>VLOOKUP(I4400,'Cost Center VLookup'!$A$1:$D$97,4,0)</f>
        <v>Mariam Tucker</v>
      </c>
    </row>
    <row r="4401" spans="1:15" ht="15" hidden="1">
      <c r="A4401" s="502" t="s">
        <v>5541</v>
      </c>
      <c r="B4401" s="501">
        <v>202209</v>
      </c>
      <c r="C4401" s="98" t="s">
        <v>5073</v>
      </c>
      <c r="D4401" s="502" t="s">
        <v>5588</v>
      </c>
      <c r="E4401" s="502" t="s">
        <v>581</v>
      </c>
      <c r="F4401" s="504">
        <v>3000</v>
      </c>
      <c r="G4401" s="502" t="s">
        <v>5228</v>
      </c>
      <c r="H4401" s="502" t="s">
        <v>1015</v>
      </c>
      <c r="I4401" s="258">
        <v>2637</v>
      </c>
      <c r="J4401" s="351" t="s">
        <v>1011</v>
      </c>
      <c r="K4401" s="482" t="s">
        <v>4207</v>
      </c>
      <c r="L4401" t="str">
        <f>VLOOKUP(J4401,'State V-Lookup'!$A$1:$B$19,2,0)</f>
        <v>KENTUCKY</v>
      </c>
      <c r="M4401" t="str">
        <f>VLOOKUP(I4401,'Cost Center VLookup'!$A$1:$C$99,2,0)</f>
        <v>2637 KY Div Paducah C&amp;M/Service</v>
      </c>
      <c r="N4401" t="str">
        <f>VLOOKUP(I4401,'Cost Center VLookup'!$A$1:$C$89,3,0)</f>
        <v>Pat Mattingly / Sean Jones</v>
      </c>
      <c r="O4401" t="str">
        <f>VLOOKUP(I4401,'Cost Center VLookup'!$A$1:$D$97,4,0)</f>
        <v>Ryan Tolbert</v>
      </c>
    </row>
    <row r="4402" spans="1:15" ht="15" hidden="1">
      <c r="A4402" s="502" t="s">
        <v>5541</v>
      </c>
      <c r="B4402" s="501">
        <v>202209</v>
      </c>
      <c r="C4402" s="98" t="s">
        <v>5073</v>
      </c>
      <c r="D4402" s="502" t="s">
        <v>5589</v>
      </c>
      <c r="E4402" s="502" t="s">
        <v>3907</v>
      </c>
      <c r="F4402" s="504">
        <v>3000</v>
      </c>
      <c r="G4402" s="502" t="s">
        <v>5228</v>
      </c>
      <c r="H4402" s="502" t="s">
        <v>1015</v>
      </c>
      <c r="I4402" s="258">
        <v>2637</v>
      </c>
      <c r="J4402" s="351" t="s">
        <v>1011</v>
      </c>
      <c r="K4402" s="482" t="s">
        <v>4207</v>
      </c>
      <c r="L4402" t="str">
        <f>VLOOKUP(J4402,'State V-Lookup'!$A$1:$B$19,2,0)</f>
        <v>KENTUCKY</v>
      </c>
      <c r="M4402" t="str">
        <f>VLOOKUP(I4402,'Cost Center VLookup'!$A$1:$C$99,2,0)</f>
        <v>2637 KY Div Paducah C&amp;M/Service</v>
      </c>
      <c r="N4402" t="str">
        <f>VLOOKUP(I4402,'Cost Center VLookup'!$A$1:$C$89,3,0)</f>
        <v>Pat Mattingly / Sean Jones</v>
      </c>
      <c r="O4402" t="str">
        <f>VLOOKUP(I4402,'Cost Center VLookup'!$A$1:$D$97,4,0)</f>
        <v>Ryan Tolbert</v>
      </c>
    </row>
    <row r="4403" spans="1:15" ht="15" hidden="1">
      <c r="A4403" s="502" t="s">
        <v>5541</v>
      </c>
      <c r="B4403" s="501">
        <v>202209</v>
      </c>
      <c r="C4403" s="98" t="s">
        <v>5073</v>
      </c>
      <c r="D4403" s="502" t="s">
        <v>5590</v>
      </c>
      <c r="E4403" s="502" t="s">
        <v>4049</v>
      </c>
      <c r="F4403" s="504">
        <v>2000</v>
      </c>
      <c r="G4403" s="502" t="s">
        <v>5228</v>
      </c>
      <c r="H4403" s="502" t="s">
        <v>1015</v>
      </c>
      <c r="I4403" s="258">
        <v>2637</v>
      </c>
      <c r="J4403" s="351" t="s">
        <v>1011</v>
      </c>
      <c r="K4403" s="482" t="s">
        <v>4207</v>
      </c>
      <c r="L4403" t="str">
        <f>VLOOKUP(J4403,'State V-Lookup'!$A$1:$B$19,2,0)</f>
        <v>KENTUCKY</v>
      </c>
      <c r="M4403" t="str">
        <f>VLOOKUP(I4403,'Cost Center VLookup'!$A$1:$C$99,2,0)</f>
        <v>2637 KY Div Paducah C&amp;M/Service</v>
      </c>
      <c r="N4403" t="str">
        <f>VLOOKUP(I4403,'Cost Center VLookup'!$A$1:$C$89,3,0)</f>
        <v>Pat Mattingly / Sean Jones</v>
      </c>
      <c r="O4403" t="str">
        <f>VLOOKUP(I4403,'Cost Center VLookup'!$A$1:$D$97,4,0)</f>
        <v>Ryan Tolbert</v>
      </c>
    </row>
    <row r="4404" spans="1:15" ht="15" hidden="1">
      <c r="A4404" s="502" t="s">
        <v>5541</v>
      </c>
      <c r="B4404" s="501">
        <v>202209</v>
      </c>
      <c r="C4404" s="98" t="s">
        <v>5073</v>
      </c>
      <c r="D4404" s="502" t="s">
        <v>5591</v>
      </c>
      <c r="E4404" s="502" t="s">
        <v>4624</v>
      </c>
      <c r="F4404" s="504">
        <v>2000</v>
      </c>
      <c r="G4404" s="502" t="s">
        <v>5228</v>
      </c>
      <c r="H4404" s="502" t="s">
        <v>1015</v>
      </c>
      <c r="I4404" s="258">
        <v>2634</v>
      </c>
      <c r="J4404" s="351" t="s">
        <v>1011</v>
      </c>
      <c r="K4404" s="482" t="s">
        <v>4207</v>
      </c>
      <c r="L4404" t="str">
        <f>VLOOKUP(J4404,'State V-Lookup'!$A$1:$B$19,2,0)</f>
        <v>KENTUCKY</v>
      </c>
      <c r="M4404" t="str">
        <f>VLOOKUP(I4404,'Cost Center VLookup'!$A$1:$C$99,2,0)</f>
        <v>2634 KY Div Madisonville C&amp;M/Service</v>
      </c>
      <c r="N4404" t="str">
        <f>VLOOKUP(I4404,'Cost Center VLookup'!$A$1:$C$89,3,0)</f>
        <v>Mike Coleman</v>
      </c>
      <c r="O4404" t="str">
        <f>VLOOKUP(I4404,'Cost Center VLookup'!$A$1:$D$97,4,0)</f>
        <v>Mariam Tucker</v>
      </c>
    </row>
    <row r="4405" spans="1:15" ht="15" hidden="1">
      <c r="A4405" s="502" t="s">
        <v>5541</v>
      </c>
      <c r="B4405" s="501">
        <v>202209</v>
      </c>
      <c r="C4405" s="98" t="s">
        <v>5073</v>
      </c>
      <c r="D4405" s="502" t="s">
        <v>5592</v>
      </c>
      <c r="E4405" s="502" t="s">
        <v>581</v>
      </c>
      <c r="F4405" s="504">
        <v>3000</v>
      </c>
      <c r="G4405" s="502" t="s">
        <v>5228</v>
      </c>
      <c r="H4405" s="502" t="s">
        <v>1015</v>
      </c>
      <c r="I4405" s="258">
        <v>2634</v>
      </c>
      <c r="J4405" s="351" t="s">
        <v>1011</v>
      </c>
      <c r="K4405" s="482" t="s">
        <v>4207</v>
      </c>
      <c r="L4405" t="str">
        <f>VLOOKUP(J4405,'State V-Lookup'!$A$1:$B$19,2,0)</f>
        <v>KENTUCKY</v>
      </c>
      <c r="M4405" t="str">
        <f>VLOOKUP(I4405,'Cost Center VLookup'!$A$1:$C$99,2,0)</f>
        <v>2634 KY Div Madisonville C&amp;M/Service</v>
      </c>
      <c r="N4405" t="str">
        <f>VLOOKUP(I4405,'Cost Center VLookup'!$A$1:$C$89,3,0)</f>
        <v>Mike Coleman</v>
      </c>
      <c r="O4405" t="str">
        <f>VLOOKUP(I4405,'Cost Center VLookup'!$A$1:$D$97,4,0)</f>
        <v>Mariam Tucker</v>
      </c>
    </row>
    <row r="4406" spans="1:15" ht="15" hidden="1">
      <c r="A4406" s="502" t="s">
        <v>5541</v>
      </c>
      <c r="B4406" s="501">
        <v>202209</v>
      </c>
      <c r="C4406" s="98" t="s">
        <v>5073</v>
      </c>
      <c r="D4406" s="502" t="s">
        <v>5593</v>
      </c>
      <c r="E4406" s="502" t="s">
        <v>581</v>
      </c>
      <c r="F4406" s="504">
        <v>3000</v>
      </c>
      <c r="G4406" s="502" t="s">
        <v>5228</v>
      </c>
      <c r="H4406" s="502" t="s">
        <v>1015</v>
      </c>
      <c r="I4406" s="258">
        <v>2737</v>
      </c>
      <c r="J4406" s="351" t="s">
        <v>1011</v>
      </c>
      <c r="K4406" s="482" t="s">
        <v>4207</v>
      </c>
      <c r="L4406" t="str">
        <f>VLOOKUP(J4406,'State V-Lookup'!$A$1:$B$19,2,0)</f>
        <v>KENTUCKY</v>
      </c>
      <c r="M4406" t="str">
        <f>VLOOKUP(I4406,'Cost Center VLookup'!$A$1:$C$99,2,0)</f>
        <v>2737 KY Div Danville C&amp;M/Service</v>
      </c>
      <c r="N4406" t="str">
        <f>VLOOKUP(I4406,'Cost Center VLookup'!$A$1:$C$89,3,0)</f>
        <v>Jimmy Dale Smith</v>
      </c>
      <c r="O4406" t="str">
        <f>VLOOKUP(I4406,'Cost Center VLookup'!$A$1:$D$97,4,0)</f>
        <v>Mike Close</v>
      </c>
    </row>
    <row r="4407" spans="1:15" ht="15" hidden="1">
      <c r="A4407" s="502" t="s">
        <v>5541</v>
      </c>
      <c r="B4407" s="501">
        <v>202209</v>
      </c>
      <c r="C4407" s="98" t="s">
        <v>5073</v>
      </c>
      <c r="D4407" s="502" t="s">
        <v>5594</v>
      </c>
      <c r="E4407" s="502" t="s">
        <v>4641</v>
      </c>
      <c r="F4407" s="504">
        <v>3000</v>
      </c>
      <c r="G4407" s="502" t="s">
        <v>5228</v>
      </c>
      <c r="H4407" s="502" t="s">
        <v>1015</v>
      </c>
      <c r="I4407" s="258">
        <v>2737</v>
      </c>
      <c r="J4407" s="351" t="s">
        <v>1011</v>
      </c>
      <c r="K4407" s="482" t="s">
        <v>4207</v>
      </c>
      <c r="L4407" t="str">
        <f>VLOOKUP(J4407,'State V-Lookup'!$A$1:$B$19,2,0)</f>
        <v>KENTUCKY</v>
      </c>
      <c r="M4407" t="str">
        <f>VLOOKUP(I4407,'Cost Center VLookup'!$A$1:$C$99,2,0)</f>
        <v>2737 KY Div Danville C&amp;M/Service</v>
      </c>
      <c r="N4407" t="str">
        <f>VLOOKUP(I4407,'Cost Center VLookup'!$A$1:$C$89,3,0)</f>
        <v>Jimmy Dale Smith</v>
      </c>
      <c r="O4407" t="str">
        <f>VLOOKUP(I4407,'Cost Center VLookup'!$A$1:$D$97,4,0)</f>
        <v>Mike Close</v>
      </c>
    </row>
    <row r="4408" spans="1:15" ht="15" hidden="1">
      <c r="A4408" s="505" t="s">
        <v>5541</v>
      </c>
      <c r="B4408" s="506">
        <v>202209</v>
      </c>
      <c r="C4408" s="98" t="s">
        <v>5073</v>
      </c>
      <c r="D4408" s="505" t="s">
        <v>5595</v>
      </c>
      <c r="E4408" s="505" t="s">
        <v>5596</v>
      </c>
      <c r="F4408" s="507">
        <v>500</v>
      </c>
      <c r="G4408" s="505" t="s">
        <v>5226</v>
      </c>
      <c r="H4408" s="505" t="s">
        <v>1012</v>
      </c>
      <c r="I4408" s="258">
        <v>3343</v>
      </c>
      <c r="J4408" s="481" t="s">
        <v>1026</v>
      </c>
      <c r="K4408" s="482" t="s">
        <v>4206</v>
      </c>
      <c r="L4408" t="str">
        <f>VLOOKUP(J4408,'State V-Lookup'!$A$1:$B$19,2,0)</f>
        <v>TENNESSEE</v>
      </c>
      <c r="M4408" t="str">
        <f>VLOOKUP(I4408,'Cost Center VLookup'!$A$1:$C$99,2,0)</f>
        <v>3343 Mid St Div Murfreesboro Operations</v>
      </c>
      <c r="N4408" t="str">
        <f>VLOOKUP(I4408,'Cost Center VLookup'!$A$1:$C$89,3,0)</f>
        <v>James Robbins / Jason Griffin</v>
      </c>
      <c r="O4408" t="str">
        <f>VLOOKUP(I4408,'Cost Center VLookup'!$A$1:$D$97,4,0)</f>
        <v>Brett Lowe</v>
      </c>
    </row>
    <row r="4409" spans="1:15" ht="15" hidden="1">
      <c r="A4409" s="505" t="s">
        <v>5541</v>
      </c>
      <c r="B4409" s="506">
        <v>202209</v>
      </c>
      <c r="C4409" s="98" t="s">
        <v>5073</v>
      </c>
      <c r="D4409" s="505" t="s">
        <v>5597</v>
      </c>
      <c r="E4409" s="505" t="s">
        <v>5598</v>
      </c>
      <c r="F4409" s="507">
        <v>2000</v>
      </c>
      <c r="G4409" s="505" t="s">
        <v>5228</v>
      </c>
      <c r="H4409" s="505" t="s">
        <v>1015</v>
      </c>
      <c r="I4409" s="258">
        <v>2636</v>
      </c>
      <c r="J4409" s="351" t="s">
        <v>1011</v>
      </c>
      <c r="K4409" s="463" t="s">
        <v>4228</v>
      </c>
      <c r="L4409" t="str">
        <f>VLOOKUP(J4409,'State V-Lookup'!$A$1:$B$19,2,0)</f>
        <v>KENTUCKY</v>
      </c>
      <c r="M4409" t="str">
        <f>VLOOKUP(I4409,'Cost Center VLookup'!$A$1:$C$99,2,0)</f>
        <v>2636 KY Div Owensboro C&amp;M/Service</v>
      </c>
      <c r="N4409" t="str">
        <f>VLOOKUP(I4409,'Cost Center VLookup'!$A$1:$C$89,3,0)</f>
        <v>Robbie Porter / Daniel Mayfield</v>
      </c>
      <c r="O4409" t="str">
        <f>VLOOKUP(I4409,'Cost Center VLookup'!$A$1:$D$97,4,0)</f>
        <v>Mariam Tucker</v>
      </c>
    </row>
    <row r="4410" spans="1:15" ht="15" hidden="1">
      <c r="A4410" s="505" t="s">
        <v>5541</v>
      </c>
      <c r="B4410" s="506">
        <v>202209</v>
      </c>
      <c r="C4410" s="98" t="s">
        <v>5073</v>
      </c>
      <c r="D4410" s="505" t="s">
        <v>5599</v>
      </c>
      <c r="E4410" s="505" t="s">
        <v>5600</v>
      </c>
      <c r="F4410" s="507">
        <v>500</v>
      </c>
      <c r="G4410" s="505" t="s">
        <v>5228</v>
      </c>
      <c r="H4410" s="505" t="s">
        <v>1015</v>
      </c>
      <c r="I4410" s="258">
        <v>2636</v>
      </c>
      <c r="J4410" s="351" t="s">
        <v>1011</v>
      </c>
      <c r="K4410" s="482" t="s">
        <v>4207</v>
      </c>
      <c r="L4410" t="str">
        <f>VLOOKUP(J4410,'State V-Lookup'!$A$1:$B$19,2,0)</f>
        <v>KENTUCKY</v>
      </c>
      <c r="M4410" t="str">
        <f>VLOOKUP(I4410,'Cost Center VLookup'!$A$1:$C$99,2,0)</f>
        <v>2636 KY Div Owensboro C&amp;M/Service</v>
      </c>
      <c r="N4410" t="str">
        <f>VLOOKUP(I4410,'Cost Center VLookup'!$A$1:$C$89,3,0)</f>
        <v>Robbie Porter / Daniel Mayfield</v>
      </c>
      <c r="O4410" t="str">
        <f>VLOOKUP(I4410,'Cost Center VLookup'!$A$1:$D$97,4,0)</f>
        <v>Mariam Tucker</v>
      </c>
    </row>
    <row r="4411" spans="1:15" ht="15" hidden="1">
      <c r="A4411" s="505" t="s">
        <v>5601</v>
      </c>
      <c r="B4411" s="506">
        <v>202209</v>
      </c>
      <c r="C4411" s="98" t="s">
        <v>5073</v>
      </c>
      <c r="D4411" s="505" t="s">
        <v>5602</v>
      </c>
      <c r="E4411" s="505" t="s">
        <v>484</v>
      </c>
      <c r="F4411" s="507">
        <v>500</v>
      </c>
      <c r="G4411" s="505" t="s">
        <v>5228</v>
      </c>
      <c r="H4411" s="505" t="s">
        <v>1015</v>
      </c>
      <c r="I4411" s="258">
        <v>2634</v>
      </c>
      <c r="J4411" s="351" t="s">
        <v>1011</v>
      </c>
      <c r="K4411" s="482" t="s">
        <v>4207</v>
      </c>
      <c r="L4411" t="str">
        <f>VLOOKUP(J4411,'State V-Lookup'!$A$1:$B$19,2,0)</f>
        <v>KENTUCKY</v>
      </c>
      <c r="M4411" t="str">
        <f>VLOOKUP(I4411,'Cost Center VLookup'!$A$1:$C$99,2,0)</f>
        <v>2634 KY Div Madisonville C&amp;M/Service</v>
      </c>
      <c r="N4411" t="str">
        <f>VLOOKUP(I4411,'Cost Center VLookup'!$A$1:$C$89,3,0)</f>
        <v>Mike Coleman</v>
      </c>
      <c r="O4411" t="str">
        <f>VLOOKUP(I4411,'Cost Center VLookup'!$A$1:$D$97,4,0)</f>
        <v>Mariam Tucker</v>
      </c>
    </row>
    <row r="4412" spans="1:15" ht="15" hidden="1">
      <c r="A4412" s="508" t="s">
        <v>5540</v>
      </c>
      <c r="B4412" s="509">
        <v>202209</v>
      </c>
      <c r="C4412" s="98" t="s">
        <v>5073</v>
      </c>
      <c r="D4412" s="508" t="s">
        <v>5603</v>
      </c>
      <c r="E4412" s="508" t="s">
        <v>486</v>
      </c>
      <c r="F4412" s="510">
        <v>91.2</v>
      </c>
      <c r="G4412" s="508" t="s">
        <v>5228</v>
      </c>
      <c r="H4412" s="508" t="s">
        <v>1015</v>
      </c>
      <c r="I4412" s="258">
        <v>3435</v>
      </c>
      <c r="J4412" s="481" t="s">
        <v>1026</v>
      </c>
      <c r="K4412" s="482" t="s">
        <v>4207</v>
      </c>
      <c r="L4412" t="str">
        <f>VLOOKUP(J4412,'State V-Lookup'!$A$1:$B$19,2,0)</f>
        <v>TENNESSEE</v>
      </c>
      <c r="M4412" t="str">
        <f>VLOOKUP(I4412,'Cost Center VLookup'!$A$1:$C$99,2,0)</f>
        <v>3435 Mid St Div Greenville/Morristown Operations</v>
      </c>
      <c r="N4412" t="str">
        <f>VLOOKUP(I4412,'Cost Center VLookup'!$A$1:$C$89,3,0)</f>
        <v>Jonathan Barnett</v>
      </c>
      <c r="O4412" t="str">
        <f>VLOOKUP(I4412,'Cost Center VLookup'!$A$1:$D$97,4,0)</f>
        <v>Bernie Anderson</v>
      </c>
    </row>
    <row r="4413" spans="1:15" ht="15" hidden="1">
      <c r="A4413" s="508" t="s">
        <v>5604</v>
      </c>
      <c r="B4413" s="509">
        <v>202209</v>
      </c>
      <c r="C4413" s="98" t="s">
        <v>5073</v>
      </c>
      <c r="D4413" s="508" t="s">
        <v>5605</v>
      </c>
      <c r="E4413" s="508" t="s">
        <v>2547</v>
      </c>
      <c r="F4413" s="510">
        <v>15000</v>
      </c>
      <c r="G4413" s="508" t="s">
        <v>5226</v>
      </c>
      <c r="H4413" s="508" t="s">
        <v>1012</v>
      </c>
      <c r="I4413" s="258">
        <v>3342</v>
      </c>
      <c r="J4413" s="481" t="s">
        <v>1026</v>
      </c>
      <c r="K4413" s="482" t="s">
        <v>4206</v>
      </c>
      <c r="L4413" t="str">
        <f>VLOOKUP(J4413,'State V-Lookup'!$A$1:$B$19,2,0)</f>
        <v>TENNESSEE</v>
      </c>
      <c r="M4413" t="str">
        <f>VLOOKUP(I4413,'Cost Center VLookup'!$A$1:$C$99,2,0)</f>
        <v>3342 Mid St Div Franklin Operations</v>
      </c>
      <c r="N4413" t="str">
        <f>VLOOKUP(I4413,'Cost Center VLookup'!$A$1:$C$89,3,0)</f>
        <v>Kenny Hay / Steve Steiger</v>
      </c>
      <c r="O4413" t="str">
        <f>VLOOKUP(I4413,'Cost Center VLookup'!$A$1:$D$97,4,0)</f>
        <v>Brett Lowe</v>
      </c>
    </row>
    <row r="4414" spans="1:15" ht="15" hidden="1">
      <c r="A4414" s="508" t="s">
        <v>5606</v>
      </c>
      <c r="B4414" s="509">
        <v>202209</v>
      </c>
      <c r="C4414" s="98" t="s">
        <v>5073</v>
      </c>
      <c r="D4414" s="508" t="s">
        <v>5607</v>
      </c>
      <c r="E4414" s="508" t="s">
        <v>5608</v>
      </c>
      <c r="F4414" s="510">
        <v>2000</v>
      </c>
      <c r="G4414" s="508" t="s">
        <v>5228</v>
      </c>
      <c r="H4414" s="508" t="s">
        <v>1015</v>
      </c>
      <c r="I4414" s="258">
        <v>2637</v>
      </c>
      <c r="J4414" s="351" t="s">
        <v>1011</v>
      </c>
      <c r="K4414" s="482" t="s">
        <v>4207</v>
      </c>
      <c r="L4414" t="str">
        <f>VLOOKUP(J4414,'State V-Lookup'!$A$1:$B$19,2,0)</f>
        <v>KENTUCKY</v>
      </c>
      <c r="M4414" t="str">
        <f>VLOOKUP(I4414,'Cost Center VLookup'!$A$1:$C$99,2,0)</f>
        <v>2637 KY Div Paducah C&amp;M/Service</v>
      </c>
      <c r="N4414" t="str">
        <f>VLOOKUP(I4414,'Cost Center VLookup'!$A$1:$C$89,3,0)</f>
        <v>Pat Mattingly / Sean Jones</v>
      </c>
      <c r="O4414" t="str">
        <f>VLOOKUP(I4414,'Cost Center VLookup'!$A$1:$D$97,4,0)</f>
        <v>Ryan Tolbert</v>
      </c>
    </row>
    <row r="4415" spans="1:15" ht="15" hidden="1">
      <c r="A4415" s="508" t="s">
        <v>5606</v>
      </c>
      <c r="B4415" s="509">
        <v>202209</v>
      </c>
      <c r="C4415" s="98" t="s">
        <v>5073</v>
      </c>
      <c r="D4415" s="508" t="s">
        <v>5609</v>
      </c>
      <c r="E4415" s="508" t="s">
        <v>4635</v>
      </c>
      <c r="F4415" s="510">
        <v>2000</v>
      </c>
      <c r="G4415" s="508" t="s">
        <v>5228</v>
      </c>
      <c r="H4415" s="508" t="s">
        <v>1015</v>
      </c>
      <c r="I4415" s="258">
        <v>2739</v>
      </c>
      <c r="J4415" s="351" t="s">
        <v>1011</v>
      </c>
      <c r="K4415" s="482" t="s">
        <v>4207</v>
      </c>
      <c r="L4415" t="str">
        <f>VLOOKUP(J4415,'State V-Lookup'!$A$1:$B$19,2,0)</f>
        <v>KENTUCKY</v>
      </c>
      <c r="M4415" t="str">
        <f>VLOOKUP(I4415,'Cost Center VLookup'!$A$1:$C$99,2,0)</f>
        <v>2739 KY Div Shelbyville C&amp;M/Service</v>
      </c>
      <c r="N4415" t="str">
        <f>VLOOKUP(I4415,'Cost Center VLookup'!$A$1:$C$89,3,0)</f>
        <v>Jake Basham</v>
      </c>
      <c r="O4415" t="str">
        <f>VLOOKUP(I4415,'Cost Center VLookup'!$A$1:$D$97,4,0)</f>
        <v>Mike Close</v>
      </c>
    </row>
    <row r="4416" spans="1:15" ht="15" hidden="1">
      <c r="A4416" s="508" t="s">
        <v>5606</v>
      </c>
      <c r="B4416" s="509">
        <v>202209</v>
      </c>
      <c r="C4416" s="98" t="s">
        <v>5073</v>
      </c>
      <c r="D4416" s="508" t="s">
        <v>5610</v>
      </c>
      <c r="E4416" s="508" t="s">
        <v>1811</v>
      </c>
      <c r="F4416" s="510">
        <v>2000</v>
      </c>
      <c r="G4416" s="508" t="s">
        <v>5228</v>
      </c>
      <c r="H4416" s="508" t="s">
        <v>1015</v>
      </c>
      <c r="I4416" s="258">
        <v>2739</v>
      </c>
      <c r="J4416" s="351" t="s">
        <v>1011</v>
      </c>
      <c r="K4416" s="482" t="s">
        <v>4207</v>
      </c>
      <c r="L4416" t="str">
        <f>VLOOKUP(J4416,'State V-Lookup'!$A$1:$B$19,2,0)</f>
        <v>KENTUCKY</v>
      </c>
      <c r="M4416" t="str">
        <f>VLOOKUP(I4416,'Cost Center VLookup'!$A$1:$C$99,2,0)</f>
        <v>2739 KY Div Shelbyville C&amp;M/Service</v>
      </c>
      <c r="N4416" t="str">
        <f>VLOOKUP(I4416,'Cost Center VLookup'!$A$1:$C$89,3,0)</f>
        <v>Jake Basham</v>
      </c>
      <c r="O4416" t="str">
        <f>VLOOKUP(I4416,'Cost Center VLookup'!$A$1:$D$97,4,0)</f>
        <v>Mike Close</v>
      </c>
    </row>
    <row r="4417" spans="1:15" ht="15" hidden="1">
      <c r="A4417" s="508" t="s">
        <v>5606</v>
      </c>
      <c r="B4417" s="509">
        <v>202209</v>
      </c>
      <c r="C4417" s="98" t="s">
        <v>5073</v>
      </c>
      <c r="D4417" s="508" t="s">
        <v>5611</v>
      </c>
      <c r="E4417" s="508" t="s">
        <v>2638</v>
      </c>
      <c r="F4417" s="510">
        <v>5000</v>
      </c>
      <c r="G4417" s="508" t="s">
        <v>5228</v>
      </c>
      <c r="H4417" s="508" t="s">
        <v>1015</v>
      </c>
      <c r="I4417" s="258">
        <v>2638</v>
      </c>
      <c r="J4417" s="351" t="s">
        <v>1011</v>
      </c>
      <c r="K4417" s="482" t="s">
        <v>4207</v>
      </c>
      <c r="L4417" t="str">
        <f>VLOOKUP(J4417,'State V-Lookup'!$A$1:$B$19,2,0)</f>
        <v>KENTUCKY</v>
      </c>
      <c r="M4417" t="str">
        <f>VLOOKUP(I4417,'Cost Center VLookup'!$A$1:$C$99,2,0)</f>
        <v>2638 KY Div Mayfield C&amp;M/Service</v>
      </c>
      <c r="N4417" t="str">
        <f>VLOOKUP(I4417,'Cost Center VLookup'!$A$1:$C$89,3,0)</f>
        <v>Pat Mattingly / Sean Jones</v>
      </c>
      <c r="O4417" t="str">
        <f>VLOOKUP(I4417,'Cost Center VLookup'!$A$1:$D$97,4,0)</f>
        <v>Ryan Tolbert</v>
      </c>
    </row>
    <row r="4418" spans="1:15" ht="15" hidden="1">
      <c r="A4418" s="508" t="s">
        <v>5606</v>
      </c>
      <c r="B4418" s="509">
        <v>202209</v>
      </c>
      <c r="C4418" s="98" t="s">
        <v>5073</v>
      </c>
      <c r="D4418" s="508" t="s">
        <v>5612</v>
      </c>
      <c r="E4418" s="508" t="s">
        <v>5529</v>
      </c>
      <c r="F4418" s="510">
        <v>2500</v>
      </c>
      <c r="G4418" s="508" t="s">
        <v>5228</v>
      </c>
      <c r="H4418" s="508" t="s">
        <v>1015</v>
      </c>
      <c r="I4418" s="258">
        <v>3333</v>
      </c>
      <c r="J4418" s="481" t="s">
        <v>1026</v>
      </c>
      <c r="K4418" s="463" t="s">
        <v>4228</v>
      </c>
      <c r="L4418" t="str">
        <f>VLOOKUP(J4418,'State V-Lookup'!$A$1:$B$19,2,0)</f>
        <v>TENNESSEE</v>
      </c>
      <c r="M4418" t="str">
        <f>VLOOKUP(I4418,'Cost Center VLookup'!$A$1:$C$99,2,0)</f>
        <v>3333 Mid St Div Public Affairs</v>
      </c>
      <c r="N4418" t="str">
        <f>VLOOKUP(I4418,'Cost Center VLookup'!$A$1:$C$89,3,0)</f>
        <v>Mark Martin</v>
      </c>
      <c r="O4418" t="str">
        <f>VLOOKUP(I4418,'Cost Center VLookup'!$A$1:$D$97,4,0)</f>
        <v>Administration</v>
      </c>
    </row>
    <row r="4419" spans="1:15" ht="15" hidden="1">
      <c r="A4419" s="508" t="s">
        <v>5606</v>
      </c>
      <c r="B4419" s="509">
        <v>202209</v>
      </c>
      <c r="C4419" s="98" t="s">
        <v>5073</v>
      </c>
      <c r="D4419" s="508" t="s">
        <v>5613</v>
      </c>
      <c r="E4419" s="508" t="s">
        <v>5614</v>
      </c>
      <c r="F4419" s="510">
        <v>2500</v>
      </c>
      <c r="G4419" s="508" t="s">
        <v>5226</v>
      </c>
      <c r="H4419" s="508" t="s">
        <v>1012</v>
      </c>
      <c r="I4419" s="258">
        <v>2636</v>
      </c>
      <c r="J4419" s="351" t="s">
        <v>1011</v>
      </c>
      <c r="K4419" s="482" t="s">
        <v>4206</v>
      </c>
      <c r="L4419" t="str">
        <f>VLOOKUP(J4419,'State V-Lookup'!$A$1:$B$19,2,0)</f>
        <v>KENTUCKY</v>
      </c>
      <c r="M4419" t="str">
        <f>VLOOKUP(I4419,'Cost Center VLookup'!$A$1:$C$99,2,0)</f>
        <v>2636 KY Div Owensboro C&amp;M/Service</v>
      </c>
      <c r="N4419" t="str">
        <f>VLOOKUP(I4419,'Cost Center VLookup'!$A$1:$C$89,3,0)</f>
        <v>Robbie Porter / Daniel Mayfield</v>
      </c>
      <c r="O4419" t="str">
        <f>VLOOKUP(I4419,'Cost Center VLookup'!$A$1:$D$97,4,0)</f>
        <v>Mariam Tucker</v>
      </c>
    </row>
    <row r="4420" spans="1:15" ht="15" hidden="1">
      <c r="A4420" s="508" t="s">
        <v>5606</v>
      </c>
      <c r="B4420" s="509">
        <v>202209</v>
      </c>
      <c r="C4420" s="98" t="s">
        <v>5073</v>
      </c>
      <c r="D4420" s="508" t="s">
        <v>5615</v>
      </c>
      <c r="E4420" s="508" t="s">
        <v>4521</v>
      </c>
      <c r="F4420" s="510">
        <v>5000</v>
      </c>
      <c r="G4420" s="508" t="s">
        <v>5228</v>
      </c>
      <c r="H4420" s="508" t="s">
        <v>1015</v>
      </c>
      <c r="I4420" s="258">
        <v>2635</v>
      </c>
      <c r="J4420" s="351" t="s">
        <v>1011</v>
      </c>
      <c r="K4420" s="482" t="s">
        <v>4207</v>
      </c>
      <c r="L4420" t="str">
        <f>VLOOKUP(J4420,'State V-Lookup'!$A$1:$B$19,2,0)</f>
        <v>KENTUCKY</v>
      </c>
      <c r="M4420" t="str">
        <f>VLOOKUP(I4420,'Cost Center VLookup'!$A$1:$C$99,2,0)</f>
        <v>2635 KY Div Princeton C&amp;M/Service</v>
      </c>
      <c r="N4420" t="str">
        <f>VLOOKUP(I4420,'Cost Center VLookup'!$A$1:$C$89,3,0)</f>
        <v>Rusty Honeycutt</v>
      </c>
      <c r="O4420" t="str">
        <f>VLOOKUP(I4420,'Cost Center VLookup'!$A$1:$D$97,4,0)</f>
        <v>Mariam Tucker</v>
      </c>
    </row>
    <row r="4421" spans="1:15" ht="15" hidden="1">
      <c r="A4421" s="508" t="s">
        <v>5616</v>
      </c>
      <c r="B4421" s="509">
        <v>202209</v>
      </c>
      <c r="C4421" s="98" t="s">
        <v>5073</v>
      </c>
      <c r="D4421" s="508" t="s">
        <v>5617</v>
      </c>
      <c r="E4421" s="508" t="s">
        <v>628</v>
      </c>
      <c r="F4421" s="510">
        <v>9000</v>
      </c>
      <c r="G4421" s="508" t="s">
        <v>5228</v>
      </c>
      <c r="H4421" s="508" t="s">
        <v>1015</v>
      </c>
      <c r="I4421" s="258">
        <v>2736</v>
      </c>
      <c r="J4421" s="351" t="s">
        <v>1011</v>
      </c>
      <c r="K4421" s="482" t="s">
        <v>4206</v>
      </c>
      <c r="L4421" t="str">
        <f>VLOOKUP(J4421,'State V-Lookup'!$A$1:$B$19,2,0)</f>
        <v>KENTUCKY</v>
      </c>
      <c r="M4421" t="str">
        <f>VLOOKUP(I4421,'Cost Center VLookup'!$A$1:$C$99,2,0)</f>
        <v>2736 KY Div Hopkinsville C&amp;M/Service</v>
      </c>
      <c r="N4421" t="str">
        <f>VLOOKUP(I4421,'Cost Center VLookup'!$A$1:$C$89,3,0)</f>
        <v>Ryan Tolbert</v>
      </c>
      <c r="O4421" t="str">
        <f>VLOOKUP(I4421,'Cost Center VLookup'!$A$1:$D$97,4,0)</f>
        <v>Mariam Tucker</v>
      </c>
    </row>
    <row r="4422" spans="1:15" ht="15" hidden="1">
      <c r="A4422" s="511" t="s">
        <v>5618</v>
      </c>
      <c r="B4422" s="512">
        <v>202209</v>
      </c>
      <c r="C4422" s="98" t="s">
        <v>5073</v>
      </c>
      <c r="D4422" s="511" t="s">
        <v>5619</v>
      </c>
      <c r="E4422" s="511" t="s">
        <v>5620</v>
      </c>
      <c r="F4422" s="513">
        <v>10000</v>
      </c>
      <c r="G4422" s="511" t="s">
        <v>5228</v>
      </c>
      <c r="H4422" s="511" t="s">
        <v>1015</v>
      </c>
      <c r="I4422" s="258">
        <v>3342</v>
      </c>
      <c r="J4422" s="481" t="s">
        <v>1026</v>
      </c>
      <c r="K4422" s="482" t="s">
        <v>4207</v>
      </c>
      <c r="L4422" t="str">
        <f>VLOOKUP(J4422,'State V-Lookup'!$A$1:$B$19,2,0)</f>
        <v>TENNESSEE</v>
      </c>
      <c r="M4422" t="str">
        <f>VLOOKUP(I4422,'Cost Center VLookup'!$A$1:$C$99,2,0)</f>
        <v>3342 Mid St Div Franklin Operations</v>
      </c>
      <c r="N4422" t="str">
        <f>VLOOKUP(I4422,'Cost Center VLookup'!$A$1:$C$89,3,0)</f>
        <v>Kenny Hay / Steve Steiger</v>
      </c>
      <c r="O4422" t="str">
        <f>VLOOKUP(I4422,'Cost Center VLookup'!$A$1:$D$97,4,0)</f>
        <v>Brett Lowe</v>
      </c>
    </row>
    <row r="4423" spans="1:15" ht="15" hidden="1">
      <c r="A4423" s="511" t="s">
        <v>5618</v>
      </c>
      <c r="B4423" s="512">
        <v>202209</v>
      </c>
      <c r="C4423" s="98" t="s">
        <v>5073</v>
      </c>
      <c r="D4423" s="511" t="s">
        <v>5621</v>
      </c>
      <c r="E4423" s="511" t="s">
        <v>5622</v>
      </c>
      <c r="F4423" s="513">
        <v>2000</v>
      </c>
      <c r="G4423" s="511" t="s">
        <v>5228</v>
      </c>
      <c r="H4423" s="511" t="s">
        <v>1015</v>
      </c>
      <c r="I4423" s="258">
        <v>3343</v>
      </c>
      <c r="J4423" s="481" t="s">
        <v>1026</v>
      </c>
      <c r="K4423" s="482" t="s">
        <v>4207</v>
      </c>
      <c r="L4423" t="str">
        <f>VLOOKUP(J4423,'State V-Lookup'!$A$1:$B$19,2,0)</f>
        <v>TENNESSEE</v>
      </c>
      <c r="M4423" t="str">
        <f>VLOOKUP(I4423,'Cost Center VLookup'!$A$1:$C$99,2,0)</f>
        <v>3343 Mid St Div Murfreesboro Operations</v>
      </c>
      <c r="N4423" t="str">
        <f>VLOOKUP(I4423,'Cost Center VLookup'!$A$1:$C$89,3,0)</f>
        <v>James Robbins / Jason Griffin</v>
      </c>
      <c r="O4423" t="str">
        <f>VLOOKUP(I4423,'Cost Center VLookup'!$A$1:$D$97,4,0)</f>
        <v>Brett Lowe</v>
      </c>
    </row>
    <row r="4424" spans="1:15" ht="15" hidden="1">
      <c r="A4424" s="511" t="s">
        <v>5618</v>
      </c>
      <c r="B4424" s="512">
        <v>202209</v>
      </c>
      <c r="C4424" s="98" t="s">
        <v>5073</v>
      </c>
      <c r="D4424" s="511" t="s">
        <v>5623</v>
      </c>
      <c r="E4424" s="511" t="s">
        <v>5624</v>
      </c>
      <c r="F4424" s="513">
        <v>4000</v>
      </c>
      <c r="G4424" s="511" t="s">
        <v>5226</v>
      </c>
      <c r="H4424" s="511" t="s">
        <v>1012</v>
      </c>
      <c r="I4424" s="258">
        <v>3344</v>
      </c>
      <c r="J4424" s="481" t="s">
        <v>1026</v>
      </c>
      <c r="K4424" s="482" t="s">
        <v>4206</v>
      </c>
      <c r="L4424" t="str">
        <f>VLOOKUP(J4424,'State V-Lookup'!$A$1:$B$19,2,0)</f>
        <v>TENNESSEE</v>
      </c>
      <c r="M4424" t="str">
        <f>VLOOKUP(I4424,'Cost Center VLookup'!$A$1:$C$99,2,0)</f>
        <v>3344 Mid St Div Shelbyville Operations</v>
      </c>
      <c r="N4424" t="str">
        <f>VLOOKUP(I4424,'Cost Center VLookup'!$A$1:$C$89,3,0)</f>
        <v>James Robbins / Jason Griffin</v>
      </c>
      <c r="O4424" t="str">
        <f>VLOOKUP(I4424,'Cost Center VLookup'!$A$1:$D$97,4,0)</f>
        <v>Brett Lowe</v>
      </c>
    </row>
    <row r="4425" spans="1:15" ht="15" hidden="1">
      <c r="A4425" s="511" t="s">
        <v>5618</v>
      </c>
      <c r="B4425" s="512">
        <v>202209</v>
      </c>
      <c r="C4425" s="98" t="s">
        <v>5073</v>
      </c>
      <c r="D4425" s="511" t="s">
        <v>5625</v>
      </c>
      <c r="E4425" s="511" t="s">
        <v>3547</v>
      </c>
      <c r="F4425" s="513">
        <v>10000</v>
      </c>
      <c r="G4425" s="511" t="s">
        <v>5228</v>
      </c>
      <c r="H4425" s="511" t="s">
        <v>1015</v>
      </c>
      <c r="I4425" s="258">
        <v>3342</v>
      </c>
      <c r="J4425" s="481" t="s">
        <v>1026</v>
      </c>
      <c r="K4425" s="482" t="s">
        <v>4207</v>
      </c>
      <c r="L4425" t="str">
        <f>VLOOKUP(J4425,'State V-Lookup'!$A$1:$B$19,2,0)</f>
        <v>TENNESSEE</v>
      </c>
      <c r="M4425" t="str">
        <f>VLOOKUP(I4425,'Cost Center VLookup'!$A$1:$C$99,2,0)</f>
        <v>3342 Mid St Div Franklin Operations</v>
      </c>
      <c r="N4425" t="str">
        <f>VLOOKUP(I4425,'Cost Center VLookup'!$A$1:$C$89,3,0)</f>
        <v>Kenny Hay / Steve Steiger</v>
      </c>
      <c r="O4425" t="str">
        <f>VLOOKUP(I4425,'Cost Center VLookup'!$A$1:$D$97,4,0)</f>
        <v>Brett Lowe</v>
      </c>
    </row>
    <row r="4426" spans="1:15" ht="15" hidden="1">
      <c r="A4426" s="511" t="s">
        <v>5618</v>
      </c>
      <c r="B4426" s="512">
        <v>202209</v>
      </c>
      <c r="C4426" s="98" t="s">
        <v>5073</v>
      </c>
      <c r="D4426" s="511" t="s">
        <v>5626</v>
      </c>
      <c r="E4426" s="511" t="s">
        <v>3028</v>
      </c>
      <c r="F4426" s="513">
        <v>7500</v>
      </c>
      <c r="G4426" s="511" t="s">
        <v>5226</v>
      </c>
      <c r="H4426" s="511" t="s">
        <v>1012</v>
      </c>
      <c r="I4426" s="258">
        <v>3343</v>
      </c>
      <c r="J4426" s="481" t="s">
        <v>1026</v>
      </c>
      <c r="K4426" s="482" t="s">
        <v>4206</v>
      </c>
      <c r="L4426" t="str">
        <f>VLOOKUP(J4426,'State V-Lookup'!$A$1:$B$19,2,0)</f>
        <v>TENNESSEE</v>
      </c>
      <c r="M4426" t="str">
        <f>VLOOKUP(I4426,'Cost Center VLookup'!$A$1:$C$99,2,0)</f>
        <v>3343 Mid St Div Murfreesboro Operations</v>
      </c>
      <c r="N4426" t="str">
        <f>VLOOKUP(I4426,'Cost Center VLookup'!$A$1:$C$89,3,0)</f>
        <v>James Robbins / Jason Griffin</v>
      </c>
      <c r="O4426" t="str">
        <f>VLOOKUP(I4426,'Cost Center VLookup'!$A$1:$D$97,4,0)</f>
        <v>Brett Lowe</v>
      </c>
    </row>
    <row r="4427" spans="1:15" ht="15" hidden="1">
      <c r="A4427" s="511" t="s">
        <v>5618</v>
      </c>
      <c r="B4427" s="512">
        <v>202209</v>
      </c>
      <c r="C4427" s="98" t="s">
        <v>5073</v>
      </c>
      <c r="D4427" s="511" t="s">
        <v>5627</v>
      </c>
      <c r="E4427" s="511" t="s">
        <v>1582</v>
      </c>
      <c r="F4427" s="513">
        <v>30000</v>
      </c>
      <c r="G4427" s="511" t="s">
        <v>5228</v>
      </c>
      <c r="H4427" s="511" t="s">
        <v>1015</v>
      </c>
      <c r="I4427" s="258">
        <v>3333</v>
      </c>
      <c r="J4427" s="481" t="s">
        <v>1026</v>
      </c>
      <c r="K4427" s="482" t="s">
        <v>4207</v>
      </c>
      <c r="L4427" t="str">
        <f>VLOOKUP(J4427,'State V-Lookup'!$A$1:$B$19,2,0)</f>
        <v>TENNESSEE</v>
      </c>
      <c r="M4427" t="str">
        <f>VLOOKUP(I4427,'Cost Center VLookup'!$A$1:$C$99,2,0)</f>
        <v>3333 Mid St Div Public Affairs</v>
      </c>
      <c r="N4427" t="str">
        <f>VLOOKUP(I4427,'Cost Center VLookup'!$A$1:$C$89,3,0)</f>
        <v>Mark Martin</v>
      </c>
      <c r="O4427" t="str">
        <f>VLOOKUP(I4427,'Cost Center VLookup'!$A$1:$D$97,4,0)</f>
        <v>Administration</v>
      </c>
    </row>
    <row r="4428" spans="1:15" ht="15" hidden="1">
      <c r="A4428" s="511" t="s">
        <v>5618</v>
      </c>
      <c r="B4428" s="512">
        <v>202209</v>
      </c>
      <c r="C4428" s="98" t="s">
        <v>5073</v>
      </c>
      <c r="D4428" s="511" t="s">
        <v>5628</v>
      </c>
      <c r="E4428" s="511" t="s">
        <v>855</v>
      </c>
      <c r="F4428" s="513">
        <v>9000</v>
      </c>
      <c r="G4428" s="511" t="s">
        <v>5228</v>
      </c>
      <c r="H4428" s="511" t="s">
        <v>1015</v>
      </c>
      <c r="I4428" s="258">
        <v>2634</v>
      </c>
      <c r="J4428" s="351" t="s">
        <v>1011</v>
      </c>
      <c r="K4428" s="482" t="s">
        <v>4206</v>
      </c>
      <c r="L4428" t="str">
        <f>VLOOKUP(J4428,'State V-Lookup'!$A$1:$B$19,2,0)</f>
        <v>KENTUCKY</v>
      </c>
      <c r="M4428" t="str">
        <f>VLOOKUP(I4428,'Cost Center VLookup'!$A$1:$C$99,2,0)</f>
        <v>2634 KY Div Madisonville C&amp;M/Service</v>
      </c>
      <c r="N4428" t="str">
        <f>VLOOKUP(I4428,'Cost Center VLookup'!$A$1:$C$89,3,0)</f>
        <v>Mike Coleman</v>
      </c>
      <c r="O4428" t="str">
        <f>VLOOKUP(I4428,'Cost Center VLookup'!$A$1:$D$97,4,0)</f>
        <v>Mariam Tucker</v>
      </c>
    </row>
    <row r="4429" spans="1:15" ht="15" hidden="1">
      <c r="A4429" s="511" t="s">
        <v>5618</v>
      </c>
      <c r="B4429" s="512">
        <v>202209</v>
      </c>
      <c r="C4429" s="98" t="s">
        <v>5073</v>
      </c>
      <c r="D4429" s="511" t="s">
        <v>5629</v>
      </c>
      <c r="E4429" s="511" t="s">
        <v>5088</v>
      </c>
      <c r="F4429" s="513">
        <v>10000</v>
      </c>
      <c r="G4429" s="511" t="s">
        <v>5228</v>
      </c>
      <c r="H4429" s="511" t="s">
        <v>1015</v>
      </c>
      <c r="I4429" s="258">
        <v>3333</v>
      </c>
      <c r="J4429" s="481" t="s">
        <v>1026</v>
      </c>
      <c r="K4429" s="482" t="s">
        <v>4207</v>
      </c>
      <c r="L4429" t="str">
        <f>VLOOKUP(J4429,'State V-Lookup'!$A$1:$B$19,2,0)</f>
        <v>TENNESSEE</v>
      </c>
      <c r="M4429" t="str">
        <f>VLOOKUP(I4429,'Cost Center VLookup'!$A$1:$C$99,2,0)</f>
        <v>3333 Mid St Div Public Affairs</v>
      </c>
      <c r="N4429" t="str">
        <f>VLOOKUP(I4429,'Cost Center VLookup'!$A$1:$C$89,3,0)</f>
        <v>Mark Martin</v>
      </c>
      <c r="O4429" t="str">
        <f>VLOOKUP(I4429,'Cost Center VLookup'!$A$1:$D$97,4,0)</f>
        <v>Administration</v>
      </c>
    </row>
    <row r="4430" spans="1:15" ht="15" hidden="1">
      <c r="A4430" s="511" t="s">
        <v>5630</v>
      </c>
      <c r="B4430" s="512">
        <v>202209</v>
      </c>
      <c r="C4430" s="98" t="s">
        <v>5073</v>
      </c>
      <c r="D4430" s="511" t="s">
        <v>5631</v>
      </c>
      <c r="E4430" s="511" t="s">
        <v>5632</v>
      </c>
      <c r="F4430" s="513">
        <v>500</v>
      </c>
      <c r="G4430" s="511" t="s">
        <v>5633</v>
      </c>
      <c r="H4430" s="511" t="s">
        <v>5334</v>
      </c>
      <c r="I4430" s="258">
        <v>2739</v>
      </c>
      <c r="J4430" s="351" t="s">
        <v>1011</v>
      </c>
      <c r="K4430" s="482" t="s">
        <v>4207</v>
      </c>
      <c r="L4430" t="str">
        <f>VLOOKUP(J4430,'State V-Lookup'!$A$1:$B$19,2,0)</f>
        <v>KENTUCKY</v>
      </c>
      <c r="M4430" t="str">
        <f>VLOOKUP(I4430,'Cost Center VLookup'!$A$1:$C$99,2,0)</f>
        <v>2739 KY Div Shelbyville C&amp;M/Service</v>
      </c>
      <c r="N4430" t="str">
        <f>VLOOKUP(I4430,'Cost Center VLookup'!$A$1:$C$89,3,0)</f>
        <v>Jake Basham</v>
      </c>
      <c r="O4430" t="str">
        <f>VLOOKUP(I4430,'Cost Center VLookup'!$A$1:$D$97,4,0)</f>
        <v>Mike Close</v>
      </c>
    </row>
    <row r="4431" spans="1:15" ht="15" hidden="1">
      <c r="A4431" s="514" t="s">
        <v>5618</v>
      </c>
      <c r="B4431" s="515">
        <v>202209</v>
      </c>
      <c r="C4431" s="98" t="s">
        <v>5073</v>
      </c>
      <c r="D4431" s="514" t="s">
        <v>5634</v>
      </c>
      <c r="E4431" s="514" t="s">
        <v>5011</v>
      </c>
      <c r="F4431" s="516">
        <v>10000</v>
      </c>
      <c r="G4431" s="514" t="s">
        <v>5493</v>
      </c>
      <c r="H4431" s="514" t="s">
        <v>4550</v>
      </c>
      <c r="I4431" s="258">
        <v>3333</v>
      </c>
      <c r="J4431" s="351" t="s">
        <v>1011</v>
      </c>
      <c r="K4431" s="482" t="s">
        <v>4207</v>
      </c>
      <c r="L4431" t="str">
        <f>VLOOKUP(J4431,'State V-Lookup'!$A$1:$B$19,2,0)</f>
        <v>KENTUCKY</v>
      </c>
      <c r="M4431" t="str">
        <f>VLOOKUP(I4431,'Cost Center VLookup'!$A$1:$C$99,2,0)</f>
        <v>3333 Mid St Div Public Affairs</v>
      </c>
      <c r="N4431" t="str">
        <f>VLOOKUP(I4431,'Cost Center VLookup'!$A$1:$C$89,3,0)</f>
        <v>Mark Martin</v>
      </c>
      <c r="O4431" t="str">
        <f>VLOOKUP(I4431,'Cost Center VLookup'!$A$1:$D$97,4,0)</f>
        <v>Administration</v>
      </c>
    </row>
    <row r="4432" spans="1:15" ht="15" hidden="1">
      <c r="A4432" s="514" t="s">
        <v>5618</v>
      </c>
      <c r="B4432" s="515">
        <v>202209</v>
      </c>
      <c r="C4432" s="98" t="s">
        <v>5073</v>
      </c>
      <c r="D4432" s="514" t="s">
        <v>5635</v>
      </c>
      <c r="E4432" s="514" t="s">
        <v>4049</v>
      </c>
      <c r="F4432" s="516">
        <v>5000</v>
      </c>
      <c r="G4432" s="514" t="s">
        <v>5493</v>
      </c>
      <c r="H4432" s="514" t="s">
        <v>4550</v>
      </c>
      <c r="I4432" s="258">
        <v>3333</v>
      </c>
      <c r="J4432" s="351" t="s">
        <v>1011</v>
      </c>
      <c r="K4432" s="482" t="s">
        <v>4207</v>
      </c>
      <c r="L4432" t="str">
        <f>VLOOKUP(J4432,'State V-Lookup'!$A$1:$B$19,2,0)</f>
        <v>KENTUCKY</v>
      </c>
      <c r="M4432" t="str">
        <f>VLOOKUP(I4432,'Cost Center VLookup'!$A$1:$C$99,2,0)</f>
        <v>3333 Mid St Div Public Affairs</v>
      </c>
      <c r="N4432" t="str">
        <f>VLOOKUP(I4432,'Cost Center VLookup'!$A$1:$C$89,3,0)</f>
        <v>Mark Martin</v>
      </c>
      <c r="O4432" t="str">
        <f>VLOOKUP(I4432,'Cost Center VLookup'!$A$1:$D$97,4,0)</f>
        <v>Administration</v>
      </c>
    </row>
    <row r="4433" spans="1:15" ht="15" hidden="1">
      <c r="A4433" s="514" t="s">
        <v>5618</v>
      </c>
      <c r="B4433" s="515">
        <v>202209</v>
      </c>
      <c r="C4433" s="98" t="s">
        <v>5073</v>
      </c>
      <c r="D4433" s="514" t="s">
        <v>5636</v>
      </c>
      <c r="E4433" s="514" t="s">
        <v>4072</v>
      </c>
      <c r="F4433" s="516">
        <v>8500</v>
      </c>
      <c r="G4433" s="514" t="s">
        <v>5493</v>
      </c>
      <c r="H4433" s="514" t="s">
        <v>4550</v>
      </c>
      <c r="I4433" s="258">
        <v>3333</v>
      </c>
      <c r="J4433" s="481" t="s">
        <v>1026</v>
      </c>
      <c r="K4433" s="482" t="s">
        <v>4207</v>
      </c>
      <c r="L4433" t="str">
        <f>VLOOKUP(J4433,'State V-Lookup'!$A$1:$B$19,2,0)</f>
        <v>TENNESSEE</v>
      </c>
      <c r="M4433" t="str">
        <f>VLOOKUP(I4433,'Cost Center VLookup'!$A$1:$C$99,2,0)</f>
        <v>3333 Mid St Div Public Affairs</v>
      </c>
      <c r="N4433" t="str">
        <f>VLOOKUP(I4433,'Cost Center VLookup'!$A$1:$C$89,3,0)</f>
        <v>Mark Martin</v>
      </c>
      <c r="O4433" t="str">
        <f>VLOOKUP(I4433,'Cost Center VLookup'!$A$1:$D$97,4,0)</f>
        <v>Administration</v>
      </c>
    </row>
    <row r="4434" spans="1:15" ht="15" hidden="1">
      <c r="A4434" s="514" t="s">
        <v>5618</v>
      </c>
      <c r="B4434" s="515">
        <v>202209</v>
      </c>
      <c r="C4434" s="98" t="s">
        <v>5073</v>
      </c>
      <c r="D4434" s="514" t="s">
        <v>5637</v>
      </c>
      <c r="E4434" s="514" t="s">
        <v>4075</v>
      </c>
      <c r="F4434" s="516">
        <v>5500</v>
      </c>
      <c r="G4434" s="514" t="s">
        <v>5493</v>
      </c>
      <c r="H4434" s="514" t="s">
        <v>4550</v>
      </c>
      <c r="I4434" s="258">
        <v>3333</v>
      </c>
      <c r="J4434" s="481" t="s">
        <v>1026</v>
      </c>
      <c r="K4434" s="482" t="s">
        <v>4207</v>
      </c>
      <c r="L4434" t="str">
        <f>VLOOKUP(J4434,'State V-Lookup'!$A$1:$B$19,2,0)</f>
        <v>TENNESSEE</v>
      </c>
      <c r="M4434" t="str">
        <f>VLOOKUP(I4434,'Cost Center VLookup'!$A$1:$C$99,2,0)</f>
        <v>3333 Mid St Div Public Affairs</v>
      </c>
      <c r="N4434" t="str">
        <f>VLOOKUP(I4434,'Cost Center VLookup'!$A$1:$C$89,3,0)</f>
        <v>Mark Martin</v>
      </c>
      <c r="O4434" t="str">
        <f>VLOOKUP(I4434,'Cost Center VLookup'!$A$1:$D$97,4,0)</f>
        <v>Administration</v>
      </c>
    </row>
    <row r="4435" spans="1:15" ht="15" hidden="1">
      <c r="A4435" s="514" t="s">
        <v>5630</v>
      </c>
      <c r="B4435" s="515">
        <v>202209</v>
      </c>
      <c r="C4435" s="98" t="s">
        <v>5073</v>
      </c>
      <c r="D4435" s="514" t="s">
        <v>5638</v>
      </c>
      <c r="E4435" s="514" t="s">
        <v>3905</v>
      </c>
      <c r="F4435" s="516">
        <v>6000</v>
      </c>
      <c r="G4435" s="514" t="s">
        <v>5228</v>
      </c>
      <c r="H4435" s="514" t="s">
        <v>1015</v>
      </c>
      <c r="I4435" s="258">
        <v>3342</v>
      </c>
      <c r="J4435" s="481" t="s">
        <v>1026</v>
      </c>
      <c r="K4435" s="482" t="s">
        <v>4207</v>
      </c>
      <c r="L4435" t="str">
        <f>VLOOKUP(J4435,'State V-Lookup'!$A$1:$B$19,2,0)</f>
        <v>TENNESSEE</v>
      </c>
      <c r="M4435" t="str">
        <f>VLOOKUP(I4435,'Cost Center VLookup'!$A$1:$C$99,2,0)</f>
        <v>3342 Mid St Div Franklin Operations</v>
      </c>
      <c r="N4435" t="str">
        <f>VLOOKUP(I4435,'Cost Center VLookup'!$A$1:$C$89,3,0)</f>
        <v>Kenny Hay / Steve Steiger</v>
      </c>
      <c r="O4435" t="str">
        <f>VLOOKUP(I4435,'Cost Center VLookup'!$A$1:$D$97,4,0)</f>
        <v>Brett Lowe</v>
      </c>
    </row>
    <row r="4436" spans="1:15" ht="15" hidden="1">
      <c r="A4436" s="514" t="s">
        <v>5639</v>
      </c>
      <c r="B4436" s="515">
        <v>202209</v>
      </c>
      <c r="C4436" s="98" t="s">
        <v>5073</v>
      </c>
      <c r="D4436" s="514" t="s">
        <v>5640</v>
      </c>
      <c r="E4436" s="514" t="s">
        <v>4073</v>
      </c>
      <c r="F4436" s="516">
        <v>10000</v>
      </c>
      <c r="G4436" s="514" t="s">
        <v>5493</v>
      </c>
      <c r="H4436" s="514" t="s">
        <v>4550</v>
      </c>
      <c r="I4436" s="258">
        <v>3333</v>
      </c>
      <c r="J4436" s="481" t="s">
        <v>1026</v>
      </c>
      <c r="K4436" s="482" t="s">
        <v>4207</v>
      </c>
      <c r="L4436" t="str">
        <f>VLOOKUP(J4436,'State V-Lookup'!$A$1:$B$19,2,0)</f>
        <v>TENNESSEE</v>
      </c>
      <c r="M4436" t="str">
        <f>VLOOKUP(I4436,'Cost Center VLookup'!$A$1:$C$99,2,0)</f>
        <v>3333 Mid St Div Public Affairs</v>
      </c>
      <c r="N4436" t="str">
        <f>VLOOKUP(I4436,'Cost Center VLookup'!$A$1:$C$89,3,0)</f>
        <v>Mark Martin</v>
      </c>
      <c r="O4436" t="str">
        <f>VLOOKUP(I4436,'Cost Center VLookup'!$A$1:$D$97,4,0)</f>
        <v>Administration</v>
      </c>
    </row>
    <row r="4437" spans="1:15" ht="15" hidden="1">
      <c r="A4437" s="517" t="s">
        <v>5639</v>
      </c>
      <c r="B4437" s="518">
        <v>202209</v>
      </c>
      <c r="C4437" s="98" t="s">
        <v>5073</v>
      </c>
      <c r="D4437" s="517" t="s">
        <v>5641</v>
      </c>
      <c r="E4437" s="517" t="s">
        <v>5642</v>
      </c>
      <c r="F4437" s="519">
        <v>200</v>
      </c>
      <c r="G4437" s="517" t="s">
        <v>5228</v>
      </c>
      <c r="H4437" s="517" t="s">
        <v>1015</v>
      </c>
      <c r="I4437" s="258">
        <v>2739</v>
      </c>
      <c r="J4437" s="351" t="s">
        <v>1011</v>
      </c>
      <c r="K4437" s="482" t="s">
        <v>4206</v>
      </c>
      <c r="L4437" t="str">
        <f>VLOOKUP(J4437,'State V-Lookup'!$A$1:$B$19,2,0)</f>
        <v>KENTUCKY</v>
      </c>
      <c r="M4437" t="str">
        <f>VLOOKUP(I4437,'Cost Center VLookup'!$A$1:$C$99,2,0)</f>
        <v>2739 KY Div Shelbyville C&amp;M/Service</v>
      </c>
      <c r="N4437" t="str">
        <f>VLOOKUP(I4437,'Cost Center VLookup'!$A$1:$C$89,3,0)</f>
        <v>Jake Basham</v>
      </c>
      <c r="O4437" t="str">
        <f>VLOOKUP(I4437,'Cost Center VLookup'!$A$1:$D$97,4,0)</f>
        <v>Mike Close</v>
      </c>
    </row>
    <row r="4438" spans="1:15" ht="15" hidden="1">
      <c r="A4438" s="517" t="s">
        <v>5639</v>
      </c>
      <c r="B4438" s="518">
        <v>202209</v>
      </c>
      <c r="C4438" s="98" t="s">
        <v>5073</v>
      </c>
      <c r="D4438" s="517" t="s">
        <v>5643</v>
      </c>
      <c r="E4438" s="517" t="s">
        <v>4130</v>
      </c>
      <c r="F4438" s="519">
        <v>1000</v>
      </c>
      <c r="G4438" s="517" t="s">
        <v>5226</v>
      </c>
      <c r="H4438" s="517" t="s">
        <v>1012</v>
      </c>
      <c r="I4438" s="258">
        <v>3342</v>
      </c>
      <c r="J4438" s="481" t="s">
        <v>1026</v>
      </c>
      <c r="K4438" s="482" t="s">
        <v>4206</v>
      </c>
      <c r="L4438" t="str">
        <f>VLOOKUP(J4438,'State V-Lookup'!$A$1:$B$19,2,0)</f>
        <v>TENNESSEE</v>
      </c>
      <c r="M4438" t="str">
        <f>VLOOKUP(I4438,'Cost Center VLookup'!$A$1:$C$99,2,0)</f>
        <v>3342 Mid St Div Franklin Operations</v>
      </c>
      <c r="N4438" t="str">
        <f>VLOOKUP(I4438,'Cost Center VLookup'!$A$1:$C$89,3,0)</f>
        <v>Kenny Hay / Steve Steiger</v>
      </c>
      <c r="O4438" t="str">
        <f>VLOOKUP(I4438,'Cost Center VLookup'!$A$1:$D$97,4,0)</f>
        <v>Brett Lowe</v>
      </c>
    </row>
    <row r="4439" spans="1:15" ht="15" hidden="1">
      <c r="A4439" s="517" t="s">
        <v>5644</v>
      </c>
      <c r="B4439" s="518">
        <v>202209</v>
      </c>
      <c r="C4439" s="98" t="s">
        <v>5073</v>
      </c>
      <c r="D4439" s="517" t="s">
        <v>5645</v>
      </c>
      <c r="E4439" s="517" t="s">
        <v>5646</v>
      </c>
      <c r="F4439" s="519">
        <v>5000</v>
      </c>
      <c r="G4439" s="517" t="s">
        <v>5228</v>
      </c>
      <c r="H4439" s="517" t="s">
        <v>1015</v>
      </c>
      <c r="I4439" s="258">
        <v>3333</v>
      </c>
      <c r="J4439" s="481" t="s">
        <v>1026</v>
      </c>
      <c r="K4439" s="482" t="s">
        <v>4207</v>
      </c>
      <c r="L4439" t="str">
        <f>VLOOKUP(J4439,'State V-Lookup'!$A$1:$B$19,2,0)</f>
        <v>TENNESSEE</v>
      </c>
      <c r="M4439" t="str">
        <f>VLOOKUP(I4439,'Cost Center VLookup'!$A$1:$C$99,2,0)</f>
        <v>3333 Mid St Div Public Affairs</v>
      </c>
      <c r="N4439" t="str">
        <f>VLOOKUP(I4439,'Cost Center VLookup'!$A$1:$C$89,3,0)</f>
        <v>Mark Martin</v>
      </c>
      <c r="O4439" t="str">
        <f>VLOOKUP(I4439,'Cost Center VLookup'!$A$1:$D$97,4,0)</f>
        <v>Administration</v>
      </c>
    </row>
    <row r="4440" spans="1:15" ht="15" hidden="1">
      <c r="A4440" s="517" t="s">
        <v>5644</v>
      </c>
      <c r="B4440" s="518">
        <v>202209</v>
      </c>
      <c r="C4440" s="98" t="s">
        <v>5073</v>
      </c>
      <c r="D4440" s="16" t="s">
        <v>5647</v>
      </c>
      <c r="E4440" s="522" t="s">
        <v>5648</v>
      </c>
      <c r="F4440" s="519">
        <v>326000</v>
      </c>
      <c r="G4440" s="514" t="s">
        <v>5493</v>
      </c>
      <c r="H4440" s="514" t="s">
        <v>4550</v>
      </c>
      <c r="I4440" s="258">
        <v>3333</v>
      </c>
      <c r="J4440" s="521" t="s">
        <v>1027</v>
      </c>
      <c r="K4440" s="482" t="s">
        <v>4207</v>
      </c>
      <c r="L4440" t="str">
        <f>VLOOKUP(J4440,'State V-Lookup'!$A$1:$B$19,2,0)</f>
        <v>GENERAL OFFICE</v>
      </c>
      <c r="M4440" t="str">
        <f>VLOOKUP(I4440,'Cost Center VLookup'!$A$1:$C$99,2,0)</f>
        <v>3333 Mid St Div Public Affairs</v>
      </c>
      <c r="N4440" t="str">
        <f>VLOOKUP(I4440,'Cost Center VLookup'!$A$1:$C$89,3,0)</f>
        <v>Mark Martin</v>
      </c>
      <c r="O4440" t="str">
        <f>VLOOKUP(I4440,'Cost Center VLookup'!$A$1:$D$97,4,0)</f>
        <v>Administration</v>
      </c>
    </row>
    <row r="4441" spans="1:15" ht="15" hidden="1">
      <c r="A4441" s="526" t="s">
        <v>5661</v>
      </c>
      <c r="B4441" s="527">
        <v>202210</v>
      </c>
      <c r="C4441" s="98" t="s">
        <v>5695</v>
      </c>
      <c r="D4441" s="526" t="s">
        <v>5662</v>
      </c>
      <c r="E4441" s="526" t="s">
        <v>694</v>
      </c>
      <c r="F4441" s="528">
        <v>500</v>
      </c>
      <c r="G4441" s="526" t="s">
        <v>5228</v>
      </c>
      <c r="H4441" s="526" t="s">
        <v>1015</v>
      </c>
      <c r="I4441" s="258">
        <v>2636</v>
      </c>
      <c r="J4441" s="351" t="s">
        <v>1011</v>
      </c>
      <c r="K4441" s="482" t="s">
        <v>4207</v>
      </c>
      <c r="L4441" t="str">
        <f>VLOOKUP(J4441,'State V-Lookup'!$A$1:$B$19,2,0)</f>
        <v>KENTUCKY</v>
      </c>
      <c r="M4441" t="str">
        <f>VLOOKUP(I4441,'Cost Center VLookup'!$A$1:$C$99,2,0)</f>
        <v>2636 KY Div Owensboro C&amp;M/Service</v>
      </c>
      <c r="N4441" t="str">
        <f>VLOOKUP(I4441,'Cost Center VLookup'!$A$1:$C$89,3,0)</f>
        <v>Robbie Porter / Daniel Mayfield</v>
      </c>
      <c r="O4441" t="str">
        <f>VLOOKUP(I4441,'Cost Center VLookup'!$A$1:$D$97,4,0)</f>
        <v>Mariam Tucker</v>
      </c>
    </row>
    <row r="4442" spans="1:15" ht="15" hidden="1">
      <c r="A4442" s="526" t="s">
        <v>5661</v>
      </c>
      <c r="B4442" s="527">
        <v>202210</v>
      </c>
      <c r="C4442" s="98" t="s">
        <v>5695</v>
      </c>
      <c r="D4442" s="526" t="s">
        <v>5663</v>
      </c>
      <c r="E4442" s="526" t="s">
        <v>1434</v>
      </c>
      <c r="F4442" s="528">
        <v>3000</v>
      </c>
      <c r="G4442" s="526" t="s">
        <v>5355</v>
      </c>
      <c r="H4442" s="526" t="s">
        <v>1019</v>
      </c>
      <c r="I4442" s="258">
        <v>2636</v>
      </c>
      <c r="J4442" s="351" t="s">
        <v>1011</v>
      </c>
      <c r="K4442" s="482" t="s">
        <v>4207</v>
      </c>
      <c r="L4442" t="str">
        <f>VLOOKUP(J4442,'State V-Lookup'!$A$1:$B$19,2,0)</f>
        <v>KENTUCKY</v>
      </c>
      <c r="M4442" t="str">
        <f>VLOOKUP(I4442,'Cost Center VLookup'!$A$1:$C$99,2,0)</f>
        <v>2636 KY Div Owensboro C&amp;M/Service</v>
      </c>
      <c r="N4442" t="str">
        <f>VLOOKUP(I4442,'Cost Center VLookup'!$A$1:$C$89,3,0)</f>
        <v>Robbie Porter / Daniel Mayfield</v>
      </c>
      <c r="O4442" t="str">
        <f>VLOOKUP(I4442,'Cost Center VLookup'!$A$1:$D$97,4,0)</f>
        <v>Mariam Tucker</v>
      </c>
    </row>
    <row r="4443" spans="1:15" ht="15" hidden="1">
      <c r="A4443" s="526" t="s">
        <v>5661</v>
      </c>
      <c r="B4443" s="527">
        <v>202210</v>
      </c>
      <c r="C4443" s="98" t="s">
        <v>5695</v>
      </c>
      <c r="D4443" s="526" t="s">
        <v>5664</v>
      </c>
      <c r="E4443" s="526" t="s">
        <v>909</v>
      </c>
      <c r="F4443" s="528">
        <v>5000</v>
      </c>
      <c r="G4443" s="526" t="s">
        <v>5228</v>
      </c>
      <c r="H4443" s="526" t="s">
        <v>1015</v>
      </c>
      <c r="I4443" s="258">
        <v>2734</v>
      </c>
      <c r="J4443" s="351" t="s">
        <v>1011</v>
      </c>
      <c r="K4443" s="482" t="s">
        <v>4207</v>
      </c>
      <c r="L4443" t="str">
        <f>VLOOKUP(J4443,'State V-Lookup'!$A$1:$B$19,2,0)</f>
        <v>KENTUCKY</v>
      </c>
      <c r="M4443" t="str">
        <f>VLOOKUP(I4443,'Cost Center VLookup'!$A$1:$C$99,2,0)</f>
        <v>2734 KY Div Bowling Green C&amp;M/Service</v>
      </c>
      <c r="N4443" t="str">
        <f>VLOOKUP(I4443,'Cost Center VLookup'!$A$1:$C$89,3,0)</f>
        <v>Don Bonner / Kolby Beals</v>
      </c>
      <c r="O4443" t="str">
        <f>VLOOKUP(I4443,'Cost Center VLookup'!$A$1:$D$97,4,0)</f>
        <v>Mike Close</v>
      </c>
    </row>
    <row r="4444" spans="1:15" ht="15" hidden="1">
      <c r="A4444" s="526" t="s">
        <v>5661</v>
      </c>
      <c r="B4444" s="527">
        <v>202210</v>
      </c>
      <c r="C4444" s="98" t="s">
        <v>5695</v>
      </c>
      <c r="D4444" s="526" t="s">
        <v>5665</v>
      </c>
      <c r="E4444" s="526" t="s">
        <v>2188</v>
      </c>
      <c r="F4444" s="528">
        <v>350</v>
      </c>
      <c r="G4444" s="526" t="s">
        <v>5228</v>
      </c>
      <c r="H4444" s="526" t="s">
        <v>1015</v>
      </c>
      <c r="I4444" s="258">
        <v>2735</v>
      </c>
      <c r="J4444" s="351" t="s">
        <v>1011</v>
      </c>
      <c r="K4444" s="482" t="s">
        <v>4207</v>
      </c>
      <c r="L4444" t="str">
        <f>VLOOKUP(J4444,'State V-Lookup'!$A$1:$B$19,2,0)</f>
        <v>KENTUCKY</v>
      </c>
      <c r="M4444" t="str">
        <f>VLOOKUP(I4444,'Cost Center VLookup'!$A$1:$C$99,2,0)</f>
        <v>2735 KY Div Glasgow C&amp;M/Service</v>
      </c>
      <c r="N4444" t="str">
        <f>VLOOKUP(I4444,'Cost Center VLookup'!$A$1:$C$89,3,0)</f>
        <v>Brett Lowe</v>
      </c>
      <c r="O4444" t="str">
        <f>VLOOKUP(I4444,'Cost Center VLookup'!$A$1:$D$97,4,0)</f>
        <v>Mike Close</v>
      </c>
    </row>
    <row r="4445" spans="1:15" ht="15" hidden="1">
      <c r="A4445" s="526" t="s">
        <v>5661</v>
      </c>
      <c r="B4445" s="527">
        <v>202210</v>
      </c>
      <c r="C4445" s="98" t="s">
        <v>5695</v>
      </c>
      <c r="D4445" s="526" t="s">
        <v>5666</v>
      </c>
      <c r="E4445" s="526" t="s">
        <v>5667</v>
      </c>
      <c r="F4445" s="528">
        <v>250</v>
      </c>
      <c r="G4445" s="526" t="s">
        <v>5228</v>
      </c>
      <c r="H4445" s="526" t="s">
        <v>1015</v>
      </c>
      <c r="I4445" s="258">
        <v>2636</v>
      </c>
      <c r="J4445" s="351" t="s">
        <v>1011</v>
      </c>
      <c r="K4445" s="482" t="s">
        <v>4206</v>
      </c>
      <c r="L4445" t="str">
        <f>VLOOKUP(J4445,'State V-Lookup'!$A$1:$B$19,2,0)</f>
        <v>KENTUCKY</v>
      </c>
      <c r="M4445" t="str">
        <f>VLOOKUP(I4445,'Cost Center VLookup'!$A$1:$C$99,2,0)</f>
        <v>2636 KY Div Owensboro C&amp;M/Service</v>
      </c>
      <c r="N4445" t="str">
        <f>VLOOKUP(I4445,'Cost Center VLookup'!$A$1:$C$89,3,0)</f>
        <v>Robbie Porter / Daniel Mayfield</v>
      </c>
      <c r="O4445" t="str">
        <f>VLOOKUP(I4445,'Cost Center VLookup'!$A$1:$D$97,4,0)</f>
        <v>Mariam Tucker</v>
      </c>
    </row>
    <row r="4446" spans="1:15" ht="15" hidden="1">
      <c r="A4446" s="526" t="s">
        <v>5661</v>
      </c>
      <c r="B4446" s="527">
        <v>202210</v>
      </c>
      <c r="C4446" s="98" t="s">
        <v>5695</v>
      </c>
      <c r="D4446" s="526" t="s">
        <v>5668</v>
      </c>
      <c r="E4446" s="526" t="s">
        <v>3361</v>
      </c>
      <c r="F4446" s="528">
        <v>500</v>
      </c>
      <c r="G4446" s="526" t="s">
        <v>5228</v>
      </c>
      <c r="H4446" s="526" t="s">
        <v>1015</v>
      </c>
      <c r="I4446" s="258">
        <v>2637</v>
      </c>
      <c r="J4446" s="351" t="s">
        <v>1011</v>
      </c>
      <c r="K4446" s="482" t="s">
        <v>4207</v>
      </c>
      <c r="L4446" t="str">
        <f>VLOOKUP(J4446,'State V-Lookup'!$A$1:$B$19,2,0)</f>
        <v>KENTUCKY</v>
      </c>
      <c r="M4446" t="str">
        <f>VLOOKUP(I4446,'Cost Center VLookup'!$A$1:$C$99,2,0)</f>
        <v>2637 KY Div Paducah C&amp;M/Service</v>
      </c>
      <c r="N4446" t="str">
        <f>VLOOKUP(I4446,'Cost Center VLookup'!$A$1:$C$89,3,0)</f>
        <v>Pat Mattingly / Sean Jones</v>
      </c>
      <c r="O4446" t="str">
        <f>VLOOKUP(I4446,'Cost Center VLookup'!$A$1:$D$97,4,0)</f>
        <v>Ryan Tolbert</v>
      </c>
    </row>
    <row r="4447" spans="1:15" ht="15" hidden="1">
      <c r="A4447" s="526" t="s">
        <v>5669</v>
      </c>
      <c r="B4447" s="527">
        <v>202210</v>
      </c>
      <c r="C4447" s="98" t="s">
        <v>5695</v>
      </c>
      <c r="D4447" s="526" t="s">
        <v>5670</v>
      </c>
      <c r="E4447" s="526" t="s">
        <v>4009</v>
      </c>
      <c r="F4447" s="528">
        <v>1000</v>
      </c>
      <c r="G4447" s="526" t="s">
        <v>5228</v>
      </c>
      <c r="H4447" s="526" t="s">
        <v>1015</v>
      </c>
      <c r="I4447" s="258">
        <v>2636</v>
      </c>
      <c r="J4447" s="351" t="s">
        <v>1011</v>
      </c>
      <c r="K4447" s="482" t="s">
        <v>4207</v>
      </c>
      <c r="L4447" t="str">
        <f>VLOOKUP(J4447,'State V-Lookup'!$A$1:$B$19,2,0)</f>
        <v>KENTUCKY</v>
      </c>
      <c r="M4447" t="str">
        <f>VLOOKUP(I4447,'Cost Center VLookup'!$A$1:$C$99,2,0)</f>
        <v>2636 KY Div Owensboro C&amp;M/Service</v>
      </c>
      <c r="N4447" t="str">
        <f>VLOOKUP(I4447,'Cost Center VLookup'!$A$1:$C$89,3,0)</f>
        <v>Robbie Porter / Daniel Mayfield</v>
      </c>
      <c r="O4447" t="str">
        <f>VLOOKUP(I4447,'Cost Center VLookup'!$A$1:$D$97,4,0)</f>
        <v>Mariam Tucker</v>
      </c>
    </row>
    <row r="4448" spans="1:15" ht="15" hidden="1">
      <c r="A4448" s="526" t="s">
        <v>5669</v>
      </c>
      <c r="B4448" s="527">
        <v>202210</v>
      </c>
      <c r="C4448" s="98" t="s">
        <v>5695</v>
      </c>
      <c r="D4448" s="526" t="s">
        <v>5671</v>
      </c>
      <c r="E4448" s="526" t="s">
        <v>5045</v>
      </c>
      <c r="F4448" s="528">
        <v>2500</v>
      </c>
      <c r="G4448" s="526" t="s">
        <v>5228</v>
      </c>
      <c r="H4448" s="526" t="s">
        <v>1015</v>
      </c>
      <c r="I4448" s="258">
        <v>2634</v>
      </c>
      <c r="J4448" s="351" t="s">
        <v>1011</v>
      </c>
      <c r="K4448" s="482" t="s">
        <v>4207</v>
      </c>
      <c r="L4448" t="str">
        <f>VLOOKUP(J4448,'State V-Lookup'!$A$1:$B$19,2,0)</f>
        <v>KENTUCKY</v>
      </c>
      <c r="M4448" t="str">
        <f>VLOOKUP(I4448,'Cost Center VLookup'!$A$1:$C$99,2,0)</f>
        <v>2634 KY Div Madisonville C&amp;M/Service</v>
      </c>
      <c r="N4448" t="str">
        <f>VLOOKUP(I4448,'Cost Center VLookup'!$A$1:$C$89,3,0)</f>
        <v>Mike Coleman</v>
      </c>
      <c r="O4448" t="str">
        <f>VLOOKUP(I4448,'Cost Center VLookup'!$A$1:$D$97,4,0)</f>
        <v>Mariam Tucker</v>
      </c>
    </row>
    <row r="4449" spans="1:15" ht="15" hidden="1">
      <c r="A4449" s="526" t="s">
        <v>5669</v>
      </c>
      <c r="B4449" s="527">
        <v>202210</v>
      </c>
      <c r="C4449" s="98" t="s">
        <v>5695</v>
      </c>
      <c r="D4449" s="526" t="s">
        <v>5672</v>
      </c>
      <c r="E4449" s="526" t="s">
        <v>1486</v>
      </c>
      <c r="F4449" s="528">
        <v>1706.08</v>
      </c>
      <c r="G4449" s="526" t="s">
        <v>5493</v>
      </c>
      <c r="H4449" s="526" t="s">
        <v>4550</v>
      </c>
      <c r="I4449" s="258">
        <v>3333</v>
      </c>
      <c r="J4449" s="529" t="s">
        <v>1035</v>
      </c>
      <c r="K4449" s="482" t="s">
        <v>4207</v>
      </c>
      <c r="L4449" t="str">
        <f>VLOOKUP(J4449,'State V-Lookup'!$A$1:$B$19,2,0)</f>
        <v>VIRGINIA</v>
      </c>
      <c r="M4449" t="str">
        <f>VLOOKUP(I4449,'Cost Center VLookup'!$A$1:$C$99,2,0)</f>
        <v>3333 Mid St Div Public Affairs</v>
      </c>
      <c r="N4449" t="str">
        <f>VLOOKUP(I4449,'Cost Center VLookup'!$A$1:$C$89,3,0)</f>
        <v>Mark Martin</v>
      </c>
      <c r="O4449" t="str">
        <f>VLOOKUP(I4449,'Cost Center VLookup'!$A$1:$D$97,4,0)</f>
        <v>Administration</v>
      </c>
    </row>
    <row r="4450" spans="1:15" ht="15" hidden="1">
      <c r="A4450" s="526" t="s">
        <v>5669</v>
      </c>
      <c r="B4450" s="527">
        <v>202210</v>
      </c>
      <c r="C4450" s="98" t="s">
        <v>5695</v>
      </c>
      <c r="D4450" s="526" t="s">
        <v>5672</v>
      </c>
      <c r="E4450" s="526" t="s">
        <v>1486</v>
      </c>
      <c r="F4450" s="528">
        <v>9974.33</v>
      </c>
      <c r="G4450" s="526" t="s">
        <v>5493</v>
      </c>
      <c r="H4450" s="526" t="s">
        <v>4550</v>
      </c>
      <c r="I4450" s="258">
        <v>3333</v>
      </c>
      <c r="J4450" s="351" t="s">
        <v>1011</v>
      </c>
      <c r="K4450" s="482" t="s">
        <v>4207</v>
      </c>
      <c r="L4450" t="str">
        <f>VLOOKUP(J4450,'State V-Lookup'!$A$1:$B$19,2,0)</f>
        <v>KENTUCKY</v>
      </c>
      <c r="M4450" t="str">
        <f>VLOOKUP(I4450,'Cost Center VLookup'!$A$1:$C$99,2,0)</f>
        <v>3333 Mid St Div Public Affairs</v>
      </c>
      <c r="N4450" t="str">
        <f>VLOOKUP(I4450,'Cost Center VLookup'!$A$1:$C$89,3,0)</f>
        <v>Mark Martin</v>
      </c>
      <c r="O4450" t="str">
        <f>VLOOKUP(I4450,'Cost Center VLookup'!$A$1:$D$97,4,0)</f>
        <v>Administration</v>
      </c>
    </row>
    <row r="4451" spans="1:15" ht="15" hidden="1">
      <c r="A4451" s="526" t="s">
        <v>5669</v>
      </c>
      <c r="B4451" s="527">
        <v>202210</v>
      </c>
      <c r="C4451" s="98" t="s">
        <v>5695</v>
      </c>
      <c r="D4451" s="526" t="s">
        <v>5672</v>
      </c>
      <c r="E4451" s="526" t="s">
        <v>1486</v>
      </c>
      <c r="F4451" s="528">
        <v>18994.009999999998</v>
      </c>
      <c r="G4451" s="526" t="s">
        <v>5493</v>
      </c>
      <c r="H4451" s="526" t="s">
        <v>4550</v>
      </c>
      <c r="I4451" s="258">
        <v>3333</v>
      </c>
      <c r="J4451" s="481" t="s">
        <v>1026</v>
      </c>
      <c r="K4451" s="482" t="s">
        <v>4207</v>
      </c>
      <c r="L4451" t="str">
        <f>VLOOKUP(J4451,'State V-Lookup'!$A$1:$B$19,2,0)</f>
        <v>TENNESSEE</v>
      </c>
      <c r="M4451" t="str">
        <f>VLOOKUP(I4451,'Cost Center VLookup'!$A$1:$C$99,2,0)</f>
        <v>3333 Mid St Div Public Affairs</v>
      </c>
      <c r="N4451" t="str">
        <f>VLOOKUP(I4451,'Cost Center VLookup'!$A$1:$C$89,3,0)</f>
        <v>Mark Martin</v>
      </c>
      <c r="O4451" t="str">
        <f>VLOOKUP(I4451,'Cost Center VLookup'!$A$1:$D$97,4,0)</f>
        <v>Administration</v>
      </c>
    </row>
    <row r="4452" spans="1:15" ht="15" hidden="1">
      <c r="A4452" s="526" t="s">
        <v>5673</v>
      </c>
      <c r="B4452" s="527">
        <v>202210</v>
      </c>
      <c r="C4452" s="98" t="s">
        <v>5695</v>
      </c>
      <c r="D4452" s="526" t="s">
        <v>5674</v>
      </c>
      <c r="E4452" s="526" t="s">
        <v>2618</v>
      </c>
      <c r="F4452" s="528">
        <v>2000</v>
      </c>
      <c r="G4452" s="526" t="s">
        <v>5228</v>
      </c>
      <c r="H4452" s="526" t="s">
        <v>1015</v>
      </c>
      <c r="I4452" s="258">
        <v>2637</v>
      </c>
      <c r="J4452" s="351" t="s">
        <v>1011</v>
      </c>
      <c r="K4452" s="482" t="s">
        <v>4207</v>
      </c>
      <c r="L4452" t="str">
        <f>VLOOKUP(J4452,'State V-Lookup'!$A$1:$B$19,2,0)</f>
        <v>KENTUCKY</v>
      </c>
      <c r="M4452" t="str">
        <f>VLOOKUP(I4452,'Cost Center VLookup'!$A$1:$C$99,2,0)</f>
        <v>2637 KY Div Paducah C&amp;M/Service</v>
      </c>
      <c r="N4452" t="str">
        <f>VLOOKUP(I4452,'Cost Center VLookup'!$A$1:$C$89,3,0)</f>
        <v>Pat Mattingly / Sean Jones</v>
      </c>
      <c r="O4452" t="str">
        <f>VLOOKUP(I4452,'Cost Center VLookup'!$A$1:$D$97,4,0)</f>
        <v>Ryan Tolbert</v>
      </c>
    </row>
    <row r="4453" spans="1:15" ht="15" hidden="1">
      <c r="A4453" s="526" t="s">
        <v>5675</v>
      </c>
      <c r="B4453" s="527">
        <v>202210</v>
      </c>
      <c r="C4453" s="98" t="s">
        <v>5695</v>
      </c>
      <c r="D4453" s="526" t="s">
        <v>5676</v>
      </c>
      <c r="E4453" s="526" t="s">
        <v>486</v>
      </c>
      <c r="F4453" s="528">
        <v>110.45</v>
      </c>
      <c r="G4453" s="526" t="s">
        <v>5228</v>
      </c>
      <c r="H4453" s="526" t="s">
        <v>1015</v>
      </c>
      <c r="I4453" s="258">
        <v>3435</v>
      </c>
      <c r="J4453" s="481" t="s">
        <v>1026</v>
      </c>
      <c r="K4453" s="482" t="s">
        <v>4207</v>
      </c>
      <c r="L4453" t="str">
        <f>VLOOKUP(J4453,'State V-Lookup'!$A$1:$B$19,2,0)</f>
        <v>TENNESSEE</v>
      </c>
      <c r="M4453" t="str">
        <f>VLOOKUP(I4453,'Cost Center VLookup'!$A$1:$C$99,2,0)</f>
        <v>3435 Mid St Div Greenville/Morristown Operations</v>
      </c>
      <c r="N4453" t="str">
        <f>VLOOKUP(I4453,'Cost Center VLookup'!$A$1:$C$89,3,0)</f>
        <v>Jonathan Barnett</v>
      </c>
      <c r="O4453" t="str">
        <f>VLOOKUP(I4453,'Cost Center VLookup'!$A$1:$D$97,4,0)</f>
        <v>Bernie Anderson</v>
      </c>
    </row>
    <row r="4454" spans="1:15" ht="15" hidden="1">
      <c r="A4454" s="526" t="s">
        <v>5677</v>
      </c>
      <c r="B4454" s="527">
        <v>202210</v>
      </c>
      <c r="C4454" s="98" t="s">
        <v>5695</v>
      </c>
      <c r="D4454" s="526" t="s">
        <v>5678</v>
      </c>
      <c r="E4454" s="526" t="s">
        <v>5679</v>
      </c>
      <c r="F4454" s="528">
        <v>250</v>
      </c>
      <c r="G4454" s="526" t="s">
        <v>5228</v>
      </c>
      <c r="H4454" s="526" t="s">
        <v>1015</v>
      </c>
      <c r="I4454" s="258">
        <v>2636</v>
      </c>
      <c r="J4454" s="351" t="s">
        <v>1011</v>
      </c>
      <c r="K4454" s="482" t="s">
        <v>4207</v>
      </c>
      <c r="L4454" t="str">
        <f>VLOOKUP(J4454,'State V-Lookup'!$A$1:$B$19,2,0)</f>
        <v>KENTUCKY</v>
      </c>
      <c r="M4454" t="str">
        <f>VLOOKUP(I4454,'Cost Center VLookup'!$A$1:$C$99,2,0)</f>
        <v>2636 KY Div Owensboro C&amp;M/Service</v>
      </c>
      <c r="N4454" t="str">
        <f>VLOOKUP(I4454,'Cost Center VLookup'!$A$1:$C$89,3,0)</f>
        <v>Robbie Porter / Daniel Mayfield</v>
      </c>
      <c r="O4454" t="str">
        <f>VLOOKUP(I4454,'Cost Center VLookup'!$A$1:$D$97,4,0)</f>
        <v>Mariam Tucker</v>
      </c>
    </row>
    <row r="4455" spans="1:15" ht="15" hidden="1">
      <c r="A4455" s="526" t="s">
        <v>5680</v>
      </c>
      <c r="B4455" s="527">
        <v>202210</v>
      </c>
      <c r="C4455" s="98" t="s">
        <v>5695</v>
      </c>
      <c r="D4455" s="526" t="s">
        <v>5681</v>
      </c>
      <c r="E4455" s="526" t="s">
        <v>713</v>
      </c>
      <c r="F4455" s="528">
        <v>500</v>
      </c>
      <c r="G4455" s="526" t="s">
        <v>5226</v>
      </c>
      <c r="H4455" s="526" t="s">
        <v>1012</v>
      </c>
      <c r="I4455" s="258">
        <v>2634</v>
      </c>
      <c r="J4455" s="351" t="s">
        <v>1011</v>
      </c>
      <c r="K4455" s="482" t="s">
        <v>4207</v>
      </c>
      <c r="L4455" t="str">
        <f>VLOOKUP(J4455,'State V-Lookup'!$A$1:$B$19,2,0)</f>
        <v>KENTUCKY</v>
      </c>
      <c r="M4455" t="str">
        <f>VLOOKUP(I4455,'Cost Center VLookup'!$A$1:$C$99,2,0)</f>
        <v>2634 KY Div Madisonville C&amp;M/Service</v>
      </c>
      <c r="N4455" t="str">
        <f>VLOOKUP(I4455,'Cost Center VLookup'!$A$1:$C$89,3,0)</f>
        <v>Mike Coleman</v>
      </c>
      <c r="O4455" t="str">
        <f>VLOOKUP(I4455,'Cost Center VLookup'!$A$1:$D$97,4,0)</f>
        <v>Mariam Tucker</v>
      </c>
    </row>
    <row r="4456" spans="1:15" ht="15" hidden="1">
      <c r="A4456" s="526" t="s">
        <v>5682</v>
      </c>
      <c r="B4456" s="527">
        <v>202210</v>
      </c>
      <c r="C4456" s="98" t="s">
        <v>5695</v>
      </c>
      <c r="D4456" s="526" t="s">
        <v>5683</v>
      </c>
      <c r="E4456" s="526" t="s">
        <v>5684</v>
      </c>
      <c r="F4456" s="528">
        <v>900</v>
      </c>
      <c r="G4456" s="526" t="s">
        <v>5228</v>
      </c>
      <c r="H4456" s="526" t="s">
        <v>1015</v>
      </c>
      <c r="I4456" s="258">
        <v>3342</v>
      </c>
      <c r="J4456" s="481" t="s">
        <v>1026</v>
      </c>
      <c r="K4456" s="482" t="s">
        <v>4206</v>
      </c>
      <c r="L4456" t="str">
        <f>VLOOKUP(J4456,'State V-Lookup'!$A$1:$B$19,2,0)</f>
        <v>TENNESSEE</v>
      </c>
      <c r="M4456" t="str">
        <f>VLOOKUP(I4456,'Cost Center VLookup'!$A$1:$C$99,2,0)</f>
        <v>3342 Mid St Div Franklin Operations</v>
      </c>
      <c r="N4456" t="str">
        <f>VLOOKUP(I4456,'Cost Center VLookup'!$A$1:$C$89,3,0)</f>
        <v>Kenny Hay / Steve Steiger</v>
      </c>
      <c r="O4456" t="str">
        <f>VLOOKUP(I4456,'Cost Center VLookup'!$A$1:$D$97,4,0)</f>
        <v>Brett Lowe</v>
      </c>
    </row>
    <row r="4457" spans="1:15" ht="15" hidden="1">
      <c r="A4457" s="526" t="s">
        <v>5685</v>
      </c>
      <c r="B4457" s="527">
        <v>202210</v>
      </c>
      <c r="C4457" s="98" t="s">
        <v>5695</v>
      </c>
      <c r="D4457" s="526" t="s">
        <v>5686</v>
      </c>
      <c r="E4457" s="526" t="s">
        <v>88</v>
      </c>
      <c r="F4457" s="528">
        <v>200</v>
      </c>
      <c r="G4457" s="526" t="s">
        <v>5228</v>
      </c>
      <c r="H4457" s="526" t="s">
        <v>1015</v>
      </c>
      <c r="I4457" s="258">
        <v>2636</v>
      </c>
      <c r="J4457" s="351" t="s">
        <v>1011</v>
      </c>
      <c r="K4457" s="482" t="s">
        <v>4206</v>
      </c>
      <c r="L4457" t="str">
        <f>VLOOKUP(J4457,'State V-Lookup'!$A$1:$B$19,2,0)</f>
        <v>KENTUCKY</v>
      </c>
      <c r="M4457" t="str">
        <f>VLOOKUP(I4457,'Cost Center VLookup'!$A$1:$C$99,2,0)</f>
        <v>2636 KY Div Owensboro C&amp;M/Service</v>
      </c>
      <c r="N4457" t="str">
        <f>VLOOKUP(I4457,'Cost Center VLookup'!$A$1:$C$89,3,0)</f>
        <v>Robbie Porter / Daniel Mayfield</v>
      </c>
      <c r="O4457" t="str">
        <f>VLOOKUP(I4457,'Cost Center VLookup'!$A$1:$D$97,4,0)</f>
        <v>Mariam Tucker</v>
      </c>
    </row>
    <row r="4458" spans="1:15" ht="15" hidden="1">
      <c r="A4458" s="526" t="s">
        <v>5687</v>
      </c>
      <c r="B4458" s="527">
        <v>202210</v>
      </c>
      <c r="C4458" s="98" t="s">
        <v>5695</v>
      </c>
      <c r="D4458" s="526" t="s">
        <v>5688</v>
      </c>
      <c r="E4458" s="526" t="s">
        <v>1560</v>
      </c>
      <c r="F4458" s="528">
        <v>13000</v>
      </c>
      <c r="G4458" s="526" t="s">
        <v>5228</v>
      </c>
      <c r="H4458" s="526" t="s">
        <v>1015</v>
      </c>
      <c r="I4458" s="258">
        <v>2636</v>
      </c>
      <c r="J4458" s="351" t="s">
        <v>1011</v>
      </c>
      <c r="K4458" s="482" t="s">
        <v>4207</v>
      </c>
      <c r="L4458" t="str">
        <f>VLOOKUP(J4458,'State V-Lookup'!$A$1:$B$19,2,0)</f>
        <v>KENTUCKY</v>
      </c>
      <c r="M4458" t="str">
        <f>VLOOKUP(I4458,'Cost Center VLookup'!$A$1:$C$99,2,0)</f>
        <v>2636 KY Div Owensboro C&amp;M/Service</v>
      </c>
      <c r="N4458" t="str">
        <f>VLOOKUP(I4458,'Cost Center VLookup'!$A$1:$C$89,3,0)</f>
        <v>Robbie Porter / Daniel Mayfield</v>
      </c>
      <c r="O4458" t="str">
        <f>VLOOKUP(I4458,'Cost Center VLookup'!$A$1:$D$97,4,0)</f>
        <v>Mariam Tucker</v>
      </c>
    </row>
    <row r="4459" spans="1:15" ht="15" hidden="1">
      <c r="A4459" s="526" t="s">
        <v>5687</v>
      </c>
      <c r="B4459" s="527">
        <v>202210</v>
      </c>
      <c r="C4459" s="98" t="s">
        <v>5695</v>
      </c>
      <c r="D4459" s="526" t="s">
        <v>5689</v>
      </c>
      <c r="E4459" s="526" t="s">
        <v>694</v>
      </c>
      <c r="F4459" s="528">
        <v>500</v>
      </c>
      <c r="G4459" s="526" t="s">
        <v>5513</v>
      </c>
      <c r="H4459" s="526" t="s">
        <v>1017</v>
      </c>
      <c r="I4459" s="258">
        <v>2736</v>
      </c>
      <c r="J4459" s="351" t="s">
        <v>1011</v>
      </c>
      <c r="K4459" s="482" t="s">
        <v>4207</v>
      </c>
      <c r="L4459" t="str">
        <f>VLOOKUP(J4459,'State V-Lookup'!$A$1:$B$19,2,0)</f>
        <v>KENTUCKY</v>
      </c>
      <c r="M4459" t="str">
        <f>VLOOKUP(I4459,'Cost Center VLookup'!$A$1:$C$99,2,0)</f>
        <v>2736 KY Div Hopkinsville C&amp;M/Service</v>
      </c>
      <c r="N4459" t="str">
        <f>VLOOKUP(I4459,'Cost Center VLookup'!$A$1:$C$89,3,0)</f>
        <v>Ryan Tolbert</v>
      </c>
      <c r="O4459" t="str">
        <f>VLOOKUP(I4459,'Cost Center VLookup'!$A$1:$D$97,4,0)</f>
        <v>Mariam Tucker</v>
      </c>
    </row>
    <row r="4460" spans="1:15" ht="15" hidden="1">
      <c r="A4460" s="526" t="s">
        <v>5687</v>
      </c>
      <c r="B4460" s="527">
        <v>202210</v>
      </c>
      <c r="C4460" s="98" t="s">
        <v>5695</v>
      </c>
      <c r="D4460" s="526" t="s">
        <v>5690</v>
      </c>
      <c r="E4460" s="526" t="s">
        <v>5691</v>
      </c>
      <c r="F4460" s="528">
        <v>500</v>
      </c>
      <c r="G4460" s="526" t="s">
        <v>5226</v>
      </c>
      <c r="H4460" s="526" t="s">
        <v>1012</v>
      </c>
      <c r="I4460" s="258">
        <v>2734</v>
      </c>
      <c r="J4460" s="351" t="s">
        <v>1011</v>
      </c>
      <c r="K4460" s="482" t="s">
        <v>4206</v>
      </c>
      <c r="L4460" t="str">
        <f>VLOOKUP(J4460,'State V-Lookup'!$A$1:$B$19,2,0)</f>
        <v>KENTUCKY</v>
      </c>
      <c r="M4460" t="str">
        <f>VLOOKUP(I4460,'Cost Center VLookup'!$A$1:$C$99,2,0)</f>
        <v>2734 KY Div Bowling Green C&amp;M/Service</v>
      </c>
      <c r="N4460" t="str">
        <f>VLOOKUP(I4460,'Cost Center VLookup'!$A$1:$C$89,3,0)</f>
        <v>Don Bonner / Kolby Beals</v>
      </c>
      <c r="O4460" t="str">
        <f>VLOOKUP(I4460,'Cost Center VLookup'!$A$1:$D$97,4,0)</f>
        <v>Mike Close</v>
      </c>
    </row>
    <row r="4461" spans="1:15" ht="15" hidden="1">
      <c r="A4461" s="526" t="s">
        <v>5692</v>
      </c>
      <c r="B4461" s="527">
        <v>202210</v>
      </c>
      <c r="C4461" s="98" t="s">
        <v>5695</v>
      </c>
      <c r="D4461" s="526" t="s">
        <v>5693</v>
      </c>
      <c r="E4461" s="526" t="s">
        <v>5694</v>
      </c>
      <c r="F4461" s="528">
        <v>1500</v>
      </c>
      <c r="G4461" s="526" t="s">
        <v>5226</v>
      </c>
      <c r="H4461" s="526" t="s">
        <v>1012</v>
      </c>
      <c r="I4461" s="258">
        <v>2739</v>
      </c>
      <c r="J4461" s="351" t="s">
        <v>1011</v>
      </c>
      <c r="K4461" s="482" t="s">
        <v>4206</v>
      </c>
      <c r="L4461" t="str">
        <f>VLOOKUP(J4461,'State V-Lookup'!$A$1:$B$19,2,0)</f>
        <v>KENTUCKY</v>
      </c>
      <c r="M4461" t="str">
        <f>VLOOKUP(I4461,'Cost Center VLookup'!$A$1:$C$99,2,0)</f>
        <v>2739 KY Div Shelbyville C&amp;M/Service</v>
      </c>
      <c r="N4461" t="str">
        <f>VLOOKUP(I4461,'Cost Center VLookup'!$A$1:$C$89,3,0)</f>
        <v>Jake Basham</v>
      </c>
      <c r="O4461" t="str">
        <f>VLOOKUP(I4461,'Cost Center VLookup'!$A$1:$D$97,4,0)</f>
        <v>Mike Close</v>
      </c>
    </row>
    <row r="4462" spans="1:15" ht="15" hidden="1">
      <c r="A4462" s="526" t="s">
        <v>5692</v>
      </c>
      <c r="B4462" s="527">
        <v>202210</v>
      </c>
      <c r="C4462" s="98" t="s">
        <v>5695</v>
      </c>
      <c r="F4462" s="528">
        <v>10.76</v>
      </c>
      <c r="G4462" s="526" t="s">
        <v>5228</v>
      </c>
      <c r="H4462" s="526" t="s">
        <v>1015</v>
      </c>
      <c r="I4462" s="258">
        <v>3435</v>
      </c>
      <c r="J4462" s="481" t="s">
        <v>1026</v>
      </c>
      <c r="K4462" s="482" t="s">
        <v>4207</v>
      </c>
      <c r="L4462" t="str">
        <f>VLOOKUP(J4462,'State V-Lookup'!$A$1:$B$19,2,0)</f>
        <v>TENNESSEE</v>
      </c>
      <c r="M4462" t="str">
        <f>VLOOKUP(I4462,'Cost Center VLookup'!$A$1:$C$99,2,0)</f>
        <v>3435 Mid St Div Greenville/Morristown Operations</v>
      </c>
      <c r="N4462" t="str">
        <f>VLOOKUP(I4462,'Cost Center VLookup'!$A$1:$C$89,3,0)</f>
        <v>Jonathan Barnett</v>
      </c>
      <c r="O4462" t="str">
        <f>VLOOKUP(I4462,'Cost Center VLookup'!$A$1:$D$97,4,0)</f>
        <v>Bernie Anderson</v>
      </c>
    </row>
    <row r="4463" spans="1:15" ht="15" hidden="1">
      <c r="A4463" s="526" t="s">
        <v>5692</v>
      </c>
      <c r="B4463" s="527">
        <v>202210</v>
      </c>
      <c r="C4463" s="98" t="s">
        <v>5695</v>
      </c>
      <c r="D4463" s="526"/>
      <c r="E4463" s="526"/>
      <c r="F4463" s="528">
        <v>-5000</v>
      </c>
      <c r="G4463" s="526" t="s">
        <v>5493</v>
      </c>
      <c r="H4463" s="526" t="s">
        <v>4550</v>
      </c>
      <c r="I4463" s="258">
        <v>3333</v>
      </c>
      <c r="J4463" s="481" t="s">
        <v>1026</v>
      </c>
      <c r="K4463" s="482" t="s">
        <v>4207</v>
      </c>
      <c r="L4463" t="str">
        <f>VLOOKUP(J4463,'State V-Lookup'!$A$1:$B$19,2,0)</f>
        <v>TENNESSEE</v>
      </c>
      <c r="M4463" t="str">
        <f>VLOOKUP(I4463,'Cost Center VLookup'!$A$1:$C$99,2,0)</f>
        <v>3333 Mid St Div Public Affairs</v>
      </c>
      <c r="N4463" t="str">
        <f>VLOOKUP(I4463,'Cost Center VLookup'!$A$1:$C$89,3,0)</f>
        <v>Mark Martin</v>
      </c>
      <c r="O4463" t="str">
        <f>VLOOKUP(I4463,'Cost Center VLookup'!$A$1:$D$97,4,0)</f>
        <v>Administration</v>
      </c>
    </row>
    <row r="4464" spans="1:15" ht="15" hidden="1">
      <c r="A4464" s="531" t="s">
        <v>5696</v>
      </c>
      <c r="B4464" s="532">
        <v>202211</v>
      </c>
      <c r="C4464" s="98" t="s">
        <v>5695</v>
      </c>
      <c r="D4464" s="531" t="s">
        <v>5697</v>
      </c>
      <c r="E4464" s="531" t="s">
        <v>470</v>
      </c>
      <c r="F4464" s="533">
        <v>1000</v>
      </c>
      <c r="G4464" s="531" t="s">
        <v>5228</v>
      </c>
      <c r="H4464" s="531" t="s">
        <v>1015</v>
      </c>
      <c r="I4464" s="258">
        <v>2739</v>
      </c>
      <c r="J4464" s="351" t="s">
        <v>1011</v>
      </c>
      <c r="K4464" s="482" t="s">
        <v>4206</v>
      </c>
      <c r="L4464" t="str">
        <f>VLOOKUP(J4464,'State V-Lookup'!$A$1:$B$19,2,0)</f>
        <v>KENTUCKY</v>
      </c>
      <c r="M4464" t="str">
        <f>VLOOKUP(I4464,'Cost Center VLookup'!$A$1:$C$99,2,0)</f>
        <v>2739 KY Div Shelbyville C&amp;M/Service</v>
      </c>
      <c r="N4464" t="str">
        <f>VLOOKUP(I4464,'Cost Center VLookup'!$A$1:$C$89,3,0)</f>
        <v>Jake Basham</v>
      </c>
      <c r="O4464" t="str">
        <f>VLOOKUP(I4464,'Cost Center VLookup'!$A$1:$D$97,4,0)</f>
        <v>Mike Close</v>
      </c>
    </row>
    <row r="4465" spans="1:15" ht="15" hidden="1">
      <c r="A4465" s="531" t="s">
        <v>5696</v>
      </c>
      <c r="B4465" s="532">
        <v>202211</v>
      </c>
      <c r="C4465" s="98" t="s">
        <v>5695</v>
      </c>
      <c r="D4465" s="531" t="s">
        <v>5698</v>
      </c>
      <c r="E4465" s="531" t="s">
        <v>3547</v>
      </c>
      <c r="F4465" s="533">
        <v>5000</v>
      </c>
      <c r="G4465" s="531" t="s">
        <v>5493</v>
      </c>
      <c r="H4465" s="531" t="s">
        <v>4550</v>
      </c>
      <c r="I4465" s="258">
        <v>3333</v>
      </c>
      <c r="J4465" s="481" t="s">
        <v>1026</v>
      </c>
      <c r="K4465" s="482" t="s">
        <v>4207</v>
      </c>
      <c r="L4465" t="str">
        <f>VLOOKUP(J4465,'State V-Lookup'!$A$1:$B$19,2,0)</f>
        <v>TENNESSEE</v>
      </c>
      <c r="M4465" t="str">
        <f>VLOOKUP(I4465,'Cost Center VLookup'!$A$1:$C$99,2,0)</f>
        <v>3333 Mid St Div Public Affairs</v>
      </c>
      <c r="N4465" t="str">
        <f>VLOOKUP(I4465,'Cost Center VLookup'!$A$1:$C$89,3,0)</f>
        <v>Mark Martin</v>
      </c>
      <c r="O4465" t="str">
        <f>VLOOKUP(I4465,'Cost Center VLookup'!$A$1:$D$97,4,0)</f>
        <v>Administration</v>
      </c>
    </row>
    <row r="4466" spans="1:15" ht="15" hidden="1">
      <c r="A4466" s="531" t="s">
        <v>5696</v>
      </c>
      <c r="B4466" s="532">
        <v>202211</v>
      </c>
      <c r="C4466" s="98" t="s">
        <v>5695</v>
      </c>
      <c r="D4466" s="531" t="s">
        <v>5699</v>
      </c>
      <c r="E4466" s="531" t="s">
        <v>4709</v>
      </c>
      <c r="F4466" s="533">
        <v>3000</v>
      </c>
      <c r="G4466" s="531" t="s">
        <v>5228</v>
      </c>
      <c r="H4466" s="531" t="s">
        <v>1015</v>
      </c>
      <c r="I4466" s="258">
        <v>3343</v>
      </c>
      <c r="J4466" s="481" t="s">
        <v>1026</v>
      </c>
      <c r="K4466" s="482" t="s">
        <v>4207</v>
      </c>
      <c r="L4466" t="str">
        <f>VLOOKUP(J4466,'State V-Lookup'!$A$1:$B$19,2,0)</f>
        <v>TENNESSEE</v>
      </c>
      <c r="M4466" t="str">
        <f>VLOOKUP(I4466,'Cost Center VLookup'!$A$1:$C$99,2,0)</f>
        <v>3343 Mid St Div Murfreesboro Operations</v>
      </c>
      <c r="N4466" t="str">
        <f>VLOOKUP(I4466,'Cost Center VLookup'!$A$1:$C$89,3,0)</f>
        <v>James Robbins / Jason Griffin</v>
      </c>
      <c r="O4466" t="str">
        <f>VLOOKUP(I4466,'Cost Center VLookup'!$A$1:$D$97,4,0)</f>
        <v>Brett Lowe</v>
      </c>
    </row>
    <row r="4467" spans="1:15" ht="15" hidden="1">
      <c r="A4467" s="531" t="s">
        <v>5696</v>
      </c>
      <c r="B4467" s="532">
        <v>202211</v>
      </c>
      <c r="C4467" s="98" t="s">
        <v>5695</v>
      </c>
      <c r="D4467" s="531" t="s">
        <v>5700</v>
      </c>
      <c r="E4467" s="531" t="s">
        <v>3731</v>
      </c>
      <c r="F4467" s="533">
        <v>500</v>
      </c>
      <c r="G4467" s="531" t="s">
        <v>5355</v>
      </c>
      <c r="H4467" s="531" t="s">
        <v>1019</v>
      </c>
      <c r="I4467" s="258">
        <v>2737</v>
      </c>
      <c r="J4467" s="351" t="s">
        <v>1011</v>
      </c>
      <c r="K4467" s="482" t="s">
        <v>4207</v>
      </c>
      <c r="L4467" t="str">
        <f>VLOOKUP(J4467,'State V-Lookup'!$A$1:$B$19,2,0)</f>
        <v>KENTUCKY</v>
      </c>
      <c r="M4467" t="str">
        <f>VLOOKUP(I4467,'Cost Center VLookup'!$A$1:$C$99,2,0)</f>
        <v>2737 KY Div Danville C&amp;M/Service</v>
      </c>
      <c r="N4467" t="str">
        <f>VLOOKUP(I4467,'Cost Center VLookup'!$A$1:$C$89,3,0)</f>
        <v>Jimmy Dale Smith</v>
      </c>
      <c r="O4467" t="str">
        <f>VLOOKUP(I4467,'Cost Center VLookup'!$A$1:$D$97,4,0)</f>
        <v>Mike Close</v>
      </c>
    </row>
    <row r="4468" spans="1:15" ht="15" hidden="1">
      <c r="A4468" s="531" t="s">
        <v>5701</v>
      </c>
      <c r="B4468" s="532">
        <v>202211</v>
      </c>
      <c r="C4468" s="98" t="s">
        <v>5695</v>
      </c>
      <c r="D4468" s="531" t="s">
        <v>5702</v>
      </c>
      <c r="E4468" s="531" t="s">
        <v>5703</v>
      </c>
      <c r="F4468" s="533">
        <v>1000</v>
      </c>
      <c r="G4468" s="531" t="s">
        <v>5228</v>
      </c>
      <c r="H4468" s="531" t="s">
        <v>1015</v>
      </c>
      <c r="I4468" s="258">
        <v>2637</v>
      </c>
      <c r="J4468" s="351" t="s">
        <v>1011</v>
      </c>
      <c r="K4468" s="482" t="s">
        <v>4207</v>
      </c>
      <c r="L4468" t="str">
        <f>VLOOKUP(J4468,'State V-Lookup'!$A$1:$B$19,2,0)</f>
        <v>KENTUCKY</v>
      </c>
      <c r="M4468" t="str">
        <f>VLOOKUP(I4468,'Cost Center VLookup'!$A$1:$C$99,2,0)</f>
        <v>2637 KY Div Paducah C&amp;M/Service</v>
      </c>
      <c r="N4468" t="str">
        <f>VLOOKUP(I4468,'Cost Center VLookup'!$A$1:$C$89,3,0)</f>
        <v>Pat Mattingly / Sean Jones</v>
      </c>
      <c r="O4468" t="str">
        <f>VLOOKUP(I4468,'Cost Center VLookup'!$A$1:$D$97,4,0)</f>
        <v>Ryan Tolbert</v>
      </c>
    </row>
    <row r="4469" spans="1:15" ht="15" hidden="1">
      <c r="A4469" s="531" t="s">
        <v>5701</v>
      </c>
      <c r="B4469" s="532">
        <v>202211</v>
      </c>
      <c r="C4469" s="98" t="s">
        <v>5695</v>
      </c>
      <c r="D4469" s="531" t="s">
        <v>5704</v>
      </c>
      <c r="E4469" s="531" t="s">
        <v>5705</v>
      </c>
      <c r="F4469" s="533">
        <v>455</v>
      </c>
      <c r="G4469" s="531" t="s">
        <v>5226</v>
      </c>
      <c r="H4469" s="531" t="s">
        <v>1012</v>
      </c>
      <c r="I4469" s="258">
        <v>3434</v>
      </c>
      <c r="J4469" s="481" t="s">
        <v>1026</v>
      </c>
      <c r="K4469" s="482" t="s">
        <v>4207</v>
      </c>
      <c r="L4469" t="str">
        <f>VLOOKUP(J4469,'State V-Lookup'!$A$1:$B$19,2,0)</f>
        <v>TENNESSEE</v>
      </c>
      <c r="M4469" t="str">
        <f>VLOOKUP(I4469,'Cost Center VLookup'!$A$1:$C$99,2,0)</f>
        <v>3434 Mid St Div Maryville Operations</v>
      </c>
      <c r="N4469" t="str">
        <f>VLOOKUP(I4469,'Cost Center VLookup'!$A$1:$C$89,3,0)</f>
        <v>Bobby Burrell</v>
      </c>
      <c r="O4469" t="str">
        <f>VLOOKUP(I4469,'Cost Center VLookup'!$A$1:$D$97,4,0)</f>
        <v>Bernie Anderson</v>
      </c>
    </row>
    <row r="4470" spans="1:15" ht="15" hidden="1">
      <c r="A4470" s="531" t="s">
        <v>5701</v>
      </c>
      <c r="B4470" s="532">
        <v>202211</v>
      </c>
      <c r="C4470" s="98" t="s">
        <v>5695</v>
      </c>
      <c r="D4470" s="531" t="s">
        <v>5706</v>
      </c>
      <c r="E4470" s="531" t="s">
        <v>3843</v>
      </c>
      <c r="F4470" s="533">
        <v>1000</v>
      </c>
      <c r="G4470" s="531" t="s">
        <v>5226</v>
      </c>
      <c r="H4470" s="531" t="s">
        <v>1012</v>
      </c>
      <c r="I4470" s="258">
        <v>2737</v>
      </c>
      <c r="J4470" s="351" t="s">
        <v>1011</v>
      </c>
      <c r="K4470" s="482" t="s">
        <v>4206</v>
      </c>
      <c r="L4470" t="str">
        <f>VLOOKUP(J4470,'State V-Lookup'!$A$1:$B$19,2,0)</f>
        <v>KENTUCKY</v>
      </c>
      <c r="M4470" t="str">
        <f>VLOOKUP(I4470,'Cost Center VLookup'!$A$1:$C$99,2,0)</f>
        <v>2737 KY Div Danville C&amp;M/Service</v>
      </c>
      <c r="N4470" t="str">
        <f>VLOOKUP(I4470,'Cost Center VLookup'!$A$1:$C$89,3,0)</f>
        <v>Jimmy Dale Smith</v>
      </c>
      <c r="O4470" t="str">
        <f>VLOOKUP(I4470,'Cost Center VLookup'!$A$1:$D$97,4,0)</f>
        <v>Mike Close</v>
      </c>
    </row>
    <row r="4471" spans="1:15" ht="15" hidden="1">
      <c r="A4471" s="531" t="s">
        <v>5707</v>
      </c>
      <c r="B4471" s="532">
        <v>202211</v>
      </c>
      <c r="C4471" s="98" t="s">
        <v>5695</v>
      </c>
      <c r="D4471" s="531" t="s">
        <v>5708</v>
      </c>
      <c r="E4471" s="531" t="s">
        <v>5709</v>
      </c>
      <c r="F4471" s="533">
        <v>10000</v>
      </c>
      <c r="G4471" s="531" t="s">
        <v>5493</v>
      </c>
      <c r="H4471" s="531" t="s">
        <v>4550</v>
      </c>
      <c r="I4471" s="258">
        <v>3333</v>
      </c>
      <c r="J4471" s="351" t="s">
        <v>1011</v>
      </c>
      <c r="K4471" s="482" t="s">
        <v>4207</v>
      </c>
      <c r="L4471" t="str">
        <f>VLOOKUP(J4471,'State V-Lookup'!$A$1:$B$19,2,0)</f>
        <v>KENTUCKY</v>
      </c>
      <c r="M4471" t="str">
        <f>VLOOKUP(I4471,'Cost Center VLookup'!$A$1:$C$99,2,0)</f>
        <v>3333 Mid St Div Public Affairs</v>
      </c>
      <c r="N4471" t="str">
        <f>VLOOKUP(I4471,'Cost Center VLookup'!$A$1:$C$89,3,0)</f>
        <v>Mark Martin</v>
      </c>
      <c r="O4471" t="str">
        <f>VLOOKUP(I4471,'Cost Center VLookup'!$A$1:$D$97,4,0)</f>
        <v>Administration</v>
      </c>
    </row>
    <row r="4472" spans="1:15" ht="15" hidden="1">
      <c r="A4472" s="531" t="s">
        <v>5707</v>
      </c>
      <c r="B4472" s="532">
        <v>202211</v>
      </c>
      <c r="C4472" s="98" t="s">
        <v>5695</v>
      </c>
      <c r="D4472" s="531" t="s">
        <v>5710</v>
      </c>
      <c r="E4472" s="531" t="s">
        <v>584</v>
      </c>
      <c r="F4472" s="533">
        <v>1000</v>
      </c>
      <c r="G4472" s="531" t="s">
        <v>5241</v>
      </c>
      <c r="H4472" s="531" t="s">
        <v>1016</v>
      </c>
      <c r="I4472" s="258">
        <v>2737</v>
      </c>
      <c r="J4472" s="351" t="s">
        <v>1011</v>
      </c>
      <c r="K4472" s="482" t="s">
        <v>4206</v>
      </c>
      <c r="L4472" t="str">
        <f>VLOOKUP(J4472,'State V-Lookup'!$A$1:$B$19,2,0)</f>
        <v>KENTUCKY</v>
      </c>
      <c r="M4472" t="str">
        <f>VLOOKUP(I4472,'Cost Center VLookup'!$A$1:$C$99,2,0)</f>
        <v>2737 KY Div Danville C&amp;M/Service</v>
      </c>
      <c r="N4472" t="str">
        <f>VLOOKUP(I4472,'Cost Center VLookup'!$A$1:$C$89,3,0)</f>
        <v>Jimmy Dale Smith</v>
      </c>
      <c r="O4472" t="str">
        <f>VLOOKUP(I4472,'Cost Center VLookup'!$A$1:$D$97,4,0)</f>
        <v>Mike Close</v>
      </c>
    </row>
    <row r="4473" spans="1:15" ht="15" hidden="1">
      <c r="A4473" s="531" t="s">
        <v>5711</v>
      </c>
      <c r="B4473" s="532">
        <v>202211</v>
      </c>
      <c r="C4473" s="98" t="s">
        <v>5695</v>
      </c>
      <c r="D4473" s="531" t="s">
        <v>5712</v>
      </c>
      <c r="E4473" s="531" t="s">
        <v>5713</v>
      </c>
      <c r="F4473" s="533">
        <v>500</v>
      </c>
      <c r="G4473" s="531" t="s">
        <v>5241</v>
      </c>
      <c r="H4473" s="531" t="s">
        <v>1016</v>
      </c>
      <c r="I4473" s="258">
        <v>2636</v>
      </c>
      <c r="J4473" s="351" t="s">
        <v>1011</v>
      </c>
      <c r="K4473" s="482" t="s">
        <v>4206</v>
      </c>
      <c r="L4473" t="str">
        <f>VLOOKUP(J4473,'State V-Lookup'!$A$1:$B$19,2,0)</f>
        <v>KENTUCKY</v>
      </c>
      <c r="M4473" t="str">
        <f>VLOOKUP(I4473,'Cost Center VLookup'!$A$1:$C$99,2,0)</f>
        <v>2636 KY Div Owensboro C&amp;M/Service</v>
      </c>
      <c r="N4473" t="str">
        <f>VLOOKUP(I4473,'Cost Center VLookup'!$A$1:$C$89,3,0)</f>
        <v>Robbie Porter / Daniel Mayfield</v>
      </c>
      <c r="O4473" t="str">
        <f>VLOOKUP(I4473,'Cost Center VLookup'!$A$1:$D$97,4,0)</f>
        <v>Mariam Tucker</v>
      </c>
    </row>
    <row r="4474" spans="1:15" ht="15" hidden="1">
      <c r="A4474" s="531" t="s">
        <v>5711</v>
      </c>
      <c r="B4474" s="532">
        <v>202211</v>
      </c>
      <c r="C4474" s="98" t="s">
        <v>5695</v>
      </c>
      <c r="D4474" s="531" t="s">
        <v>5714</v>
      </c>
      <c r="E4474" s="531" t="s">
        <v>1486</v>
      </c>
      <c r="F4474" s="533">
        <v>0</v>
      </c>
      <c r="G4474" s="531" t="s">
        <v>5493</v>
      </c>
      <c r="H4474" s="531" t="s">
        <v>4550</v>
      </c>
      <c r="I4474" s="258">
        <v>3333</v>
      </c>
      <c r="J4474" s="351" t="s">
        <v>1011</v>
      </c>
      <c r="K4474" s="482" t="s">
        <v>4207</v>
      </c>
      <c r="L4474" t="str">
        <f>VLOOKUP(J4474,'State V-Lookup'!$A$1:$B$19,2,0)</f>
        <v>KENTUCKY</v>
      </c>
      <c r="M4474" t="str">
        <f>VLOOKUP(I4474,'Cost Center VLookup'!$A$1:$C$99,2,0)</f>
        <v>3333 Mid St Div Public Affairs</v>
      </c>
      <c r="N4474" t="str">
        <f>VLOOKUP(I4474,'Cost Center VLookup'!$A$1:$C$89,3,0)</f>
        <v>Mark Martin</v>
      </c>
      <c r="O4474" t="str">
        <f>VLOOKUP(I4474,'Cost Center VLookup'!$A$1:$D$97,4,0)</f>
        <v>Administration</v>
      </c>
    </row>
    <row r="4475" spans="1:15" ht="15" hidden="1">
      <c r="A4475" s="531" t="s">
        <v>5711</v>
      </c>
      <c r="B4475" s="532">
        <v>202211</v>
      </c>
      <c r="C4475" s="98" t="s">
        <v>5695</v>
      </c>
      <c r="D4475" s="531" t="s">
        <v>5714</v>
      </c>
      <c r="E4475" s="531" t="s">
        <v>1486</v>
      </c>
      <c r="F4475" s="533">
        <v>23146.63</v>
      </c>
      <c r="G4475" s="531" t="s">
        <v>5493</v>
      </c>
      <c r="H4475" s="531" t="s">
        <v>4550</v>
      </c>
      <c r="I4475" s="258">
        <v>3333</v>
      </c>
      <c r="J4475" s="534" t="s">
        <v>1035</v>
      </c>
      <c r="K4475" s="482" t="s">
        <v>4207</v>
      </c>
      <c r="L4475" t="str">
        <f>VLOOKUP(J4475,'State V-Lookup'!$A$1:$B$19,2,0)</f>
        <v>VIRGINIA</v>
      </c>
      <c r="M4475" t="str">
        <f>VLOOKUP(I4475,'Cost Center VLookup'!$A$1:$C$99,2,0)</f>
        <v>3333 Mid St Div Public Affairs</v>
      </c>
      <c r="N4475" t="str">
        <f>VLOOKUP(I4475,'Cost Center VLookup'!$A$1:$C$89,3,0)</f>
        <v>Mark Martin</v>
      </c>
      <c r="O4475" t="str">
        <f>VLOOKUP(I4475,'Cost Center VLookup'!$A$1:$D$97,4,0)</f>
        <v>Administration</v>
      </c>
    </row>
    <row r="4476" spans="1:15" ht="15" hidden="1">
      <c r="A4476" s="531" t="s">
        <v>5711</v>
      </c>
      <c r="B4476" s="532">
        <v>202211</v>
      </c>
      <c r="C4476" s="98" t="s">
        <v>5695</v>
      </c>
      <c r="D4476" s="531" t="s">
        <v>5714</v>
      </c>
      <c r="E4476" s="531" t="s">
        <v>1486</v>
      </c>
      <c r="F4476" s="533">
        <v>172993.17</v>
      </c>
      <c r="G4476" s="531" t="s">
        <v>5493</v>
      </c>
      <c r="H4476" s="531" t="s">
        <v>4550</v>
      </c>
      <c r="I4476" s="258">
        <v>3333</v>
      </c>
      <c r="J4476" s="481" t="s">
        <v>1026</v>
      </c>
      <c r="K4476" s="482" t="s">
        <v>4207</v>
      </c>
      <c r="L4476" t="str">
        <f>VLOOKUP(J4476,'State V-Lookup'!$A$1:$B$19,2,0)</f>
        <v>TENNESSEE</v>
      </c>
      <c r="M4476" t="str">
        <f>VLOOKUP(I4476,'Cost Center VLookup'!$A$1:$C$99,2,0)</f>
        <v>3333 Mid St Div Public Affairs</v>
      </c>
      <c r="N4476" t="str">
        <f>VLOOKUP(I4476,'Cost Center VLookup'!$A$1:$C$89,3,0)</f>
        <v>Mark Martin</v>
      </c>
      <c r="O4476" t="str">
        <f>VLOOKUP(I4476,'Cost Center VLookup'!$A$1:$D$97,4,0)</f>
        <v>Administration</v>
      </c>
    </row>
    <row r="4477" spans="1:15" ht="15" hidden="1">
      <c r="A4477" s="531" t="s">
        <v>5715</v>
      </c>
      <c r="B4477" s="532">
        <v>202211</v>
      </c>
      <c r="C4477" s="98" t="s">
        <v>5695</v>
      </c>
      <c r="D4477" s="531" t="s">
        <v>5716</v>
      </c>
      <c r="E4477" s="531" t="s">
        <v>2763</v>
      </c>
      <c r="F4477" s="533">
        <v>2500</v>
      </c>
      <c r="G4477" s="531" t="s">
        <v>5226</v>
      </c>
      <c r="H4477" s="531" t="s">
        <v>1012</v>
      </c>
      <c r="I4477" s="258">
        <v>2636</v>
      </c>
      <c r="J4477" s="351" t="s">
        <v>1011</v>
      </c>
      <c r="K4477" s="482" t="s">
        <v>4207</v>
      </c>
      <c r="L4477" t="str">
        <f>VLOOKUP(J4477,'State V-Lookup'!$A$1:$B$19,2,0)</f>
        <v>KENTUCKY</v>
      </c>
      <c r="M4477" t="str">
        <f>VLOOKUP(I4477,'Cost Center VLookup'!$A$1:$C$99,2,0)</f>
        <v>2636 KY Div Owensboro C&amp;M/Service</v>
      </c>
      <c r="N4477" t="str">
        <f>VLOOKUP(I4477,'Cost Center VLookup'!$A$1:$C$89,3,0)</f>
        <v>Robbie Porter / Daniel Mayfield</v>
      </c>
      <c r="O4477" t="str">
        <f>VLOOKUP(I4477,'Cost Center VLookup'!$A$1:$D$97,4,0)</f>
        <v>Mariam Tucker</v>
      </c>
    </row>
    <row r="4478" spans="1:15" ht="15" hidden="1">
      <c r="A4478" s="531" t="s">
        <v>5717</v>
      </c>
      <c r="B4478" s="532">
        <v>202211</v>
      </c>
      <c r="C4478" s="98" t="s">
        <v>5695</v>
      </c>
      <c r="D4478" s="531" t="s">
        <v>5718</v>
      </c>
      <c r="E4478" s="531" t="s">
        <v>1540</v>
      </c>
      <c r="F4478" s="533">
        <v>2000</v>
      </c>
      <c r="G4478" s="531" t="s">
        <v>5228</v>
      </c>
      <c r="H4478" s="531" t="s">
        <v>1015</v>
      </c>
      <c r="I4478" s="258">
        <v>3342</v>
      </c>
      <c r="J4478" s="481" t="s">
        <v>1026</v>
      </c>
      <c r="K4478" s="535" t="s">
        <v>4228</v>
      </c>
      <c r="L4478" t="str">
        <f>VLOOKUP(J4478,'State V-Lookup'!$A$1:$B$19,2,0)</f>
        <v>TENNESSEE</v>
      </c>
      <c r="M4478" t="str">
        <f>VLOOKUP(I4478,'Cost Center VLookup'!$A$1:$C$99,2,0)</f>
        <v>3342 Mid St Div Franklin Operations</v>
      </c>
      <c r="N4478" t="str">
        <f>VLOOKUP(I4478,'Cost Center VLookup'!$A$1:$C$89,3,0)</f>
        <v>Kenny Hay / Steve Steiger</v>
      </c>
      <c r="O4478" t="str">
        <f>VLOOKUP(I4478,'Cost Center VLookup'!$A$1:$D$97,4,0)</f>
        <v>Brett Lowe</v>
      </c>
    </row>
    <row r="4479" spans="1:15" ht="15" hidden="1">
      <c r="A4479" s="531" t="s">
        <v>5719</v>
      </c>
      <c r="B4479" s="532">
        <v>202211</v>
      </c>
      <c r="C4479" s="98" t="s">
        <v>5695</v>
      </c>
      <c r="D4479" s="531" t="s">
        <v>5720</v>
      </c>
      <c r="E4479" s="531" t="s">
        <v>712</v>
      </c>
      <c r="F4479" s="533">
        <v>1000</v>
      </c>
      <c r="G4479" s="531" t="s">
        <v>5241</v>
      </c>
      <c r="H4479" s="531" t="s">
        <v>1016</v>
      </c>
      <c r="I4479" s="258">
        <v>2636</v>
      </c>
      <c r="J4479" s="351" t="s">
        <v>1011</v>
      </c>
      <c r="K4479" s="482" t="s">
        <v>4206</v>
      </c>
      <c r="L4479" t="str">
        <f>VLOOKUP(J4479,'State V-Lookup'!$A$1:$B$19,2,0)</f>
        <v>KENTUCKY</v>
      </c>
      <c r="M4479" t="str">
        <f>VLOOKUP(I4479,'Cost Center VLookup'!$A$1:$C$99,2,0)</f>
        <v>2636 KY Div Owensboro C&amp;M/Service</v>
      </c>
      <c r="N4479" t="str">
        <f>VLOOKUP(I4479,'Cost Center VLookup'!$A$1:$C$89,3,0)</f>
        <v>Robbie Porter / Daniel Mayfield</v>
      </c>
      <c r="O4479" t="str">
        <f>VLOOKUP(I4479,'Cost Center VLookup'!$A$1:$D$97,4,0)</f>
        <v>Mariam Tucker</v>
      </c>
    </row>
    <row r="4480" spans="1:15" ht="15" hidden="1">
      <c r="A4480" s="531" t="s">
        <v>5721</v>
      </c>
      <c r="B4480" s="532">
        <v>202211</v>
      </c>
      <c r="C4480" s="98" t="s">
        <v>5695</v>
      </c>
      <c r="D4480" s="531" t="s">
        <v>5722</v>
      </c>
      <c r="E4480" s="531" t="s">
        <v>5723</v>
      </c>
      <c r="F4480" s="533">
        <v>250</v>
      </c>
      <c r="G4480" s="531" t="s">
        <v>5228</v>
      </c>
      <c r="H4480" s="531" t="s">
        <v>1015</v>
      </c>
      <c r="I4480" s="258">
        <v>2736</v>
      </c>
      <c r="J4480" s="351" t="s">
        <v>1011</v>
      </c>
      <c r="K4480" s="482" t="s">
        <v>4206</v>
      </c>
      <c r="L4480" t="str">
        <f>VLOOKUP(J4480,'State V-Lookup'!$A$1:$B$19,2,0)</f>
        <v>KENTUCKY</v>
      </c>
      <c r="M4480" t="str">
        <f>VLOOKUP(I4480,'Cost Center VLookup'!$A$1:$C$99,2,0)</f>
        <v>2736 KY Div Hopkinsville C&amp;M/Service</v>
      </c>
      <c r="N4480" t="str">
        <f>VLOOKUP(I4480,'Cost Center VLookup'!$A$1:$C$89,3,0)</f>
        <v>Ryan Tolbert</v>
      </c>
      <c r="O4480" t="str">
        <f>VLOOKUP(I4480,'Cost Center VLookup'!$A$1:$D$97,4,0)</f>
        <v>Mariam Tucker</v>
      </c>
    </row>
    <row r="4481" spans="1:15" ht="15" hidden="1">
      <c r="A4481" s="531" t="s">
        <v>5724</v>
      </c>
      <c r="B4481" s="532">
        <v>202211</v>
      </c>
      <c r="C4481" s="98" t="s">
        <v>5695</v>
      </c>
      <c r="D4481" s="531" t="s">
        <v>5725</v>
      </c>
      <c r="E4481" s="531" t="s">
        <v>373</v>
      </c>
      <c r="F4481" s="533">
        <v>3500</v>
      </c>
      <c r="G4481" s="531" t="s">
        <v>5228</v>
      </c>
      <c r="H4481" s="531" t="s">
        <v>1015</v>
      </c>
      <c r="I4481" s="258">
        <v>2636</v>
      </c>
      <c r="J4481" s="351" t="s">
        <v>1011</v>
      </c>
      <c r="K4481" s="482" t="s">
        <v>4207</v>
      </c>
      <c r="L4481" t="str">
        <f>VLOOKUP(J4481,'State V-Lookup'!$A$1:$B$19,2,0)</f>
        <v>KENTUCKY</v>
      </c>
      <c r="M4481" t="str">
        <f>VLOOKUP(I4481,'Cost Center VLookup'!$A$1:$C$99,2,0)</f>
        <v>2636 KY Div Owensboro C&amp;M/Service</v>
      </c>
      <c r="N4481" t="str">
        <f>VLOOKUP(I4481,'Cost Center VLookup'!$A$1:$C$89,3,0)</f>
        <v>Robbie Porter / Daniel Mayfield</v>
      </c>
      <c r="O4481" t="str">
        <f>VLOOKUP(I4481,'Cost Center VLookup'!$A$1:$D$97,4,0)</f>
        <v>Mariam Tucker</v>
      </c>
    </row>
    <row r="4482" spans="1:15" ht="15" hidden="1">
      <c r="A4482" s="531" t="s">
        <v>5724</v>
      </c>
      <c r="B4482" s="532">
        <v>202211</v>
      </c>
      <c r="C4482" s="98" t="s">
        <v>5695</v>
      </c>
      <c r="D4482" s="531" t="s">
        <v>5726</v>
      </c>
      <c r="E4482" s="531" t="s">
        <v>470</v>
      </c>
      <c r="F4482" s="533">
        <v>2500</v>
      </c>
      <c r="G4482" s="531" t="s">
        <v>5228</v>
      </c>
      <c r="H4482" s="531" t="s">
        <v>1015</v>
      </c>
      <c r="I4482" s="258">
        <v>2636</v>
      </c>
      <c r="J4482" s="351" t="s">
        <v>1011</v>
      </c>
      <c r="K4482" s="482" t="s">
        <v>4207</v>
      </c>
      <c r="L4482" t="str">
        <f>VLOOKUP(J4482,'State V-Lookup'!$A$1:$B$19,2,0)</f>
        <v>KENTUCKY</v>
      </c>
      <c r="M4482" t="str">
        <f>VLOOKUP(I4482,'Cost Center VLookup'!$A$1:$C$99,2,0)</f>
        <v>2636 KY Div Owensboro C&amp;M/Service</v>
      </c>
      <c r="N4482" t="str">
        <f>VLOOKUP(I4482,'Cost Center VLookup'!$A$1:$C$89,3,0)</f>
        <v>Robbie Porter / Daniel Mayfield</v>
      </c>
      <c r="O4482" t="str">
        <f>VLOOKUP(I4482,'Cost Center VLookup'!$A$1:$D$97,4,0)</f>
        <v>Mariam Tucker</v>
      </c>
    </row>
    <row r="4483" spans="1:15" ht="15" hidden="1">
      <c r="A4483" s="531" t="s">
        <v>5727</v>
      </c>
      <c r="B4483" s="532">
        <v>202211</v>
      </c>
      <c r="C4483" s="98" t="s">
        <v>5695</v>
      </c>
      <c r="D4483" s="531" t="s">
        <v>5728</v>
      </c>
      <c r="E4483" s="531" t="s">
        <v>5729</v>
      </c>
      <c r="F4483" s="533">
        <v>3000</v>
      </c>
      <c r="G4483" s="531" t="s">
        <v>5228</v>
      </c>
      <c r="H4483" s="531" t="s">
        <v>1015</v>
      </c>
      <c r="I4483" s="258">
        <v>3342</v>
      </c>
      <c r="J4483" s="481" t="s">
        <v>1026</v>
      </c>
      <c r="K4483" s="535" t="s">
        <v>4228</v>
      </c>
      <c r="L4483" t="str">
        <f>VLOOKUP(J4483,'State V-Lookup'!$A$1:$B$19,2,0)</f>
        <v>TENNESSEE</v>
      </c>
      <c r="M4483" t="str">
        <f>VLOOKUP(I4483,'Cost Center VLookup'!$A$1:$C$99,2,0)</f>
        <v>3342 Mid St Div Franklin Operations</v>
      </c>
      <c r="N4483" t="str">
        <f>VLOOKUP(I4483,'Cost Center VLookup'!$A$1:$C$89,3,0)</f>
        <v>Kenny Hay / Steve Steiger</v>
      </c>
      <c r="O4483" t="str">
        <f>VLOOKUP(I4483,'Cost Center VLookup'!$A$1:$D$97,4,0)</f>
        <v>Brett Lowe</v>
      </c>
    </row>
    <row r="4484" spans="1:15" ht="15" hidden="1">
      <c r="A4484" s="531" t="s">
        <v>5730</v>
      </c>
      <c r="B4484" s="532">
        <v>202211</v>
      </c>
      <c r="C4484" s="98" t="s">
        <v>5695</v>
      </c>
      <c r="D4484" s="531" t="s">
        <v>5731</v>
      </c>
      <c r="E4484" s="531" t="s">
        <v>481</v>
      </c>
      <c r="F4484" s="533">
        <v>1000</v>
      </c>
      <c r="G4484" s="531" t="s">
        <v>5228</v>
      </c>
      <c r="H4484" s="531" t="s">
        <v>1015</v>
      </c>
      <c r="I4484" s="258">
        <v>2738</v>
      </c>
      <c r="J4484" s="351" t="s">
        <v>1011</v>
      </c>
      <c r="K4484" s="482" t="s">
        <v>4207</v>
      </c>
      <c r="L4484" t="str">
        <f>VLOOKUP(J4484,'State V-Lookup'!$A$1:$B$19,2,0)</f>
        <v>KENTUCKY</v>
      </c>
      <c r="M4484" t="str">
        <f>VLOOKUP(I4484,'Cost Center VLookup'!$A$1:$C$99,2,0)</f>
        <v>2738 KY Div Campbellsville C&amp;M/Service</v>
      </c>
      <c r="N4484" t="str">
        <f>VLOOKUP(I4484,'Cost Center VLookup'!$A$1:$C$89,3,0)</f>
        <v>Matt Ferguson</v>
      </c>
      <c r="O4484" t="str">
        <f>VLOOKUP(I4484,'Cost Center VLookup'!$A$1:$D$97,4,0)</f>
        <v>Mike Close</v>
      </c>
    </row>
    <row r="4485" spans="1:15" ht="15" hidden="1">
      <c r="A4485" s="531" t="s">
        <v>5732</v>
      </c>
      <c r="B4485" s="532">
        <v>202211</v>
      </c>
      <c r="C4485" s="98" t="s">
        <v>5695</v>
      </c>
      <c r="D4485" s="531" t="s">
        <v>5733</v>
      </c>
      <c r="E4485" s="531" t="s">
        <v>5734</v>
      </c>
      <c r="F4485" s="533">
        <v>1000</v>
      </c>
      <c r="G4485" s="531" t="s">
        <v>5228</v>
      </c>
      <c r="H4485" s="531" t="s">
        <v>1015</v>
      </c>
      <c r="I4485" s="258">
        <v>2636</v>
      </c>
      <c r="J4485" s="351" t="s">
        <v>1011</v>
      </c>
      <c r="K4485" s="482" t="s">
        <v>4206</v>
      </c>
      <c r="L4485" t="str">
        <f>VLOOKUP(J4485,'State V-Lookup'!$A$1:$B$19,2,0)</f>
        <v>KENTUCKY</v>
      </c>
      <c r="M4485" t="str">
        <f>VLOOKUP(I4485,'Cost Center VLookup'!$A$1:$C$99,2,0)</f>
        <v>2636 KY Div Owensboro C&amp;M/Service</v>
      </c>
      <c r="N4485" t="str">
        <f>VLOOKUP(I4485,'Cost Center VLookup'!$A$1:$C$89,3,0)</f>
        <v>Robbie Porter / Daniel Mayfield</v>
      </c>
      <c r="O4485" t="str">
        <f>VLOOKUP(I4485,'Cost Center VLookup'!$A$1:$D$97,4,0)</f>
        <v>Mariam Tucker</v>
      </c>
    </row>
    <row r="4486" spans="1:15" ht="15" hidden="1">
      <c r="A4486" s="531" t="s">
        <v>5732</v>
      </c>
      <c r="B4486" s="532">
        <v>202211</v>
      </c>
      <c r="C4486" s="98" t="s">
        <v>5695</v>
      </c>
      <c r="D4486" s="531" t="s">
        <v>5735</v>
      </c>
      <c r="E4486" s="531" t="s">
        <v>711</v>
      </c>
      <c r="F4486" s="533">
        <v>500</v>
      </c>
      <c r="G4486" s="531" t="s">
        <v>5226</v>
      </c>
      <c r="H4486" s="531" t="s">
        <v>1012</v>
      </c>
      <c r="I4486" s="258">
        <v>2636</v>
      </c>
      <c r="J4486" s="351" t="s">
        <v>1011</v>
      </c>
      <c r="K4486" s="482" t="s">
        <v>4206</v>
      </c>
      <c r="L4486" t="str">
        <f>VLOOKUP(J4486,'State V-Lookup'!$A$1:$B$19,2,0)</f>
        <v>KENTUCKY</v>
      </c>
      <c r="M4486" t="str">
        <f>VLOOKUP(I4486,'Cost Center VLookup'!$A$1:$C$99,2,0)</f>
        <v>2636 KY Div Owensboro C&amp;M/Service</v>
      </c>
      <c r="N4486" t="str">
        <f>VLOOKUP(I4486,'Cost Center VLookup'!$A$1:$C$89,3,0)</f>
        <v>Robbie Porter / Daniel Mayfield</v>
      </c>
      <c r="O4486" t="str">
        <f>VLOOKUP(I4486,'Cost Center VLookup'!$A$1:$D$97,4,0)</f>
        <v>Mariam Tucker</v>
      </c>
    </row>
    <row r="4487" spans="1:15" ht="15" hidden="1">
      <c r="A4487" s="536" t="s">
        <v>1695</v>
      </c>
      <c r="B4487" s="537">
        <v>202212</v>
      </c>
      <c r="C4487" s="98" t="s">
        <v>5695</v>
      </c>
      <c r="D4487" s="536" t="s">
        <v>1695</v>
      </c>
      <c r="E4487" s="536" t="s">
        <v>1695</v>
      </c>
      <c r="F4487" s="538">
        <v>73.12</v>
      </c>
      <c r="G4487" s="536" t="s">
        <v>5513</v>
      </c>
      <c r="H4487" s="536" t="s">
        <v>1017</v>
      </c>
      <c r="I4487" s="258">
        <v>3333</v>
      </c>
      <c r="J4487" s="351" t="s">
        <v>1011</v>
      </c>
      <c r="K4487" s="482" t="s">
        <v>4207</v>
      </c>
      <c r="L4487" t="str">
        <f>VLOOKUP(J4487,'State V-Lookup'!$A$1:$B$19,2,0)</f>
        <v>KENTUCKY</v>
      </c>
      <c r="M4487" t="str">
        <f>VLOOKUP(I4487,'Cost Center VLookup'!$A$1:$C$99,2,0)</f>
        <v>3333 Mid St Div Public Affairs</v>
      </c>
      <c r="N4487" t="str">
        <f>VLOOKUP(I4487,'Cost Center VLookup'!$A$1:$C$89,3,0)</f>
        <v>Mark Martin</v>
      </c>
      <c r="O4487" t="str">
        <f>VLOOKUP(I4487,'Cost Center VLookup'!$A$1:$D$97,4,0)</f>
        <v>Administration</v>
      </c>
    </row>
    <row r="4488" spans="1:15" ht="15" hidden="1">
      <c r="A4488" s="536" t="s">
        <v>5669</v>
      </c>
      <c r="B4488" s="537">
        <v>202212</v>
      </c>
      <c r="C4488" s="98" t="s">
        <v>5695</v>
      </c>
      <c r="D4488" s="536" t="s">
        <v>5671</v>
      </c>
      <c r="E4488" s="536" t="s">
        <v>5045</v>
      </c>
      <c r="F4488" s="538">
        <v>-2500</v>
      </c>
      <c r="G4488" s="536" t="s">
        <v>5228</v>
      </c>
      <c r="H4488" s="536" t="s">
        <v>1015</v>
      </c>
      <c r="I4488" s="258">
        <v>2634</v>
      </c>
      <c r="J4488" s="351" t="s">
        <v>1011</v>
      </c>
      <c r="K4488" s="482" t="s">
        <v>4207</v>
      </c>
      <c r="L4488" t="str">
        <f>VLOOKUP(J4488,'State V-Lookup'!$A$1:$B$19,2,0)</f>
        <v>KENTUCKY</v>
      </c>
      <c r="M4488" t="str">
        <f>VLOOKUP(I4488,'Cost Center VLookup'!$A$1:$C$99,2,0)</f>
        <v>2634 KY Div Madisonville C&amp;M/Service</v>
      </c>
      <c r="N4488" t="str">
        <f>VLOOKUP(I4488,'Cost Center VLookup'!$A$1:$C$89,3,0)</f>
        <v>Mike Coleman</v>
      </c>
      <c r="O4488" t="str">
        <f>VLOOKUP(I4488,'Cost Center VLookup'!$A$1:$D$97,4,0)</f>
        <v>Mariam Tucker</v>
      </c>
    </row>
    <row r="4489" spans="1:15" ht="15" hidden="1">
      <c r="A4489" s="536" t="s">
        <v>5736</v>
      </c>
      <c r="B4489" s="537">
        <v>202212</v>
      </c>
      <c r="C4489" s="98" t="s">
        <v>5695</v>
      </c>
      <c r="D4489" s="536" t="s">
        <v>5737</v>
      </c>
      <c r="E4489" s="536" t="s">
        <v>1381</v>
      </c>
      <c r="F4489" s="538">
        <v>1000</v>
      </c>
      <c r="G4489" s="536" t="s">
        <v>5513</v>
      </c>
      <c r="H4489" s="536" t="s">
        <v>1017</v>
      </c>
      <c r="I4489" s="258">
        <v>3439</v>
      </c>
      <c r="J4489" s="481" t="s">
        <v>1026</v>
      </c>
      <c r="K4489" s="482" t="s">
        <v>4207</v>
      </c>
      <c r="L4489" t="str">
        <f>VLOOKUP(J4489,'State V-Lookup'!$A$1:$B$19,2,0)</f>
        <v>TENNESSEE</v>
      </c>
      <c r="M4489" t="str">
        <f>VLOOKUP(I4489,'Cost Center VLookup'!$A$1:$C$99,2,0)</f>
        <v>3439 Mid St Div New River South Operations</v>
      </c>
      <c r="N4489" t="str">
        <f>VLOOKUP(I4489,'Cost Center VLookup'!$A$1:$C$89,3,0)</f>
        <v>Alex House</v>
      </c>
      <c r="O4489" t="str">
        <f>VLOOKUP(I4489,'Cost Center VLookup'!$A$1:$D$97,4,0)</f>
        <v>Bernie Anderson</v>
      </c>
    </row>
    <row r="4490" spans="1:15" ht="15" hidden="1">
      <c r="A4490" s="536" t="s">
        <v>5736</v>
      </c>
      <c r="B4490" s="537">
        <v>202212</v>
      </c>
      <c r="C4490" s="98" t="s">
        <v>5695</v>
      </c>
      <c r="D4490" s="536" t="s">
        <v>5738</v>
      </c>
      <c r="E4490" s="536" t="s">
        <v>2401</v>
      </c>
      <c r="F4490" s="538">
        <v>1200</v>
      </c>
      <c r="G4490" s="536" t="s">
        <v>5228</v>
      </c>
      <c r="H4490" s="536" t="s">
        <v>1015</v>
      </c>
      <c r="I4490" s="258">
        <v>3343</v>
      </c>
      <c r="J4490" s="481" t="s">
        <v>1026</v>
      </c>
      <c r="K4490" s="482" t="s">
        <v>4207</v>
      </c>
      <c r="L4490" t="str">
        <f>VLOOKUP(J4490,'State V-Lookup'!$A$1:$B$19,2,0)</f>
        <v>TENNESSEE</v>
      </c>
      <c r="M4490" t="str">
        <f>VLOOKUP(I4490,'Cost Center VLookup'!$A$1:$C$99,2,0)</f>
        <v>3343 Mid St Div Murfreesboro Operations</v>
      </c>
      <c r="N4490" t="str">
        <f>VLOOKUP(I4490,'Cost Center VLookup'!$A$1:$C$89,3,0)</f>
        <v>James Robbins / Jason Griffin</v>
      </c>
      <c r="O4490" t="str">
        <f>VLOOKUP(I4490,'Cost Center VLookup'!$A$1:$D$97,4,0)</f>
        <v>Brett Lowe</v>
      </c>
    </row>
    <row r="4491" spans="1:15" ht="15" hidden="1">
      <c r="A4491" s="536" t="s">
        <v>5739</v>
      </c>
      <c r="B4491" s="537">
        <v>202212</v>
      </c>
      <c r="C4491" s="98" t="s">
        <v>5695</v>
      </c>
      <c r="D4491" s="536" t="s">
        <v>5740</v>
      </c>
      <c r="E4491" s="536" t="s">
        <v>5049</v>
      </c>
      <c r="F4491" s="538">
        <v>2500</v>
      </c>
      <c r="G4491" s="536" t="s">
        <v>5226</v>
      </c>
      <c r="H4491" s="536" t="s">
        <v>1012</v>
      </c>
      <c r="I4491" s="258">
        <v>2636</v>
      </c>
      <c r="J4491" s="351" t="s">
        <v>1011</v>
      </c>
      <c r="K4491" s="482" t="s">
        <v>4206</v>
      </c>
      <c r="L4491" t="str">
        <f>VLOOKUP(J4491,'State V-Lookup'!$A$1:$B$19,2,0)</f>
        <v>KENTUCKY</v>
      </c>
      <c r="M4491" t="str">
        <f>VLOOKUP(I4491,'Cost Center VLookup'!$A$1:$C$99,2,0)</f>
        <v>2636 KY Div Owensboro C&amp;M/Service</v>
      </c>
      <c r="N4491" t="str">
        <f>VLOOKUP(I4491,'Cost Center VLookup'!$A$1:$C$89,3,0)</f>
        <v>Robbie Porter / Daniel Mayfield</v>
      </c>
      <c r="O4491" t="str">
        <f>VLOOKUP(I4491,'Cost Center VLookup'!$A$1:$D$97,4,0)</f>
        <v>Mariam Tucker</v>
      </c>
    </row>
    <row r="4492" spans="1:15" ht="15" hidden="1">
      <c r="A4492" s="536" t="s">
        <v>5739</v>
      </c>
      <c r="B4492" s="537">
        <v>202212</v>
      </c>
      <c r="C4492" s="98" t="s">
        <v>5695</v>
      </c>
      <c r="D4492" s="536" t="s">
        <v>5741</v>
      </c>
      <c r="E4492" s="536" t="s">
        <v>5742</v>
      </c>
      <c r="F4492" s="538">
        <v>500</v>
      </c>
      <c r="G4492" s="536" t="s">
        <v>5228</v>
      </c>
      <c r="H4492" s="536" t="s">
        <v>1015</v>
      </c>
      <c r="I4492" s="258">
        <v>2636</v>
      </c>
      <c r="J4492" s="351" t="s">
        <v>1011</v>
      </c>
      <c r="K4492" s="482" t="s">
        <v>4207</v>
      </c>
      <c r="L4492" t="str">
        <f>VLOOKUP(J4492,'State V-Lookup'!$A$1:$B$19,2,0)</f>
        <v>KENTUCKY</v>
      </c>
      <c r="M4492" t="str">
        <f>VLOOKUP(I4492,'Cost Center VLookup'!$A$1:$C$99,2,0)</f>
        <v>2636 KY Div Owensboro C&amp;M/Service</v>
      </c>
      <c r="N4492" t="str">
        <f>VLOOKUP(I4492,'Cost Center VLookup'!$A$1:$C$89,3,0)</f>
        <v>Robbie Porter / Daniel Mayfield</v>
      </c>
      <c r="O4492" t="str">
        <f>VLOOKUP(I4492,'Cost Center VLookup'!$A$1:$D$97,4,0)</f>
        <v>Mariam Tucker</v>
      </c>
    </row>
    <row r="4493" spans="1:15" ht="15" hidden="1">
      <c r="A4493" s="536" t="s">
        <v>5743</v>
      </c>
      <c r="B4493" s="537">
        <v>202212</v>
      </c>
      <c r="C4493" s="98" t="s">
        <v>5695</v>
      </c>
      <c r="D4493" s="536" t="s">
        <v>5744</v>
      </c>
      <c r="E4493" s="536" t="s">
        <v>5745</v>
      </c>
      <c r="F4493" s="538">
        <v>1000</v>
      </c>
      <c r="G4493" s="536" t="s">
        <v>5228</v>
      </c>
      <c r="H4493" s="536" t="s">
        <v>1015</v>
      </c>
      <c r="I4493" s="258">
        <v>2636</v>
      </c>
      <c r="J4493" s="351" t="s">
        <v>1011</v>
      </c>
      <c r="K4493" s="482" t="s">
        <v>4207</v>
      </c>
      <c r="L4493" t="str">
        <f>VLOOKUP(J4493,'State V-Lookup'!$A$1:$B$19,2,0)</f>
        <v>KENTUCKY</v>
      </c>
      <c r="M4493" t="str">
        <f>VLOOKUP(I4493,'Cost Center VLookup'!$A$1:$C$99,2,0)</f>
        <v>2636 KY Div Owensboro C&amp;M/Service</v>
      </c>
      <c r="N4493" t="str">
        <f>VLOOKUP(I4493,'Cost Center VLookup'!$A$1:$C$89,3,0)</f>
        <v>Robbie Porter / Daniel Mayfield</v>
      </c>
      <c r="O4493" t="str">
        <f>VLOOKUP(I4493,'Cost Center VLookup'!$A$1:$D$97,4,0)</f>
        <v>Mariam Tucker</v>
      </c>
    </row>
    <row r="4494" spans="1:15" ht="15" hidden="1">
      <c r="A4494" s="536" t="s">
        <v>5743</v>
      </c>
      <c r="B4494" s="537">
        <v>202212</v>
      </c>
      <c r="C4494" s="98" t="s">
        <v>5695</v>
      </c>
      <c r="D4494" s="536" t="s">
        <v>5746</v>
      </c>
      <c r="E4494" s="536" t="s">
        <v>828</v>
      </c>
      <c r="F4494" s="538">
        <v>100</v>
      </c>
      <c r="G4494" s="536" t="s">
        <v>5226</v>
      </c>
      <c r="H4494" s="536" t="s">
        <v>1012</v>
      </c>
      <c r="I4494" s="258">
        <v>2636</v>
      </c>
      <c r="J4494" s="351" t="s">
        <v>1011</v>
      </c>
      <c r="K4494" s="482" t="s">
        <v>4206</v>
      </c>
      <c r="L4494" t="str">
        <f>VLOOKUP(J4494,'State V-Lookup'!$A$1:$B$19,2,0)</f>
        <v>KENTUCKY</v>
      </c>
      <c r="M4494" t="str">
        <f>VLOOKUP(I4494,'Cost Center VLookup'!$A$1:$C$99,2,0)</f>
        <v>2636 KY Div Owensboro C&amp;M/Service</v>
      </c>
      <c r="N4494" t="str">
        <f>VLOOKUP(I4494,'Cost Center VLookup'!$A$1:$C$89,3,0)</f>
        <v>Robbie Porter / Daniel Mayfield</v>
      </c>
      <c r="O4494" t="str">
        <f>VLOOKUP(I4494,'Cost Center VLookup'!$A$1:$D$97,4,0)</f>
        <v>Mariam Tucker</v>
      </c>
    </row>
    <row r="4495" spans="1:15" ht="15" hidden="1">
      <c r="A4495" s="536" t="s">
        <v>5743</v>
      </c>
      <c r="B4495" s="537">
        <v>202212</v>
      </c>
      <c r="C4495" s="98" t="s">
        <v>5695</v>
      </c>
      <c r="D4495" s="536" t="s">
        <v>5747</v>
      </c>
      <c r="E4495" s="536" t="s">
        <v>1903</v>
      </c>
      <c r="F4495" s="538">
        <v>1000</v>
      </c>
      <c r="G4495" s="536" t="s">
        <v>5228</v>
      </c>
      <c r="H4495" s="536" t="s">
        <v>1015</v>
      </c>
      <c r="I4495" s="258">
        <v>2737</v>
      </c>
      <c r="J4495" s="351" t="s">
        <v>1011</v>
      </c>
      <c r="K4495" s="482" t="s">
        <v>4206</v>
      </c>
      <c r="L4495" t="str">
        <f>VLOOKUP(J4495,'State V-Lookup'!$A$1:$B$19,2,0)</f>
        <v>KENTUCKY</v>
      </c>
      <c r="M4495" t="str">
        <f>VLOOKUP(I4495,'Cost Center VLookup'!$A$1:$C$99,2,0)</f>
        <v>2737 KY Div Danville C&amp;M/Service</v>
      </c>
      <c r="N4495" t="str">
        <f>VLOOKUP(I4495,'Cost Center VLookup'!$A$1:$C$89,3,0)</f>
        <v>Jimmy Dale Smith</v>
      </c>
      <c r="O4495" t="str">
        <f>VLOOKUP(I4495,'Cost Center VLookup'!$A$1:$D$97,4,0)</f>
        <v>Mike Close</v>
      </c>
    </row>
    <row r="4496" spans="1:15" ht="15" hidden="1">
      <c r="A4496" s="536" t="s">
        <v>5748</v>
      </c>
      <c r="B4496" s="537">
        <v>202212</v>
      </c>
      <c r="C4496" s="98" t="s">
        <v>5695</v>
      </c>
      <c r="D4496" s="536" t="s">
        <v>5749</v>
      </c>
      <c r="E4496" s="536" t="s">
        <v>5750</v>
      </c>
      <c r="F4496" s="538">
        <v>5000</v>
      </c>
      <c r="G4496" s="536" t="s">
        <v>5228</v>
      </c>
      <c r="H4496" s="536" t="s">
        <v>1015</v>
      </c>
      <c r="I4496" s="258">
        <v>2634</v>
      </c>
      <c r="J4496" s="351" t="s">
        <v>1011</v>
      </c>
      <c r="K4496" s="482" t="s">
        <v>4207</v>
      </c>
      <c r="L4496" t="str">
        <f>VLOOKUP(J4496,'State V-Lookup'!$A$1:$B$19,2,0)</f>
        <v>KENTUCKY</v>
      </c>
      <c r="M4496" t="str">
        <f>VLOOKUP(I4496,'Cost Center VLookup'!$A$1:$C$99,2,0)</f>
        <v>2634 KY Div Madisonville C&amp;M/Service</v>
      </c>
      <c r="N4496" t="str">
        <f>VLOOKUP(I4496,'Cost Center VLookup'!$A$1:$C$89,3,0)</f>
        <v>Mike Coleman</v>
      </c>
      <c r="O4496" t="str">
        <f>VLOOKUP(I4496,'Cost Center VLookup'!$A$1:$D$97,4,0)</f>
        <v>Mariam Tucker</v>
      </c>
    </row>
    <row r="4497" spans="1:15" ht="15" hidden="1">
      <c r="A4497" s="536" t="s">
        <v>5748</v>
      </c>
      <c r="B4497" s="537">
        <v>202212</v>
      </c>
      <c r="C4497" s="98" t="s">
        <v>5695</v>
      </c>
      <c r="D4497" s="536" t="s">
        <v>5751</v>
      </c>
      <c r="E4497" s="536" t="s">
        <v>713</v>
      </c>
      <c r="F4497" s="538">
        <v>3000</v>
      </c>
      <c r="G4497" s="536" t="s">
        <v>5241</v>
      </c>
      <c r="H4497" s="536" t="s">
        <v>1016</v>
      </c>
      <c r="I4497" s="258">
        <v>2734</v>
      </c>
      <c r="J4497" s="351" t="s">
        <v>1011</v>
      </c>
      <c r="K4497" s="482" t="s">
        <v>4206</v>
      </c>
      <c r="L4497" t="str">
        <f>VLOOKUP(J4497,'State V-Lookup'!$A$1:$B$19,2,0)</f>
        <v>KENTUCKY</v>
      </c>
      <c r="M4497" t="str">
        <f>VLOOKUP(I4497,'Cost Center VLookup'!$A$1:$C$99,2,0)</f>
        <v>2734 KY Div Bowling Green C&amp;M/Service</v>
      </c>
      <c r="N4497" t="str">
        <f>VLOOKUP(I4497,'Cost Center VLookup'!$A$1:$C$89,3,0)</f>
        <v>Don Bonner / Kolby Beals</v>
      </c>
      <c r="O4497" t="str">
        <f>VLOOKUP(I4497,'Cost Center VLookup'!$A$1:$D$97,4,0)</f>
        <v>Mike Close</v>
      </c>
    </row>
    <row r="4498" spans="1:15" ht="15" hidden="1">
      <c r="A4498" s="536" t="s">
        <v>5752</v>
      </c>
      <c r="B4498" s="537">
        <v>202212</v>
      </c>
      <c r="C4498" s="98" t="s">
        <v>5695</v>
      </c>
      <c r="D4498" s="536" t="s">
        <v>5753</v>
      </c>
      <c r="E4498" s="536" t="s">
        <v>5754</v>
      </c>
      <c r="F4498" s="538">
        <v>2082.42</v>
      </c>
      <c r="G4498" s="536" t="s">
        <v>5228</v>
      </c>
      <c r="H4498" s="536" t="s">
        <v>1015</v>
      </c>
      <c r="I4498" s="258">
        <v>2734</v>
      </c>
      <c r="J4498" s="351" t="s">
        <v>1011</v>
      </c>
      <c r="K4498" s="482" t="s">
        <v>4207</v>
      </c>
      <c r="L4498" t="str">
        <f>VLOOKUP(J4498,'State V-Lookup'!$A$1:$B$19,2,0)</f>
        <v>KENTUCKY</v>
      </c>
      <c r="M4498" t="str">
        <f>VLOOKUP(I4498,'Cost Center VLookup'!$A$1:$C$99,2,0)</f>
        <v>2734 KY Div Bowling Green C&amp;M/Service</v>
      </c>
      <c r="N4498" t="str">
        <f>VLOOKUP(I4498,'Cost Center VLookup'!$A$1:$C$89,3,0)</f>
        <v>Don Bonner / Kolby Beals</v>
      </c>
      <c r="O4498" t="str">
        <f>VLOOKUP(I4498,'Cost Center VLookup'!$A$1:$D$97,4,0)</f>
        <v>Mike Close</v>
      </c>
    </row>
    <row r="4499" spans="1:15" ht="15" hidden="1">
      <c r="A4499" s="536" t="s">
        <v>5755</v>
      </c>
      <c r="B4499" s="537">
        <v>202212</v>
      </c>
      <c r="C4499" s="98" t="s">
        <v>5695</v>
      </c>
      <c r="D4499" s="536" t="s">
        <v>5756</v>
      </c>
      <c r="E4499" s="536" t="s">
        <v>5757</v>
      </c>
      <c r="F4499" s="538">
        <v>5520</v>
      </c>
      <c r="G4499" s="536" t="s">
        <v>5394</v>
      </c>
      <c r="H4499" s="536" t="s">
        <v>5430</v>
      </c>
      <c r="I4499" s="258">
        <v>3333</v>
      </c>
      <c r="J4499" s="351" t="s">
        <v>1011</v>
      </c>
      <c r="K4499" s="482" t="s">
        <v>4207</v>
      </c>
      <c r="L4499" t="str">
        <f>VLOOKUP(J4499,'State V-Lookup'!$A$1:$B$19,2,0)</f>
        <v>KENTUCKY</v>
      </c>
      <c r="M4499" t="str">
        <f>VLOOKUP(I4499,'Cost Center VLookup'!$A$1:$C$99,2,0)</f>
        <v>3333 Mid St Div Public Affairs</v>
      </c>
      <c r="N4499" t="str">
        <f>VLOOKUP(I4499,'Cost Center VLookup'!$A$1:$C$89,3,0)</f>
        <v>Mark Martin</v>
      </c>
      <c r="O4499" t="str">
        <f>VLOOKUP(I4499,'Cost Center VLookup'!$A$1:$D$97,4,0)</f>
        <v>Administration</v>
      </c>
    </row>
    <row r="4500" spans="1:15" ht="15" hidden="1">
      <c r="A4500" s="536" t="s">
        <v>5755</v>
      </c>
      <c r="B4500" s="537">
        <v>202212</v>
      </c>
      <c r="C4500" s="98" t="s">
        <v>5695</v>
      </c>
      <c r="D4500" s="536" t="s">
        <v>5758</v>
      </c>
      <c r="E4500" s="536" t="s">
        <v>5088</v>
      </c>
      <c r="F4500" s="538">
        <v>7500</v>
      </c>
      <c r="G4500" s="536" t="s">
        <v>5228</v>
      </c>
      <c r="H4500" s="536" t="s">
        <v>1015</v>
      </c>
      <c r="I4500" s="258">
        <v>3306</v>
      </c>
      <c r="J4500" s="481" t="s">
        <v>1026</v>
      </c>
      <c r="K4500" s="482" t="s">
        <v>4207</v>
      </c>
      <c r="L4500" t="str">
        <f>VLOOKUP(J4500,'State V-Lookup'!$A$1:$B$19,2,0)</f>
        <v>TENNESSEE</v>
      </c>
      <c r="M4500" t="str">
        <f>VLOOKUP(I4500,'Cost Center VLookup'!$A$1:$C$99,2,0)</f>
        <v>3306 Mid St Div Franklin Project Engineering &amp; Maps/Records</v>
      </c>
      <c r="N4500" t="str">
        <f>VLOOKUP(I4500,'Cost Center VLookup'!$A$1:$C$89,3,0)</f>
        <v>Jeremy Lee</v>
      </c>
      <c r="O4500" t="str">
        <f>VLOOKUP(I4500,'Cost Center VLookup'!$A$1:$D$97,4,0)</f>
        <v>Tech Services</v>
      </c>
    </row>
    <row r="4501" spans="1:15" ht="15" hidden="1">
      <c r="A4501" s="536" t="s">
        <v>5759</v>
      </c>
      <c r="B4501" s="537">
        <v>202212</v>
      </c>
      <c r="C4501" s="98" t="s">
        <v>5695</v>
      </c>
      <c r="D4501" s="536" t="s">
        <v>5760</v>
      </c>
      <c r="E4501" s="536" t="s">
        <v>876</v>
      </c>
      <c r="F4501" s="538">
        <v>2500</v>
      </c>
      <c r="G4501" s="536" t="s">
        <v>5228</v>
      </c>
      <c r="H4501" s="536" t="s">
        <v>1015</v>
      </c>
      <c r="I4501" s="258">
        <v>2636</v>
      </c>
      <c r="J4501" s="351" t="s">
        <v>1011</v>
      </c>
      <c r="K4501" s="482" t="s">
        <v>4207</v>
      </c>
      <c r="L4501" t="str">
        <f>VLOOKUP(J4501,'State V-Lookup'!$A$1:$B$19,2,0)</f>
        <v>KENTUCKY</v>
      </c>
      <c r="M4501" t="str">
        <f>VLOOKUP(I4501,'Cost Center VLookup'!$A$1:$C$99,2,0)</f>
        <v>2636 KY Div Owensboro C&amp;M/Service</v>
      </c>
      <c r="N4501" t="str">
        <f>VLOOKUP(I4501,'Cost Center VLookup'!$A$1:$C$89,3,0)</f>
        <v>Robbie Porter / Daniel Mayfield</v>
      </c>
      <c r="O4501" t="str">
        <f>VLOOKUP(I4501,'Cost Center VLookup'!$A$1:$D$97,4,0)</f>
        <v>Mariam Tucker</v>
      </c>
    </row>
    <row r="4502" spans="1:15" ht="15" hidden="1">
      <c r="A4502" s="536" t="s">
        <v>5759</v>
      </c>
      <c r="B4502" s="537">
        <v>202212</v>
      </c>
      <c r="C4502" s="98" t="s">
        <v>5695</v>
      </c>
      <c r="D4502" s="536" t="s">
        <v>5761</v>
      </c>
      <c r="E4502" s="536" t="s">
        <v>5762</v>
      </c>
      <c r="F4502" s="538">
        <v>450</v>
      </c>
      <c r="G4502" s="536" t="s">
        <v>5228</v>
      </c>
      <c r="H4502" s="536" t="s">
        <v>1015</v>
      </c>
      <c r="I4502" s="258">
        <v>3343</v>
      </c>
      <c r="J4502" s="481" t="s">
        <v>1026</v>
      </c>
      <c r="K4502" s="482" t="s">
        <v>4207</v>
      </c>
      <c r="L4502" t="str">
        <f>VLOOKUP(J4502,'State V-Lookup'!$A$1:$B$19,2,0)</f>
        <v>TENNESSEE</v>
      </c>
      <c r="M4502" t="str">
        <f>VLOOKUP(I4502,'Cost Center VLookup'!$A$1:$C$99,2,0)</f>
        <v>3343 Mid St Div Murfreesboro Operations</v>
      </c>
      <c r="N4502" t="str">
        <f>VLOOKUP(I4502,'Cost Center VLookup'!$A$1:$C$89,3,0)</f>
        <v>James Robbins / Jason Griffin</v>
      </c>
      <c r="O4502" t="str">
        <f>VLOOKUP(I4502,'Cost Center VLookup'!$A$1:$D$97,4,0)</f>
        <v>Brett Lowe</v>
      </c>
    </row>
    <row r="4503" spans="1:15" ht="15" hidden="1">
      <c r="A4503" s="536" t="s">
        <v>5759</v>
      </c>
      <c r="B4503" s="537">
        <v>202212</v>
      </c>
      <c r="C4503" s="98" t="s">
        <v>5695</v>
      </c>
      <c r="D4503" s="536" t="s">
        <v>5763</v>
      </c>
      <c r="E4503" s="536" t="s">
        <v>581</v>
      </c>
      <c r="F4503" s="538">
        <v>874</v>
      </c>
      <c r="G4503" s="536" t="s">
        <v>5228</v>
      </c>
      <c r="H4503" s="536" t="s">
        <v>1015</v>
      </c>
      <c r="I4503" s="258">
        <v>2637</v>
      </c>
      <c r="J4503" s="351" t="s">
        <v>1011</v>
      </c>
      <c r="K4503" s="482" t="s">
        <v>4207</v>
      </c>
      <c r="L4503" t="str">
        <f>VLOOKUP(J4503,'State V-Lookup'!$A$1:$B$19,2,0)</f>
        <v>KENTUCKY</v>
      </c>
      <c r="M4503" t="str">
        <f>VLOOKUP(I4503,'Cost Center VLookup'!$A$1:$C$99,2,0)</f>
        <v>2637 KY Div Paducah C&amp;M/Service</v>
      </c>
      <c r="N4503" t="str">
        <f>VLOOKUP(I4503,'Cost Center VLookup'!$A$1:$C$89,3,0)</f>
        <v>Pat Mattingly / Sean Jones</v>
      </c>
      <c r="O4503" t="str">
        <f>VLOOKUP(I4503,'Cost Center VLookup'!$A$1:$D$97,4,0)</f>
        <v>Ryan Tolbert</v>
      </c>
    </row>
    <row r="4504" spans="1:15" ht="15" hidden="1">
      <c r="A4504" s="536" t="s">
        <v>5764</v>
      </c>
      <c r="B4504" s="537">
        <v>202212</v>
      </c>
      <c r="C4504" s="98" t="s">
        <v>5695</v>
      </c>
      <c r="D4504" s="536" t="s">
        <v>5765</v>
      </c>
      <c r="E4504" s="536" t="s">
        <v>581</v>
      </c>
      <c r="F4504" s="538">
        <v>656</v>
      </c>
      <c r="G4504" s="536" t="s">
        <v>5228</v>
      </c>
      <c r="H4504" s="536" t="s">
        <v>1015</v>
      </c>
      <c r="I4504" s="258">
        <v>2636</v>
      </c>
      <c r="J4504" s="351" t="s">
        <v>1011</v>
      </c>
      <c r="K4504" s="482" t="s">
        <v>4207</v>
      </c>
      <c r="L4504" t="str">
        <f>VLOOKUP(J4504,'State V-Lookup'!$A$1:$B$19,2,0)</f>
        <v>KENTUCKY</v>
      </c>
      <c r="M4504" t="str">
        <f>VLOOKUP(I4504,'Cost Center VLookup'!$A$1:$C$99,2,0)</f>
        <v>2636 KY Div Owensboro C&amp;M/Service</v>
      </c>
      <c r="N4504" t="str">
        <f>VLOOKUP(I4504,'Cost Center VLookup'!$A$1:$C$89,3,0)</f>
        <v>Robbie Porter / Daniel Mayfield</v>
      </c>
      <c r="O4504" t="str">
        <f>VLOOKUP(I4504,'Cost Center VLookup'!$A$1:$D$97,4,0)</f>
        <v>Mariam Tucker</v>
      </c>
    </row>
    <row r="4505" spans="1:15" ht="15" hidden="1">
      <c r="A4505" s="536" t="s">
        <v>5766</v>
      </c>
      <c r="B4505" s="537">
        <v>202212</v>
      </c>
      <c r="C4505" s="98" t="s">
        <v>5695</v>
      </c>
      <c r="D4505" s="536" t="s">
        <v>5767</v>
      </c>
      <c r="E4505" s="536" t="s">
        <v>5768</v>
      </c>
      <c r="F4505" s="538">
        <v>2500</v>
      </c>
      <c r="G4505" s="536" t="s">
        <v>5228</v>
      </c>
      <c r="H4505" s="536" t="s">
        <v>1015</v>
      </c>
      <c r="I4505" s="258">
        <v>3439</v>
      </c>
      <c r="J4505" s="539" t="s">
        <v>1035</v>
      </c>
      <c r="K4505" s="482" t="s">
        <v>4206</v>
      </c>
      <c r="L4505" t="str">
        <f>VLOOKUP(J4505,'State V-Lookup'!$A$1:$B$19,2,0)</f>
        <v>VIRGINIA</v>
      </c>
      <c r="M4505" t="str">
        <f>VLOOKUP(I4505,'Cost Center VLookup'!$A$1:$C$99,2,0)</f>
        <v>3439 Mid St Div New River South Operations</v>
      </c>
      <c r="N4505" t="str">
        <f>VLOOKUP(I4505,'Cost Center VLookup'!$A$1:$C$89,3,0)</f>
        <v>Alex House</v>
      </c>
      <c r="O4505" t="str">
        <f>VLOOKUP(I4505,'Cost Center VLookup'!$A$1:$D$97,4,0)</f>
        <v>Bernie Anderson</v>
      </c>
    </row>
    <row r="4506" spans="1:15" ht="15" hidden="1">
      <c r="A4506" s="536" t="s">
        <v>5769</v>
      </c>
      <c r="B4506" s="537">
        <v>202212</v>
      </c>
      <c r="C4506" s="98" t="s">
        <v>5695</v>
      </c>
      <c r="D4506" s="536" t="s">
        <v>5770</v>
      </c>
      <c r="E4506" s="536" t="s">
        <v>486</v>
      </c>
      <c r="F4506" s="538">
        <v>316.94</v>
      </c>
      <c r="G4506" s="536" t="s">
        <v>5228</v>
      </c>
      <c r="H4506" s="536" t="s">
        <v>1015</v>
      </c>
      <c r="I4506" s="258">
        <v>2734</v>
      </c>
      <c r="J4506" s="351" t="s">
        <v>1011</v>
      </c>
      <c r="K4506" s="482" t="s">
        <v>4207</v>
      </c>
      <c r="L4506" t="str">
        <f>VLOOKUP(J4506,'State V-Lookup'!$A$1:$B$19,2,0)</f>
        <v>KENTUCKY</v>
      </c>
      <c r="M4506" t="str">
        <f>VLOOKUP(I4506,'Cost Center VLookup'!$A$1:$C$99,2,0)</f>
        <v>2734 KY Div Bowling Green C&amp;M/Service</v>
      </c>
      <c r="N4506" t="str">
        <f>VLOOKUP(I4506,'Cost Center VLookup'!$A$1:$C$89,3,0)</f>
        <v>Don Bonner / Kolby Beals</v>
      </c>
      <c r="O4506" t="str">
        <f>VLOOKUP(I4506,'Cost Center VLookup'!$A$1:$D$97,4,0)</f>
        <v>Mike Close</v>
      </c>
    </row>
    <row r="4507" spans="1:15" ht="15" hidden="1">
      <c r="A4507" s="536" t="s">
        <v>5769</v>
      </c>
      <c r="B4507" s="537">
        <v>202212</v>
      </c>
      <c r="C4507" s="98" t="s">
        <v>5695</v>
      </c>
      <c r="D4507" s="536" t="s">
        <v>5771</v>
      </c>
      <c r="E4507" s="536" t="s">
        <v>486</v>
      </c>
      <c r="F4507" s="538">
        <v>50.52</v>
      </c>
      <c r="G4507" s="536" t="s">
        <v>5228</v>
      </c>
      <c r="H4507" s="536" t="s">
        <v>1015</v>
      </c>
      <c r="I4507" s="258">
        <v>2734</v>
      </c>
      <c r="J4507" s="351" t="s">
        <v>1011</v>
      </c>
      <c r="K4507" s="482" t="s">
        <v>4207</v>
      </c>
      <c r="L4507" t="str">
        <f>VLOOKUP(J4507,'State V-Lookup'!$A$1:$B$19,2,0)</f>
        <v>KENTUCKY</v>
      </c>
      <c r="M4507" t="str">
        <f>VLOOKUP(I4507,'Cost Center VLookup'!$A$1:$C$99,2,0)</f>
        <v>2734 KY Div Bowling Green C&amp;M/Service</v>
      </c>
      <c r="N4507" t="str">
        <f>VLOOKUP(I4507,'Cost Center VLookup'!$A$1:$C$89,3,0)</f>
        <v>Don Bonner / Kolby Beals</v>
      </c>
      <c r="O4507" t="str">
        <f>VLOOKUP(I4507,'Cost Center VLookup'!$A$1:$D$97,4,0)</f>
        <v>Mike Close</v>
      </c>
    </row>
    <row r="4508" spans="1:15" ht="15" hidden="1">
      <c r="A4508" s="536" t="s">
        <v>5769</v>
      </c>
      <c r="B4508" s="537">
        <v>202212</v>
      </c>
      <c r="C4508" s="98" t="s">
        <v>5695</v>
      </c>
      <c r="D4508" s="536" t="s">
        <v>5772</v>
      </c>
      <c r="E4508" s="536" t="s">
        <v>486</v>
      </c>
      <c r="F4508" s="538">
        <v>77.38</v>
      </c>
      <c r="G4508" s="536" t="s">
        <v>5228</v>
      </c>
      <c r="H4508" s="536" t="s">
        <v>1015</v>
      </c>
      <c r="I4508" s="258">
        <v>2734</v>
      </c>
      <c r="J4508" s="351" t="s">
        <v>1011</v>
      </c>
      <c r="K4508" s="482" t="s">
        <v>4207</v>
      </c>
      <c r="L4508" t="str">
        <f>VLOOKUP(J4508,'State V-Lookup'!$A$1:$B$19,2,0)</f>
        <v>KENTUCKY</v>
      </c>
      <c r="M4508" t="str">
        <f>VLOOKUP(I4508,'Cost Center VLookup'!$A$1:$C$99,2,0)</f>
        <v>2734 KY Div Bowling Green C&amp;M/Service</v>
      </c>
      <c r="N4508" t="str">
        <f>VLOOKUP(I4508,'Cost Center VLookup'!$A$1:$C$89,3,0)</f>
        <v>Don Bonner / Kolby Beals</v>
      </c>
      <c r="O4508" t="str">
        <f>VLOOKUP(I4508,'Cost Center VLookup'!$A$1:$D$97,4,0)</f>
        <v>Mike Close</v>
      </c>
    </row>
    <row r="4509" spans="1:15" ht="15" hidden="1">
      <c r="A4509" s="536" t="s">
        <v>5769</v>
      </c>
      <c r="B4509" s="537">
        <v>202212</v>
      </c>
      <c r="C4509" s="98" t="s">
        <v>5695</v>
      </c>
      <c r="D4509" s="536" t="s">
        <v>5773</v>
      </c>
      <c r="E4509" s="536" t="s">
        <v>486</v>
      </c>
      <c r="F4509" s="538">
        <v>23.28</v>
      </c>
      <c r="G4509" s="536" t="s">
        <v>5228</v>
      </c>
      <c r="H4509" s="536" t="s">
        <v>1015</v>
      </c>
      <c r="I4509" s="258">
        <v>2750</v>
      </c>
      <c r="J4509" s="351" t="s">
        <v>1011</v>
      </c>
      <c r="K4509" s="482" t="s">
        <v>4207</v>
      </c>
      <c r="L4509" t="str">
        <f>VLOOKUP(J4509,'State V-Lookup'!$A$1:$B$19,2,0)</f>
        <v>KENTUCKY</v>
      </c>
      <c r="M4509" t="str">
        <f>VLOOKUP(I4509,'Cost Center VLookup'!$A$1:$C$99,2,0)</f>
        <v>2750 KY Div Bowling Green Operations</v>
      </c>
      <c r="N4509" t="str">
        <f>VLOOKUP(I4509,'Cost Center VLookup'!$A$1:$C$89,3,0)</f>
        <v>Mike Close</v>
      </c>
      <c r="O4509" t="str">
        <f>VLOOKUP(I4509,'Cost Center VLookup'!$A$1:$D$97,4,0)</f>
        <v>Mike Close</v>
      </c>
    </row>
    <row r="4510" spans="1:15" ht="15" hidden="1">
      <c r="A4510" s="536" t="s">
        <v>5769</v>
      </c>
      <c r="B4510" s="537">
        <v>202212</v>
      </c>
      <c r="C4510" s="98" t="s">
        <v>5695</v>
      </c>
      <c r="D4510" s="536" t="s">
        <v>5774</v>
      </c>
      <c r="E4510" s="536" t="s">
        <v>486</v>
      </c>
      <c r="F4510" s="538">
        <v>750</v>
      </c>
      <c r="G4510" s="536" t="s">
        <v>5513</v>
      </c>
      <c r="H4510" s="536" t="s">
        <v>1017</v>
      </c>
      <c r="I4510" s="258">
        <v>3333</v>
      </c>
      <c r="J4510" s="351" t="s">
        <v>1011</v>
      </c>
      <c r="K4510" s="482" t="s">
        <v>4207</v>
      </c>
      <c r="L4510" t="str">
        <f>VLOOKUP(J4510,'State V-Lookup'!$A$1:$B$19,2,0)</f>
        <v>KENTUCKY</v>
      </c>
      <c r="M4510" t="str">
        <f>VLOOKUP(I4510,'Cost Center VLookup'!$A$1:$C$99,2,0)</f>
        <v>3333 Mid St Div Public Affairs</v>
      </c>
      <c r="N4510" t="str">
        <f>VLOOKUP(I4510,'Cost Center VLookup'!$A$1:$C$89,3,0)</f>
        <v>Mark Martin</v>
      </c>
      <c r="O4510" t="str">
        <f>VLOOKUP(I4510,'Cost Center VLookup'!$A$1:$D$97,4,0)</f>
        <v>Administration</v>
      </c>
    </row>
    <row r="4511" spans="1:15" ht="15" hidden="1">
      <c r="A4511" s="536" t="s">
        <v>5769</v>
      </c>
      <c r="B4511" s="537">
        <v>202212</v>
      </c>
      <c r="C4511" s="98" t="s">
        <v>5695</v>
      </c>
      <c r="D4511" s="536" t="s">
        <v>5775</v>
      </c>
      <c r="E4511" s="536" t="s">
        <v>486</v>
      </c>
      <c r="F4511" s="538">
        <v>101.76</v>
      </c>
      <c r="G4511" s="536" t="s">
        <v>5228</v>
      </c>
      <c r="H4511" s="536" t="s">
        <v>1015</v>
      </c>
      <c r="I4511" s="258">
        <v>2734</v>
      </c>
      <c r="J4511" s="351" t="s">
        <v>1011</v>
      </c>
      <c r="K4511" s="482" t="s">
        <v>4207</v>
      </c>
      <c r="L4511" t="str">
        <f>VLOOKUP(J4511,'State V-Lookup'!$A$1:$B$19,2,0)</f>
        <v>KENTUCKY</v>
      </c>
      <c r="M4511" t="str">
        <f>VLOOKUP(I4511,'Cost Center VLookup'!$A$1:$C$99,2,0)</f>
        <v>2734 KY Div Bowling Green C&amp;M/Service</v>
      </c>
      <c r="N4511" t="str">
        <f>VLOOKUP(I4511,'Cost Center VLookup'!$A$1:$C$89,3,0)</f>
        <v>Don Bonner / Kolby Beals</v>
      </c>
      <c r="O4511" t="str">
        <f>VLOOKUP(I4511,'Cost Center VLookup'!$A$1:$D$97,4,0)</f>
        <v>Mike Close</v>
      </c>
    </row>
    <row r="4512" spans="1:15" ht="15" hidden="1">
      <c r="A4512" s="536" t="s">
        <v>5776</v>
      </c>
      <c r="B4512" s="537">
        <v>202212</v>
      </c>
      <c r="C4512" s="98" t="s">
        <v>5695</v>
      </c>
      <c r="D4512" s="536" t="s">
        <v>5777</v>
      </c>
      <c r="E4512" s="536" t="s">
        <v>3695</v>
      </c>
      <c r="F4512" s="538">
        <v>600</v>
      </c>
      <c r="G4512" s="536" t="s">
        <v>5228</v>
      </c>
      <c r="H4512" s="536" t="s">
        <v>1015</v>
      </c>
      <c r="I4512" s="258">
        <v>2734</v>
      </c>
      <c r="J4512" s="351" t="s">
        <v>1011</v>
      </c>
      <c r="K4512" s="482" t="s">
        <v>4206</v>
      </c>
      <c r="L4512" t="str">
        <f>VLOOKUP(J4512,'State V-Lookup'!$A$1:$B$19,2,0)</f>
        <v>KENTUCKY</v>
      </c>
      <c r="M4512" t="str">
        <f>VLOOKUP(I4512,'Cost Center VLookup'!$A$1:$C$99,2,0)</f>
        <v>2734 KY Div Bowling Green C&amp;M/Service</v>
      </c>
      <c r="N4512" t="str">
        <f>VLOOKUP(I4512,'Cost Center VLookup'!$A$1:$C$89,3,0)</f>
        <v>Don Bonner / Kolby Beals</v>
      </c>
      <c r="O4512" t="str">
        <f>VLOOKUP(I4512,'Cost Center VLookup'!$A$1:$D$97,4,0)</f>
        <v>Mike Close</v>
      </c>
    </row>
    <row r="4513" spans="1:15" ht="15" hidden="1">
      <c r="A4513" s="536" t="s">
        <v>5778</v>
      </c>
      <c r="B4513" s="537">
        <v>202212</v>
      </c>
      <c r="C4513" s="98" t="s">
        <v>5695</v>
      </c>
      <c r="D4513" s="536" t="s">
        <v>5779</v>
      </c>
      <c r="E4513" s="536" t="s">
        <v>3907</v>
      </c>
      <c r="F4513" s="538">
        <v>1000</v>
      </c>
      <c r="G4513" s="536" t="s">
        <v>5228</v>
      </c>
      <c r="H4513" s="536" t="s">
        <v>1015</v>
      </c>
      <c r="I4513" s="258">
        <v>2637</v>
      </c>
      <c r="J4513" s="351" t="s">
        <v>1011</v>
      </c>
      <c r="K4513" s="482" t="s">
        <v>4207</v>
      </c>
      <c r="L4513" t="str">
        <f>VLOOKUP(J4513,'State V-Lookup'!$A$1:$B$19,2,0)</f>
        <v>KENTUCKY</v>
      </c>
      <c r="M4513" t="str">
        <f>VLOOKUP(I4513,'Cost Center VLookup'!$A$1:$C$99,2,0)</f>
        <v>2637 KY Div Paducah C&amp;M/Service</v>
      </c>
      <c r="N4513" t="str">
        <f>VLOOKUP(I4513,'Cost Center VLookup'!$A$1:$C$89,3,0)</f>
        <v>Pat Mattingly / Sean Jones</v>
      </c>
      <c r="O4513" t="str">
        <f>VLOOKUP(I4513,'Cost Center VLookup'!$A$1:$D$97,4,0)</f>
        <v>Ryan Tolbert</v>
      </c>
    </row>
    <row r="4514" spans="1:15" ht="15" hidden="1">
      <c r="A4514" s="540" t="s">
        <v>5780</v>
      </c>
      <c r="B4514" s="541">
        <v>202301</v>
      </c>
      <c r="C4514" s="98" t="s">
        <v>5695</v>
      </c>
      <c r="D4514" s="540" t="s">
        <v>5781</v>
      </c>
      <c r="E4514" s="540" t="s">
        <v>3782</v>
      </c>
      <c r="F4514" s="542">
        <v>1000</v>
      </c>
      <c r="G4514" s="540" t="s">
        <v>5228</v>
      </c>
      <c r="H4514" s="540" t="s">
        <v>1015</v>
      </c>
      <c r="I4514" s="258">
        <v>2734</v>
      </c>
      <c r="J4514" s="351" t="s">
        <v>1011</v>
      </c>
      <c r="K4514" s="535" t="s">
        <v>4228</v>
      </c>
      <c r="L4514" t="str">
        <f>VLOOKUP(J4514,'State V-Lookup'!$A$1:$B$19,2,0)</f>
        <v>KENTUCKY</v>
      </c>
      <c r="M4514" t="str">
        <f>VLOOKUP(I4514,'Cost Center VLookup'!$A$1:$C$99,2,0)</f>
        <v>2734 KY Div Bowling Green C&amp;M/Service</v>
      </c>
      <c r="N4514" t="str">
        <f>VLOOKUP(I4514,'Cost Center VLookup'!$A$1:$C$89,3,0)</f>
        <v>Don Bonner / Kolby Beals</v>
      </c>
      <c r="O4514" t="str">
        <f>VLOOKUP(I4514,'Cost Center VLookup'!$A$1:$D$97,4,0)</f>
        <v>Mike Close</v>
      </c>
    </row>
    <row r="4515" spans="1:15" ht="15" hidden="1">
      <c r="A4515" s="540" t="s">
        <v>5780</v>
      </c>
      <c r="B4515" s="541">
        <v>202301</v>
      </c>
      <c r="C4515" s="98" t="s">
        <v>5695</v>
      </c>
      <c r="D4515" s="540" t="s">
        <v>5782</v>
      </c>
      <c r="E4515" s="540" t="s">
        <v>581</v>
      </c>
      <c r="F4515" s="542">
        <v>400</v>
      </c>
      <c r="G4515" s="540" t="s">
        <v>5783</v>
      </c>
      <c r="H4515" s="540" t="s">
        <v>1021</v>
      </c>
      <c r="I4515" s="258">
        <v>3436</v>
      </c>
      <c r="J4515" s="481" t="s">
        <v>1026</v>
      </c>
      <c r="K4515" s="482" t="s">
        <v>4207</v>
      </c>
      <c r="L4515" t="str">
        <f>VLOOKUP(J4515,'State V-Lookup'!$A$1:$B$19,2,0)</f>
        <v>TENNESSEE</v>
      </c>
      <c r="M4515" t="str">
        <f>VLOOKUP(I4515,'Cost Center VLookup'!$A$1:$C$99,2,0)</f>
        <v>3436 Mid St Div Johnson City Tri-Cities Operations</v>
      </c>
      <c r="N4515" t="str">
        <f>VLOOKUP(I4515,'Cost Center VLookup'!$A$1:$C$89,3,0)</f>
        <v>John Bradley</v>
      </c>
      <c r="O4515" t="str">
        <f>VLOOKUP(I4515,'Cost Center VLookup'!$A$1:$D$97,4,0)</f>
        <v>Bernie Anderson</v>
      </c>
    </row>
    <row r="4516" spans="1:15" ht="15" hidden="1">
      <c r="A4516" s="540" t="s">
        <v>5780</v>
      </c>
      <c r="B4516" s="541">
        <v>202301</v>
      </c>
      <c r="C4516" s="98" t="s">
        <v>5695</v>
      </c>
      <c r="D4516" s="540" t="s">
        <v>5784</v>
      </c>
      <c r="E4516" s="540" t="s">
        <v>1933</v>
      </c>
      <c r="F4516" s="542">
        <v>25000</v>
      </c>
      <c r="G4516" s="540" t="s">
        <v>5226</v>
      </c>
      <c r="H4516" s="540" t="s">
        <v>1012</v>
      </c>
      <c r="I4516" s="258">
        <v>3333</v>
      </c>
      <c r="J4516" s="481" t="s">
        <v>1026</v>
      </c>
      <c r="K4516" s="482" t="s">
        <v>4206</v>
      </c>
      <c r="L4516" t="str">
        <f>VLOOKUP(J4516,'State V-Lookup'!$A$1:$B$19,2,0)</f>
        <v>TENNESSEE</v>
      </c>
      <c r="M4516" t="str">
        <f>VLOOKUP(I4516,'Cost Center VLookup'!$A$1:$C$99,2,0)</f>
        <v>3333 Mid St Div Public Affairs</v>
      </c>
      <c r="N4516" t="str">
        <f>VLOOKUP(I4516,'Cost Center VLookup'!$A$1:$C$89,3,0)</f>
        <v>Mark Martin</v>
      </c>
      <c r="O4516" t="str">
        <f>VLOOKUP(I4516,'Cost Center VLookup'!$A$1:$D$97,4,0)</f>
        <v>Administration</v>
      </c>
    </row>
    <row r="4517" spans="1:15" ht="15" hidden="1">
      <c r="A4517" s="540" t="s">
        <v>5785</v>
      </c>
      <c r="B4517" s="541">
        <v>202301</v>
      </c>
      <c r="C4517" s="98" t="s">
        <v>5695</v>
      </c>
      <c r="D4517" s="540" t="s">
        <v>5786</v>
      </c>
      <c r="E4517" s="540" t="s">
        <v>2717</v>
      </c>
      <c r="F4517" s="542">
        <v>2000</v>
      </c>
      <c r="G4517" s="540" t="s">
        <v>5228</v>
      </c>
      <c r="H4517" s="540" t="s">
        <v>1015</v>
      </c>
      <c r="I4517" s="258">
        <v>2734</v>
      </c>
      <c r="J4517" s="351" t="s">
        <v>1011</v>
      </c>
      <c r="K4517" s="482" t="s">
        <v>4207</v>
      </c>
      <c r="L4517" t="str">
        <f>VLOOKUP(J4517,'State V-Lookup'!$A$1:$B$19,2,0)</f>
        <v>KENTUCKY</v>
      </c>
      <c r="M4517" t="str">
        <f>VLOOKUP(I4517,'Cost Center VLookup'!$A$1:$C$99,2,0)</f>
        <v>2734 KY Div Bowling Green C&amp;M/Service</v>
      </c>
      <c r="N4517" t="str">
        <f>VLOOKUP(I4517,'Cost Center VLookup'!$A$1:$C$89,3,0)</f>
        <v>Don Bonner / Kolby Beals</v>
      </c>
      <c r="O4517" t="str">
        <f>VLOOKUP(I4517,'Cost Center VLookup'!$A$1:$D$97,4,0)</f>
        <v>Mike Close</v>
      </c>
    </row>
    <row r="4518" spans="1:15" ht="15" hidden="1">
      <c r="A4518" s="540" t="s">
        <v>5787</v>
      </c>
      <c r="B4518" s="541">
        <v>202301</v>
      </c>
      <c r="C4518" s="98" t="s">
        <v>5695</v>
      </c>
      <c r="D4518" s="540" t="s">
        <v>5788</v>
      </c>
      <c r="E4518" s="540" t="s">
        <v>5789</v>
      </c>
      <c r="F4518" s="542">
        <v>200</v>
      </c>
      <c r="G4518" s="540" t="s">
        <v>5226</v>
      </c>
      <c r="H4518" s="540" t="s">
        <v>1012</v>
      </c>
      <c r="I4518" s="258">
        <v>3439</v>
      </c>
      <c r="J4518" s="539" t="s">
        <v>1035</v>
      </c>
      <c r="K4518" s="482" t="s">
        <v>4206</v>
      </c>
      <c r="L4518" t="str">
        <f>VLOOKUP(J4518,'State V-Lookup'!$A$1:$B$19,2,0)</f>
        <v>VIRGINIA</v>
      </c>
      <c r="M4518" t="str">
        <f>VLOOKUP(I4518,'Cost Center VLookup'!$A$1:$C$99,2,0)</f>
        <v>3439 Mid St Div New River South Operations</v>
      </c>
      <c r="N4518" t="str">
        <f>VLOOKUP(I4518,'Cost Center VLookup'!$A$1:$C$89,3,0)</f>
        <v>Alex House</v>
      </c>
      <c r="O4518" t="str">
        <f>VLOOKUP(I4518,'Cost Center VLookup'!$A$1:$D$97,4,0)</f>
        <v>Bernie Anderson</v>
      </c>
    </row>
    <row r="4519" spans="1:15" ht="15" hidden="1">
      <c r="A4519" s="540" t="s">
        <v>5787</v>
      </c>
      <c r="B4519" s="541">
        <v>202301</v>
      </c>
      <c r="C4519" s="98" t="s">
        <v>5695</v>
      </c>
      <c r="D4519" s="540" t="s">
        <v>5790</v>
      </c>
      <c r="E4519" s="540" t="s">
        <v>2466</v>
      </c>
      <c r="F4519" s="542">
        <v>500</v>
      </c>
      <c r="G4519" s="540" t="s">
        <v>5228</v>
      </c>
      <c r="H4519" s="540" t="s">
        <v>1015</v>
      </c>
      <c r="I4519" s="258">
        <v>2636</v>
      </c>
      <c r="J4519" s="351" t="s">
        <v>1011</v>
      </c>
      <c r="K4519" s="482" t="s">
        <v>4207</v>
      </c>
      <c r="L4519" t="str">
        <f>VLOOKUP(J4519,'State V-Lookup'!$A$1:$B$19,2,0)</f>
        <v>KENTUCKY</v>
      </c>
      <c r="M4519" t="str">
        <f>VLOOKUP(I4519,'Cost Center VLookup'!$A$1:$C$99,2,0)</f>
        <v>2636 KY Div Owensboro C&amp;M/Service</v>
      </c>
      <c r="N4519" t="str">
        <f>VLOOKUP(I4519,'Cost Center VLookup'!$A$1:$C$89,3,0)</f>
        <v>Robbie Porter / Daniel Mayfield</v>
      </c>
      <c r="O4519" t="str">
        <f>VLOOKUP(I4519,'Cost Center VLookup'!$A$1:$D$97,4,0)</f>
        <v>Mariam Tucker</v>
      </c>
    </row>
    <row r="4520" spans="1:15" ht="15" hidden="1">
      <c r="A4520" s="540" t="s">
        <v>5791</v>
      </c>
      <c r="B4520" s="541">
        <v>202301</v>
      </c>
      <c r="C4520" s="98" t="s">
        <v>5695</v>
      </c>
      <c r="D4520" s="540" t="s">
        <v>5792</v>
      </c>
      <c r="E4520" s="540" t="s">
        <v>5793</v>
      </c>
      <c r="F4520" s="542">
        <v>5000</v>
      </c>
      <c r="G4520" s="540" t="s">
        <v>5228</v>
      </c>
      <c r="H4520" s="540" t="s">
        <v>1015</v>
      </c>
      <c r="I4520" s="258">
        <v>3438</v>
      </c>
      <c r="J4520" s="539" t="s">
        <v>1035</v>
      </c>
      <c r="K4520" s="482" t="s">
        <v>4207</v>
      </c>
      <c r="L4520" t="str">
        <f>VLOOKUP(J4520,'State V-Lookup'!$A$1:$B$19,2,0)</f>
        <v>VIRGINIA</v>
      </c>
      <c r="M4520" t="str">
        <f>VLOOKUP(I4520,'Cost Center VLookup'!$A$1:$C$99,2,0)</f>
        <v>3438 Mid St Div New River North Operations</v>
      </c>
      <c r="N4520" t="str">
        <f>VLOOKUP(I4520,'Cost Center VLookup'!$A$1:$C$89,3,0)</f>
        <v>Perry Patterson</v>
      </c>
      <c r="O4520" t="str">
        <f>VLOOKUP(I4520,'Cost Center VLookup'!$A$1:$D$97,4,0)</f>
        <v>Bernie Anderson</v>
      </c>
    </row>
    <row r="4521" spans="1:15" ht="15" hidden="1">
      <c r="A4521" s="540" t="s">
        <v>5791</v>
      </c>
      <c r="B4521" s="541">
        <v>202301</v>
      </c>
      <c r="C4521" s="98" t="s">
        <v>5695</v>
      </c>
      <c r="D4521" s="540" t="s">
        <v>5794</v>
      </c>
      <c r="E4521" s="540" t="s">
        <v>5795</v>
      </c>
      <c r="F4521" s="542">
        <v>500</v>
      </c>
      <c r="G4521" s="540" t="s">
        <v>5228</v>
      </c>
      <c r="H4521" s="540" t="s">
        <v>1015</v>
      </c>
      <c r="I4521" s="258">
        <v>2635</v>
      </c>
      <c r="J4521" s="351" t="s">
        <v>1011</v>
      </c>
      <c r="K4521" s="482" t="s">
        <v>4207</v>
      </c>
      <c r="L4521" t="str">
        <f>VLOOKUP(J4521,'State V-Lookup'!$A$1:$B$19,2,0)</f>
        <v>KENTUCKY</v>
      </c>
      <c r="M4521" t="str">
        <f>VLOOKUP(I4521,'Cost Center VLookup'!$A$1:$C$99,2,0)</f>
        <v>2635 KY Div Princeton C&amp;M/Service</v>
      </c>
      <c r="N4521" t="str">
        <f>VLOOKUP(I4521,'Cost Center VLookup'!$A$1:$C$89,3,0)</f>
        <v>Rusty Honeycutt</v>
      </c>
      <c r="O4521" t="str">
        <f>VLOOKUP(I4521,'Cost Center VLookup'!$A$1:$D$97,4,0)</f>
        <v>Mariam Tucker</v>
      </c>
    </row>
    <row r="4522" spans="1:15" ht="15" hidden="1">
      <c r="A4522" s="540" t="s">
        <v>5796</v>
      </c>
      <c r="B4522" s="541">
        <v>202301</v>
      </c>
      <c r="C4522" s="98" t="s">
        <v>5695</v>
      </c>
      <c r="D4522" s="540" t="s">
        <v>5797</v>
      </c>
      <c r="E4522" s="540" t="s">
        <v>1486</v>
      </c>
      <c r="F4522" s="542">
        <v>2078.61</v>
      </c>
      <c r="G4522" s="540" t="s">
        <v>5493</v>
      </c>
      <c r="H4522" s="540" t="s">
        <v>4550</v>
      </c>
      <c r="I4522" s="258">
        <v>3333</v>
      </c>
      <c r="J4522" s="539" t="s">
        <v>1035</v>
      </c>
      <c r="K4522" s="482" t="s">
        <v>4207</v>
      </c>
      <c r="L4522" t="str">
        <f>VLOOKUP(J4522,'State V-Lookup'!$A$1:$B$19,2,0)</f>
        <v>VIRGINIA</v>
      </c>
      <c r="M4522" t="str">
        <f>VLOOKUP(I4522,'Cost Center VLookup'!$A$1:$C$99,2,0)</f>
        <v>3333 Mid St Div Public Affairs</v>
      </c>
      <c r="N4522" t="str">
        <f>VLOOKUP(I4522,'Cost Center VLookup'!$A$1:$C$89,3,0)</f>
        <v>Mark Martin</v>
      </c>
      <c r="O4522" t="str">
        <f>VLOOKUP(I4522,'Cost Center VLookup'!$A$1:$D$97,4,0)</f>
        <v>Administration</v>
      </c>
    </row>
    <row r="4523" spans="1:15" ht="15" hidden="1">
      <c r="A4523" s="540" t="s">
        <v>5796</v>
      </c>
      <c r="B4523" s="541">
        <v>202301</v>
      </c>
      <c r="C4523" s="98" t="s">
        <v>5695</v>
      </c>
      <c r="D4523" s="540" t="s">
        <v>5797</v>
      </c>
      <c r="E4523" s="540" t="s">
        <v>1486</v>
      </c>
      <c r="F4523" s="542">
        <v>11066.14</v>
      </c>
      <c r="G4523" s="540" t="s">
        <v>5493</v>
      </c>
      <c r="H4523" s="540" t="s">
        <v>4550</v>
      </c>
      <c r="I4523" s="258">
        <v>3333</v>
      </c>
      <c r="J4523" s="481" t="s">
        <v>1026</v>
      </c>
      <c r="K4523" s="482" t="s">
        <v>4207</v>
      </c>
      <c r="L4523" t="str">
        <f>VLOOKUP(J4523,'State V-Lookup'!$A$1:$B$19,2,0)</f>
        <v>TENNESSEE</v>
      </c>
      <c r="M4523" t="str">
        <f>VLOOKUP(I4523,'Cost Center VLookup'!$A$1:$C$99,2,0)</f>
        <v>3333 Mid St Div Public Affairs</v>
      </c>
      <c r="N4523" t="str">
        <f>VLOOKUP(I4523,'Cost Center VLookup'!$A$1:$C$89,3,0)</f>
        <v>Mark Martin</v>
      </c>
      <c r="O4523" t="str">
        <f>VLOOKUP(I4523,'Cost Center VLookup'!$A$1:$D$97,4,0)</f>
        <v>Administration</v>
      </c>
    </row>
    <row r="4524" spans="1:15" ht="15" hidden="1">
      <c r="A4524" s="540" t="s">
        <v>5796</v>
      </c>
      <c r="B4524" s="541">
        <v>202301</v>
      </c>
      <c r="C4524" s="98" t="s">
        <v>5695</v>
      </c>
      <c r="D4524" s="540" t="s">
        <v>5797</v>
      </c>
      <c r="E4524" s="540" t="s">
        <v>1486</v>
      </c>
      <c r="F4524" s="542">
        <v>22216.720000000001</v>
      </c>
      <c r="G4524" s="540" t="s">
        <v>5493</v>
      </c>
      <c r="H4524" s="540" t="s">
        <v>4550</v>
      </c>
      <c r="I4524" s="258">
        <v>3333</v>
      </c>
      <c r="J4524" s="351" t="s">
        <v>1011</v>
      </c>
      <c r="K4524" s="482" t="s">
        <v>4207</v>
      </c>
      <c r="L4524" t="str">
        <f>VLOOKUP(J4524,'State V-Lookup'!$A$1:$B$19,2,0)</f>
        <v>KENTUCKY</v>
      </c>
      <c r="M4524" t="str">
        <f>VLOOKUP(I4524,'Cost Center VLookup'!$A$1:$C$99,2,0)</f>
        <v>3333 Mid St Div Public Affairs</v>
      </c>
      <c r="N4524" t="str">
        <f>VLOOKUP(I4524,'Cost Center VLookup'!$A$1:$C$89,3,0)</f>
        <v>Mark Martin</v>
      </c>
      <c r="O4524" t="str">
        <f>VLOOKUP(I4524,'Cost Center VLookup'!$A$1:$D$97,4,0)</f>
        <v>Administration</v>
      </c>
    </row>
    <row r="4525" spans="1:15" ht="15" hidden="1">
      <c r="A4525" s="540" t="s">
        <v>5798</v>
      </c>
      <c r="B4525" s="541">
        <v>202301</v>
      </c>
      <c r="C4525" s="98" t="s">
        <v>5695</v>
      </c>
      <c r="D4525" s="540" t="s">
        <v>5799</v>
      </c>
      <c r="E4525" s="540" t="s">
        <v>486</v>
      </c>
      <c r="F4525" s="542">
        <v>100</v>
      </c>
      <c r="G4525" s="540" t="s">
        <v>5228</v>
      </c>
      <c r="H4525" s="540" t="s">
        <v>1015</v>
      </c>
      <c r="I4525" s="258">
        <v>3438</v>
      </c>
      <c r="J4525" s="539" t="s">
        <v>1035</v>
      </c>
      <c r="K4525" s="482" t="s">
        <v>4207</v>
      </c>
      <c r="L4525" t="str">
        <f>VLOOKUP(J4525,'State V-Lookup'!$A$1:$B$19,2,0)</f>
        <v>VIRGINIA</v>
      </c>
      <c r="M4525" t="str">
        <f>VLOOKUP(I4525,'Cost Center VLookup'!$A$1:$C$99,2,0)</f>
        <v>3438 Mid St Div New River North Operations</v>
      </c>
      <c r="N4525" t="str">
        <f>VLOOKUP(I4525,'Cost Center VLookup'!$A$1:$C$89,3,0)</f>
        <v>Perry Patterson</v>
      </c>
      <c r="O4525" t="str">
        <f>VLOOKUP(I4525,'Cost Center VLookup'!$A$1:$D$97,4,0)</f>
        <v>Bernie Anderson</v>
      </c>
    </row>
    <row r="4526" spans="1:15" ht="15" hidden="1">
      <c r="A4526" s="540" t="s">
        <v>5798</v>
      </c>
      <c r="B4526" s="541">
        <v>202301</v>
      </c>
      <c r="C4526" s="98" t="s">
        <v>5695</v>
      </c>
      <c r="D4526" s="540" t="s">
        <v>5800</v>
      </c>
      <c r="E4526" s="540" t="s">
        <v>486</v>
      </c>
      <c r="F4526" s="542">
        <v>100</v>
      </c>
      <c r="G4526" s="540" t="s">
        <v>5228</v>
      </c>
      <c r="H4526" s="540" t="s">
        <v>1015</v>
      </c>
      <c r="I4526" s="258">
        <v>3438</v>
      </c>
      <c r="J4526" s="539" t="s">
        <v>1035</v>
      </c>
      <c r="K4526" s="482" t="s">
        <v>4207</v>
      </c>
      <c r="L4526" t="str">
        <f>VLOOKUP(J4526,'State V-Lookup'!$A$1:$B$19,2,0)</f>
        <v>VIRGINIA</v>
      </c>
      <c r="M4526" t="str">
        <f>VLOOKUP(I4526,'Cost Center VLookup'!$A$1:$C$99,2,0)</f>
        <v>3438 Mid St Div New River North Operations</v>
      </c>
      <c r="N4526" t="str">
        <f>VLOOKUP(I4526,'Cost Center VLookup'!$A$1:$C$89,3,0)</f>
        <v>Perry Patterson</v>
      </c>
      <c r="O4526" t="str">
        <f>VLOOKUP(I4526,'Cost Center VLookup'!$A$1:$D$97,4,0)</f>
        <v>Bernie Anderson</v>
      </c>
    </row>
    <row r="4527" spans="1:15" ht="15" hidden="1">
      <c r="A4527" s="540" t="s">
        <v>5798</v>
      </c>
      <c r="B4527" s="541">
        <v>202301</v>
      </c>
      <c r="C4527" s="98" t="s">
        <v>5695</v>
      </c>
      <c r="D4527" s="540" t="s">
        <v>5801</v>
      </c>
      <c r="E4527" s="540" t="s">
        <v>486</v>
      </c>
      <c r="F4527" s="542">
        <v>91.2</v>
      </c>
      <c r="G4527" s="540" t="s">
        <v>5228</v>
      </c>
      <c r="H4527" s="540" t="s">
        <v>1015</v>
      </c>
      <c r="I4527" s="258">
        <v>2732</v>
      </c>
      <c r="J4527" s="351" t="s">
        <v>1011</v>
      </c>
      <c r="K4527" s="482" t="s">
        <v>4207</v>
      </c>
      <c r="L4527" t="str">
        <f>VLOOKUP(J4527,'State V-Lookup'!$A$1:$B$19,2,0)</f>
        <v>KENTUCKY</v>
      </c>
      <c r="M4527" t="str">
        <f>VLOOKUP(I4527,'Cost Center VLookup'!$A$1:$C$99,2,0)</f>
        <v>2732 KY Div Bowling Green East Region Marketing</v>
      </c>
      <c r="N4527" t="str">
        <f>VLOOKUP(I4527,'Cost Center VLookup'!$A$1:$C$89,3,0)</f>
        <v>Bradley Benningfield</v>
      </c>
      <c r="O4527" t="str">
        <f>VLOOKUP(I4527,'Cost Center VLookup'!$A$1:$D$97,4,0)</f>
        <v>Marketing</v>
      </c>
    </row>
    <row r="4528" spans="1:15" ht="15" hidden="1">
      <c r="A4528" s="540" t="s">
        <v>5802</v>
      </c>
      <c r="B4528" s="541">
        <v>202301</v>
      </c>
      <c r="C4528" s="98" t="s">
        <v>5695</v>
      </c>
      <c r="D4528" s="540" t="s">
        <v>5803</v>
      </c>
      <c r="E4528" s="540" t="s">
        <v>871</v>
      </c>
      <c r="F4528" s="542">
        <v>1000</v>
      </c>
      <c r="G4528" s="540" t="s">
        <v>5226</v>
      </c>
      <c r="H4528" s="540" t="s">
        <v>1012</v>
      </c>
      <c r="I4528" s="258">
        <v>2637</v>
      </c>
      <c r="J4528" s="351" t="s">
        <v>1011</v>
      </c>
      <c r="K4528" s="482" t="s">
        <v>4207</v>
      </c>
      <c r="L4528" t="str">
        <f>VLOOKUP(J4528,'State V-Lookup'!$A$1:$B$19,2,0)</f>
        <v>KENTUCKY</v>
      </c>
      <c r="M4528" t="str">
        <f>VLOOKUP(I4528,'Cost Center VLookup'!$A$1:$C$99,2,0)</f>
        <v>2637 KY Div Paducah C&amp;M/Service</v>
      </c>
      <c r="N4528" t="str">
        <f>VLOOKUP(I4528,'Cost Center VLookup'!$A$1:$C$89,3,0)</f>
        <v>Pat Mattingly / Sean Jones</v>
      </c>
      <c r="O4528" t="str">
        <f>VLOOKUP(I4528,'Cost Center VLookup'!$A$1:$D$97,4,0)</f>
        <v>Ryan Tolbert</v>
      </c>
    </row>
    <row r="4529" spans="1:15" ht="15" hidden="1">
      <c r="A4529" s="540" t="s">
        <v>5804</v>
      </c>
      <c r="B4529" s="541">
        <v>202301</v>
      </c>
      <c r="C4529" s="98" t="s">
        <v>5695</v>
      </c>
      <c r="D4529" s="540" t="s">
        <v>5805</v>
      </c>
      <c r="E4529" s="540" t="s">
        <v>581</v>
      </c>
      <c r="F4529" s="542">
        <v>760</v>
      </c>
      <c r="G4529" s="540" t="s">
        <v>5228</v>
      </c>
      <c r="H4529" s="540" t="s">
        <v>1015</v>
      </c>
      <c r="I4529" s="258">
        <v>2736</v>
      </c>
      <c r="J4529" s="351" t="s">
        <v>1011</v>
      </c>
      <c r="K4529" s="482" t="s">
        <v>4207</v>
      </c>
      <c r="L4529" t="str">
        <f>VLOOKUP(J4529,'State V-Lookup'!$A$1:$B$19,2,0)</f>
        <v>KENTUCKY</v>
      </c>
      <c r="M4529" t="str">
        <f>VLOOKUP(I4529,'Cost Center VLookup'!$A$1:$C$99,2,0)</f>
        <v>2736 KY Div Hopkinsville C&amp;M/Service</v>
      </c>
      <c r="N4529" t="str">
        <f>VLOOKUP(I4529,'Cost Center VLookup'!$A$1:$C$89,3,0)</f>
        <v>Ryan Tolbert</v>
      </c>
      <c r="O4529" t="str">
        <f>VLOOKUP(I4529,'Cost Center VLookup'!$A$1:$D$97,4,0)</f>
        <v>Mariam Tucker</v>
      </c>
    </row>
    <row r="4530" spans="1:15" ht="15" hidden="1">
      <c r="A4530" s="540" t="s">
        <v>5804</v>
      </c>
      <c r="B4530" s="541">
        <v>202301</v>
      </c>
      <c r="C4530" s="98" t="s">
        <v>5695</v>
      </c>
      <c r="D4530" s="540" t="s">
        <v>5806</v>
      </c>
      <c r="E4530" s="540" t="s">
        <v>481</v>
      </c>
      <c r="F4530" s="542">
        <v>1000</v>
      </c>
      <c r="G4530" s="540" t="s">
        <v>5228</v>
      </c>
      <c r="H4530" s="540" t="s">
        <v>1015</v>
      </c>
      <c r="I4530" s="258">
        <v>2738</v>
      </c>
      <c r="J4530" s="351" t="s">
        <v>1011</v>
      </c>
      <c r="K4530" s="535" t="s">
        <v>4228</v>
      </c>
      <c r="L4530" t="str">
        <f>VLOOKUP(J4530,'State V-Lookup'!$A$1:$B$19,2,0)</f>
        <v>KENTUCKY</v>
      </c>
      <c r="M4530" t="str">
        <f>VLOOKUP(I4530,'Cost Center VLookup'!$A$1:$C$99,2,0)</f>
        <v>2738 KY Div Campbellsville C&amp;M/Service</v>
      </c>
      <c r="N4530" t="str">
        <f>VLOOKUP(I4530,'Cost Center VLookup'!$A$1:$C$89,3,0)</f>
        <v>Matt Ferguson</v>
      </c>
      <c r="O4530" t="str">
        <f>VLOOKUP(I4530,'Cost Center VLookup'!$A$1:$D$97,4,0)</f>
        <v>Mike Close</v>
      </c>
    </row>
    <row r="4531" spans="1:15" ht="15" hidden="1">
      <c r="A4531" s="540" t="s">
        <v>5807</v>
      </c>
      <c r="B4531" s="541">
        <v>202301</v>
      </c>
      <c r="C4531" s="98" t="s">
        <v>5695</v>
      </c>
      <c r="D4531" s="540" t="s">
        <v>5808</v>
      </c>
      <c r="E4531" s="540" t="s">
        <v>3772</v>
      </c>
      <c r="F4531" s="542">
        <v>500</v>
      </c>
      <c r="G4531" s="540" t="s">
        <v>5228</v>
      </c>
      <c r="H4531" s="540" t="s">
        <v>1015</v>
      </c>
      <c r="I4531" s="258">
        <v>3436</v>
      </c>
      <c r="J4531" s="481" t="s">
        <v>1026</v>
      </c>
      <c r="K4531" s="482" t="s">
        <v>4207</v>
      </c>
      <c r="L4531" t="str">
        <f>VLOOKUP(J4531,'State V-Lookup'!$A$1:$B$19,2,0)</f>
        <v>TENNESSEE</v>
      </c>
      <c r="M4531" t="str">
        <f>VLOOKUP(I4531,'Cost Center VLookup'!$A$1:$C$99,2,0)</f>
        <v>3436 Mid St Div Johnson City Tri-Cities Operations</v>
      </c>
      <c r="N4531" t="str">
        <f>VLOOKUP(I4531,'Cost Center VLookup'!$A$1:$C$89,3,0)</f>
        <v>John Bradley</v>
      </c>
      <c r="O4531" t="str">
        <f>VLOOKUP(I4531,'Cost Center VLookup'!$A$1:$D$97,4,0)</f>
        <v>Bernie Anderson</v>
      </c>
    </row>
    <row r="4532" spans="1:15" ht="15" hidden="1">
      <c r="A4532" s="540" t="s">
        <v>5809</v>
      </c>
      <c r="B4532" s="541">
        <v>202301</v>
      </c>
      <c r="C4532" s="98" t="s">
        <v>5695</v>
      </c>
      <c r="D4532" s="540" t="s">
        <v>5810</v>
      </c>
      <c r="E4532" s="540" t="s">
        <v>713</v>
      </c>
      <c r="F4532" s="542">
        <v>2500</v>
      </c>
      <c r="G4532" s="540" t="s">
        <v>5226</v>
      </c>
      <c r="H4532" s="540" t="s">
        <v>1012</v>
      </c>
      <c r="I4532" s="258">
        <v>2636</v>
      </c>
      <c r="J4532" s="351" t="s">
        <v>1011</v>
      </c>
      <c r="K4532" s="482" t="s">
        <v>4206</v>
      </c>
      <c r="L4532" t="str">
        <f>VLOOKUP(J4532,'State V-Lookup'!$A$1:$B$19,2,0)</f>
        <v>KENTUCKY</v>
      </c>
      <c r="M4532" t="str">
        <f>VLOOKUP(I4532,'Cost Center VLookup'!$A$1:$C$99,2,0)</f>
        <v>2636 KY Div Owensboro C&amp;M/Service</v>
      </c>
      <c r="N4532" t="str">
        <f>VLOOKUP(I4532,'Cost Center VLookup'!$A$1:$C$89,3,0)</f>
        <v>Robbie Porter / Daniel Mayfield</v>
      </c>
      <c r="O4532" t="str">
        <f>VLOOKUP(I4532,'Cost Center VLookup'!$A$1:$D$97,4,0)</f>
        <v>Mariam Tucker</v>
      </c>
    </row>
    <row r="4533" spans="1:15" ht="15" hidden="1">
      <c r="A4533" s="540" t="s">
        <v>5811</v>
      </c>
      <c r="B4533" s="541">
        <v>202301</v>
      </c>
      <c r="C4533" s="98" t="s">
        <v>5695</v>
      </c>
      <c r="D4533" s="540" t="s">
        <v>5812</v>
      </c>
      <c r="E4533" s="540" t="s">
        <v>2295</v>
      </c>
      <c r="F4533" s="542">
        <v>6500</v>
      </c>
      <c r="G4533" s="540" t="s">
        <v>5228</v>
      </c>
      <c r="H4533" s="540" t="s">
        <v>1015</v>
      </c>
      <c r="I4533" s="258">
        <v>3435</v>
      </c>
      <c r="J4533" s="481" t="s">
        <v>1026</v>
      </c>
      <c r="K4533" s="482" t="s">
        <v>4207</v>
      </c>
      <c r="L4533" t="str">
        <f>VLOOKUP(J4533,'State V-Lookup'!$A$1:$B$19,2,0)</f>
        <v>TENNESSEE</v>
      </c>
      <c r="M4533" t="str">
        <f>VLOOKUP(I4533,'Cost Center VLookup'!$A$1:$C$99,2,0)</f>
        <v>3435 Mid St Div Greenville/Morristown Operations</v>
      </c>
      <c r="N4533" t="str">
        <f>VLOOKUP(I4533,'Cost Center VLookup'!$A$1:$C$89,3,0)</f>
        <v>Jonathan Barnett</v>
      </c>
      <c r="O4533" t="str">
        <f>VLOOKUP(I4533,'Cost Center VLookup'!$A$1:$D$97,4,0)</f>
        <v>Bernie Anderson</v>
      </c>
    </row>
    <row r="4534" spans="1:15" ht="15" hidden="1">
      <c r="A4534" s="540" t="s">
        <v>5811</v>
      </c>
      <c r="B4534" s="541">
        <v>202301</v>
      </c>
      <c r="C4534" s="98" t="s">
        <v>5695</v>
      </c>
      <c r="D4534" s="540" t="s">
        <v>5813</v>
      </c>
      <c r="E4534" s="540" t="s">
        <v>2295</v>
      </c>
      <c r="F4534" s="542">
        <v>3000</v>
      </c>
      <c r="G4534" s="540" t="s">
        <v>5228</v>
      </c>
      <c r="H4534" s="540" t="s">
        <v>1015</v>
      </c>
      <c r="I4534" s="258">
        <v>3333</v>
      </c>
      <c r="J4534" s="481" t="s">
        <v>1026</v>
      </c>
      <c r="K4534" s="482" t="s">
        <v>4207</v>
      </c>
      <c r="L4534" t="str">
        <f>VLOOKUP(J4534,'State V-Lookup'!$A$1:$B$19,2,0)</f>
        <v>TENNESSEE</v>
      </c>
      <c r="M4534" t="str">
        <f>VLOOKUP(I4534,'Cost Center VLookup'!$A$1:$C$99,2,0)</f>
        <v>3333 Mid St Div Public Affairs</v>
      </c>
      <c r="N4534" t="str">
        <f>VLOOKUP(I4534,'Cost Center VLookup'!$A$1:$C$89,3,0)</f>
        <v>Mark Martin</v>
      </c>
      <c r="O4534" t="str">
        <f>VLOOKUP(I4534,'Cost Center VLookup'!$A$1:$D$97,4,0)</f>
        <v>Administration</v>
      </c>
    </row>
    <row r="4535" spans="1:15" ht="15" hidden="1">
      <c r="A4535" s="540" t="s">
        <v>5811</v>
      </c>
      <c r="B4535" s="541">
        <v>202301</v>
      </c>
      <c r="C4535" s="98" t="s">
        <v>5695</v>
      </c>
      <c r="D4535" s="540" t="s">
        <v>5814</v>
      </c>
      <c r="E4535" s="540" t="s">
        <v>5289</v>
      </c>
      <c r="F4535" s="542">
        <v>500</v>
      </c>
      <c r="G4535" s="540" t="s">
        <v>5226</v>
      </c>
      <c r="H4535" s="540" t="s">
        <v>1012</v>
      </c>
      <c r="I4535" s="258">
        <v>2734</v>
      </c>
      <c r="J4535" s="351" t="s">
        <v>1011</v>
      </c>
      <c r="K4535" s="482" t="s">
        <v>4206</v>
      </c>
      <c r="L4535" t="str">
        <f>VLOOKUP(J4535,'State V-Lookup'!$A$1:$B$19,2,0)</f>
        <v>KENTUCKY</v>
      </c>
      <c r="M4535" t="str">
        <f>VLOOKUP(I4535,'Cost Center VLookup'!$A$1:$C$99,2,0)</f>
        <v>2734 KY Div Bowling Green C&amp;M/Service</v>
      </c>
      <c r="N4535" t="str">
        <f>VLOOKUP(I4535,'Cost Center VLookup'!$A$1:$C$89,3,0)</f>
        <v>Don Bonner / Kolby Beals</v>
      </c>
      <c r="O4535" t="str">
        <f>VLOOKUP(I4535,'Cost Center VLookup'!$A$1:$D$97,4,0)</f>
        <v>Mike Close</v>
      </c>
    </row>
    <row r="4536" spans="1:15" ht="15" hidden="1">
      <c r="A4536" s="540" t="s">
        <v>5685</v>
      </c>
      <c r="B4536" s="541">
        <v>202301</v>
      </c>
      <c r="C4536" s="98" t="s">
        <v>5695</v>
      </c>
      <c r="D4536" s="540" t="s">
        <v>5815</v>
      </c>
      <c r="E4536" s="540" t="s">
        <v>470</v>
      </c>
      <c r="F4536" s="542">
        <v>700</v>
      </c>
      <c r="G4536" s="540" t="s">
        <v>5228</v>
      </c>
      <c r="H4536" s="540" t="s">
        <v>1015</v>
      </c>
      <c r="I4536" s="258">
        <v>2736</v>
      </c>
      <c r="J4536" s="351" t="s">
        <v>1011</v>
      </c>
      <c r="K4536" s="482" t="s">
        <v>4207</v>
      </c>
      <c r="L4536" t="str">
        <f>VLOOKUP(J4536,'State V-Lookup'!$A$1:$B$19,2,0)</f>
        <v>KENTUCKY</v>
      </c>
      <c r="M4536" t="str">
        <f>VLOOKUP(I4536,'Cost Center VLookup'!$A$1:$C$99,2,0)</f>
        <v>2736 KY Div Hopkinsville C&amp;M/Service</v>
      </c>
      <c r="N4536" t="str">
        <f>VLOOKUP(I4536,'Cost Center VLookup'!$A$1:$C$89,3,0)</f>
        <v>Ryan Tolbert</v>
      </c>
      <c r="O4536" t="str">
        <f>VLOOKUP(I4536,'Cost Center VLookup'!$A$1:$D$97,4,0)</f>
        <v>Mariam Tucker</v>
      </c>
    </row>
    <row r="4537" spans="1:15" ht="15" hidden="1">
      <c r="A4537" s="540" t="s">
        <v>5764</v>
      </c>
      <c r="B4537" s="541">
        <v>202301</v>
      </c>
      <c r="C4537" s="98" t="s">
        <v>5695</v>
      </c>
      <c r="D4537" s="540" t="s">
        <v>5816</v>
      </c>
      <c r="E4537" s="540" t="s">
        <v>5817</v>
      </c>
      <c r="F4537" s="542">
        <v>70.400000000000006</v>
      </c>
      <c r="G4537" s="540" t="s">
        <v>5228</v>
      </c>
      <c r="H4537" s="540" t="s">
        <v>1015</v>
      </c>
      <c r="I4537" s="258">
        <v>2637</v>
      </c>
      <c r="J4537" s="481" t="s">
        <v>1026</v>
      </c>
      <c r="K4537" s="482" t="s">
        <v>4207</v>
      </c>
      <c r="L4537" t="str">
        <f>VLOOKUP(J4537,'State V-Lookup'!$A$1:$B$19,2,0)</f>
        <v>TENNESSEE</v>
      </c>
      <c r="M4537" t="str">
        <f>VLOOKUP(I4537,'Cost Center VLookup'!$A$1:$C$99,2,0)</f>
        <v>2637 KY Div Paducah C&amp;M/Service</v>
      </c>
      <c r="N4537" t="str">
        <f>VLOOKUP(I4537,'Cost Center VLookup'!$A$1:$C$89,3,0)</f>
        <v>Pat Mattingly / Sean Jones</v>
      </c>
      <c r="O4537" t="str">
        <f>VLOOKUP(I4537,'Cost Center VLookup'!$A$1:$D$97,4,0)</f>
        <v>Ryan Tolbert</v>
      </c>
    </row>
    <row r="4538" spans="1:15" ht="15" hidden="1">
      <c r="A4538" s="540" t="s">
        <v>5764</v>
      </c>
      <c r="B4538" s="541">
        <v>202301</v>
      </c>
      <c r="C4538" s="98" t="s">
        <v>5695</v>
      </c>
      <c r="D4538" s="540" t="s">
        <v>5816</v>
      </c>
      <c r="E4538" s="540" t="s">
        <v>5817</v>
      </c>
      <c r="F4538" s="542">
        <v>422.39</v>
      </c>
      <c r="G4538" s="540" t="s">
        <v>5228</v>
      </c>
      <c r="H4538" s="540" t="s">
        <v>1015</v>
      </c>
      <c r="I4538" s="258">
        <v>2637</v>
      </c>
      <c r="J4538" s="351" t="s">
        <v>1011</v>
      </c>
      <c r="K4538" s="482" t="s">
        <v>4207</v>
      </c>
      <c r="L4538" t="str">
        <f>VLOOKUP(J4538,'State V-Lookup'!$A$1:$B$19,2,0)</f>
        <v>KENTUCKY</v>
      </c>
      <c r="M4538" t="str">
        <f>VLOOKUP(I4538,'Cost Center VLookup'!$A$1:$C$99,2,0)</f>
        <v>2637 KY Div Paducah C&amp;M/Service</v>
      </c>
      <c r="N4538" t="str">
        <f>VLOOKUP(I4538,'Cost Center VLookup'!$A$1:$C$89,3,0)</f>
        <v>Pat Mattingly / Sean Jones</v>
      </c>
      <c r="O4538" t="str">
        <f>VLOOKUP(I4538,'Cost Center VLookup'!$A$1:$D$97,4,0)</f>
        <v>Ryan Tolbert</v>
      </c>
    </row>
    <row r="4539" spans="1:15" ht="15" hidden="1">
      <c r="A4539" s="540" t="s">
        <v>5769</v>
      </c>
      <c r="B4539" s="541">
        <v>202301</v>
      </c>
      <c r="C4539" s="98" t="s">
        <v>5695</v>
      </c>
      <c r="D4539" s="540" t="s">
        <v>5774</v>
      </c>
      <c r="E4539" s="540" t="s">
        <v>486</v>
      </c>
      <c r="F4539" s="542">
        <v>-750</v>
      </c>
      <c r="G4539" s="540" t="s">
        <v>5513</v>
      </c>
      <c r="H4539" s="540" t="s">
        <v>1017</v>
      </c>
      <c r="I4539" s="258">
        <v>3333</v>
      </c>
      <c r="J4539" s="351" t="s">
        <v>1011</v>
      </c>
      <c r="K4539" s="482" t="s">
        <v>4207</v>
      </c>
      <c r="L4539" t="str">
        <f>VLOOKUP(J4539,'State V-Lookup'!$A$1:$B$19,2,0)</f>
        <v>KENTUCKY</v>
      </c>
      <c r="M4539" t="str">
        <f>VLOOKUP(I4539,'Cost Center VLookup'!$A$1:$C$99,2,0)</f>
        <v>3333 Mid St Div Public Affairs</v>
      </c>
      <c r="N4539" t="str">
        <f>VLOOKUP(I4539,'Cost Center VLookup'!$A$1:$C$89,3,0)</f>
        <v>Mark Martin</v>
      </c>
      <c r="O4539" t="str">
        <f>VLOOKUP(I4539,'Cost Center VLookup'!$A$1:$D$97,4,0)</f>
        <v>Administration</v>
      </c>
    </row>
    <row r="4540" spans="1:15" ht="15" hidden="1">
      <c r="A4540" s="540" t="s">
        <v>5769</v>
      </c>
      <c r="B4540" s="541">
        <v>202301</v>
      </c>
      <c r="C4540" s="98" t="s">
        <v>5695</v>
      </c>
      <c r="D4540" s="540" t="s">
        <v>5774</v>
      </c>
      <c r="E4540" s="540" t="s">
        <v>486</v>
      </c>
      <c r="F4540" s="542">
        <v>750</v>
      </c>
      <c r="G4540" s="540" t="s">
        <v>5394</v>
      </c>
      <c r="H4540" s="540" t="s">
        <v>5430</v>
      </c>
      <c r="I4540" s="258">
        <v>3333</v>
      </c>
      <c r="J4540" s="351" t="s">
        <v>1011</v>
      </c>
      <c r="K4540" s="482" t="s">
        <v>4207</v>
      </c>
      <c r="L4540" t="str">
        <f>VLOOKUP(J4540,'State V-Lookup'!$A$1:$B$19,2,0)</f>
        <v>KENTUCKY</v>
      </c>
      <c r="M4540" t="str">
        <f>VLOOKUP(I4540,'Cost Center VLookup'!$A$1:$C$99,2,0)</f>
        <v>3333 Mid St Div Public Affairs</v>
      </c>
      <c r="N4540" t="str">
        <f>VLOOKUP(I4540,'Cost Center VLookup'!$A$1:$C$89,3,0)</f>
        <v>Mark Martin</v>
      </c>
      <c r="O4540" t="str">
        <f>VLOOKUP(I4540,'Cost Center VLookup'!$A$1:$D$97,4,0)</f>
        <v>Administration</v>
      </c>
    </row>
    <row r="4541" spans="1:15" ht="15" hidden="1">
      <c r="A4541" s="543" t="s">
        <v>5818</v>
      </c>
      <c r="B4541" s="544">
        <v>202302</v>
      </c>
      <c r="C4541" s="98" t="s">
        <v>5695</v>
      </c>
      <c r="D4541" s="543" t="s">
        <v>5819</v>
      </c>
      <c r="E4541" s="543" t="s">
        <v>1088</v>
      </c>
      <c r="F4541" s="545">
        <v>1000</v>
      </c>
      <c r="G4541" s="543" t="s">
        <v>5228</v>
      </c>
      <c r="H4541" s="543" t="s">
        <v>1015</v>
      </c>
      <c r="I4541" s="544">
        <v>2638</v>
      </c>
      <c r="J4541" s="351" t="s">
        <v>1011</v>
      </c>
      <c r="K4541" s="482" t="s">
        <v>4207</v>
      </c>
      <c r="L4541" t="str">
        <f>VLOOKUP(J4541,'State V-Lookup'!$A$1:$B$19,2,0)</f>
        <v>KENTUCKY</v>
      </c>
      <c r="M4541" t="str">
        <f>VLOOKUP(I4541,'Cost Center VLookup'!$A$1:$C$99,2,0)</f>
        <v>2638 KY Div Mayfield C&amp;M/Service</v>
      </c>
      <c r="N4541" t="str">
        <f>VLOOKUP(I4541,'Cost Center VLookup'!$A$1:$C$89,3,0)</f>
        <v>Pat Mattingly / Sean Jones</v>
      </c>
      <c r="O4541" t="str">
        <f>VLOOKUP(I4541,'Cost Center VLookup'!$A$1:$D$97,4,0)</f>
        <v>Ryan Tolbert</v>
      </c>
    </row>
    <row r="4542" spans="1:15" ht="15" hidden="1">
      <c r="A4542" s="543" t="s">
        <v>5818</v>
      </c>
      <c r="B4542" s="544">
        <v>202302</v>
      </c>
      <c r="C4542" s="98" t="s">
        <v>5695</v>
      </c>
      <c r="D4542" s="543" t="s">
        <v>5820</v>
      </c>
      <c r="E4542" s="543" t="s">
        <v>5821</v>
      </c>
      <c r="F4542" s="545">
        <v>2500</v>
      </c>
      <c r="G4542" s="543" t="s">
        <v>5228</v>
      </c>
      <c r="H4542" s="543" t="s">
        <v>1015</v>
      </c>
      <c r="I4542" s="544">
        <v>3301</v>
      </c>
      <c r="J4542" s="481" t="s">
        <v>1026</v>
      </c>
      <c r="K4542" s="482" t="s">
        <v>4207</v>
      </c>
      <c r="L4542" t="str">
        <f>VLOOKUP(J4542,'State V-Lookup'!$A$1:$B$19,2,0)</f>
        <v>TENNESSEE</v>
      </c>
      <c r="M4542" t="str">
        <f>VLOOKUP(I4542,'Cost Center VLookup'!$A$1:$C$99,2,0)</f>
        <v>3301 Mid St Div Franklin Administration</v>
      </c>
      <c r="N4542" t="str">
        <f>VLOOKUP(I4542,'Cost Center VLookup'!$A$1:$C$89,3,0)</f>
        <v>Kevin Dobbs</v>
      </c>
      <c r="O4542" t="str">
        <f>VLOOKUP(I4542,'Cost Center VLookup'!$A$1:$D$97,4,0)</f>
        <v>Administration</v>
      </c>
    </row>
    <row r="4543" spans="1:15" ht="15" hidden="1">
      <c r="A4543" s="543" t="s">
        <v>5822</v>
      </c>
      <c r="B4543" s="544">
        <v>202302</v>
      </c>
      <c r="C4543" s="98" t="s">
        <v>5695</v>
      </c>
      <c r="D4543" s="543" t="s">
        <v>5823</v>
      </c>
      <c r="E4543" s="543" t="s">
        <v>5824</v>
      </c>
      <c r="F4543" s="545">
        <v>500</v>
      </c>
      <c r="G4543" s="543" t="s">
        <v>5226</v>
      </c>
      <c r="H4543" s="543" t="s">
        <v>1012</v>
      </c>
      <c r="I4543" s="544">
        <v>2636</v>
      </c>
      <c r="J4543" s="351" t="s">
        <v>1011</v>
      </c>
      <c r="K4543" s="482" t="s">
        <v>4206</v>
      </c>
      <c r="L4543" t="str">
        <f>VLOOKUP(J4543,'State V-Lookup'!$A$1:$B$19,2,0)</f>
        <v>KENTUCKY</v>
      </c>
      <c r="M4543" t="str">
        <f>VLOOKUP(I4543,'Cost Center VLookup'!$A$1:$C$99,2,0)</f>
        <v>2636 KY Div Owensboro C&amp;M/Service</v>
      </c>
      <c r="N4543" t="str">
        <f>VLOOKUP(I4543,'Cost Center VLookup'!$A$1:$C$89,3,0)</f>
        <v>Robbie Porter / Daniel Mayfield</v>
      </c>
      <c r="O4543" t="str">
        <f>VLOOKUP(I4543,'Cost Center VLookup'!$A$1:$D$97,4,0)</f>
        <v>Mariam Tucker</v>
      </c>
    </row>
    <row r="4544" spans="1:15" ht="15" hidden="1">
      <c r="A4544" s="543" t="s">
        <v>5822</v>
      </c>
      <c r="B4544" s="544">
        <v>202302</v>
      </c>
      <c r="C4544" s="98" t="s">
        <v>5695</v>
      </c>
      <c r="D4544" s="543" t="s">
        <v>5825</v>
      </c>
      <c r="E4544" s="543" t="s">
        <v>5826</v>
      </c>
      <c r="F4544" s="545">
        <v>100</v>
      </c>
      <c r="G4544" s="543" t="s">
        <v>5226</v>
      </c>
      <c r="H4544" s="543" t="s">
        <v>1012</v>
      </c>
      <c r="I4544" s="544">
        <v>2636</v>
      </c>
      <c r="J4544" s="351" t="s">
        <v>1011</v>
      </c>
      <c r="K4544" s="482" t="s">
        <v>4206</v>
      </c>
      <c r="L4544" t="str">
        <f>VLOOKUP(J4544,'State V-Lookup'!$A$1:$B$19,2,0)</f>
        <v>KENTUCKY</v>
      </c>
      <c r="M4544" t="str">
        <f>VLOOKUP(I4544,'Cost Center VLookup'!$A$1:$C$99,2,0)</f>
        <v>2636 KY Div Owensboro C&amp;M/Service</v>
      </c>
      <c r="N4544" t="str">
        <f>VLOOKUP(I4544,'Cost Center VLookup'!$A$1:$C$89,3,0)</f>
        <v>Robbie Porter / Daniel Mayfield</v>
      </c>
      <c r="O4544" t="str">
        <f>VLOOKUP(I4544,'Cost Center VLookup'!$A$1:$D$97,4,0)</f>
        <v>Mariam Tucker</v>
      </c>
    </row>
    <row r="4545" spans="1:15" ht="15" hidden="1">
      <c r="A4545" s="543" t="s">
        <v>5827</v>
      </c>
      <c r="B4545" s="544">
        <v>202302</v>
      </c>
      <c r="C4545" s="98" t="s">
        <v>5695</v>
      </c>
      <c r="D4545" s="543" t="s">
        <v>5828</v>
      </c>
      <c r="E4545" s="543" t="s">
        <v>3765</v>
      </c>
      <c r="F4545" s="545">
        <v>1000</v>
      </c>
      <c r="G4545" s="543" t="s">
        <v>5228</v>
      </c>
      <c r="H4545" s="543" t="s">
        <v>1015</v>
      </c>
      <c r="I4545" s="544">
        <v>2637</v>
      </c>
      <c r="J4545" s="351" t="s">
        <v>1011</v>
      </c>
      <c r="K4545" s="482" t="s">
        <v>4206</v>
      </c>
      <c r="L4545" t="str">
        <f>VLOOKUP(J4545,'State V-Lookup'!$A$1:$B$19,2,0)</f>
        <v>KENTUCKY</v>
      </c>
      <c r="M4545" t="str">
        <f>VLOOKUP(I4545,'Cost Center VLookup'!$A$1:$C$99,2,0)</f>
        <v>2637 KY Div Paducah C&amp;M/Service</v>
      </c>
      <c r="N4545" t="str">
        <f>VLOOKUP(I4545,'Cost Center VLookup'!$A$1:$C$89,3,0)</f>
        <v>Pat Mattingly / Sean Jones</v>
      </c>
      <c r="O4545" t="str">
        <f>VLOOKUP(I4545,'Cost Center VLookup'!$A$1:$D$97,4,0)</f>
        <v>Ryan Tolbert</v>
      </c>
    </row>
    <row r="4546" spans="1:15" ht="15" hidden="1">
      <c r="A4546" s="543" t="s">
        <v>5827</v>
      </c>
      <c r="B4546" s="544">
        <v>202302</v>
      </c>
      <c r="C4546" s="98" t="s">
        <v>5695</v>
      </c>
      <c r="D4546" s="543" t="s">
        <v>5829</v>
      </c>
      <c r="E4546" s="543" t="s">
        <v>4312</v>
      </c>
      <c r="F4546" s="545">
        <v>500</v>
      </c>
      <c r="G4546" s="543" t="s">
        <v>5228</v>
      </c>
      <c r="H4546" s="543" t="s">
        <v>1015</v>
      </c>
      <c r="I4546" s="544">
        <v>2636</v>
      </c>
      <c r="J4546" s="351" t="s">
        <v>1011</v>
      </c>
      <c r="K4546" s="482" t="s">
        <v>4207</v>
      </c>
      <c r="L4546" t="str">
        <f>VLOOKUP(J4546,'State V-Lookup'!$A$1:$B$19,2,0)</f>
        <v>KENTUCKY</v>
      </c>
      <c r="M4546" t="str">
        <f>VLOOKUP(I4546,'Cost Center VLookup'!$A$1:$C$99,2,0)</f>
        <v>2636 KY Div Owensboro C&amp;M/Service</v>
      </c>
      <c r="N4546" t="str">
        <f>VLOOKUP(I4546,'Cost Center VLookup'!$A$1:$C$89,3,0)</f>
        <v>Robbie Porter / Daniel Mayfield</v>
      </c>
      <c r="O4546" t="str">
        <f>VLOOKUP(I4546,'Cost Center VLookup'!$A$1:$D$97,4,0)</f>
        <v>Mariam Tucker</v>
      </c>
    </row>
    <row r="4547" spans="1:15" ht="15" hidden="1">
      <c r="A4547" s="543" t="s">
        <v>5827</v>
      </c>
      <c r="B4547" s="544">
        <v>202302</v>
      </c>
      <c r="C4547" s="98" t="s">
        <v>5695</v>
      </c>
      <c r="D4547" s="543" t="s">
        <v>5830</v>
      </c>
      <c r="E4547" s="543" t="s">
        <v>5831</v>
      </c>
      <c r="F4547" s="545">
        <v>200</v>
      </c>
      <c r="G4547" s="543" t="s">
        <v>5228</v>
      </c>
      <c r="H4547" s="543" t="s">
        <v>1015</v>
      </c>
      <c r="I4547" s="544">
        <v>2737</v>
      </c>
      <c r="J4547" s="351" t="s">
        <v>1011</v>
      </c>
      <c r="K4547" s="482" t="s">
        <v>4206</v>
      </c>
      <c r="L4547" t="str">
        <f>VLOOKUP(J4547,'State V-Lookup'!$A$1:$B$19,2,0)</f>
        <v>KENTUCKY</v>
      </c>
      <c r="M4547" t="str">
        <f>VLOOKUP(I4547,'Cost Center VLookup'!$A$1:$C$99,2,0)</f>
        <v>2737 KY Div Danville C&amp;M/Service</v>
      </c>
      <c r="N4547" t="str">
        <f>VLOOKUP(I4547,'Cost Center VLookup'!$A$1:$C$89,3,0)</f>
        <v>Jimmy Dale Smith</v>
      </c>
      <c r="O4547" t="str">
        <f>VLOOKUP(I4547,'Cost Center VLookup'!$A$1:$D$97,4,0)</f>
        <v>Mike Close</v>
      </c>
    </row>
    <row r="4548" spans="1:15" ht="15" hidden="1">
      <c r="A4548" s="543" t="s">
        <v>5827</v>
      </c>
      <c r="B4548" s="544">
        <v>202302</v>
      </c>
      <c r="C4548" s="98" t="s">
        <v>5695</v>
      </c>
      <c r="D4548" s="543" t="s">
        <v>5832</v>
      </c>
      <c r="E4548" s="543" t="s">
        <v>781</v>
      </c>
      <c r="F4548" s="545">
        <v>500</v>
      </c>
      <c r="G4548" s="543" t="s">
        <v>5241</v>
      </c>
      <c r="H4548" s="543" t="s">
        <v>1016</v>
      </c>
      <c r="I4548" s="544">
        <v>2736</v>
      </c>
      <c r="J4548" s="351" t="s">
        <v>1011</v>
      </c>
      <c r="K4548" s="482" t="s">
        <v>4206</v>
      </c>
      <c r="L4548" t="str">
        <f>VLOOKUP(J4548,'State V-Lookup'!$A$1:$B$19,2,0)</f>
        <v>KENTUCKY</v>
      </c>
      <c r="M4548" t="str">
        <f>VLOOKUP(I4548,'Cost Center VLookup'!$A$1:$C$99,2,0)</f>
        <v>2736 KY Div Hopkinsville C&amp;M/Service</v>
      </c>
      <c r="N4548" t="str">
        <f>VLOOKUP(I4548,'Cost Center VLookup'!$A$1:$C$89,3,0)</f>
        <v>Ryan Tolbert</v>
      </c>
      <c r="O4548" t="str">
        <f>VLOOKUP(I4548,'Cost Center VLookup'!$A$1:$D$97,4,0)</f>
        <v>Mariam Tucker</v>
      </c>
    </row>
    <row r="4549" spans="1:15" ht="15" hidden="1">
      <c r="A4549" s="543" t="s">
        <v>5833</v>
      </c>
      <c r="B4549" s="544">
        <v>202302</v>
      </c>
      <c r="C4549" s="98" t="s">
        <v>5695</v>
      </c>
      <c r="D4549" s="543" t="s">
        <v>5834</v>
      </c>
      <c r="E4549" s="543" t="s">
        <v>4244</v>
      </c>
      <c r="F4549" s="545">
        <v>600</v>
      </c>
      <c r="G4549" s="543" t="s">
        <v>5228</v>
      </c>
      <c r="H4549" s="543" t="s">
        <v>1015</v>
      </c>
      <c r="I4549" s="544">
        <v>2736</v>
      </c>
      <c r="J4549" s="351" t="s">
        <v>1011</v>
      </c>
      <c r="K4549" s="482" t="s">
        <v>4207</v>
      </c>
      <c r="L4549" t="str">
        <f>VLOOKUP(J4549,'State V-Lookup'!$A$1:$B$19,2,0)</f>
        <v>KENTUCKY</v>
      </c>
      <c r="M4549" t="str">
        <f>VLOOKUP(I4549,'Cost Center VLookup'!$A$1:$C$99,2,0)</f>
        <v>2736 KY Div Hopkinsville C&amp;M/Service</v>
      </c>
      <c r="N4549" t="str">
        <f>VLOOKUP(I4549,'Cost Center VLookup'!$A$1:$C$89,3,0)</f>
        <v>Ryan Tolbert</v>
      </c>
      <c r="O4549" t="str">
        <f>VLOOKUP(I4549,'Cost Center VLookup'!$A$1:$D$97,4,0)</f>
        <v>Mariam Tucker</v>
      </c>
    </row>
    <row r="4550" spans="1:15" ht="15" hidden="1">
      <c r="A4550" s="543" t="s">
        <v>5835</v>
      </c>
      <c r="B4550" s="544">
        <v>202302</v>
      </c>
      <c r="C4550" s="98" t="s">
        <v>5695</v>
      </c>
      <c r="D4550" s="543" t="s">
        <v>5836</v>
      </c>
      <c r="E4550" s="543" t="s">
        <v>704</v>
      </c>
      <c r="F4550" s="545">
        <v>100</v>
      </c>
      <c r="G4550" s="543" t="s">
        <v>5226</v>
      </c>
      <c r="H4550" s="543" t="s">
        <v>1012</v>
      </c>
      <c r="I4550" s="544">
        <v>2736</v>
      </c>
      <c r="J4550" s="351" t="s">
        <v>1011</v>
      </c>
      <c r="K4550" s="482" t="s">
        <v>4206</v>
      </c>
      <c r="L4550" t="str">
        <f>VLOOKUP(J4550,'State V-Lookup'!$A$1:$B$19,2,0)</f>
        <v>KENTUCKY</v>
      </c>
      <c r="M4550" t="str">
        <f>VLOOKUP(I4550,'Cost Center VLookup'!$A$1:$C$99,2,0)</f>
        <v>2736 KY Div Hopkinsville C&amp;M/Service</v>
      </c>
      <c r="N4550" t="str">
        <f>VLOOKUP(I4550,'Cost Center VLookup'!$A$1:$C$89,3,0)</f>
        <v>Ryan Tolbert</v>
      </c>
      <c r="O4550" t="str">
        <f>VLOOKUP(I4550,'Cost Center VLookup'!$A$1:$D$97,4,0)</f>
        <v>Mariam Tucker</v>
      </c>
    </row>
    <row r="4551" spans="1:15" ht="15" hidden="1">
      <c r="A4551" s="543" t="s">
        <v>5835</v>
      </c>
      <c r="B4551" s="544">
        <v>202302</v>
      </c>
      <c r="C4551" s="98" t="s">
        <v>5695</v>
      </c>
      <c r="D4551" s="543" t="s">
        <v>5837</v>
      </c>
      <c r="E4551" s="543" t="s">
        <v>5838</v>
      </c>
      <c r="F4551" s="545">
        <v>250</v>
      </c>
      <c r="G4551" s="543" t="s">
        <v>5228</v>
      </c>
      <c r="H4551" s="543" t="s">
        <v>1015</v>
      </c>
      <c r="I4551" s="544">
        <v>3303</v>
      </c>
      <c r="J4551" s="546" t="s">
        <v>1027</v>
      </c>
      <c r="K4551" s="482" t="s">
        <v>4207</v>
      </c>
      <c r="L4551" t="str">
        <f>VLOOKUP(J4551,'State V-Lookup'!$A$1:$B$19,2,0)</f>
        <v>GENERAL OFFICE</v>
      </c>
      <c r="M4551" t="str">
        <f>VLOOKUP(I4551,'Cost Center VLookup'!$A$1:$C$99,2,0)</f>
        <v>3303 Mid St Div Franklin Human Resources</v>
      </c>
      <c r="N4551" t="str">
        <f>VLOOKUP(I4551,'Cost Center VLookup'!$A$1:$C$89,3,0)</f>
        <v>Julie Duff</v>
      </c>
      <c r="O4551" t="str">
        <f>VLOOKUP(I4551,'Cost Center VLookup'!$A$1:$D$97,4,0)</f>
        <v>Administration</v>
      </c>
    </row>
    <row r="4552" spans="1:15" ht="15" hidden="1">
      <c r="A4552" s="543" t="s">
        <v>5835</v>
      </c>
      <c r="B4552" s="544">
        <v>202302</v>
      </c>
      <c r="C4552" s="98" t="s">
        <v>5695</v>
      </c>
      <c r="D4552" s="543" t="s">
        <v>5839</v>
      </c>
      <c r="E4552" s="543" t="s">
        <v>2108</v>
      </c>
      <c r="F4552" s="545">
        <v>500</v>
      </c>
      <c r="G4552" s="543" t="s">
        <v>5226</v>
      </c>
      <c r="H4552" s="543" t="s">
        <v>1012</v>
      </c>
      <c r="I4552" s="544">
        <v>2734</v>
      </c>
      <c r="J4552" s="351" t="s">
        <v>1011</v>
      </c>
      <c r="K4552" s="482" t="s">
        <v>4206</v>
      </c>
      <c r="L4552" t="str">
        <f>VLOOKUP(J4552,'State V-Lookup'!$A$1:$B$19,2,0)</f>
        <v>KENTUCKY</v>
      </c>
      <c r="M4552" t="str">
        <f>VLOOKUP(I4552,'Cost Center VLookup'!$A$1:$C$99,2,0)</f>
        <v>2734 KY Div Bowling Green C&amp;M/Service</v>
      </c>
      <c r="N4552" t="str">
        <f>VLOOKUP(I4552,'Cost Center VLookup'!$A$1:$C$89,3,0)</f>
        <v>Don Bonner / Kolby Beals</v>
      </c>
      <c r="O4552" t="str">
        <f>VLOOKUP(I4552,'Cost Center VLookup'!$A$1:$D$97,4,0)</f>
        <v>Mike Close</v>
      </c>
    </row>
    <row r="4553" spans="1:15" ht="15" hidden="1">
      <c r="A4553" s="543" t="s">
        <v>5840</v>
      </c>
      <c r="B4553" s="544">
        <v>202302</v>
      </c>
      <c r="C4553" s="98" t="s">
        <v>5695</v>
      </c>
      <c r="D4553" s="543" t="s">
        <v>5841</v>
      </c>
      <c r="E4553" s="543" t="s">
        <v>3686</v>
      </c>
      <c r="F4553" s="545">
        <v>250</v>
      </c>
      <c r="G4553" s="543" t="s">
        <v>5228</v>
      </c>
      <c r="H4553" s="543" t="s">
        <v>1015</v>
      </c>
      <c r="I4553" s="544">
        <v>2734</v>
      </c>
      <c r="J4553" s="351" t="s">
        <v>1011</v>
      </c>
      <c r="K4553" s="482" t="s">
        <v>4207</v>
      </c>
      <c r="L4553" t="str">
        <f>VLOOKUP(J4553,'State V-Lookup'!$A$1:$B$19,2,0)</f>
        <v>KENTUCKY</v>
      </c>
      <c r="M4553" t="str">
        <f>VLOOKUP(I4553,'Cost Center VLookup'!$A$1:$C$99,2,0)</f>
        <v>2734 KY Div Bowling Green C&amp;M/Service</v>
      </c>
      <c r="N4553" t="str">
        <f>VLOOKUP(I4553,'Cost Center VLookup'!$A$1:$C$89,3,0)</f>
        <v>Don Bonner / Kolby Beals</v>
      </c>
      <c r="O4553" t="str">
        <f>VLOOKUP(I4553,'Cost Center VLookup'!$A$1:$D$97,4,0)</f>
        <v>Mike Close</v>
      </c>
    </row>
    <row r="4554" spans="1:15" ht="15" hidden="1">
      <c r="A4554" s="543" t="s">
        <v>5842</v>
      </c>
      <c r="B4554" s="544">
        <v>202302</v>
      </c>
      <c r="C4554" s="98" t="s">
        <v>5695</v>
      </c>
      <c r="D4554" s="543" t="s">
        <v>5843</v>
      </c>
      <c r="E4554" s="543" t="s">
        <v>861</v>
      </c>
      <c r="F4554" s="545">
        <v>2500</v>
      </c>
      <c r="G4554" s="543" t="s">
        <v>5228</v>
      </c>
      <c r="H4554" s="543" t="s">
        <v>1015</v>
      </c>
      <c r="I4554" s="544">
        <v>2636</v>
      </c>
      <c r="J4554" s="351" t="s">
        <v>1011</v>
      </c>
      <c r="K4554" s="482" t="s">
        <v>4207</v>
      </c>
      <c r="L4554" t="str">
        <f>VLOOKUP(J4554,'State V-Lookup'!$A$1:$B$19,2,0)</f>
        <v>KENTUCKY</v>
      </c>
      <c r="M4554" t="str">
        <f>VLOOKUP(I4554,'Cost Center VLookup'!$A$1:$C$99,2,0)</f>
        <v>2636 KY Div Owensboro C&amp;M/Service</v>
      </c>
      <c r="N4554" t="str">
        <f>VLOOKUP(I4554,'Cost Center VLookup'!$A$1:$C$89,3,0)</f>
        <v>Robbie Porter / Daniel Mayfield</v>
      </c>
      <c r="O4554" t="str">
        <f>VLOOKUP(I4554,'Cost Center VLookup'!$A$1:$D$97,4,0)</f>
        <v>Mariam Tucker</v>
      </c>
    </row>
    <row r="4555" spans="1:15" ht="15" hidden="1">
      <c r="A4555" s="543" t="s">
        <v>5842</v>
      </c>
      <c r="B4555" s="544">
        <v>202302</v>
      </c>
      <c r="C4555" s="98" t="s">
        <v>5695</v>
      </c>
      <c r="D4555" s="543" t="s">
        <v>5844</v>
      </c>
      <c r="E4555" s="543" t="s">
        <v>874</v>
      </c>
      <c r="F4555" s="545">
        <v>5000</v>
      </c>
      <c r="G4555" s="543" t="s">
        <v>5228</v>
      </c>
      <c r="H4555" s="543" t="s">
        <v>1015</v>
      </c>
      <c r="I4555" s="544">
        <v>3342</v>
      </c>
      <c r="J4555" s="481" t="s">
        <v>1026</v>
      </c>
      <c r="K4555" s="535" t="s">
        <v>4228</v>
      </c>
      <c r="L4555" t="str">
        <f>VLOOKUP(J4555,'State V-Lookup'!$A$1:$B$19,2,0)</f>
        <v>TENNESSEE</v>
      </c>
      <c r="M4555" t="str">
        <f>VLOOKUP(I4555,'Cost Center VLookup'!$A$1:$C$99,2,0)</f>
        <v>3342 Mid St Div Franklin Operations</v>
      </c>
      <c r="N4555" t="str">
        <f>VLOOKUP(I4555,'Cost Center VLookup'!$A$1:$C$89,3,0)</f>
        <v>Kenny Hay / Steve Steiger</v>
      </c>
      <c r="O4555" t="str">
        <f>VLOOKUP(I4555,'Cost Center VLookup'!$A$1:$D$97,4,0)</f>
        <v>Brett Lowe</v>
      </c>
    </row>
    <row r="4556" spans="1:15" ht="15" hidden="1">
      <c r="A4556" s="543" t="s">
        <v>5845</v>
      </c>
      <c r="B4556" s="544">
        <v>202302</v>
      </c>
      <c r="C4556" s="98" t="s">
        <v>5695</v>
      </c>
      <c r="D4556" s="543" t="s">
        <v>5846</v>
      </c>
      <c r="E4556" s="543" t="s">
        <v>3832</v>
      </c>
      <c r="F4556" s="545">
        <v>350</v>
      </c>
      <c r="G4556" s="543" t="s">
        <v>5226</v>
      </c>
      <c r="H4556" s="543" t="s">
        <v>1012</v>
      </c>
      <c r="I4556" s="544">
        <v>3434</v>
      </c>
      <c r="J4556" s="481" t="s">
        <v>1026</v>
      </c>
      <c r="K4556" s="482" t="s">
        <v>4206</v>
      </c>
      <c r="L4556" t="str">
        <f>VLOOKUP(J4556,'State V-Lookup'!$A$1:$B$19,2,0)</f>
        <v>TENNESSEE</v>
      </c>
      <c r="M4556" t="str">
        <f>VLOOKUP(I4556,'Cost Center VLookup'!$A$1:$C$99,2,0)</f>
        <v>3434 Mid St Div Maryville Operations</v>
      </c>
      <c r="N4556" t="str">
        <f>VLOOKUP(I4556,'Cost Center VLookup'!$A$1:$C$89,3,0)</f>
        <v>Bobby Burrell</v>
      </c>
      <c r="O4556" t="str">
        <f>VLOOKUP(I4556,'Cost Center VLookup'!$A$1:$D$97,4,0)</f>
        <v>Bernie Anderson</v>
      </c>
    </row>
    <row r="4557" spans="1:15" ht="15" hidden="1">
      <c r="A4557" s="543" t="s">
        <v>5845</v>
      </c>
      <c r="B4557" s="544">
        <v>202302</v>
      </c>
      <c r="C4557" s="98" t="s">
        <v>5695</v>
      </c>
      <c r="D4557" s="543" t="s">
        <v>5847</v>
      </c>
      <c r="E4557" s="543" t="s">
        <v>3129</v>
      </c>
      <c r="F4557" s="545">
        <v>250</v>
      </c>
      <c r="G4557" s="543" t="s">
        <v>5226</v>
      </c>
      <c r="H4557" s="543" t="s">
        <v>1012</v>
      </c>
      <c r="I4557" s="544">
        <v>3305</v>
      </c>
      <c r="J4557" s="481" t="s">
        <v>1026</v>
      </c>
      <c r="K4557" s="482" t="s">
        <v>4207</v>
      </c>
      <c r="L4557" t="str">
        <f>VLOOKUP(J4557,'State V-Lookup'!$A$1:$B$19,2,0)</f>
        <v>TENNESSEE</v>
      </c>
      <c r="M4557" t="str">
        <f>VLOOKUP(I4557,'Cost Center VLookup'!$A$1:$C$99,2,0)</f>
        <v>3305 Mid St Div Franklin Tech Services Administration</v>
      </c>
      <c r="N4557" t="str">
        <f>VLOOKUP(I4557,'Cost Center VLookup'!$A$1:$C$89,3,0)</f>
        <v>Ryan Austin</v>
      </c>
      <c r="O4557" t="str">
        <f>VLOOKUP(I4557,'Cost Center VLookup'!$A$1:$D$97,4,0)</f>
        <v>Tech Services</v>
      </c>
    </row>
    <row r="4558" spans="1:15" ht="15" hidden="1">
      <c r="A4558" s="543" t="s">
        <v>5848</v>
      </c>
      <c r="B4558" s="544">
        <v>202302</v>
      </c>
      <c r="C4558" s="98" t="s">
        <v>5695</v>
      </c>
      <c r="D4558" s="543" t="s">
        <v>948</v>
      </c>
      <c r="E4558" s="543" t="s">
        <v>486</v>
      </c>
      <c r="F4558" s="545">
        <v>451.61</v>
      </c>
      <c r="G4558" s="543" t="s">
        <v>5228</v>
      </c>
      <c r="H4558" s="543" t="s">
        <v>1015</v>
      </c>
      <c r="I4558" s="544">
        <v>3438</v>
      </c>
      <c r="J4558" s="546" t="s">
        <v>1035</v>
      </c>
      <c r="K4558" s="482" t="s">
        <v>4207</v>
      </c>
      <c r="L4558" t="str">
        <f>VLOOKUP(J4558,'State V-Lookup'!$A$1:$B$19,2,0)</f>
        <v>VIRGINIA</v>
      </c>
      <c r="M4558" t="str">
        <f>VLOOKUP(I4558,'Cost Center VLookup'!$A$1:$C$99,2,0)</f>
        <v>3438 Mid St Div New River North Operations</v>
      </c>
      <c r="N4558" t="str">
        <f>VLOOKUP(I4558,'Cost Center VLookup'!$A$1:$C$89,3,0)</f>
        <v>Perry Patterson</v>
      </c>
      <c r="O4558" t="str">
        <f>VLOOKUP(I4558,'Cost Center VLookup'!$A$1:$D$97,4,0)</f>
        <v>Bernie Anderson</v>
      </c>
    </row>
    <row r="4559" spans="1:15" ht="15" hidden="1">
      <c r="A4559" s="543" t="s">
        <v>5849</v>
      </c>
      <c r="B4559" s="544">
        <v>202302</v>
      </c>
      <c r="C4559" s="98" t="s">
        <v>5695</v>
      </c>
      <c r="D4559" s="543" t="s">
        <v>5850</v>
      </c>
      <c r="E4559" s="543" t="s">
        <v>5279</v>
      </c>
      <c r="F4559" s="545">
        <v>15000</v>
      </c>
      <c r="G4559" s="543" t="s">
        <v>5228</v>
      </c>
      <c r="H4559" s="543" t="s">
        <v>1015</v>
      </c>
      <c r="I4559" s="544">
        <v>2636</v>
      </c>
      <c r="J4559" s="351" t="s">
        <v>1011</v>
      </c>
      <c r="K4559" s="482" t="s">
        <v>4206</v>
      </c>
      <c r="L4559" t="str">
        <f>VLOOKUP(J4559,'State V-Lookup'!$A$1:$B$19,2,0)</f>
        <v>KENTUCKY</v>
      </c>
      <c r="M4559" t="str">
        <f>VLOOKUP(I4559,'Cost Center VLookup'!$A$1:$C$99,2,0)</f>
        <v>2636 KY Div Owensboro C&amp;M/Service</v>
      </c>
      <c r="N4559" t="str">
        <f>VLOOKUP(I4559,'Cost Center VLookup'!$A$1:$C$89,3,0)</f>
        <v>Robbie Porter / Daniel Mayfield</v>
      </c>
      <c r="O4559" t="str">
        <f>VLOOKUP(I4559,'Cost Center VLookup'!$A$1:$D$97,4,0)</f>
        <v>Mariam Tucker</v>
      </c>
    </row>
    <row r="4560" spans="1:15" ht="15" hidden="1">
      <c r="A4560" s="543" t="s">
        <v>5849</v>
      </c>
      <c r="B4560" s="544">
        <v>202302</v>
      </c>
      <c r="C4560" s="98" t="s">
        <v>5695</v>
      </c>
      <c r="D4560" s="543" t="s">
        <v>5851</v>
      </c>
      <c r="E4560" s="543" t="s">
        <v>1487</v>
      </c>
      <c r="F4560" s="545">
        <v>2500</v>
      </c>
      <c r="G4560" s="543" t="s">
        <v>5226</v>
      </c>
      <c r="H4560" s="543" t="s">
        <v>1012</v>
      </c>
      <c r="I4560" s="544">
        <v>2636</v>
      </c>
      <c r="J4560" s="351" t="s">
        <v>1011</v>
      </c>
      <c r="K4560" s="482" t="s">
        <v>4207</v>
      </c>
      <c r="L4560" t="str">
        <f>VLOOKUP(J4560,'State V-Lookup'!$A$1:$B$19,2,0)</f>
        <v>KENTUCKY</v>
      </c>
      <c r="M4560" t="str">
        <f>VLOOKUP(I4560,'Cost Center VLookup'!$A$1:$C$99,2,0)</f>
        <v>2636 KY Div Owensboro C&amp;M/Service</v>
      </c>
      <c r="N4560" t="str">
        <f>VLOOKUP(I4560,'Cost Center VLookup'!$A$1:$C$89,3,0)</f>
        <v>Robbie Porter / Daniel Mayfield</v>
      </c>
      <c r="O4560" t="str">
        <f>VLOOKUP(I4560,'Cost Center VLookup'!$A$1:$D$97,4,0)</f>
        <v>Mariam Tucker</v>
      </c>
    </row>
    <row r="4561" spans="1:15" ht="15" hidden="1">
      <c r="A4561" s="543" t="s">
        <v>5849</v>
      </c>
      <c r="B4561" s="544">
        <v>202302</v>
      </c>
      <c r="C4561" s="98" t="s">
        <v>5695</v>
      </c>
      <c r="D4561" s="543" t="s">
        <v>5852</v>
      </c>
      <c r="E4561" s="543" t="s">
        <v>88</v>
      </c>
      <c r="F4561" s="545">
        <v>1000</v>
      </c>
      <c r="G4561" s="543" t="s">
        <v>5228</v>
      </c>
      <c r="H4561" s="543" t="s">
        <v>1015</v>
      </c>
      <c r="I4561" s="544">
        <v>2636</v>
      </c>
      <c r="J4561" s="351" t="s">
        <v>1011</v>
      </c>
      <c r="K4561" s="535" t="s">
        <v>4228</v>
      </c>
      <c r="L4561" t="str">
        <f>VLOOKUP(J4561,'State V-Lookup'!$A$1:$B$19,2,0)</f>
        <v>KENTUCKY</v>
      </c>
      <c r="M4561" t="str">
        <f>VLOOKUP(I4561,'Cost Center VLookup'!$A$1:$C$99,2,0)</f>
        <v>2636 KY Div Owensboro C&amp;M/Service</v>
      </c>
      <c r="N4561" t="str">
        <f>VLOOKUP(I4561,'Cost Center VLookup'!$A$1:$C$89,3,0)</f>
        <v>Robbie Porter / Daniel Mayfield</v>
      </c>
      <c r="O4561" t="str">
        <f>VLOOKUP(I4561,'Cost Center VLookup'!$A$1:$D$97,4,0)</f>
        <v>Mariam Tucker</v>
      </c>
    </row>
    <row r="4562" spans="1:15" ht="15" hidden="1">
      <c r="A4562" s="543" t="s">
        <v>5849</v>
      </c>
      <c r="B4562" s="544">
        <v>202302</v>
      </c>
      <c r="C4562" s="98" t="s">
        <v>5695</v>
      </c>
      <c r="D4562" s="543" t="s">
        <v>5853</v>
      </c>
      <c r="E4562" s="543" t="s">
        <v>5281</v>
      </c>
      <c r="F4562" s="545">
        <v>550</v>
      </c>
      <c r="G4562" s="543" t="s">
        <v>5228</v>
      </c>
      <c r="H4562" s="543" t="s">
        <v>1015</v>
      </c>
      <c r="I4562" s="544">
        <v>2737</v>
      </c>
      <c r="J4562" s="351" t="s">
        <v>1011</v>
      </c>
      <c r="K4562" s="482" t="s">
        <v>4206</v>
      </c>
      <c r="L4562" t="str">
        <f>VLOOKUP(J4562,'State V-Lookup'!$A$1:$B$19,2,0)</f>
        <v>KENTUCKY</v>
      </c>
      <c r="M4562" t="str">
        <f>VLOOKUP(I4562,'Cost Center VLookup'!$A$1:$C$99,2,0)</f>
        <v>2737 KY Div Danville C&amp;M/Service</v>
      </c>
      <c r="N4562" t="str">
        <f>VLOOKUP(I4562,'Cost Center VLookup'!$A$1:$C$89,3,0)</f>
        <v>Jimmy Dale Smith</v>
      </c>
      <c r="O4562" t="str">
        <f>VLOOKUP(I4562,'Cost Center VLookup'!$A$1:$D$97,4,0)</f>
        <v>Mike Close</v>
      </c>
    </row>
    <row r="4563" spans="1:15" ht="15" hidden="1">
      <c r="A4563" s="543" t="s">
        <v>5854</v>
      </c>
      <c r="B4563" s="544">
        <v>202302</v>
      </c>
      <c r="C4563" s="98" t="s">
        <v>5695</v>
      </c>
      <c r="D4563" s="543" t="s">
        <v>5855</v>
      </c>
      <c r="E4563" s="543" t="s">
        <v>1591</v>
      </c>
      <c r="F4563" s="545">
        <v>1000</v>
      </c>
      <c r="G4563" s="543" t="s">
        <v>5228</v>
      </c>
      <c r="H4563" s="543" t="s">
        <v>1015</v>
      </c>
      <c r="I4563" s="544">
        <v>2734</v>
      </c>
      <c r="J4563" s="351" t="s">
        <v>1011</v>
      </c>
      <c r="K4563" s="482" t="s">
        <v>4207</v>
      </c>
      <c r="L4563" t="str">
        <f>VLOOKUP(J4563,'State V-Lookup'!$A$1:$B$19,2,0)</f>
        <v>KENTUCKY</v>
      </c>
      <c r="M4563" t="str">
        <f>VLOOKUP(I4563,'Cost Center VLookup'!$A$1:$C$99,2,0)</f>
        <v>2734 KY Div Bowling Green C&amp;M/Service</v>
      </c>
      <c r="N4563" t="str">
        <f>VLOOKUP(I4563,'Cost Center VLookup'!$A$1:$C$89,3,0)</f>
        <v>Don Bonner / Kolby Beals</v>
      </c>
      <c r="O4563" t="str">
        <f>VLOOKUP(I4563,'Cost Center VLookup'!$A$1:$D$97,4,0)</f>
        <v>Mike Close</v>
      </c>
    </row>
    <row r="4564" spans="1:15" ht="15" hidden="1">
      <c r="A4564" s="543" t="s">
        <v>5856</v>
      </c>
      <c r="B4564" s="544">
        <v>202302</v>
      </c>
      <c r="C4564" s="98" t="s">
        <v>5695</v>
      </c>
      <c r="D4564" s="543" t="s">
        <v>5857</v>
      </c>
      <c r="E4564" s="543" t="s">
        <v>2785</v>
      </c>
      <c r="F4564" s="545">
        <v>500</v>
      </c>
      <c r="G4564" s="543" t="s">
        <v>5355</v>
      </c>
      <c r="H4564" s="543" t="s">
        <v>1019</v>
      </c>
      <c r="I4564" s="544">
        <v>2637</v>
      </c>
      <c r="J4564" s="351" t="s">
        <v>1011</v>
      </c>
      <c r="K4564" s="482" t="s">
        <v>4207</v>
      </c>
      <c r="L4564" t="str">
        <f>VLOOKUP(J4564,'State V-Lookup'!$A$1:$B$19,2,0)</f>
        <v>KENTUCKY</v>
      </c>
      <c r="M4564" t="str">
        <f>VLOOKUP(I4564,'Cost Center VLookup'!$A$1:$C$99,2,0)</f>
        <v>2637 KY Div Paducah C&amp;M/Service</v>
      </c>
      <c r="N4564" t="str">
        <f>VLOOKUP(I4564,'Cost Center VLookup'!$A$1:$C$89,3,0)</f>
        <v>Pat Mattingly / Sean Jones</v>
      </c>
      <c r="O4564" t="str">
        <f>VLOOKUP(I4564,'Cost Center VLookup'!$A$1:$D$97,4,0)</f>
        <v>Ryan Tolbert</v>
      </c>
    </row>
    <row r="4565" spans="1:15" ht="15" hidden="1">
      <c r="A4565" s="543" t="s">
        <v>5856</v>
      </c>
      <c r="B4565" s="544">
        <v>202302</v>
      </c>
      <c r="C4565" s="98" t="s">
        <v>5695</v>
      </c>
      <c r="D4565" s="543" t="s">
        <v>5858</v>
      </c>
      <c r="E4565" s="543" t="s">
        <v>909</v>
      </c>
      <c r="F4565" s="545">
        <v>1000</v>
      </c>
      <c r="G4565" s="543" t="s">
        <v>5228</v>
      </c>
      <c r="H4565" s="543" t="s">
        <v>1015</v>
      </c>
      <c r="I4565" s="544">
        <v>2736</v>
      </c>
      <c r="J4565" s="351" t="s">
        <v>1011</v>
      </c>
      <c r="K4565" s="482" t="s">
        <v>4207</v>
      </c>
      <c r="L4565" t="str">
        <f>VLOOKUP(J4565,'State V-Lookup'!$A$1:$B$19,2,0)</f>
        <v>KENTUCKY</v>
      </c>
      <c r="M4565" t="str">
        <f>VLOOKUP(I4565,'Cost Center VLookup'!$A$1:$C$99,2,0)</f>
        <v>2736 KY Div Hopkinsville C&amp;M/Service</v>
      </c>
      <c r="N4565" t="str">
        <f>VLOOKUP(I4565,'Cost Center VLookup'!$A$1:$C$89,3,0)</f>
        <v>Ryan Tolbert</v>
      </c>
      <c r="O4565" t="str">
        <f>VLOOKUP(I4565,'Cost Center VLookup'!$A$1:$D$97,4,0)</f>
        <v>Mariam Tucker</v>
      </c>
    </row>
    <row r="4566" spans="1:15" ht="15" hidden="1">
      <c r="A4566" s="543" t="s">
        <v>5856</v>
      </c>
      <c r="B4566" s="544">
        <v>202302</v>
      </c>
      <c r="C4566" s="98" t="s">
        <v>5695</v>
      </c>
      <c r="D4566" s="543" t="s">
        <v>5858</v>
      </c>
      <c r="E4566" s="543" t="s">
        <v>909</v>
      </c>
      <c r="F4566" s="545">
        <v>1250</v>
      </c>
      <c r="G4566" s="543" t="s">
        <v>5228</v>
      </c>
      <c r="H4566" s="543" t="s">
        <v>1015</v>
      </c>
      <c r="I4566" s="544">
        <v>2636</v>
      </c>
      <c r="J4566" s="351" t="s">
        <v>1011</v>
      </c>
      <c r="K4566" s="482" t="s">
        <v>4207</v>
      </c>
      <c r="L4566" t="str">
        <f>VLOOKUP(J4566,'State V-Lookup'!$A$1:$B$19,2,0)</f>
        <v>KENTUCKY</v>
      </c>
      <c r="M4566" t="str">
        <f>VLOOKUP(I4566,'Cost Center VLookup'!$A$1:$C$99,2,0)</f>
        <v>2636 KY Div Owensboro C&amp;M/Service</v>
      </c>
      <c r="N4566" t="str">
        <f>VLOOKUP(I4566,'Cost Center VLookup'!$A$1:$C$89,3,0)</f>
        <v>Robbie Porter / Daniel Mayfield</v>
      </c>
      <c r="O4566" t="str">
        <f>VLOOKUP(I4566,'Cost Center VLookup'!$A$1:$D$97,4,0)</f>
        <v>Mariam Tucker</v>
      </c>
    </row>
    <row r="4567" spans="1:15" ht="15" hidden="1">
      <c r="A4567" s="543" t="s">
        <v>5856</v>
      </c>
      <c r="B4567" s="544">
        <v>202302</v>
      </c>
      <c r="C4567" s="98" t="s">
        <v>5695</v>
      </c>
      <c r="D4567" s="543" t="s">
        <v>5858</v>
      </c>
      <c r="E4567" s="543" t="s">
        <v>909</v>
      </c>
      <c r="F4567" s="545">
        <v>1250</v>
      </c>
      <c r="G4567" s="543" t="s">
        <v>5228</v>
      </c>
      <c r="H4567" s="543" t="s">
        <v>1015</v>
      </c>
      <c r="I4567" s="544">
        <v>2734</v>
      </c>
      <c r="J4567" s="351" t="s">
        <v>1011</v>
      </c>
      <c r="K4567" s="482" t="s">
        <v>4207</v>
      </c>
      <c r="L4567" t="str">
        <f>VLOOKUP(J4567,'State V-Lookup'!$A$1:$B$19,2,0)</f>
        <v>KENTUCKY</v>
      </c>
      <c r="M4567" t="str">
        <f>VLOOKUP(I4567,'Cost Center VLookup'!$A$1:$C$99,2,0)</f>
        <v>2734 KY Div Bowling Green C&amp;M/Service</v>
      </c>
      <c r="N4567" t="str">
        <f>VLOOKUP(I4567,'Cost Center VLookup'!$A$1:$C$89,3,0)</f>
        <v>Don Bonner / Kolby Beals</v>
      </c>
      <c r="O4567" t="str">
        <f>VLOOKUP(I4567,'Cost Center VLookup'!$A$1:$D$97,4,0)</f>
        <v>Mike Close</v>
      </c>
    </row>
    <row r="4568" spans="1:15" ht="15" hidden="1">
      <c r="A4568" s="543" t="s">
        <v>5856</v>
      </c>
      <c r="B4568" s="544">
        <v>202302</v>
      </c>
      <c r="C4568" s="98" t="s">
        <v>5695</v>
      </c>
      <c r="D4568" s="543" t="s">
        <v>5858</v>
      </c>
      <c r="E4568" s="543" t="s">
        <v>909</v>
      </c>
      <c r="F4568" s="545">
        <v>3750</v>
      </c>
      <c r="G4568" s="543" t="s">
        <v>5228</v>
      </c>
      <c r="H4568" s="543" t="s">
        <v>1015</v>
      </c>
      <c r="I4568" s="544">
        <v>2734</v>
      </c>
      <c r="J4568" s="351" t="s">
        <v>1011</v>
      </c>
      <c r="K4568" s="482" t="s">
        <v>4207</v>
      </c>
      <c r="L4568" t="str">
        <f>VLOOKUP(J4568,'State V-Lookup'!$A$1:$B$19,2,0)</f>
        <v>KENTUCKY</v>
      </c>
      <c r="M4568" t="str">
        <f>VLOOKUP(I4568,'Cost Center VLookup'!$A$1:$C$99,2,0)</f>
        <v>2734 KY Div Bowling Green C&amp;M/Service</v>
      </c>
      <c r="N4568" t="str">
        <f>VLOOKUP(I4568,'Cost Center VLookup'!$A$1:$C$89,3,0)</f>
        <v>Don Bonner / Kolby Beals</v>
      </c>
      <c r="O4568" t="str">
        <f>VLOOKUP(I4568,'Cost Center VLookup'!$A$1:$D$97,4,0)</f>
        <v>Mike Close</v>
      </c>
    </row>
    <row r="4569" spans="1:15" ht="15" hidden="1">
      <c r="A4569" s="543" t="s">
        <v>5859</v>
      </c>
      <c r="B4569" s="544">
        <v>202302</v>
      </c>
      <c r="C4569" s="98" t="s">
        <v>5695</v>
      </c>
      <c r="D4569" s="543" t="s">
        <v>5860</v>
      </c>
      <c r="E4569" s="543" t="s">
        <v>953</v>
      </c>
      <c r="F4569" s="545">
        <v>750</v>
      </c>
      <c r="G4569" s="543" t="s">
        <v>5228</v>
      </c>
      <c r="H4569" s="543" t="s">
        <v>1015</v>
      </c>
      <c r="I4569" s="544">
        <v>2636</v>
      </c>
      <c r="J4569" s="351" t="s">
        <v>1011</v>
      </c>
      <c r="K4569" s="482" t="s">
        <v>4207</v>
      </c>
      <c r="L4569" t="str">
        <f>VLOOKUP(J4569,'State V-Lookup'!$A$1:$B$19,2,0)</f>
        <v>KENTUCKY</v>
      </c>
      <c r="M4569" t="str">
        <f>VLOOKUP(I4569,'Cost Center VLookup'!$A$1:$C$99,2,0)</f>
        <v>2636 KY Div Owensboro C&amp;M/Service</v>
      </c>
      <c r="N4569" t="str">
        <f>VLOOKUP(I4569,'Cost Center VLookup'!$A$1:$C$89,3,0)</f>
        <v>Robbie Porter / Daniel Mayfield</v>
      </c>
      <c r="O4569" t="str">
        <f>VLOOKUP(I4569,'Cost Center VLookup'!$A$1:$D$97,4,0)</f>
        <v>Mariam Tucker</v>
      </c>
    </row>
    <row r="4570" spans="1:15" ht="15" hidden="1">
      <c r="A4570" s="543" t="s">
        <v>5859</v>
      </c>
      <c r="B4570" s="544">
        <v>202302</v>
      </c>
      <c r="C4570" s="98" t="s">
        <v>5695</v>
      </c>
      <c r="D4570" s="543" t="s">
        <v>5861</v>
      </c>
      <c r="E4570" s="543" t="s">
        <v>5667</v>
      </c>
      <c r="F4570" s="545">
        <v>500</v>
      </c>
      <c r="G4570" s="543" t="s">
        <v>5228</v>
      </c>
      <c r="H4570" s="543" t="s">
        <v>1015</v>
      </c>
      <c r="I4570" s="544">
        <v>2636</v>
      </c>
      <c r="J4570" s="351" t="s">
        <v>1011</v>
      </c>
      <c r="K4570" s="482" t="s">
        <v>4206</v>
      </c>
      <c r="L4570" t="str">
        <f>VLOOKUP(J4570,'State V-Lookup'!$A$1:$B$19,2,0)</f>
        <v>KENTUCKY</v>
      </c>
      <c r="M4570" t="str">
        <f>VLOOKUP(I4570,'Cost Center VLookup'!$A$1:$C$99,2,0)</f>
        <v>2636 KY Div Owensboro C&amp;M/Service</v>
      </c>
      <c r="N4570" t="str">
        <f>VLOOKUP(I4570,'Cost Center VLookup'!$A$1:$C$89,3,0)</f>
        <v>Robbie Porter / Daniel Mayfield</v>
      </c>
      <c r="O4570" t="str">
        <f>VLOOKUP(I4570,'Cost Center VLookup'!$A$1:$D$97,4,0)</f>
        <v>Mariam Tucker</v>
      </c>
    </row>
    <row r="4571" spans="1:15" ht="15" hidden="1">
      <c r="A4571" s="543" t="s">
        <v>5859</v>
      </c>
      <c r="B4571" s="544">
        <v>202302</v>
      </c>
      <c r="C4571" s="98" t="s">
        <v>5695</v>
      </c>
      <c r="D4571" s="543" t="s">
        <v>5862</v>
      </c>
      <c r="E4571" s="543" t="s">
        <v>4299</v>
      </c>
      <c r="F4571" s="545">
        <v>5000</v>
      </c>
      <c r="G4571" s="543" t="s">
        <v>5226</v>
      </c>
      <c r="H4571" s="543" t="s">
        <v>1012</v>
      </c>
      <c r="I4571" s="544">
        <v>3343</v>
      </c>
      <c r="J4571" s="481" t="s">
        <v>1026</v>
      </c>
      <c r="K4571" s="482" t="s">
        <v>4206</v>
      </c>
      <c r="L4571" t="str">
        <f>VLOOKUP(J4571,'State V-Lookup'!$A$1:$B$19,2,0)</f>
        <v>TENNESSEE</v>
      </c>
      <c r="M4571" t="str">
        <f>VLOOKUP(I4571,'Cost Center VLookup'!$A$1:$C$99,2,0)</f>
        <v>3343 Mid St Div Murfreesboro Operations</v>
      </c>
      <c r="N4571" t="str">
        <f>VLOOKUP(I4571,'Cost Center VLookup'!$A$1:$C$89,3,0)</f>
        <v>James Robbins / Jason Griffin</v>
      </c>
      <c r="O4571" t="str">
        <f>VLOOKUP(I4571,'Cost Center VLookup'!$A$1:$D$97,4,0)</f>
        <v>Brett Lowe</v>
      </c>
    </row>
    <row r="4572" spans="1:15" ht="15" hidden="1">
      <c r="A4572" s="543" t="s">
        <v>5859</v>
      </c>
      <c r="B4572" s="544">
        <v>202302</v>
      </c>
      <c r="C4572" s="98" t="s">
        <v>5695</v>
      </c>
      <c r="D4572" s="543" t="s">
        <v>5863</v>
      </c>
      <c r="E4572" s="543" t="s">
        <v>2636</v>
      </c>
      <c r="F4572" s="545">
        <v>1500</v>
      </c>
      <c r="G4572" s="543" t="s">
        <v>5228</v>
      </c>
      <c r="H4572" s="543" t="s">
        <v>1015</v>
      </c>
      <c r="I4572" s="544">
        <v>2638</v>
      </c>
      <c r="J4572" s="351" t="s">
        <v>1011</v>
      </c>
      <c r="K4572" s="482" t="s">
        <v>4207</v>
      </c>
      <c r="L4572" t="str">
        <f>VLOOKUP(J4572,'State V-Lookup'!$A$1:$B$19,2,0)</f>
        <v>KENTUCKY</v>
      </c>
      <c r="M4572" t="str">
        <f>VLOOKUP(I4572,'Cost Center VLookup'!$A$1:$C$99,2,0)</f>
        <v>2638 KY Div Mayfield C&amp;M/Service</v>
      </c>
      <c r="N4572" t="str">
        <f>VLOOKUP(I4572,'Cost Center VLookup'!$A$1:$C$89,3,0)</f>
        <v>Pat Mattingly / Sean Jones</v>
      </c>
      <c r="O4572" t="str">
        <f>VLOOKUP(I4572,'Cost Center VLookup'!$A$1:$D$97,4,0)</f>
        <v>Ryan Tolbert</v>
      </c>
    </row>
    <row r="4573" spans="1:15" ht="15" hidden="1">
      <c r="A4573" s="543" t="s">
        <v>5864</v>
      </c>
      <c r="B4573" s="544">
        <v>202302</v>
      </c>
      <c r="C4573" s="98" t="s">
        <v>5695</v>
      </c>
      <c r="D4573" s="543" t="s">
        <v>5865</v>
      </c>
      <c r="E4573" s="543" t="s">
        <v>2128</v>
      </c>
      <c r="F4573" s="545">
        <v>1425</v>
      </c>
      <c r="G4573" s="543" t="s">
        <v>5228</v>
      </c>
      <c r="H4573" s="543" t="s">
        <v>1015</v>
      </c>
      <c r="I4573" s="544">
        <v>3434</v>
      </c>
      <c r="J4573" s="481" t="s">
        <v>1026</v>
      </c>
      <c r="K4573" s="482" t="s">
        <v>4207</v>
      </c>
      <c r="L4573" t="str">
        <f>VLOOKUP(J4573,'State V-Lookup'!$A$1:$B$19,2,0)</f>
        <v>TENNESSEE</v>
      </c>
      <c r="M4573" t="str">
        <f>VLOOKUP(I4573,'Cost Center VLookup'!$A$1:$C$99,2,0)</f>
        <v>3434 Mid St Div Maryville Operations</v>
      </c>
      <c r="N4573" t="str">
        <f>VLOOKUP(I4573,'Cost Center VLookup'!$A$1:$C$89,3,0)</f>
        <v>Bobby Burrell</v>
      </c>
      <c r="O4573" t="str">
        <f>VLOOKUP(I4573,'Cost Center VLookup'!$A$1:$D$97,4,0)</f>
        <v>Bernie Anderson</v>
      </c>
    </row>
    <row r="4574" spans="1:15" ht="15" hidden="1">
      <c r="A4574" s="543" t="s">
        <v>5864</v>
      </c>
      <c r="B4574" s="544">
        <v>202302</v>
      </c>
      <c r="C4574" s="98" t="s">
        <v>5695</v>
      </c>
      <c r="D4574" s="543" t="s">
        <v>5866</v>
      </c>
      <c r="E4574" s="543" t="s">
        <v>4440</v>
      </c>
      <c r="F4574" s="545">
        <v>500</v>
      </c>
      <c r="G4574" s="543" t="s">
        <v>5228</v>
      </c>
      <c r="H4574" s="543" t="s">
        <v>1015</v>
      </c>
      <c r="I4574" s="544">
        <v>2636</v>
      </c>
      <c r="J4574" s="351" t="s">
        <v>1011</v>
      </c>
      <c r="K4574" s="482" t="s">
        <v>4207</v>
      </c>
      <c r="L4574" t="str">
        <f>VLOOKUP(J4574,'State V-Lookup'!$A$1:$B$19,2,0)</f>
        <v>KENTUCKY</v>
      </c>
      <c r="M4574" t="str">
        <f>VLOOKUP(I4574,'Cost Center VLookup'!$A$1:$C$99,2,0)</f>
        <v>2636 KY Div Owensboro C&amp;M/Service</v>
      </c>
      <c r="N4574" t="str">
        <f>VLOOKUP(I4574,'Cost Center VLookup'!$A$1:$C$89,3,0)</f>
        <v>Robbie Porter / Daniel Mayfield</v>
      </c>
      <c r="O4574" t="str">
        <f>VLOOKUP(I4574,'Cost Center VLookup'!$A$1:$D$97,4,0)</f>
        <v>Mariam Tucker</v>
      </c>
    </row>
    <row r="4575" spans="1:15" ht="15" hidden="1">
      <c r="A4575" s="547" t="s">
        <v>5835</v>
      </c>
      <c r="B4575" s="548">
        <v>202303</v>
      </c>
      <c r="C4575" s="98" t="s">
        <v>5695</v>
      </c>
      <c r="D4575" s="547" t="s">
        <v>5837</v>
      </c>
      <c r="E4575" s="547" t="s">
        <v>5838</v>
      </c>
      <c r="F4575" s="549">
        <v>-250</v>
      </c>
      <c r="G4575" s="547" t="s">
        <v>5228</v>
      </c>
      <c r="H4575" s="547" t="s">
        <v>1015</v>
      </c>
      <c r="I4575" s="550">
        <v>3303</v>
      </c>
      <c r="J4575" s="551" t="s">
        <v>1027</v>
      </c>
      <c r="K4575" s="482" t="s">
        <v>4207</v>
      </c>
      <c r="L4575" t="str">
        <f>VLOOKUP(J4575,'State V-Lookup'!$A$1:$B$19,2,0)</f>
        <v>GENERAL OFFICE</v>
      </c>
      <c r="M4575" t="str">
        <f>VLOOKUP(I4575,'Cost Center VLookup'!$A$1:$C$99,2,0)</f>
        <v>3303 Mid St Div Franklin Human Resources</v>
      </c>
      <c r="N4575" t="str">
        <f>VLOOKUP(I4575,'Cost Center VLookup'!$A$1:$C$89,3,0)</f>
        <v>Julie Duff</v>
      </c>
      <c r="O4575" t="str">
        <f>VLOOKUP(I4575,'Cost Center VLookup'!$A$1:$D$97,4,0)</f>
        <v>Administration</v>
      </c>
    </row>
    <row r="4576" spans="1:15" ht="15" hidden="1">
      <c r="A4576" s="547" t="s">
        <v>5835</v>
      </c>
      <c r="B4576" s="548">
        <v>202303</v>
      </c>
      <c r="C4576" s="98" t="s">
        <v>5695</v>
      </c>
      <c r="D4576" s="547" t="s">
        <v>5837</v>
      </c>
      <c r="E4576" s="547" t="s">
        <v>5838</v>
      </c>
      <c r="F4576" s="549">
        <v>250</v>
      </c>
      <c r="G4576" s="547" t="s">
        <v>5228</v>
      </c>
      <c r="H4576" s="547" t="s">
        <v>1015</v>
      </c>
      <c r="I4576" s="550">
        <v>3303</v>
      </c>
      <c r="J4576" s="481" t="s">
        <v>1026</v>
      </c>
      <c r="K4576" s="482" t="s">
        <v>4207</v>
      </c>
      <c r="L4576" t="str">
        <f>VLOOKUP(J4576,'State V-Lookup'!$A$1:$B$19,2,0)</f>
        <v>TENNESSEE</v>
      </c>
      <c r="M4576" t="str">
        <f>VLOOKUP(I4576,'Cost Center VLookup'!$A$1:$C$99,2,0)</f>
        <v>3303 Mid St Div Franklin Human Resources</v>
      </c>
      <c r="N4576" t="str">
        <f>VLOOKUP(I4576,'Cost Center VLookup'!$A$1:$C$89,3,0)</f>
        <v>Julie Duff</v>
      </c>
      <c r="O4576" t="str">
        <f>VLOOKUP(I4576,'Cost Center VLookup'!$A$1:$D$97,4,0)</f>
        <v>Administration</v>
      </c>
    </row>
    <row r="4577" spans="1:15" ht="15" hidden="1">
      <c r="A4577" s="547" t="s">
        <v>5867</v>
      </c>
      <c r="B4577" s="548">
        <v>202303</v>
      </c>
      <c r="C4577" s="98" t="s">
        <v>5695</v>
      </c>
      <c r="D4577" s="547" t="s">
        <v>5868</v>
      </c>
      <c r="E4577" s="547" t="s">
        <v>2162</v>
      </c>
      <c r="F4577" s="549">
        <v>1500</v>
      </c>
      <c r="G4577" s="547" t="s">
        <v>5228</v>
      </c>
      <c r="H4577" s="547" t="s">
        <v>1015</v>
      </c>
      <c r="I4577" s="550">
        <v>2637</v>
      </c>
      <c r="J4577" s="351" t="s">
        <v>1011</v>
      </c>
      <c r="K4577" s="482" t="s">
        <v>4207</v>
      </c>
      <c r="L4577" t="str">
        <f>VLOOKUP(J4577,'State V-Lookup'!$A$1:$B$19,2,0)</f>
        <v>KENTUCKY</v>
      </c>
      <c r="M4577" t="str">
        <f>VLOOKUP(I4577,'Cost Center VLookup'!$A$1:$C$99,2,0)</f>
        <v>2637 KY Div Paducah C&amp;M/Service</v>
      </c>
      <c r="N4577" t="str">
        <f>VLOOKUP(I4577,'Cost Center VLookup'!$A$1:$C$89,3,0)</f>
        <v>Pat Mattingly / Sean Jones</v>
      </c>
      <c r="O4577" t="str">
        <f>VLOOKUP(I4577,'Cost Center VLookup'!$A$1:$D$97,4,0)</f>
        <v>Ryan Tolbert</v>
      </c>
    </row>
    <row r="4578" spans="1:15" ht="15" hidden="1">
      <c r="A4578" s="547" t="s">
        <v>5867</v>
      </c>
      <c r="B4578" s="548">
        <v>202303</v>
      </c>
      <c r="C4578" s="98" t="s">
        <v>5695</v>
      </c>
      <c r="D4578" s="547" t="s">
        <v>5869</v>
      </c>
      <c r="E4578" s="547" t="s">
        <v>979</v>
      </c>
      <c r="F4578" s="549">
        <v>100</v>
      </c>
      <c r="G4578" s="547" t="s">
        <v>5226</v>
      </c>
      <c r="H4578" s="547" t="s">
        <v>1012</v>
      </c>
      <c r="I4578" s="550">
        <v>2636</v>
      </c>
      <c r="J4578" s="351" t="s">
        <v>1011</v>
      </c>
      <c r="K4578" s="482" t="s">
        <v>4206</v>
      </c>
      <c r="L4578" t="str">
        <f>VLOOKUP(J4578,'State V-Lookup'!$A$1:$B$19,2,0)</f>
        <v>KENTUCKY</v>
      </c>
      <c r="M4578" t="str">
        <f>VLOOKUP(I4578,'Cost Center VLookup'!$A$1:$C$99,2,0)</f>
        <v>2636 KY Div Owensboro C&amp;M/Service</v>
      </c>
      <c r="N4578" t="str">
        <f>VLOOKUP(I4578,'Cost Center VLookup'!$A$1:$C$89,3,0)</f>
        <v>Robbie Porter / Daniel Mayfield</v>
      </c>
      <c r="O4578" t="str">
        <f>VLOOKUP(I4578,'Cost Center VLookup'!$A$1:$D$97,4,0)</f>
        <v>Mariam Tucker</v>
      </c>
    </row>
    <row r="4579" spans="1:15" ht="15" hidden="1">
      <c r="A4579" s="547" t="s">
        <v>5867</v>
      </c>
      <c r="B4579" s="548">
        <v>202303</v>
      </c>
      <c r="C4579" s="98" t="s">
        <v>5695</v>
      </c>
      <c r="D4579" s="547" t="s">
        <v>5870</v>
      </c>
      <c r="E4579" s="547" t="s">
        <v>484</v>
      </c>
      <c r="F4579" s="549">
        <v>5000</v>
      </c>
      <c r="G4579" s="547" t="s">
        <v>5345</v>
      </c>
      <c r="H4579" s="547" t="s">
        <v>1018</v>
      </c>
      <c r="I4579" s="550">
        <v>3343</v>
      </c>
      <c r="J4579" s="481" t="s">
        <v>1026</v>
      </c>
      <c r="K4579" s="482" t="s">
        <v>4206</v>
      </c>
      <c r="L4579" t="str">
        <f>VLOOKUP(J4579,'State V-Lookup'!$A$1:$B$19,2,0)</f>
        <v>TENNESSEE</v>
      </c>
      <c r="M4579" t="str">
        <f>VLOOKUP(I4579,'Cost Center VLookup'!$A$1:$C$99,2,0)</f>
        <v>3343 Mid St Div Murfreesboro Operations</v>
      </c>
      <c r="N4579" t="str">
        <f>VLOOKUP(I4579,'Cost Center VLookup'!$A$1:$C$89,3,0)</f>
        <v>James Robbins / Jason Griffin</v>
      </c>
      <c r="O4579" t="str">
        <f>VLOOKUP(I4579,'Cost Center VLookup'!$A$1:$D$97,4,0)</f>
        <v>Brett Lowe</v>
      </c>
    </row>
    <row r="4580" spans="1:15" ht="15" hidden="1">
      <c r="A4580" s="547" t="s">
        <v>5867</v>
      </c>
      <c r="B4580" s="548">
        <v>202303</v>
      </c>
      <c r="C4580" s="98" t="s">
        <v>5695</v>
      </c>
      <c r="D4580" s="547" t="s">
        <v>5871</v>
      </c>
      <c r="E4580" s="547" t="s">
        <v>998</v>
      </c>
      <c r="F4580" s="549">
        <v>100</v>
      </c>
      <c r="G4580" s="547" t="s">
        <v>5228</v>
      </c>
      <c r="H4580" s="547" t="s">
        <v>1015</v>
      </c>
      <c r="I4580" s="550">
        <v>2635</v>
      </c>
      <c r="J4580" s="351" t="s">
        <v>1011</v>
      </c>
      <c r="K4580" s="482" t="s">
        <v>4206</v>
      </c>
      <c r="L4580" t="str">
        <f>VLOOKUP(J4580,'State V-Lookup'!$A$1:$B$19,2,0)</f>
        <v>KENTUCKY</v>
      </c>
      <c r="M4580" t="str">
        <f>VLOOKUP(I4580,'Cost Center VLookup'!$A$1:$C$99,2,0)</f>
        <v>2635 KY Div Princeton C&amp;M/Service</v>
      </c>
      <c r="N4580" t="str">
        <f>VLOOKUP(I4580,'Cost Center VLookup'!$A$1:$C$89,3,0)</f>
        <v>Rusty Honeycutt</v>
      </c>
      <c r="O4580" t="str">
        <f>VLOOKUP(I4580,'Cost Center VLookup'!$A$1:$D$97,4,0)</f>
        <v>Mariam Tucker</v>
      </c>
    </row>
    <row r="4581" spans="1:15" ht="15" hidden="1">
      <c r="A4581" s="547" t="s">
        <v>5872</v>
      </c>
      <c r="B4581" s="548">
        <v>202303</v>
      </c>
      <c r="C4581" s="98" t="s">
        <v>5695</v>
      </c>
      <c r="D4581" s="547" t="s">
        <v>5873</v>
      </c>
      <c r="E4581" s="547" t="s">
        <v>4062</v>
      </c>
      <c r="F4581" s="549">
        <v>3000</v>
      </c>
      <c r="G4581" s="547" t="s">
        <v>5513</v>
      </c>
      <c r="H4581" s="547" t="s">
        <v>1017</v>
      </c>
      <c r="I4581" s="550">
        <v>3436</v>
      </c>
      <c r="J4581" s="481" t="s">
        <v>1026</v>
      </c>
      <c r="K4581" s="482" t="s">
        <v>4206</v>
      </c>
      <c r="L4581" t="str">
        <f>VLOOKUP(J4581,'State V-Lookup'!$A$1:$B$19,2,0)</f>
        <v>TENNESSEE</v>
      </c>
      <c r="M4581" t="str">
        <f>VLOOKUP(I4581,'Cost Center VLookup'!$A$1:$C$99,2,0)</f>
        <v>3436 Mid St Div Johnson City Tri-Cities Operations</v>
      </c>
      <c r="N4581" t="str">
        <f>VLOOKUP(I4581,'Cost Center VLookup'!$A$1:$C$89,3,0)</f>
        <v>John Bradley</v>
      </c>
      <c r="O4581" t="str">
        <f>VLOOKUP(I4581,'Cost Center VLookup'!$A$1:$D$97,4,0)</f>
        <v>Bernie Anderson</v>
      </c>
    </row>
    <row r="4582" spans="1:15" ht="15" hidden="1">
      <c r="A4582" s="547" t="s">
        <v>5874</v>
      </c>
      <c r="B4582" s="548">
        <v>202303</v>
      </c>
      <c r="C4582" s="98" t="s">
        <v>5695</v>
      </c>
      <c r="D4582" s="547" t="s">
        <v>5875</v>
      </c>
      <c r="E4582" s="547" t="s">
        <v>470</v>
      </c>
      <c r="F4582" s="549">
        <v>500</v>
      </c>
      <c r="G4582" s="547" t="s">
        <v>5228</v>
      </c>
      <c r="H4582" s="547" t="s">
        <v>1015</v>
      </c>
      <c r="I4582" s="550">
        <v>2736</v>
      </c>
      <c r="J4582" s="351" t="s">
        <v>1011</v>
      </c>
      <c r="K4582" s="535" t="s">
        <v>4228</v>
      </c>
      <c r="L4582" t="str">
        <f>VLOOKUP(J4582,'State V-Lookup'!$A$1:$B$19,2,0)</f>
        <v>KENTUCKY</v>
      </c>
      <c r="M4582" t="str">
        <f>VLOOKUP(I4582,'Cost Center VLookup'!$A$1:$C$99,2,0)</f>
        <v>2736 KY Div Hopkinsville C&amp;M/Service</v>
      </c>
      <c r="N4582" t="str">
        <f>VLOOKUP(I4582,'Cost Center VLookup'!$A$1:$C$89,3,0)</f>
        <v>Ryan Tolbert</v>
      </c>
      <c r="O4582" t="str">
        <f>VLOOKUP(I4582,'Cost Center VLookup'!$A$1:$D$97,4,0)</f>
        <v>Mariam Tucker</v>
      </c>
    </row>
    <row r="4583" spans="1:15" ht="15" hidden="1">
      <c r="A4583" s="547" t="s">
        <v>5874</v>
      </c>
      <c r="B4583" s="548">
        <v>202303</v>
      </c>
      <c r="C4583" s="98" t="s">
        <v>5695</v>
      </c>
      <c r="D4583" s="547" t="s">
        <v>5876</v>
      </c>
      <c r="E4583" s="547" t="s">
        <v>5877</v>
      </c>
      <c r="F4583" s="549">
        <v>375</v>
      </c>
      <c r="G4583" s="547" t="s">
        <v>5228</v>
      </c>
      <c r="H4583" s="547" t="s">
        <v>1015</v>
      </c>
      <c r="I4583" s="550">
        <v>3434</v>
      </c>
      <c r="J4583" s="481" t="s">
        <v>1026</v>
      </c>
      <c r="K4583" s="482" t="s">
        <v>4207</v>
      </c>
      <c r="L4583" t="str">
        <f>VLOOKUP(J4583,'State V-Lookup'!$A$1:$B$19,2,0)</f>
        <v>TENNESSEE</v>
      </c>
      <c r="M4583" t="str">
        <f>VLOOKUP(I4583,'Cost Center VLookup'!$A$1:$C$99,2,0)</f>
        <v>3434 Mid St Div Maryville Operations</v>
      </c>
      <c r="N4583" t="str">
        <f>VLOOKUP(I4583,'Cost Center VLookup'!$A$1:$C$89,3,0)</f>
        <v>Bobby Burrell</v>
      </c>
      <c r="O4583" t="str">
        <f>VLOOKUP(I4583,'Cost Center VLookup'!$A$1:$D$97,4,0)</f>
        <v>Bernie Anderson</v>
      </c>
    </row>
    <row r="4584" spans="1:15" ht="15" hidden="1">
      <c r="A4584" s="547" t="s">
        <v>5874</v>
      </c>
      <c r="B4584" s="548">
        <v>202303</v>
      </c>
      <c r="C4584" s="98" t="s">
        <v>5695</v>
      </c>
      <c r="D4584" s="547" t="s">
        <v>5878</v>
      </c>
      <c r="E4584" s="547" t="s">
        <v>484</v>
      </c>
      <c r="F4584" s="549">
        <v>3000</v>
      </c>
      <c r="G4584" s="547" t="s">
        <v>5345</v>
      </c>
      <c r="H4584" s="547" t="s">
        <v>1018</v>
      </c>
      <c r="I4584" s="550">
        <v>3434</v>
      </c>
      <c r="J4584" s="481" t="s">
        <v>1026</v>
      </c>
      <c r="K4584" s="482" t="s">
        <v>4207</v>
      </c>
      <c r="L4584" t="str">
        <f>VLOOKUP(J4584,'State V-Lookup'!$A$1:$B$19,2,0)</f>
        <v>TENNESSEE</v>
      </c>
      <c r="M4584" t="str">
        <f>VLOOKUP(I4584,'Cost Center VLookup'!$A$1:$C$99,2,0)</f>
        <v>3434 Mid St Div Maryville Operations</v>
      </c>
      <c r="N4584" t="str">
        <f>VLOOKUP(I4584,'Cost Center VLookup'!$A$1:$C$89,3,0)</f>
        <v>Bobby Burrell</v>
      </c>
      <c r="O4584" t="str">
        <f>VLOOKUP(I4584,'Cost Center VLookup'!$A$1:$D$97,4,0)</f>
        <v>Bernie Anderson</v>
      </c>
    </row>
    <row r="4585" spans="1:15" ht="15" hidden="1">
      <c r="A4585" s="547" t="s">
        <v>5879</v>
      </c>
      <c r="B4585" s="548">
        <v>202303</v>
      </c>
      <c r="C4585" s="98" t="s">
        <v>5695</v>
      </c>
      <c r="D4585" s="547" t="s">
        <v>5880</v>
      </c>
      <c r="E4585" s="547" t="s">
        <v>1595</v>
      </c>
      <c r="F4585" s="549">
        <v>2500</v>
      </c>
      <c r="G4585" s="547" t="s">
        <v>5228</v>
      </c>
      <c r="H4585" s="547" t="s">
        <v>1015</v>
      </c>
      <c r="I4585" s="550">
        <v>2637</v>
      </c>
      <c r="J4585" s="351" t="s">
        <v>1011</v>
      </c>
      <c r="K4585" s="482" t="s">
        <v>4207</v>
      </c>
      <c r="L4585" t="str">
        <f>VLOOKUP(J4585,'State V-Lookup'!$A$1:$B$19,2,0)</f>
        <v>KENTUCKY</v>
      </c>
      <c r="M4585" t="str">
        <f>VLOOKUP(I4585,'Cost Center VLookup'!$A$1:$C$99,2,0)</f>
        <v>2637 KY Div Paducah C&amp;M/Service</v>
      </c>
      <c r="N4585" t="str">
        <f>VLOOKUP(I4585,'Cost Center VLookup'!$A$1:$C$89,3,0)</f>
        <v>Pat Mattingly / Sean Jones</v>
      </c>
      <c r="O4585" t="str">
        <f>VLOOKUP(I4585,'Cost Center VLookup'!$A$1:$D$97,4,0)</f>
        <v>Ryan Tolbert</v>
      </c>
    </row>
    <row r="4586" spans="1:15" ht="15" hidden="1">
      <c r="A4586" s="547" t="s">
        <v>5881</v>
      </c>
      <c r="B4586" s="548">
        <v>202303</v>
      </c>
      <c r="C4586" s="98" t="s">
        <v>5695</v>
      </c>
      <c r="D4586" s="547" t="s">
        <v>5882</v>
      </c>
      <c r="E4586" s="547" t="s">
        <v>4118</v>
      </c>
      <c r="F4586" s="549">
        <v>1000</v>
      </c>
      <c r="G4586" s="547" t="s">
        <v>5228</v>
      </c>
      <c r="H4586" s="547" t="s">
        <v>1015</v>
      </c>
      <c r="I4586" s="550">
        <v>2636</v>
      </c>
      <c r="J4586" s="351" t="s">
        <v>1011</v>
      </c>
      <c r="K4586" s="482" t="s">
        <v>4207</v>
      </c>
      <c r="L4586" t="str">
        <f>VLOOKUP(J4586,'State V-Lookup'!$A$1:$B$19,2,0)</f>
        <v>KENTUCKY</v>
      </c>
      <c r="M4586" t="str">
        <f>VLOOKUP(I4586,'Cost Center VLookup'!$A$1:$C$99,2,0)</f>
        <v>2636 KY Div Owensboro C&amp;M/Service</v>
      </c>
      <c r="N4586" t="str">
        <f>VLOOKUP(I4586,'Cost Center VLookup'!$A$1:$C$89,3,0)</f>
        <v>Robbie Porter / Daniel Mayfield</v>
      </c>
      <c r="O4586" t="str">
        <f>VLOOKUP(I4586,'Cost Center VLookup'!$A$1:$D$97,4,0)</f>
        <v>Mariam Tucker</v>
      </c>
    </row>
    <row r="4587" spans="1:15" ht="15" hidden="1">
      <c r="A4587" s="547" t="s">
        <v>5881</v>
      </c>
      <c r="B4587" s="548">
        <v>202303</v>
      </c>
      <c r="C4587" s="98" t="s">
        <v>5695</v>
      </c>
      <c r="D4587" s="547" t="s">
        <v>5883</v>
      </c>
      <c r="E4587" s="547" t="s">
        <v>4399</v>
      </c>
      <c r="F4587" s="549">
        <v>1000</v>
      </c>
      <c r="G4587" s="547" t="s">
        <v>5228</v>
      </c>
      <c r="H4587" s="547" t="s">
        <v>1015</v>
      </c>
      <c r="I4587" s="550">
        <v>2734</v>
      </c>
      <c r="J4587" s="351" t="s">
        <v>1011</v>
      </c>
      <c r="K4587" s="482" t="s">
        <v>4207</v>
      </c>
      <c r="L4587" t="str">
        <f>VLOOKUP(J4587,'State V-Lookup'!$A$1:$B$19,2,0)</f>
        <v>KENTUCKY</v>
      </c>
      <c r="M4587" t="str">
        <f>VLOOKUP(I4587,'Cost Center VLookup'!$A$1:$C$99,2,0)</f>
        <v>2734 KY Div Bowling Green C&amp;M/Service</v>
      </c>
      <c r="N4587" t="str">
        <f>VLOOKUP(I4587,'Cost Center VLookup'!$A$1:$C$89,3,0)</f>
        <v>Don Bonner / Kolby Beals</v>
      </c>
      <c r="O4587" t="str">
        <f>VLOOKUP(I4587,'Cost Center VLookup'!$A$1:$D$97,4,0)</f>
        <v>Mike Close</v>
      </c>
    </row>
    <row r="4588" spans="1:15" ht="15" hidden="1">
      <c r="A4588" s="547" t="s">
        <v>5881</v>
      </c>
      <c r="B4588" s="548">
        <v>202303</v>
      </c>
      <c r="C4588" s="98" t="s">
        <v>5695</v>
      </c>
      <c r="D4588" s="547" t="s">
        <v>5884</v>
      </c>
      <c r="E4588" s="547" t="s">
        <v>5885</v>
      </c>
      <c r="F4588" s="549">
        <v>113.12</v>
      </c>
      <c r="G4588" s="547" t="s">
        <v>5228</v>
      </c>
      <c r="H4588" s="547" t="s">
        <v>1015</v>
      </c>
      <c r="I4588" s="550">
        <v>3450</v>
      </c>
      <c r="J4588" s="481" t="s">
        <v>1026</v>
      </c>
      <c r="K4588" s="482" t="s">
        <v>4207</v>
      </c>
      <c r="L4588" t="str">
        <f>VLOOKUP(J4588,'State V-Lookup'!$A$1:$B$19,2,0)</f>
        <v>TENNESSEE</v>
      </c>
      <c r="M4588" t="str">
        <f>VLOOKUP(I4588,'Cost Center VLookup'!$A$1:$C$99,2,0)</f>
        <v>3450 Mid St Div Maryville/Morristown Subregion Administration</v>
      </c>
      <c r="N4588" t="str">
        <f>VLOOKUP(I4588,'Cost Center VLookup'!$A$1:$C$89,3,0)</f>
        <v>Wayne Turner</v>
      </c>
      <c r="O4588" t="str">
        <f>VLOOKUP(I4588,'Cost Center VLookup'!$A$1:$D$97,4,0)</f>
        <v>Brett Lowe</v>
      </c>
    </row>
    <row r="4589" spans="1:15" ht="15" hidden="1">
      <c r="A4589" s="547" t="s">
        <v>5886</v>
      </c>
      <c r="B4589" s="548">
        <v>202303</v>
      </c>
      <c r="C4589" s="98" t="s">
        <v>5695</v>
      </c>
      <c r="D4589" s="547" t="s">
        <v>5887</v>
      </c>
      <c r="E4589" s="547" t="s">
        <v>780</v>
      </c>
      <c r="F4589" s="549">
        <v>1500</v>
      </c>
      <c r="G4589" s="547" t="s">
        <v>5228</v>
      </c>
      <c r="H4589" s="547" t="s">
        <v>1015</v>
      </c>
      <c r="I4589" s="550">
        <v>2636</v>
      </c>
      <c r="J4589" s="351" t="s">
        <v>1011</v>
      </c>
      <c r="K4589" s="482" t="s">
        <v>4207</v>
      </c>
      <c r="L4589" t="str">
        <f>VLOOKUP(J4589,'State V-Lookup'!$A$1:$B$19,2,0)</f>
        <v>KENTUCKY</v>
      </c>
      <c r="M4589" t="str">
        <f>VLOOKUP(I4589,'Cost Center VLookup'!$A$1:$C$99,2,0)</f>
        <v>2636 KY Div Owensboro C&amp;M/Service</v>
      </c>
      <c r="N4589" t="str">
        <f>VLOOKUP(I4589,'Cost Center VLookup'!$A$1:$C$89,3,0)</f>
        <v>Robbie Porter / Daniel Mayfield</v>
      </c>
      <c r="O4589" t="str">
        <f>VLOOKUP(I4589,'Cost Center VLookup'!$A$1:$D$97,4,0)</f>
        <v>Mariam Tucker</v>
      </c>
    </row>
    <row r="4590" spans="1:15" ht="15" hidden="1">
      <c r="A4590" s="547" t="s">
        <v>5886</v>
      </c>
      <c r="B4590" s="548">
        <v>202303</v>
      </c>
      <c r="C4590" s="98" t="s">
        <v>5695</v>
      </c>
      <c r="D4590" s="547" t="s">
        <v>5888</v>
      </c>
      <c r="E4590" s="547" t="s">
        <v>5889</v>
      </c>
      <c r="F4590" s="549">
        <v>500</v>
      </c>
      <c r="G4590" s="547" t="s">
        <v>5228</v>
      </c>
      <c r="H4590" s="547" t="s">
        <v>1015</v>
      </c>
      <c r="I4590" s="550">
        <v>2734</v>
      </c>
      <c r="J4590" s="351" t="s">
        <v>1011</v>
      </c>
      <c r="K4590" s="535" t="s">
        <v>4228</v>
      </c>
      <c r="L4590" t="str">
        <f>VLOOKUP(J4590,'State V-Lookup'!$A$1:$B$19,2,0)</f>
        <v>KENTUCKY</v>
      </c>
      <c r="M4590" t="str">
        <f>VLOOKUP(I4590,'Cost Center VLookup'!$A$1:$C$99,2,0)</f>
        <v>2734 KY Div Bowling Green C&amp;M/Service</v>
      </c>
      <c r="N4590" t="str">
        <f>VLOOKUP(I4590,'Cost Center VLookup'!$A$1:$C$89,3,0)</f>
        <v>Don Bonner / Kolby Beals</v>
      </c>
      <c r="O4590" t="str">
        <f>VLOOKUP(I4590,'Cost Center VLookup'!$A$1:$D$97,4,0)</f>
        <v>Mike Close</v>
      </c>
    </row>
    <row r="4591" spans="1:15" ht="15" hidden="1">
      <c r="A4591" s="547" t="s">
        <v>5886</v>
      </c>
      <c r="B4591" s="548">
        <v>202303</v>
      </c>
      <c r="C4591" s="98" t="s">
        <v>5695</v>
      </c>
      <c r="D4591" s="547" t="s">
        <v>5890</v>
      </c>
      <c r="E4591" s="547" t="s">
        <v>5891</v>
      </c>
      <c r="F4591" s="549">
        <v>500</v>
      </c>
      <c r="G4591" s="547" t="s">
        <v>5228</v>
      </c>
      <c r="H4591" s="547" t="s">
        <v>1015</v>
      </c>
      <c r="I4591" s="550">
        <v>2636</v>
      </c>
      <c r="J4591" s="351" t="s">
        <v>1011</v>
      </c>
      <c r="K4591" s="482" t="s">
        <v>4207</v>
      </c>
      <c r="L4591" t="str">
        <f>VLOOKUP(J4591,'State V-Lookup'!$A$1:$B$19,2,0)</f>
        <v>KENTUCKY</v>
      </c>
      <c r="M4591" t="str">
        <f>VLOOKUP(I4591,'Cost Center VLookup'!$A$1:$C$99,2,0)</f>
        <v>2636 KY Div Owensboro C&amp;M/Service</v>
      </c>
      <c r="N4591" t="str">
        <f>VLOOKUP(I4591,'Cost Center VLookup'!$A$1:$C$89,3,0)</f>
        <v>Robbie Porter / Daniel Mayfield</v>
      </c>
      <c r="O4591" t="str">
        <f>VLOOKUP(I4591,'Cost Center VLookup'!$A$1:$D$97,4,0)</f>
        <v>Mariam Tucker</v>
      </c>
    </row>
    <row r="4592" spans="1:15" ht="15" hidden="1">
      <c r="A4592" s="547" t="s">
        <v>5886</v>
      </c>
      <c r="B4592" s="548">
        <v>202303</v>
      </c>
      <c r="C4592" s="98" t="s">
        <v>5695</v>
      </c>
      <c r="D4592" s="547" t="s">
        <v>5892</v>
      </c>
      <c r="E4592" s="547" t="s">
        <v>365</v>
      </c>
      <c r="F4592" s="549">
        <v>1000</v>
      </c>
      <c r="G4592" s="547" t="s">
        <v>5228</v>
      </c>
      <c r="H4592" s="547" t="s">
        <v>1015</v>
      </c>
      <c r="I4592" s="550">
        <v>2734</v>
      </c>
      <c r="J4592" s="351" t="s">
        <v>1011</v>
      </c>
      <c r="K4592" s="482" t="s">
        <v>4207</v>
      </c>
      <c r="L4592" t="str">
        <f>VLOOKUP(J4592,'State V-Lookup'!$A$1:$B$19,2,0)</f>
        <v>KENTUCKY</v>
      </c>
      <c r="M4592" t="str">
        <f>VLOOKUP(I4592,'Cost Center VLookup'!$A$1:$C$99,2,0)</f>
        <v>2734 KY Div Bowling Green C&amp;M/Service</v>
      </c>
      <c r="N4592" t="str">
        <f>VLOOKUP(I4592,'Cost Center VLookup'!$A$1:$C$89,3,0)</f>
        <v>Don Bonner / Kolby Beals</v>
      </c>
      <c r="O4592" t="str">
        <f>VLOOKUP(I4592,'Cost Center VLookup'!$A$1:$D$97,4,0)</f>
        <v>Mike Close</v>
      </c>
    </row>
    <row r="4593" spans="1:15" ht="15" hidden="1">
      <c r="A4593" s="547" t="s">
        <v>5893</v>
      </c>
      <c r="B4593" s="548">
        <v>202303</v>
      </c>
      <c r="C4593" s="98" t="s">
        <v>5695</v>
      </c>
      <c r="D4593" s="547" t="s">
        <v>5894</v>
      </c>
      <c r="E4593" s="547" t="s">
        <v>470</v>
      </c>
      <c r="F4593" s="549">
        <v>1000</v>
      </c>
      <c r="G4593" s="547" t="s">
        <v>5228</v>
      </c>
      <c r="H4593" s="547" t="s">
        <v>1015</v>
      </c>
      <c r="I4593" s="550">
        <v>2738</v>
      </c>
      <c r="J4593" s="351" t="s">
        <v>1011</v>
      </c>
      <c r="K4593" s="482" t="s">
        <v>4207</v>
      </c>
      <c r="L4593" t="str">
        <f>VLOOKUP(J4593,'State V-Lookup'!$A$1:$B$19,2,0)</f>
        <v>KENTUCKY</v>
      </c>
      <c r="M4593" t="str">
        <f>VLOOKUP(I4593,'Cost Center VLookup'!$A$1:$C$99,2,0)</f>
        <v>2738 KY Div Campbellsville C&amp;M/Service</v>
      </c>
      <c r="N4593" t="str">
        <f>VLOOKUP(I4593,'Cost Center VLookup'!$A$1:$C$89,3,0)</f>
        <v>Matt Ferguson</v>
      </c>
      <c r="O4593" t="str">
        <f>VLOOKUP(I4593,'Cost Center VLookup'!$A$1:$D$97,4,0)</f>
        <v>Mike Close</v>
      </c>
    </row>
    <row r="4594" spans="1:15" ht="15" hidden="1">
      <c r="A4594" s="547" t="s">
        <v>5895</v>
      </c>
      <c r="B4594" s="548">
        <v>202303</v>
      </c>
      <c r="C4594" s="98" t="s">
        <v>5695</v>
      </c>
      <c r="D4594" s="547" t="s">
        <v>5896</v>
      </c>
      <c r="E4594" s="547" t="s">
        <v>4083</v>
      </c>
      <c r="F4594" s="549">
        <v>0</v>
      </c>
      <c r="G4594" s="547" t="s">
        <v>5228</v>
      </c>
      <c r="H4594" s="547" t="s">
        <v>1015</v>
      </c>
      <c r="I4594" s="550">
        <v>3307</v>
      </c>
      <c r="J4594" s="481" t="s">
        <v>1026</v>
      </c>
      <c r="K4594" s="482" t="s">
        <v>4206</v>
      </c>
      <c r="L4594" t="str">
        <f>VLOOKUP(J4594,'State V-Lookup'!$A$1:$B$19,2,0)</f>
        <v>TENNESSEE</v>
      </c>
      <c r="M4594" t="str">
        <f>VLOOKUP(I4594,'Cost Center VLookup'!$A$1:$C$99,2,0)</f>
        <v>3307 Mid St Div Franklin Finance</v>
      </c>
      <c r="N4594" t="str">
        <f>VLOOKUP(I4594,'Cost Center VLookup'!$A$1:$C$89,3,0)</f>
        <v>Marcie Wessinger</v>
      </c>
      <c r="O4594" t="str">
        <f>VLOOKUP(I4594,'Cost Center VLookup'!$A$1:$D$97,4,0)</f>
        <v>Administration</v>
      </c>
    </row>
    <row r="4595" spans="1:15" ht="15" hidden="1">
      <c r="A4595" s="547" t="s">
        <v>5897</v>
      </c>
      <c r="B4595" s="548">
        <v>202303</v>
      </c>
      <c r="C4595" s="98" t="s">
        <v>5695</v>
      </c>
      <c r="D4595" s="547" t="s">
        <v>5898</v>
      </c>
      <c r="E4595" s="547" t="s">
        <v>4260</v>
      </c>
      <c r="F4595" s="549">
        <v>2500</v>
      </c>
      <c r="G4595" s="547" t="s">
        <v>5228</v>
      </c>
      <c r="H4595" s="547" t="s">
        <v>1015</v>
      </c>
      <c r="I4595" s="550">
        <v>2637</v>
      </c>
      <c r="J4595" s="351" t="s">
        <v>1011</v>
      </c>
      <c r="K4595" s="482" t="s">
        <v>4207</v>
      </c>
      <c r="L4595" t="str">
        <f>VLOOKUP(J4595,'State V-Lookup'!$A$1:$B$19,2,0)</f>
        <v>KENTUCKY</v>
      </c>
      <c r="M4595" t="str">
        <f>VLOOKUP(I4595,'Cost Center VLookup'!$A$1:$C$99,2,0)</f>
        <v>2637 KY Div Paducah C&amp;M/Service</v>
      </c>
      <c r="N4595" t="str">
        <f>VLOOKUP(I4595,'Cost Center VLookup'!$A$1:$C$89,3,0)</f>
        <v>Pat Mattingly / Sean Jones</v>
      </c>
      <c r="O4595" t="str">
        <f>VLOOKUP(I4595,'Cost Center VLookup'!$A$1:$D$97,4,0)</f>
        <v>Ryan Tolbert</v>
      </c>
    </row>
    <row r="4596" spans="1:15" ht="15" hidden="1">
      <c r="A4596" s="547" t="s">
        <v>5899</v>
      </c>
      <c r="B4596" s="548">
        <v>202303</v>
      </c>
      <c r="C4596" s="98" t="s">
        <v>5695</v>
      </c>
      <c r="D4596" s="547" t="s">
        <v>5900</v>
      </c>
      <c r="E4596" s="547" t="s">
        <v>5901</v>
      </c>
      <c r="F4596" s="549">
        <v>500</v>
      </c>
      <c r="G4596" s="547" t="s">
        <v>5228</v>
      </c>
      <c r="H4596" s="547" t="s">
        <v>1015</v>
      </c>
      <c r="I4596" s="550">
        <v>2637</v>
      </c>
      <c r="J4596" s="351" t="s">
        <v>1011</v>
      </c>
      <c r="K4596" s="482" t="s">
        <v>4207</v>
      </c>
      <c r="L4596" t="str">
        <f>VLOOKUP(J4596,'State V-Lookup'!$A$1:$B$19,2,0)</f>
        <v>KENTUCKY</v>
      </c>
      <c r="M4596" t="str">
        <f>VLOOKUP(I4596,'Cost Center VLookup'!$A$1:$C$99,2,0)</f>
        <v>2637 KY Div Paducah C&amp;M/Service</v>
      </c>
      <c r="N4596" t="str">
        <f>VLOOKUP(I4596,'Cost Center VLookup'!$A$1:$C$89,3,0)</f>
        <v>Pat Mattingly / Sean Jones</v>
      </c>
      <c r="O4596" t="str">
        <f>VLOOKUP(I4596,'Cost Center VLookup'!$A$1:$D$97,4,0)</f>
        <v>Ryan Tolbert</v>
      </c>
    </row>
    <row r="4597" spans="1:15" ht="15" hidden="1">
      <c r="A4597" s="547" t="s">
        <v>5899</v>
      </c>
      <c r="B4597" s="548">
        <v>202303</v>
      </c>
      <c r="C4597" s="98" t="s">
        <v>5695</v>
      </c>
      <c r="D4597" s="547" t="s">
        <v>5902</v>
      </c>
      <c r="E4597" s="547" t="s">
        <v>980</v>
      </c>
      <c r="F4597" s="549">
        <v>500</v>
      </c>
      <c r="G4597" s="547" t="s">
        <v>5228</v>
      </c>
      <c r="H4597" s="547" t="s">
        <v>1015</v>
      </c>
      <c r="I4597" s="550">
        <v>2636</v>
      </c>
      <c r="J4597" s="351" t="s">
        <v>1011</v>
      </c>
      <c r="K4597" s="482" t="s">
        <v>4207</v>
      </c>
      <c r="L4597" t="str">
        <f>VLOOKUP(J4597,'State V-Lookup'!$A$1:$B$19,2,0)</f>
        <v>KENTUCKY</v>
      </c>
      <c r="M4597" t="str">
        <f>VLOOKUP(I4597,'Cost Center VLookup'!$A$1:$C$99,2,0)</f>
        <v>2636 KY Div Owensboro C&amp;M/Service</v>
      </c>
      <c r="N4597" t="str">
        <f>VLOOKUP(I4597,'Cost Center VLookup'!$A$1:$C$89,3,0)</f>
        <v>Robbie Porter / Daniel Mayfield</v>
      </c>
      <c r="O4597" t="str">
        <f>VLOOKUP(I4597,'Cost Center VLookup'!$A$1:$D$97,4,0)</f>
        <v>Mariam Tucker</v>
      </c>
    </row>
    <row r="4598" spans="1:15" ht="15" hidden="1">
      <c r="A4598" s="547" t="s">
        <v>5899</v>
      </c>
      <c r="B4598" s="548">
        <v>202303</v>
      </c>
      <c r="C4598" s="98" t="s">
        <v>5695</v>
      </c>
      <c r="D4598" s="547" t="s">
        <v>5903</v>
      </c>
      <c r="E4598" s="547" t="s">
        <v>2988</v>
      </c>
      <c r="F4598" s="549">
        <v>500</v>
      </c>
      <c r="G4598" s="547" t="s">
        <v>5228</v>
      </c>
      <c r="H4598" s="547" t="s">
        <v>1015</v>
      </c>
      <c r="I4598" s="550">
        <v>2637</v>
      </c>
      <c r="J4598" s="351" t="s">
        <v>1011</v>
      </c>
      <c r="K4598" s="482" t="s">
        <v>4207</v>
      </c>
      <c r="L4598" t="str">
        <f>VLOOKUP(J4598,'State V-Lookup'!$A$1:$B$19,2,0)</f>
        <v>KENTUCKY</v>
      </c>
      <c r="M4598" t="str">
        <f>VLOOKUP(I4598,'Cost Center VLookup'!$A$1:$C$99,2,0)</f>
        <v>2637 KY Div Paducah C&amp;M/Service</v>
      </c>
      <c r="N4598" t="str">
        <f>VLOOKUP(I4598,'Cost Center VLookup'!$A$1:$C$89,3,0)</f>
        <v>Pat Mattingly / Sean Jones</v>
      </c>
      <c r="O4598" t="str">
        <f>VLOOKUP(I4598,'Cost Center VLookup'!$A$1:$D$97,4,0)</f>
        <v>Ryan Tolbert</v>
      </c>
    </row>
    <row r="4599" spans="1:15" ht="15" hidden="1">
      <c r="A4599" s="547" t="s">
        <v>5899</v>
      </c>
      <c r="B4599" s="548">
        <v>202303</v>
      </c>
      <c r="C4599" s="98" t="s">
        <v>5695</v>
      </c>
      <c r="D4599" s="547" t="s">
        <v>5904</v>
      </c>
      <c r="E4599" s="547" t="s">
        <v>1657</v>
      </c>
      <c r="F4599" s="549">
        <v>5000</v>
      </c>
      <c r="G4599" s="547" t="s">
        <v>5226</v>
      </c>
      <c r="H4599" s="547" t="s">
        <v>1012</v>
      </c>
      <c r="I4599" s="550">
        <v>2738</v>
      </c>
      <c r="J4599" s="351" t="s">
        <v>1011</v>
      </c>
      <c r="K4599" s="482" t="s">
        <v>4207</v>
      </c>
      <c r="L4599" t="str">
        <f>VLOOKUP(J4599,'State V-Lookup'!$A$1:$B$19,2,0)</f>
        <v>KENTUCKY</v>
      </c>
      <c r="M4599" t="str">
        <f>VLOOKUP(I4599,'Cost Center VLookup'!$A$1:$C$99,2,0)</f>
        <v>2738 KY Div Campbellsville C&amp;M/Service</v>
      </c>
      <c r="N4599" t="str">
        <f>VLOOKUP(I4599,'Cost Center VLookup'!$A$1:$C$89,3,0)</f>
        <v>Matt Ferguson</v>
      </c>
      <c r="O4599" t="str">
        <f>VLOOKUP(I4599,'Cost Center VLookup'!$A$1:$D$97,4,0)</f>
        <v>Mike Close</v>
      </c>
    </row>
    <row r="4600" spans="1:15" ht="15" hidden="1">
      <c r="A4600" s="547" t="s">
        <v>5905</v>
      </c>
      <c r="B4600" s="548">
        <v>202303</v>
      </c>
      <c r="C4600" s="98" t="s">
        <v>5695</v>
      </c>
      <c r="D4600" s="547" t="s">
        <v>5906</v>
      </c>
      <c r="E4600" s="547" t="s">
        <v>5907</v>
      </c>
      <c r="F4600" s="549">
        <v>1000</v>
      </c>
      <c r="G4600" s="547" t="s">
        <v>5226</v>
      </c>
      <c r="H4600" s="547" t="s">
        <v>1012</v>
      </c>
      <c r="I4600" s="550">
        <v>3307</v>
      </c>
      <c r="J4600" s="481" t="s">
        <v>1026</v>
      </c>
      <c r="K4600" s="482" t="s">
        <v>4206</v>
      </c>
      <c r="L4600" t="str">
        <f>VLOOKUP(J4600,'State V-Lookup'!$A$1:$B$19,2,0)</f>
        <v>TENNESSEE</v>
      </c>
      <c r="M4600" t="str">
        <f>VLOOKUP(I4600,'Cost Center VLookup'!$A$1:$C$99,2,0)</f>
        <v>3307 Mid St Div Franklin Finance</v>
      </c>
      <c r="N4600" t="str">
        <f>VLOOKUP(I4600,'Cost Center VLookup'!$A$1:$C$89,3,0)</f>
        <v>Marcie Wessinger</v>
      </c>
      <c r="O4600" t="str">
        <f>VLOOKUP(I4600,'Cost Center VLookup'!$A$1:$D$97,4,0)</f>
        <v>Administration</v>
      </c>
    </row>
    <row r="4601" spans="1:15" ht="15" hidden="1">
      <c r="A4601" s="547" t="s">
        <v>5905</v>
      </c>
      <c r="B4601" s="548">
        <v>202303</v>
      </c>
      <c r="C4601" s="98" t="s">
        <v>5695</v>
      </c>
      <c r="D4601" s="547" t="s">
        <v>5908</v>
      </c>
      <c r="E4601" s="547" t="s">
        <v>2877</v>
      </c>
      <c r="F4601" s="549">
        <v>500</v>
      </c>
      <c r="G4601" s="547" t="s">
        <v>5228</v>
      </c>
      <c r="H4601" s="547" t="s">
        <v>1015</v>
      </c>
      <c r="I4601" s="550">
        <v>3343</v>
      </c>
      <c r="J4601" s="481" t="s">
        <v>1026</v>
      </c>
      <c r="K4601" s="482" t="s">
        <v>4206</v>
      </c>
      <c r="L4601" t="str">
        <f>VLOOKUP(J4601,'State V-Lookup'!$A$1:$B$19,2,0)</f>
        <v>TENNESSEE</v>
      </c>
      <c r="M4601" t="str">
        <f>VLOOKUP(I4601,'Cost Center VLookup'!$A$1:$C$99,2,0)</f>
        <v>3343 Mid St Div Murfreesboro Operations</v>
      </c>
      <c r="N4601" t="str">
        <f>VLOOKUP(I4601,'Cost Center VLookup'!$A$1:$C$89,3,0)</f>
        <v>James Robbins / Jason Griffin</v>
      </c>
      <c r="O4601" t="str">
        <f>VLOOKUP(I4601,'Cost Center VLookup'!$A$1:$D$97,4,0)</f>
        <v>Brett Lowe</v>
      </c>
    </row>
    <row r="4602" spans="1:15" ht="15" hidden="1">
      <c r="A4602" s="547" t="s">
        <v>5909</v>
      </c>
      <c r="B4602" s="548">
        <v>202303</v>
      </c>
      <c r="C4602" s="98" t="s">
        <v>5695</v>
      </c>
      <c r="D4602" s="547" t="s">
        <v>5910</v>
      </c>
      <c r="E4602" s="547" t="s">
        <v>2049</v>
      </c>
      <c r="F4602" s="549">
        <v>21</v>
      </c>
      <c r="G4602" s="547" t="s">
        <v>5226</v>
      </c>
      <c r="H4602" s="547" t="s">
        <v>1012</v>
      </c>
      <c r="I4602" s="550">
        <v>3434</v>
      </c>
      <c r="J4602" s="481" t="s">
        <v>1026</v>
      </c>
      <c r="K4602" s="482" t="s">
        <v>4206</v>
      </c>
      <c r="L4602" t="str">
        <f>VLOOKUP(J4602,'State V-Lookup'!$A$1:$B$19,2,0)</f>
        <v>TENNESSEE</v>
      </c>
      <c r="M4602" t="str">
        <f>VLOOKUP(I4602,'Cost Center VLookup'!$A$1:$C$99,2,0)</f>
        <v>3434 Mid St Div Maryville Operations</v>
      </c>
      <c r="N4602" t="str">
        <f>VLOOKUP(I4602,'Cost Center VLookup'!$A$1:$C$89,3,0)</f>
        <v>Bobby Burrell</v>
      </c>
      <c r="O4602" t="str">
        <f>VLOOKUP(I4602,'Cost Center VLookup'!$A$1:$D$97,4,0)</f>
        <v>Bernie Anderson</v>
      </c>
    </row>
    <row r="4603" spans="1:15" ht="15" hidden="1">
      <c r="A4603" s="547" t="s">
        <v>5909</v>
      </c>
      <c r="B4603" s="548">
        <v>202303</v>
      </c>
      <c r="C4603" s="98" t="s">
        <v>5695</v>
      </c>
      <c r="D4603" s="547" t="s">
        <v>5911</v>
      </c>
      <c r="E4603" s="547" t="s">
        <v>5912</v>
      </c>
      <c r="F4603" s="549">
        <v>2000</v>
      </c>
      <c r="G4603" s="547" t="s">
        <v>5241</v>
      </c>
      <c r="H4603" s="547" t="s">
        <v>1016</v>
      </c>
      <c r="I4603" s="550">
        <v>3333</v>
      </c>
      <c r="J4603" s="481" t="s">
        <v>1026</v>
      </c>
      <c r="K4603" s="482" t="s">
        <v>4206</v>
      </c>
      <c r="L4603" t="str">
        <f>VLOOKUP(J4603,'State V-Lookup'!$A$1:$B$19,2,0)</f>
        <v>TENNESSEE</v>
      </c>
      <c r="M4603" t="str">
        <f>VLOOKUP(I4603,'Cost Center VLookup'!$A$1:$C$99,2,0)</f>
        <v>3333 Mid St Div Public Affairs</v>
      </c>
      <c r="N4603" t="str">
        <f>VLOOKUP(I4603,'Cost Center VLookup'!$A$1:$C$89,3,0)</f>
        <v>Mark Martin</v>
      </c>
      <c r="O4603" t="str">
        <f>VLOOKUP(I4603,'Cost Center VLookup'!$A$1:$D$97,4,0)</f>
        <v>Administration</v>
      </c>
    </row>
    <row r="4604" spans="1:15" ht="15" hidden="1">
      <c r="A4604" s="552" t="s">
        <v>5913</v>
      </c>
      <c r="B4604" s="553">
        <v>202304</v>
      </c>
      <c r="C4604" s="98" t="s">
        <v>5695</v>
      </c>
      <c r="D4604" s="552" t="s">
        <v>5914</v>
      </c>
      <c r="E4604" s="552" t="s">
        <v>5915</v>
      </c>
      <c r="F4604" s="554">
        <v>750</v>
      </c>
      <c r="G4604" s="552" t="s">
        <v>5394</v>
      </c>
      <c r="H4604" s="552" t="s">
        <v>5430</v>
      </c>
      <c r="I4604" s="553">
        <v>3333</v>
      </c>
      <c r="J4604" s="481" t="s">
        <v>1026</v>
      </c>
      <c r="K4604" s="482" t="s">
        <v>4207</v>
      </c>
      <c r="L4604" t="str">
        <f>VLOOKUP(J4604,'State V-Lookup'!$A$1:$B$19,2,0)</f>
        <v>TENNESSEE</v>
      </c>
      <c r="M4604" t="str">
        <f>VLOOKUP(I4604,'Cost Center VLookup'!$A$1:$C$99,2,0)</f>
        <v>3333 Mid St Div Public Affairs</v>
      </c>
      <c r="N4604" t="str">
        <f>VLOOKUP(I4604,'Cost Center VLookup'!$A$1:$C$89,3,0)</f>
        <v>Mark Martin</v>
      </c>
      <c r="O4604" t="str">
        <f>VLOOKUP(I4604,'Cost Center VLookup'!$A$1:$D$97,4,0)</f>
        <v>Administration</v>
      </c>
    </row>
    <row r="4605" spans="1:15" ht="15" hidden="1">
      <c r="A4605" s="552" t="s">
        <v>5916</v>
      </c>
      <c r="B4605" s="553">
        <v>202304</v>
      </c>
      <c r="C4605" s="98" t="s">
        <v>5695</v>
      </c>
      <c r="D4605" s="552" t="s">
        <v>5917</v>
      </c>
      <c r="E4605" s="552" t="s">
        <v>5915</v>
      </c>
      <c r="F4605" s="554">
        <v>250</v>
      </c>
      <c r="G4605" s="552" t="s">
        <v>5394</v>
      </c>
      <c r="H4605" s="552" t="s">
        <v>5430</v>
      </c>
      <c r="I4605" s="553">
        <v>3333</v>
      </c>
      <c r="J4605" s="481" t="s">
        <v>1026</v>
      </c>
      <c r="K4605" s="482" t="s">
        <v>4207</v>
      </c>
      <c r="L4605" t="str">
        <f>VLOOKUP(J4605,'State V-Lookup'!$A$1:$B$19,2,0)</f>
        <v>TENNESSEE</v>
      </c>
      <c r="M4605" t="str">
        <f>VLOOKUP(I4605,'Cost Center VLookup'!$A$1:$C$99,2,0)</f>
        <v>3333 Mid St Div Public Affairs</v>
      </c>
      <c r="N4605" t="str">
        <f>VLOOKUP(I4605,'Cost Center VLookup'!$A$1:$C$89,3,0)</f>
        <v>Mark Martin</v>
      </c>
      <c r="O4605" t="str">
        <f>VLOOKUP(I4605,'Cost Center VLookup'!$A$1:$D$97,4,0)</f>
        <v>Administration</v>
      </c>
    </row>
    <row r="4606" spans="1:15" ht="15" hidden="1">
      <c r="A4606" s="552" t="s">
        <v>5918</v>
      </c>
      <c r="B4606" s="553">
        <v>202304</v>
      </c>
      <c r="C4606" s="98" t="s">
        <v>5695</v>
      </c>
      <c r="D4606" s="552" t="s">
        <v>5919</v>
      </c>
      <c r="E4606" s="552" t="s">
        <v>5448</v>
      </c>
      <c r="F4606" s="554">
        <v>750</v>
      </c>
      <c r="G4606" s="552" t="s">
        <v>5228</v>
      </c>
      <c r="H4606" s="552" t="s">
        <v>1015</v>
      </c>
      <c r="I4606" s="553">
        <v>2738</v>
      </c>
      <c r="J4606" s="351" t="s">
        <v>1011</v>
      </c>
      <c r="K4606" s="482" t="s">
        <v>4207</v>
      </c>
      <c r="L4606" t="str">
        <f>VLOOKUP(J4606,'State V-Lookup'!$A$1:$B$19,2,0)</f>
        <v>KENTUCKY</v>
      </c>
      <c r="M4606" t="str">
        <f>VLOOKUP(I4606,'Cost Center VLookup'!$A$1:$C$99,2,0)</f>
        <v>2738 KY Div Campbellsville C&amp;M/Service</v>
      </c>
      <c r="N4606" t="str">
        <f>VLOOKUP(I4606,'Cost Center VLookup'!$A$1:$C$89,3,0)</f>
        <v>Matt Ferguson</v>
      </c>
      <c r="O4606" t="str">
        <f>VLOOKUP(I4606,'Cost Center VLookup'!$A$1:$D$97,4,0)</f>
        <v>Mike Close</v>
      </c>
    </row>
    <row r="4607" spans="1:15" ht="15" hidden="1">
      <c r="A4607" s="552" t="s">
        <v>5918</v>
      </c>
      <c r="B4607" s="553">
        <v>202304</v>
      </c>
      <c r="C4607" s="98" t="s">
        <v>5695</v>
      </c>
      <c r="D4607" s="552" t="s">
        <v>5920</v>
      </c>
      <c r="E4607" s="552" t="s">
        <v>691</v>
      </c>
      <c r="F4607" s="554">
        <v>500</v>
      </c>
      <c r="G4607" s="552" t="s">
        <v>5228</v>
      </c>
      <c r="H4607" s="552" t="s">
        <v>1015</v>
      </c>
      <c r="I4607" s="553">
        <v>2636</v>
      </c>
      <c r="J4607" s="351" t="s">
        <v>1011</v>
      </c>
      <c r="K4607" s="535" t="s">
        <v>4228</v>
      </c>
      <c r="L4607" t="str">
        <f>VLOOKUP(J4607,'State V-Lookup'!$A$1:$B$19,2,0)</f>
        <v>KENTUCKY</v>
      </c>
      <c r="M4607" t="str">
        <f>VLOOKUP(I4607,'Cost Center VLookup'!$A$1:$C$99,2,0)</f>
        <v>2636 KY Div Owensboro C&amp;M/Service</v>
      </c>
      <c r="N4607" t="str">
        <f>VLOOKUP(I4607,'Cost Center VLookup'!$A$1:$C$89,3,0)</f>
        <v>Robbie Porter / Daniel Mayfield</v>
      </c>
      <c r="O4607" t="str">
        <f>VLOOKUP(I4607,'Cost Center VLookup'!$A$1:$D$97,4,0)</f>
        <v>Mariam Tucker</v>
      </c>
    </row>
    <row r="4608" spans="1:15" ht="15" hidden="1">
      <c r="A4608" s="552" t="s">
        <v>5918</v>
      </c>
      <c r="B4608" s="553">
        <v>202304</v>
      </c>
      <c r="C4608" s="98" t="s">
        <v>5695</v>
      </c>
      <c r="D4608" s="552" t="s">
        <v>5921</v>
      </c>
      <c r="E4608" s="552" t="s">
        <v>711</v>
      </c>
      <c r="F4608" s="554">
        <v>100</v>
      </c>
      <c r="G4608" s="552" t="s">
        <v>5226</v>
      </c>
      <c r="H4608" s="552" t="s">
        <v>1012</v>
      </c>
      <c r="I4608" s="553">
        <v>2636</v>
      </c>
      <c r="J4608" s="351" t="s">
        <v>1011</v>
      </c>
      <c r="K4608" s="482" t="s">
        <v>4206</v>
      </c>
      <c r="L4608" t="str">
        <f>VLOOKUP(J4608,'State V-Lookup'!$A$1:$B$19,2,0)</f>
        <v>KENTUCKY</v>
      </c>
      <c r="M4608" t="str">
        <f>VLOOKUP(I4608,'Cost Center VLookup'!$A$1:$C$99,2,0)</f>
        <v>2636 KY Div Owensboro C&amp;M/Service</v>
      </c>
      <c r="N4608" t="str">
        <f>VLOOKUP(I4608,'Cost Center VLookup'!$A$1:$C$89,3,0)</f>
        <v>Robbie Porter / Daniel Mayfield</v>
      </c>
      <c r="O4608" t="str">
        <f>VLOOKUP(I4608,'Cost Center VLookup'!$A$1:$D$97,4,0)</f>
        <v>Mariam Tucker</v>
      </c>
    </row>
    <row r="4609" spans="1:15" ht="15" hidden="1">
      <c r="A4609" s="552" t="s">
        <v>5918</v>
      </c>
      <c r="B4609" s="553">
        <v>202304</v>
      </c>
      <c r="C4609" s="98" t="s">
        <v>5695</v>
      </c>
      <c r="D4609" s="552" t="s">
        <v>5922</v>
      </c>
      <c r="E4609" s="552" t="s">
        <v>1615</v>
      </c>
      <c r="F4609" s="554">
        <v>1700</v>
      </c>
      <c r="G4609" s="552" t="s">
        <v>5228</v>
      </c>
      <c r="H4609" s="552" t="s">
        <v>1015</v>
      </c>
      <c r="I4609" s="553">
        <v>2638</v>
      </c>
      <c r="J4609" s="351" t="s">
        <v>1011</v>
      </c>
      <c r="K4609" s="482" t="s">
        <v>4207</v>
      </c>
      <c r="L4609" t="str">
        <f>VLOOKUP(J4609,'State V-Lookup'!$A$1:$B$19,2,0)</f>
        <v>KENTUCKY</v>
      </c>
      <c r="M4609" t="str">
        <f>VLOOKUP(I4609,'Cost Center VLookup'!$A$1:$C$99,2,0)</f>
        <v>2638 KY Div Mayfield C&amp;M/Service</v>
      </c>
      <c r="N4609" t="str">
        <f>VLOOKUP(I4609,'Cost Center VLookup'!$A$1:$C$89,3,0)</f>
        <v>Pat Mattingly / Sean Jones</v>
      </c>
      <c r="O4609" t="str">
        <f>VLOOKUP(I4609,'Cost Center VLookup'!$A$1:$D$97,4,0)</f>
        <v>Ryan Tolbert</v>
      </c>
    </row>
    <row r="4610" spans="1:15" ht="15" hidden="1">
      <c r="A4610" s="552" t="s">
        <v>5923</v>
      </c>
      <c r="B4610" s="553">
        <v>202304</v>
      </c>
      <c r="C4610" s="98" t="s">
        <v>5695</v>
      </c>
      <c r="D4610" s="552" t="s">
        <v>5924</v>
      </c>
      <c r="E4610" s="552" t="s">
        <v>1785</v>
      </c>
      <c r="F4610" s="554">
        <v>1000</v>
      </c>
      <c r="G4610" s="552" t="s">
        <v>5228</v>
      </c>
      <c r="H4610" s="552" t="s">
        <v>1015</v>
      </c>
      <c r="I4610" s="553">
        <v>2636</v>
      </c>
      <c r="J4610" s="351" t="s">
        <v>1011</v>
      </c>
      <c r="K4610" s="482" t="s">
        <v>4207</v>
      </c>
      <c r="L4610" t="str">
        <f>VLOOKUP(J4610,'State V-Lookup'!$A$1:$B$19,2,0)</f>
        <v>KENTUCKY</v>
      </c>
      <c r="M4610" t="str">
        <f>VLOOKUP(I4610,'Cost Center VLookup'!$A$1:$C$99,2,0)</f>
        <v>2636 KY Div Owensboro C&amp;M/Service</v>
      </c>
      <c r="N4610" t="str">
        <f>VLOOKUP(I4610,'Cost Center VLookup'!$A$1:$C$89,3,0)</f>
        <v>Robbie Porter / Daniel Mayfield</v>
      </c>
      <c r="O4610" t="str">
        <f>VLOOKUP(I4610,'Cost Center VLookup'!$A$1:$D$97,4,0)</f>
        <v>Mariam Tucker</v>
      </c>
    </row>
    <row r="4611" spans="1:15" ht="15" hidden="1">
      <c r="A4611" s="552" t="s">
        <v>5925</v>
      </c>
      <c r="B4611" s="553">
        <v>202304</v>
      </c>
      <c r="C4611" s="98" t="s">
        <v>5695</v>
      </c>
      <c r="D4611" s="552" t="s">
        <v>5926</v>
      </c>
      <c r="E4611" s="552" t="s">
        <v>2763</v>
      </c>
      <c r="F4611" s="554">
        <v>250</v>
      </c>
      <c r="G4611" s="552" t="s">
        <v>5226</v>
      </c>
      <c r="H4611" s="552" t="s">
        <v>1012</v>
      </c>
      <c r="I4611" s="553">
        <v>2636</v>
      </c>
      <c r="J4611" s="351" t="s">
        <v>1011</v>
      </c>
      <c r="K4611" s="482" t="s">
        <v>4207</v>
      </c>
      <c r="L4611" t="str">
        <f>VLOOKUP(J4611,'State V-Lookup'!$A$1:$B$19,2,0)</f>
        <v>KENTUCKY</v>
      </c>
      <c r="M4611" t="str">
        <f>VLOOKUP(I4611,'Cost Center VLookup'!$A$1:$C$99,2,0)</f>
        <v>2636 KY Div Owensboro C&amp;M/Service</v>
      </c>
      <c r="N4611" t="str">
        <f>VLOOKUP(I4611,'Cost Center VLookup'!$A$1:$C$89,3,0)</f>
        <v>Robbie Porter / Daniel Mayfield</v>
      </c>
      <c r="O4611" t="str">
        <f>VLOOKUP(I4611,'Cost Center VLookup'!$A$1:$D$97,4,0)</f>
        <v>Mariam Tucker</v>
      </c>
    </row>
    <row r="4612" spans="1:15" ht="15" hidden="1">
      <c r="A4612" s="552" t="s">
        <v>5927</v>
      </c>
      <c r="B4612" s="553">
        <v>202304</v>
      </c>
      <c r="C4612" s="98" t="s">
        <v>5695</v>
      </c>
      <c r="D4612" s="552" t="s">
        <v>5928</v>
      </c>
      <c r="E4612" s="552" t="s">
        <v>865</v>
      </c>
      <c r="F4612" s="554">
        <v>1500</v>
      </c>
      <c r="G4612" s="552" t="s">
        <v>5228</v>
      </c>
      <c r="H4612" s="552" t="s">
        <v>1015</v>
      </c>
      <c r="I4612" s="553">
        <v>2636</v>
      </c>
      <c r="J4612" s="351" t="s">
        <v>1011</v>
      </c>
      <c r="K4612" s="482" t="s">
        <v>4207</v>
      </c>
      <c r="L4612" t="str">
        <f>VLOOKUP(J4612,'State V-Lookup'!$A$1:$B$19,2,0)</f>
        <v>KENTUCKY</v>
      </c>
      <c r="M4612" t="str">
        <f>VLOOKUP(I4612,'Cost Center VLookup'!$A$1:$C$99,2,0)</f>
        <v>2636 KY Div Owensboro C&amp;M/Service</v>
      </c>
      <c r="N4612" t="str">
        <f>VLOOKUP(I4612,'Cost Center VLookup'!$A$1:$C$89,3,0)</f>
        <v>Robbie Porter / Daniel Mayfield</v>
      </c>
      <c r="O4612" t="str">
        <f>VLOOKUP(I4612,'Cost Center VLookup'!$A$1:$D$97,4,0)</f>
        <v>Mariam Tucker</v>
      </c>
    </row>
    <row r="4613" spans="1:15" ht="15" hidden="1">
      <c r="A4613" s="552" t="s">
        <v>5927</v>
      </c>
      <c r="B4613" s="553">
        <v>202304</v>
      </c>
      <c r="C4613" s="98" t="s">
        <v>5695</v>
      </c>
      <c r="D4613" s="552" t="s">
        <v>5929</v>
      </c>
      <c r="E4613" s="552" t="s">
        <v>5088</v>
      </c>
      <c r="F4613" s="554">
        <v>5000</v>
      </c>
      <c r="G4613" s="552" t="s">
        <v>5228</v>
      </c>
      <c r="H4613" s="552" t="s">
        <v>1015</v>
      </c>
      <c r="I4613" s="553">
        <v>3305</v>
      </c>
      <c r="J4613" s="481" t="s">
        <v>1026</v>
      </c>
      <c r="K4613" s="482" t="s">
        <v>4207</v>
      </c>
      <c r="L4613" t="str">
        <f>VLOOKUP(J4613,'State V-Lookup'!$A$1:$B$19,2,0)</f>
        <v>TENNESSEE</v>
      </c>
      <c r="M4613" t="str">
        <f>VLOOKUP(I4613,'Cost Center VLookup'!$A$1:$C$99,2,0)</f>
        <v>3305 Mid St Div Franklin Tech Services Administration</v>
      </c>
      <c r="N4613" t="str">
        <f>VLOOKUP(I4613,'Cost Center VLookup'!$A$1:$C$89,3,0)</f>
        <v>Ryan Austin</v>
      </c>
      <c r="O4613" t="str">
        <f>VLOOKUP(I4613,'Cost Center VLookup'!$A$1:$D$97,4,0)</f>
        <v>Tech Services</v>
      </c>
    </row>
    <row r="4614" spans="1:15" ht="15" hidden="1">
      <c r="A4614" s="552" t="s">
        <v>5927</v>
      </c>
      <c r="B4614" s="553">
        <v>202304</v>
      </c>
      <c r="C4614" s="98" t="s">
        <v>5695</v>
      </c>
      <c r="D4614" s="552" t="s">
        <v>5930</v>
      </c>
      <c r="E4614" s="552" t="s">
        <v>5358</v>
      </c>
      <c r="F4614" s="554">
        <v>500</v>
      </c>
      <c r="G4614" s="552" t="s">
        <v>5228</v>
      </c>
      <c r="H4614" s="552" t="s">
        <v>1015</v>
      </c>
      <c r="I4614" s="553">
        <v>3438</v>
      </c>
      <c r="J4614" s="555" t="s">
        <v>1035</v>
      </c>
      <c r="K4614" s="535" t="s">
        <v>4228</v>
      </c>
      <c r="L4614" t="str">
        <f>VLOOKUP(J4614,'State V-Lookup'!$A$1:$B$19,2,0)</f>
        <v>VIRGINIA</v>
      </c>
      <c r="M4614" t="str">
        <f>VLOOKUP(I4614,'Cost Center VLookup'!$A$1:$C$99,2,0)</f>
        <v>3438 Mid St Div New River North Operations</v>
      </c>
      <c r="N4614" t="str">
        <f>VLOOKUP(I4614,'Cost Center VLookup'!$A$1:$C$89,3,0)</f>
        <v>Perry Patterson</v>
      </c>
      <c r="O4614" t="str">
        <f>VLOOKUP(I4614,'Cost Center VLookup'!$A$1:$D$97,4,0)</f>
        <v>Bernie Anderson</v>
      </c>
    </row>
    <row r="4615" spans="1:15" ht="15" hidden="1">
      <c r="A4615" s="552" t="s">
        <v>5927</v>
      </c>
      <c r="B4615" s="553">
        <v>202304</v>
      </c>
      <c r="C4615" s="98" t="s">
        <v>5695</v>
      </c>
      <c r="D4615" s="552" t="s">
        <v>5931</v>
      </c>
      <c r="E4615" s="552" t="s">
        <v>4496</v>
      </c>
      <c r="F4615" s="554">
        <v>1000</v>
      </c>
      <c r="G4615" s="552" t="s">
        <v>5228</v>
      </c>
      <c r="H4615" s="552" t="s">
        <v>1015</v>
      </c>
      <c r="I4615" s="553">
        <v>3301</v>
      </c>
      <c r="J4615" s="481" t="s">
        <v>1026</v>
      </c>
      <c r="K4615" s="482" t="s">
        <v>4207</v>
      </c>
      <c r="L4615" t="str">
        <f>VLOOKUP(J4615,'State V-Lookup'!$A$1:$B$19,2,0)</f>
        <v>TENNESSEE</v>
      </c>
      <c r="M4615" t="str">
        <f>VLOOKUP(I4615,'Cost Center VLookup'!$A$1:$C$99,2,0)</f>
        <v>3301 Mid St Div Franklin Administration</v>
      </c>
      <c r="N4615" t="str">
        <f>VLOOKUP(I4615,'Cost Center VLookup'!$A$1:$C$89,3,0)</f>
        <v>Kevin Dobbs</v>
      </c>
      <c r="O4615" t="str">
        <f>VLOOKUP(I4615,'Cost Center VLookup'!$A$1:$D$97,4,0)</f>
        <v>Administration</v>
      </c>
    </row>
    <row r="4616" spans="1:15" ht="15" hidden="1">
      <c r="A4616" s="552" t="s">
        <v>5932</v>
      </c>
      <c r="B4616" s="553">
        <v>202304</v>
      </c>
      <c r="C4616" s="98" t="s">
        <v>5695</v>
      </c>
      <c r="D4616" s="552" t="s">
        <v>5933</v>
      </c>
      <c r="E4616" s="552" t="s">
        <v>2452</v>
      </c>
      <c r="F4616" s="554">
        <v>750</v>
      </c>
      <c r="G4616" s="552" t="s">
        <v>5228</v>
      </c>
      <c r="H4616" s="552" t="s">
        <v>1015</v>
      </c>
      <c r="I4616" s="553">
        <v>3343</v>
      </c>
      <c r="J4616" s="481" t="s">
        <v>1026</v>
      </c>
      <c r="K4616" s="482" t="s">
        <v>4207</v>
      </c>
      <c r="L4616" t="str">
        <f>VLOOKUP(J4616,'State V-Lookup'!$A$1:$B$19,2,0)</f>
        <v>TENNESSEE</v>
      </c>
      <c r="M4616" t="str">
        <f>VLOOKUP(I4616,'Cost Center VLookup'!$A$1:$C$99,2,0)</f>
        <v>3343 Mid St Div Murfreesboro Operations</v>
      </c>
      <c r="N4616" t="str">
        <f>VLOOKUP(I4616,'Cost Center VLookup'!$A$1:$C$89,3,0)</f>
        <v>James Robbins / Jason Griffin</v>
      </c>
      <c r="O4616" t="str">
        <f>VLOOKUP(I4616,'Cost Center VLookup'!$A$1:$D$97,4,0)</f>
        <v>Brett Lowe</v>
      </c>
    </row>
    <row r="4617" spans="1:15" ht="15" hidden="1">
      <c r="A4617" s="552" t="s">
        <v>5932</v>
      </c>
      <c r="B4617" s="553">
        <v>202304</v>
      </c>
      <c r="C4617" s="98" t="s">
        <v>5695</v>
      </c>
      <c r="D4617" s="552" t="s">
        <v>5934</v>
      </c>
      <c r="E4617" s="552" t="s">
        <v>876</v>
      </c>
      <c r="F4617" s="554">
        <v>2500</v>
      </c>
      <c r="G4617" s="552" t="s">
        <v>5228</v>
      </c>
      <c r="H4617" s="552" t="s">
        <v>1015</v>
      </c>
      <c r="I4617" s="553">
        <v>2636</v>
      </c>
      <c r="J4617" s="351" t="s">
        <v>1011</v>
      </c>
      <c r="K4617" s="482" t="s">
        <v>4207</v>
      </c>
      <c r="L4617" t="str">
        <f>VLOOKUP(J4617,'State V-Lookup'!$A$1:$B$19,2,0)</f>
        <v>KENTUCKY</v>
      </c>
      <c r="M4617" t="str">
        <f>VLOOKUP(I4617,'Cost Center VLookup'!$A$1:$C$99,2,0)</f>
        <v>2636 KY Div Owensboro C&amp;M/Service</v>
      </c>
      <c r="N4617" t="str">
        <f>VLOOKUP(I4617,'Cost Center VLookup'!$A$1:$C$89,3,0)</f>
        <v>Robbie Porter / Daniel Mayfield</v>
      </c>
      <c r="O4617" t="str">
        <f>VLOOKUP(I4617,'Cost Center VLookup'!$A$1:$D$97,4,0)</f>
        <v>Mariam Tucker</v>
      </c>
    </row>
    <row r="4618" spans="1:15" ht="15" hidden="1">
      <c r="A4618" s="552" t="s">
        <v>5935</v>
      </c>
      <c r="B4618" s="553">
        <v>202304</v>
      </c>
      <c r="C4618" s="98" t="s">
        <v>5695</v>
      </c>
      <c r="D4618" s="552" t="s">
        <v>5936</v>
      </c>
      <c r="E4618" s="552" t="s">
        <v>655</v>
      </c>
      <c r="F4618" s="554">
        <v>12000</v>
      </c>
      <c r="G4618" s="552" t="s">
        <v>5228</v>
      </c>
      <c r="H4618" s="552" t="s">
        <v>1015</v>
      </c>
      <c r="I4618" s="553">
        <v>2636</v>
      </c>
      <c r="J4618" s="351" t="s">
        <v>1011</v>
      </c>
      <c r="K4618" s="482" t="s">
        <v>4207</v>
      </c>
      <c r="L4618" t="str">
        <f>VLOOKUP(J4618,'State V-Lookup'!$A$1:$B$19,2,0)</f>
        <v>KENTUCKY</v>
      </c>
      <c r="M4618" t="str">
        <f>VLOOKUP(I4618,'Cost Center VLookup'!$A$1:$C$99,2,0)</f>
        <v>2636 KY Div Owensboro C&amp;M/Service</v>
      </c>
      <c r="N4618" t="str">
        <f>VLOOKUP(I4618,'Cost Center VLookup'!$A$1:$C$89,3,0)</f>
        <v>Robbie Porter / Daniel Mayfield</v>
      </c>
      <c r="O4618" t="str">
        <f>VLOOKUP(I4618,'Cost Center VLookup'!$A$1:$D$97,4,0)</f>
        <v>Mariam Tucker</v>
      </c>
    </row>
    <row r="4619" spans="1:15" ht="15" hidden="1">
      <c r="A4619" s="552" t="s">
        <v>5937</v>
      </c>
      <c r="B4619" s="553">
        <v>202304</v>
      </c>
      <c r="C4619" s="98" t="s">
        <v>5695</v>
      </c>
      <c r="D4619" s="552" t="s">
        <v>5938</v>
      </c>
      <c r="E4619" s="552" t="s">
        <v>486</v>
      </c>
      <c r="F4619" s="554">
        <v>125</v>
      </c>
      <c r="G4619" s="552" t="s">
        <v>5228</v>
      </c>
      <c r="H4619" s="552" t="s">
        <v>1015</v>
      </c>
      <c r="I4619" s="553">
        <v>3434</v>
      </c>
      <c r="J4619" s="481" t="s">
        <v>1026</v>
      </c>
      <c r="K4619" s="482" t="s">
        <v>4207</v>
      </c>
      <c r="L4619" t="str">
        <f>VLOOKUP(J4619,'State V-Lookup'!$A$1:$B$19,2,0)</f>
        <v>TENNESSEE</v>
      </c>
      <c r="M4619" t="str">
        <f>VLOOKUP(I4619,'Cost Center VLookup'!$A$1:$C$99,2,0)</f>
        <v>3434 Mid St Div Maryville Operations</v>
      </c>
      <c r="N4619" t="str">
        <f>VLOOKUP(I4619,'Cost Center VLookup'!$A$1:$C$89,3,0)</f>
        <v>Bobby Burrell</v>
      </c>
      <c r="O4619" t="str">
        <f>VLOOKUP(I4619,'Cost Center VLookup'!$A$1:$D$97,4,0)</f>
        <v>Bernie Anderson</v>
      </c>
    </row>
    <row r="4620" spans="1:15" ht="15" hidden="1">
      <c r="A4620" s="552" t="s">
        <v>5937</v>
      </c>
      <c r="B4620" s="553">
        <v>202304</v>
      </c>
      <c r="C4620" s="98" t="s">
        <v>5695</v>
      </c>
      <c r="D4620" s="552" t="s">
        <v>5939</v>
      </c>
      <c r="E4620" s="552" t="s">
        <v>486</v>
      </c>
      <c r="F4620" s="554">
        <v>35.89</v>
      </c>
      <c r="G4620" s="552" t="s">
        <v>5228</v>
      </c>
      <c r="H4620" s="552" t="s">
        <v>1015</v>
      </c>
      <c r="I4620" s="553">
        <v>3342</v>
      </c>
      <c r="J4620" s="481" t="s">
        <v>1026</v>
      </c>
      <c r="K4620" s="482" t="s">
        <v>4207</v>
      </c>
      <c r="L4620" t="str">
        <f>VLOOKUP(J4620,'State V-Lookup'!$A$1:$B$19,2,0)</f>
        <v>TENNESSEE</v>
      </c>
      <c r="M4620" t="str">
        <f>VLOOKUP(I4620,'Cost Center VLookup'!$A$1:$C$99,2,0)</f>
        <v>3342 Mid St Div Franklin Operations</v>
      </c>
      <c r="N4620" t="str">
        <f>VLOOKUP(I4620,'Cost Center VLookup'!$A$1:$C$89,3,0)</f>
        <v>Kenny Hay / Steve Steiger</v>
      </c>
      <c r="O4620" t="str">
        <f>VLOOKUP(I4620,'Cost Center VLookup'!$A$1:$D$97,4,0)</f>
        <v>Brett Lowe</v>
      </c>
    </row>
    <row r="4621" spans="1:15" ht="15" hidden="1">
      <c r="A4621" s="552" t="s">
        <v>5937</v>
      </c>
      <c r="B4621" s="553">
        <v>202304</v>
      </c>
      <c r="C4621" s="98" t="s">
        <v>5695</v>
      </c>
      <c r="D4621" s="552" t="s">
        <v>5939</v>
      </c>
      <c r="E4621" s="552" t="s">
        <v>486</v>
      </c>
      <c r="F4621" s="554">
        <v>73.09</v>
      </c>
      <c r="G4621" s="552" t="s">
        <v>5228</v>
      </c>
      <c r="H4621" s="552" t="s">
        <v>1015</v>
      </c>
      <c r="I4621" s="553">
        <v>3342</v>
      </c>
      <c r="J4621" s="481" t="s">
        <v>1026</v>
      </c>
      <c r="K4621" s="482" t="s">
        <v>4207</v>
      </c>
      <c r="L4621" t="str">
        <f>VLOOKUP(J4621,'State V-Lookup'!$A$1:$B$19,2,0)</f>
        <v>TENNESSEE</v>
      </c>
      <c r="M4621" t="str">
        <f>VLOOKUP(I4621,'Cost Center VLookup'!$A$1:$C$99,2,0)</f>
        <v>3342 Mid St Div Franklin Operations</v>
      </c>
      <c r="N4621" t="str">
        <f>VLOOKUP(I4621,'Cost Center VLookup'!$A$1:$C$89,3,0)</f>
        <v>Kenny Hay / Steve Steiger</v>
      </c>
      <c r="O4621" t="str">
        <f>VLOOKUP(I4621,'Cost Center VLookup'!$A$1:$D$97,4,0)</f>
        <v>Brett Lowe</v>
      </c>
    </row>
    <row r="4622" spans="1:15" ht="15" hidden="1">
      <c r="A4622" s="552" t="s">
        <v>5937</v>
      </c>
      <c r="B4622" s="553">
        <v>202304</v>
      </c>
      <c r="C4622" s="98" t="s">
        <v>5695</v>
      </c>
      <c r="D4622" s="552" t="s">
        <v>5939</v>
      </c>
      <c r="E4622" s="552" t="s">
        <v>486</v>
      </c>
      <c r="F4622" s="554">
        <v>302.94</v>
      </c>
      <c r="G4622" s="552" t="s">
        <v>5228</v>
      </c>
      <c r="H4622" s="552" t="s">
        <v>1015</v>
      </c>
      <c r="I4622" s="553">
        <v>3342</v>
      </c>
      <c r="J4622" s="481" t="s">
        <v>1026</v>
      </c>
      <c r="K4622" s="482" t="s">
        <v>4207</v>
      </c>
      <c r="L4622" t="str">
        <f>VLOOKUP(J4622,'State V-Lookup'!$A$1:$B$19,2,0)</f>
        <v>TENNESSEE</v>
      </c>
      <c r="M4622" t="str">
        <f>VLOOKUP(I4622,'Cost Center VLookup'!$A$1:$C$99,2,0)</f>
        <v>3342 Mid St Div Franklin Operations</v>
      </c>
      <c r="N4622" t="str">
        <f>VLOOKUP(I4622,'Cost Center VLookup'!$A$1:$C$89,3,0)</f>
        <v>Kenny Hay / Steve Steiger</v>
      </c>
      <c r="O4622" t="str">
        <f>VLOOKUP(I4622,'Cost Center VLookup'!$A$1:$D$97,4,0)</f>
        <v>Brett Lowe</v>
      </c>
    </row>
    <row r="4623" spans="1:15" ht="15" hidden="1">
      <c r="A4623" s="552" t="s">
        <v>5940</v>
      </c>
      <c r="B4623" s="553">
        <v>202304</v>
      </c>
      <c r="C4623" s="98" t="s">
        <v>5695</v>
      </c>
      <c r="D4623" s="552" t="s">
        <v>5941</v>
      </c>
      <c r="E4623" s="552" t="s">
        <v>2828</v>
      </c>
      <c r="F4623" s="554">
        <v>500</v>
      </c>
      <c r="G4623" s="552" t="s">
        <v>5228</v>
      </c>
      <c r="H4623" s="552" t="s">
        <v>1015</v>
      </c>
      <c r="I4623" s="553">
        <v>3434</v>
      </c>
      <c r="J4623" s="481" t="s">
        <v>1026</v>
      </c>
      <c r="K4623" s="482" t="s">
        <v>4207</v>
      </c>
      <c r="L4623" t="str">
        <f>VLOOKUP(J4623,'State V-Lookup'!$A$1:$B$19,2,0)</f>
        <v>TENNESSEE</v>
      </c>
      <c r="M4623" t="str">
        <f>VLOOKUP(I4623,'Cost Center VLookup'!$A$1:$C$99,2,0)</f>
        <v>3434 Mid St Div Maryville Operations</v>
      </c>
      <c r="N4623" t="str">
        <f>VLOOKUP(I4623,'Cost Center VLookup'!$A$1:$C$89,3,0)</f>
        <v>Bobby Burrell</v>
      </c>
      <c r="O4623" t="str">
        <f>VLOOKUP(I4623,'Cost Center VLookup'!$A$1:$D$97,4,0)</f>
        <v>Bernie Anderson</v>
      </c>
    </row>
    <row r="4624" spans="1:15" ht="15" hidden="1">
      <c r="A4624" s="552" t="s">
        <v>5942</v>
      </c>
      <c r="B4624" s="553">
        <v>202304</v>
      </c>
      <c r="C4624" s="98" t="s">
        <v>5695</v>
      </c>
      <c r="D4624" s="552" t="s">
        <v>5943</v>
      </c>
      <c r="E4624" s="552" t="s">
        <v>3206</v>
      </c>
      <c r="F4624" s="554">
        <v>300</v>
      </c>
      <c r="G4624" s="552" t="s">
        <v>5228</v>
      </c>
      <c r="H4624" s="552" t="s">
        <v>1015</v>
      </c>
      <c r="I4624" s="553">
        <v>2636</v>
      </c>
      <c r="J4624" s="351" t="s">
        <v>1011</v>
      </c>
      <c r="K4624" s="482" t="s">
        <v>4207</v>
      </c>
      <c r="L4624" t="str">
        <f>VLOOKUP(J4624,'State V-Lookup'!$A$1:$B$19,2,0)</f>
        <v>KENTUCKY</v>
      </c>
      <c r="M4624" t="str">
        <f>VLOOKUP(I4624,'Cost Center VLookup'!$A$1:$C$99,2,0)</f>
        <v>2636 KY Div Owensboro C&amp;M/Service</v>
      </c>
      <c r="N4624" t="str">
        <f>VLOOKUP(I4624,'Cost Center VLookup'!$A$1:$C$89,3,0)</f>
        <v>Robbie Porter / Daniel Mayfield</v>
      </c>
      <c r="O4624" t="str">
        <f>VLOOKUP(I4624,'Cost Center VLookup'!$A$1:$D$97,4,0)</f>
        <v>Mariam Tucker</v>
      </c>
    </row>
    <row r="4625" spans="1:15" ht="15" hidden="1">
      <c r="A4625" s="552" t="s">
        <v>5944</v>
      </c>
      <c r="B4625" s="553">
        <v>202304</v>
      </c>
      <c r="C4625" s="98" t="s">
        <v>5695</v>
      </c>
      <c r="D4625" s="552" t="s">
        <v>5945</v>
      </c>
      <c r="E4625" s="552" t="s">
        <v>3445</v>
      </c>
      <c r="F4625" s="554">
        <v>500</v>
      </c>
      <c r="G4625" s="552" t="s">
        <v>5228</v>
      </c>
      <c r="H4625" s="552" t="s">
        <v>1015</v>
      </c>
      <c r="I4625" s="553">
        <v>3439</v>
      </c>
      <c r="J4625" s="555" t="s">
        <v>1035</v>
      </c>
      <c r="K4625" s="482" t="s">
        <v>4206</v>
      </c>
      <c r="L4625" t="str">
        <f>VLOOKUP(J4625,'State V-Lookup'!$A$1:$B$19,2,0)</f>
        <v>VIRGINIA</v>
      </c>
      <c r="M4625" t="str">
        <f>VLOOKUP(I4625,'Cost Center VLookup'!$A$1:$C$99,2,0)</f>
        <v>3439 Mid St Div New River South Operations</v>
      </c>
      <c r="N4625" t="str">
        <f>VLOOKUP(I4625,'Cost Center VLookup'!$A$1:$C$89,3,0)</f>
        <v>Alex House</v>
      </c>
      <c r="O4625" t="str">
        <f>VLOOKUP(I4625,'Cost Center VLookup'!$A$1:$D$97,4,0)</f>
        <v>Bernie Anderson</v>
      </c>
    </row>
    <row r="4626" spans="1:15" ht="15" hidden="1">
      <c r="A4626" s="552" t="s">
        <v>5944</v>
      </c>
      <c r="B4626" s="553">
        <v>202304</v>
      </c>
      <c r="C4626" s="98" t="s">
        <v>5695</v>
      </c>
      <c r="D4626" s="552" t="s">
        <v>5946</v>
      </c>
      <c r="E4626" s="552" t="s">
        <v>3333</v>
      </c>
      <c r="F4626" s="554">
        <v>250</v>
      </c>
      <c r="G4626" s="552" t="s">
        <v>5228</v>
      </c>
      <c r="H4626" s="552" t="s">
        <v>1015</v>
      </c>
      <c r="I4626" s="553">
        <v>2736</v>
      </c>
      <c r="J4626" s="351" t="s">
        <v>1011</v>
      </c>
      <c r="K4626" s="482" t="s">
        <v>4207</v>
      </c>
      <c r="L4626" t="str">
        <f>VLOOKUP(J4626,'State V-Lookup'!$A$1:$B$19,2,0)</f>
        <v>KENTUCKY</v>
      </c>
      <c r="M4626" t="str">
        <f>VLOOKUP(I4626,'Cost Center VLookup'!$A$1:$C$99,2,0)</f>
        <v>2736 KY Div Hopkinsville C&amp;M/Service</v>
      </c>
      <c r="N4626" t="str">
        <f>VLOOKUP(I4626,'Cost Center VLookup'!$A$1:$C$89,3,0)</f>
        <v>Ryan Tolbert</v>
      </c>
      <c r="O4626" t="str">
        <f>VLOOKUP(I4626,'Cost Center VLookup'!$A$1:$D$97,4,0)</f>
        <v>Mariam Tucker</v>
      </c>
    </row>
    <row r="4627" spans="1:15" ht="15" hidden="1">
      <c r="A4627" s="552" t="s">
        <v>5947</v>
      </c>
      <c r="B4627" s="553">
        <v>202304</v>
      </c>
      <c r="C4627" s="98" t="s">
        <v>5695</v>
      </c>
      <c r="D4627" s="552" t="s">
        <v>5948</v>
      </c>
      <c r="E4627" s="552" t="s">
        <v>691</v>
      </c>
      <c r="F4627" s="554">
        <v>2500</v>
      </c>
      <c r="G4627" s="552" t="s">
        <v>5228</v>
      </c>
      <c r="H4627" s="552" t="s">
        <v>1015</v>
      </c>
      <c r="I4627" s="553">
        <v>3438</v>
      </c>
      <c r="J4627" s="555" t="s">
        <v>1035</v>
      </c>
      <c r="K4627" s="535" t="s">
        <v>4228</v>
      </c>
      <c r="L4627" t="str">
        <f>VLOOKUP(J4627,'State V-Lookup'!$A$1:$B$19,2,0)</f>
        <v>VIRGINIA</v>
      </c>
      <c r="M4627" t="str">
        <f>VLOOKUP(I4627,'Cost Center VLookup'!$A$1:$C$99,2,0)</f>
        <v>3438 Mid St Div New River North Operations</v>
      </c>
      <c r="N4627" t="str">
        <f>VLOOKUP(I4627,'Cost Center VLookup'!$A$1:$C$89,3,0)</f>
        <v>Perry Patterson</v>
      </c>
      <c r="O4627" t="str">
        <f>VLOOKUP(I4627,'Cost Center VLookup'!$A$1:$D$97,4,0)</f>
        <v>Bernie Anderson</v>
      </c>
    </row>
    <row r="4628" spans="1:15" ht="15" hidden="1">
      <c r="A4628" s="552" t="s">
        <v>5947</v>
      </c>
      <c r="B4628" s="553">
        <v>202304</v>
      </c>
      <c r="C4628" s="98" t="s">
        <v>5695</v>
      </c>
      <c r="D4628" s="552" t="s">
        <v>5949</v>
      </c>
      <c r="E4628" s="552" t="s">
        <v>4712</v>
      </c>
      <c r="F4628" s="554">
        <v>500</v>
      </c>
      <c r="G4628" s="552" t="s">
        <v>5228</v>
      </c>
      <c r="H4628" s="552" t="s">
        <v>1015</v>
      </c>
      <c r="I4628" s="553">
        <v>3343</v>
      </c>
      <c r="J4628" s="481" t="s">
        <v>1026</v>
      </c>
      <c r="K4628" s="482" t="s">
        <v>4206</v>
      </c>
      <c r="L4628" t="str">
        <f>VLOOKUP(J4628,'State V-Lookup'!$A$1:$B$19,2,0)</f>
        <v>TENNESSEE</v>
      </c>
      <c r="M4628" t="str">
        <f>VLOOKUP(I4628,'Cost Center VLookup'!$A$1:$C$99,2,0)</f>
        <v>3343 Mid St Div Murfreesboro Operations</v>
      </c>
      <c r="N4628" t="str">
        <f>VLOOKUP(I4628,'Cost Center VLookup'!$A$1:$C$89,3,0)</f>
        <v>James Robbins / Jason Griffin</v>
      </c>
      <c r="O4628" t="str">
        <f>VLOOKUP(I4628,'Cost Center VLookup'!$A$1:$D$97,4,0)</f>
        <v>Brett Lowe</v>
      </c>
    </row>
    <row r="4629" spans="1:15" ht="15" hidden="1">
      <c r="A4629" s="552" t="s">
        <v>5947</v>
      </c>
      <c r="B4629" s="553">
        <v>202304</v>
      </c>
      <c r="C4629" s="98" t="s">
        <v>5695</v>
      </c>
      <c r="D4629" s="552" t="s">
        <v>5950</v>
      </c>
      <c r="E4629" s="552" t="s">
        <v>4393</v>
      </c>
      <c r="F4629" s="554">
        <v>100</v>
      </c>
      <c r="G4629" s="552" t="s">
        <v>5226</v>
      </c>
      <c r="H4629" s="552" t="s">
        <v>1012</v>
      </c>
      <c r="I4629" s="553">
        <v>2736</v>
      </c>
      <c r="J4629" s="351" t="s">
        <v>1011</v>
      </c>
      <c r="K4629" s="482" t="s">
        <v>4206</v>
      </c>
      <c r="L4629" t="str">
        <f>VLOOKUP(J4629,'State V-Lookup'!$A$1:$B$19,2,0)</f>
        <v>KENTUCKY</v>
      </c>
      <c r="M4629" t="str">
        <f>VLOOKUP(I4629,'Cost Center VLookup'!$A$1:$C$99,2,0)</f>
        <v>2736 KY Div Hopkinsville C&amp;M/Service</v>
      </c>
      <c r="N4629" t="str">
        <f>VLOOKUP(I4629,'Cost Center VLookup'!$A$1:$C$89,3,0)</f>
        <v>Ryan Tolbert</v>
      </c>
      <c r="O4629" t="str">
        <f>VLOOKUP(I4629,'Cost Center VLookup'!$A$1:$D$97,4,0)</f>
        <v>Mariam Tucker</v>
      </c>
    </row>
    <row r="4630" spans="1:15" ht="15" hidden="1">
      <c r="A4630" s="552" t="s">
        <v>5947</v>
      </c>
      <c r="B4630" s="553">
        <v>202304</v>
      </c>
      <c r="C4630" s="98" t="s">
        <v>5695</v>
      </c>
      <c r="D4630" s="552" t="s">
        <v>5951</v>
      </c>
      <c r="E4630" s="552" t="s">
        <v>1486</v>
      </c>
      <c r="F4630" s="554">
        <v>1871.99</v>
      </c>
      <c r="G4630" s="552" t="s">
        <v>5493</v>
      </c>
      <c r="H4630" s="552" t="s">
        <v>4550</v>
      </c>
      <c r="I4630" s="553">
        <v>3333</v>
      </c>
      <c r="J4630" s="555" t="s">
        <v>1035</v>
      </c>
      <c r="K4630" s="482" t="s">
        <v>4207</v>
      </c>
      <c r="L4630" t="str">
        <f>VLOOKUP(J4630,'State V-Lookup'!$A$1:$B$19,2,0)</f>
        <v>VIRGINIA</v>
      </c>
      <c r="M4630" t="str">
        <f>VLOOKUP(I4630,'Cost Center VLookup'!$A$1:$C$99,2,0)</f>
        <v>3333 Mid St Div Public Affairs</v>
      </c>
      <c r="N4630" t="str">
        <f>VLOOKUP(I4630,'Cost Center VLookup'!$A$1:$C$89,3,0)</f>
        <v>Mark Martin</v>
      </c>
      <c r="O4630" t="str">
        <f>VLOOKUP(I4630,'Cost Center VLookup'!$A$1:$D$97,4,0)</f>
        <v>Administration</v>
      </c>
    </row>
    <row r="4631" spans="1:15" ht="15" hidden="1">
      <c r="A4631" s="552" t="s">
        <v>5947</v>
      </c>
      <c r="B4631" s="553">
        <v>202304</v>
      </c>
      <c r="C4631" s="98" t="s">
        <v>5695</v>
      </c>
      <c r="D4631" s="552" t="s">
        <v>5951</v>
      </c>
      <c r="E4631" s="552" t="s">
        <v>1486</v>
      </c>
      <c r="F4631" s="554">
        <v>4435.5200000000004</v>
      </c>
      <c r="G4631" s="552" t="s">
        <v>5493</v>
      </c>
      <c r="H4631" s="552" t="s">
        <v>4550</v>
      </c>
      <c r="I4631" s="553">
        <v>3333</v>
      </c>
      <c r="J4631" s="481" t="s">
        <v>1026</v>
      </c>
      <c r="K4631" s="482" t="s">
        <v>4207</v>
      </c>
      <c r="L4631" t="str">
        <f>VLOOKUP(J4631,'State V-Lookup'!$A$1:$B$19,2,0)</f>
        <v>TENNESSEE</v>
      </c>
      <c r="M4631" t="str">
        <f>VLOOKUP(I4631,'Cost Center VLookup'!$A$1:$C$99,2,0)</f>
        <v>3333 Mid St Div Public Affairs</v>
      </c>
      <c r="N4631" t="str">
        <f>VLOOKUP(I4631,'Cost Center VLookup'!$A$1:$C$89,3,0)</f>
        <v>Mark Martin</v>
      </c>
      <c r="O4631" t="str">
        <f>VLOOKUP(I4631,'Cost Center VLookup'!$A$1:$D$97,4,0)</f>
        <v>Administration</v>
      </c>
    </row>
    <row r="4632" spans="1:15" ht="15" hidden="1">
      <c r="A4632" s="552" t="s">
        <v>5947</v>
      </c>
      <c r="B4632" s="553">
        <v>202304</v>
      </c>
      <c r="C4632" s="98" t="s">
        <v>5695</v>
      </c>
      <c r="D4632" s="552" t="s">
        <v>5951</v>
      </c>
      <c r="E4632" s="552" t="s">
        <v>1486</v>
      </c>
      <c r="F4632" s="554">
        <v>20991.84</v>
      </c>
      <c r="G4632" s="552" t="s">
        <v>5493</v>
      </c>
      <c r="H4632" s="552" t="s">
        <v>4550</v>
      </c>
      <c r="I4632" s="553">
        <v>3333</v>
      </c>
      <c r="J4632" s="351" t="s">
        <v>1011</v>
      </c>
      <c r="K4632" s="482" t="s">
        <v>4207</v>
      </c>
      <c r="L4632" t="str">
        <f>VLOOKUP(J4632,'State V-Lookup'!$A$1:$B$19,2,0)</f>
        <v>KENTUCKY</v>
      </c>
      <c r="M4632" t="str">
        <f>VLOOKUP(I4632,'Cost Center VLookup'!$A$1:$C$99,2,0)</f>
        <v>3333 Mid St Div Public Affairs</v>
      </c>
      <c r="N4632" t="str">
        <f>VLOOKUP(I4632,'Cost Center VLookup'!$A$1:$C$89,3,0)</f>
        <v>Mark Martin</v>
      </c>
      <c r="O4632" t="str">
        <f>VLOOKUP(I4632,'Cost Center VLookup'!$A$1:$D$97,4,0)</f>
        <v>Administration</v>
      </c>
    </row>
    <row r="4633" spans="1:15" ht="15" hidden="1">
      <c r="A4633" s="552" t="s">
        <v>5947</v>
      </c>
      <c r="B4633" s="553">
        <v>202304</v>
      </c>
      <c r="C4633" s="98" t="s">
        <v>5695</v>
      </c>
      <c r="D4633" s="552" t="s">
        <v>1695</v>
      </c>
      <c r="F4633" s="554">
        <v>12.19</v>
      </c>
      <c r="G4633" s="552" t="s">
        <v>5228</v>
      </c>
      <c r="H4633" s="552" t="s">
        <v>4550</v>
      </c>
      <c r="I4633" s="553">
        <v>3434</v>
      </c>
      <c r="J4633" s="481" t="s">
        <v>1026</v>
      </c>
      <c r="K4633" s="482" t="s">
        <v>4207</v>
      </c>
      <c r="L4633" t="str">
        <f>VLOOKUP(J4633,'State V-Lookup'!$A$1:$B$19,2,0)</f>
        <v>TENNESSEE</v>
      </c>
      <c r="M4633" t="str">
        <f>VLOOKUP(I4633,'Cost Center VLookup'!$A$1:$C$99,2,0)</f>
        <v>3434 Mid St Div Maryville Operations</v>
      </c>
      <c r="N4633" t="str">
        <f>VLOOKUP(I4633,'Cost Center VLookup'!$A$1:$C$89,3,0)</f>
        <v>Bobby Burrell</v>
      </c>
      <c r="O4633" t="str">
        <f>VLOOKUP(I4633,'Cost Center VLookup'!$A$1:$D$97,4,0)</f>
        <v>Bernie Anderson</v>
      </c>
    </row>
    <row r="4634" spans="1:15" ht="15" hidden="1">
      <c r="A4634" s="556" t="s">
        <v>5952</v>
      </c>
      <c r="B4634" s="557">
        <v>202305</v>
      </c>
      <c r="C4634" s="98" t="s">
        <v>5695</v>
      </c>
      <c r="D4634" s="556" t="s">
        <v>5953</v>
      </c>
      <c r="E4634" s="556" t="s">
        <v>755</v>
      </c>
      <c r="F4634" s="558">
        <v>250</v>
      </c>
      <c r="G4634" s="556" t="s">
        <v>5228</v>
      </c>
      <c r="H4634" s="556" t="s">
        <v>1015</v>
      </c>
      <c r="I4634" s="557">
        <v>2734</v>
      </c>
      <c r="J4634" s="351" t="s">
        <v>1011</v>
      </c>
      <c r="K4634" s="482" t="s">
        <v>4207</v>
      </c>
      <c r="L4634" t="str">
        <f>VLOOKUP(J4634,'State V-Lookup'!$A$1:$B$19,2,0)</f>
        <v>KENTUCKY</v>
      </c>
      <c r="M4634" t="str">
        <f>VLOOKUP(I4634,'Cost Center VLookup'!$A$1:$C$99,2,0)</f>
        <v>2734 KY Div Bowling Green C&amp;M/Service</v>
      </c>
      <c r="N4634" t="str">
        <f>VLOOKUP(I4634,'Cost Center VLookup'!$A$1:$C$89,3,0)</f>
        <v>Don Bonner / Kolby Beals</v>
      </c>
      <c r="O4634" t="str">
        <f>VLOOKUP(I4634,'Cost Center VLookup'!$A$1:$D$97,4,0)</f>
        <v>Mike Close</v>
      </c>
    </row>
    <row r="4635" spans="1:15" ht="15" hidden="1">
      <c r="A4635" s="556" t="s">
        <v>5954</v>
      </c>
      <c r="B4635" s="557">
        <v>202305</v>
      </c>
      <c r="C4635" s="98" t="s">
        <v>5695</v>
      </c>
      <c r="D4635" s="556" t="s">
        <v>5955</v>
      </c>
      <c r="E4635" s="556" t="s">
        <v>5956</v>
      </c>
      <c r="F4635" s="558">
        <v>500</v>
      </c>
      <c r="G4635" s="556" t="s">
        <v>5226</v>
      </c>
      <c r="H4635" s="556" t="s">
        <v>1012</v>
      </c>
      <c r="I4635" s="557">
        <v>2734</v>
      </c>
      <c r="J4635" s="351" t="s">
        <v>1011</v>
      </c>
      <c r="K4635" s="482" t="s">
        <v>4206</v>
      </c>
      <c r="L4635" t="str">
        <f>VLOOKUP(J4635,'State V-Lookup'!$A$1:$B$19,2,0)</f>
        <v>KENTUCKY</v>
      </c>
      <c r="M4635" t="str">
        <f>VLOOKUP(I4635,'Cost Center VLookup'!$A$1:$C$99,2,0)</f>
        <v>2734 KY Div Bowling Green C&amp;M/Service</v>
      </c>
      <c r="N4635" t="str">
        <f>VLOOKUP(I4635,'Cost Center VLookup'!$A$1:$C$89,3,0)</f>
        <v>Don Bonner / Kolby Beals</v>
      </c>
      <c r="O4635" t="str">
        <f>VLOOKUP(I4635,'Cost Center VLookup'!$A$1:$D$97,4,0)</f>
        <v>Mike Close</v>
      </c>
    </row>
    <row r="4636" spans="1:15" ht="15" hidden="1">
      <c r="A4636" s="556" t="s">
        <v>5957</v>
      </c>
      <c r="B4636" s="557">
        <v>202305</v>
      </c>
      <c r="C4636" s="98" t="s">
        <v>5695</v>
      </c>
      <c r="D4636" s="556" t="s">
        <v>5958</v>
      </c>
      <c r="E4636" s="556" t="s">
        <v>470</v>
      </c>
      <c r="F4636" s="558">
        <v>2000</v>
      </c>
      <c r="G4636" s="556" t="s">
        <v>5228</v>
      </c>
      <c r="H4636" s="556" t="s">
        <v>1015</v>
      </c>
      <c r="I4636" s="557">
        <v>2634</v>
      </c>
      <c r="J4636" s="351" t="s">
        <v>1011</v>
      </c>
      <c r="K4636" s="482" t="s">
        <v>4207</v>
      </c>
      <c r="L4636" t="str">
        <f>VLOOKUP(J4636,'State V-Lookup'!$A$1:$B$19,2,0)</f>
        <v>KENTUCKY</v>
      </c>
      <c r="M4636" t="str">
        <f>VLOOKUP(I4636,'Cost Center VLookup'!$A$1:$C$99,2,0)</f>
        <v>2634 KY Div Madisonville C&amp;M/Service</v>
      </c>
      <c r="N4636" t="str">
        <f>VLOOKUP(I4636,'Cost Center VLookup'!$A$1:$C$89,3,0)</f>
        <v>Mike Coleman</v>
      </c>
      <c r="O4636" t="str">
        <f>VLOOKUP(I4636,'Cost Center VLookup'!$A$1:$D$97,4,0)</f>
        <v>Mariam Tucker</v>
      </c>
    </row>
    <row r="4637" spans="1:15" ht="15" hidden="1">
      <c r="A4637" s="556" t="s">
        <v>5957</v>
      </c>
      <c r="B4637" s="557">
        <v>202305</v>
      </c>
      <c r="C4637" s="98" t="s">
        <v>5695</v>
      </c>
      <c r="D4637" s="556" t="s">
        <v>5959</v>
      </c>
      <c r="E4637" s="556" t="s">
        <v>470</v>
      </c>
      <c r="F4637" s="558">
        <v>400</v>
      </c>
      <c r="G4637" s="556" t="s">
        <v>5228</v>
      </c>
      <c r="H4637" s="556" t="s">
        <v>1015</v>
      </c>
      <c r="I4637" s="557">
        <v>2634</v>
      </c>
      <c r="J4637" s="351" t="s">
        <v>1011</v>
      </c>
      <c r="K4637" s="482" t="s">
        <v>4207</v>
      </c>
      <c r="L4637" t="str">
        <f>VLOOKUP(J4637,'State V-Lookup'!$A$1:$B$19,2,0)</f>
        <v>KENTUCKY</v>
      </c>
      <c r="M4637" t="str">
        <f>VLOOKUP(I4637,'Cost Center VLookup'!$A$1:$C$99,2,0)</f>
        <v>2634 KY Div Madisonville C&amp;M/Service</v>
      </c>
      <c r="N4637" t="str">
        <f>VLOOKUP(I4637,'Cost Center VLookup'!$A$1:$C$89,3,0)</f>
        <v>Mike Coleman</v>
      </c>
      <c r="O4637" t="str">
        <f>VLOOKUP(I4637,'Cost Center VLookup'!$A$1:$D$97,4,0)</f>
        <v>Mariam Tucker</v>
      </c>
    </row>
    <row r="4638" spans="1:15" ht="15" hidden="1">
      <c r="A4638" s="556" t="s">
        <v>5957</v>
      </c>
      <c r="B4638" s="557">
        <v>202305</v>
      </c>
      <c r="C4638" s="98" t="s">
        <v>5695</v>
      </c>
      <c r="D4638" s="556" t="s">
        <v>5960</v>
      </c>
      <c r="E4638" s="556" t="s">
        <v>1442</v>
      </c>
      <c r="F4638" s="558">
        <v>200</v>
      </c>
      <c r="G4638" s="556" t="s">
        <v>5355</v>
      </c>
      <c r="H4638" s="556" t="s">
        <v>1019</v>
      </c>
      <c r="I4638" s="557">
        <v>3342</v>
      </c>
      <c r="J4638" s="481" t="s">
        <v>1026</v>
      </c>
      <c r="K4638" s="482" t="s">
        <v>4207</v>
      </c>
      <c r="L4638" t="str">
        <f>VLOOKUP(J4638,'State V-Lookup'!$A$1:$B$19,2,0)</f>
        <v>TENNESSEE</v>
      </c>
      <c r="M4638" t="str">
        <f>VLOOKUP(I4638,'Cost Center VLookup'!$A$1:$C$99,2,0)</f>
        <v>3342 Mid St Div Franklin Operations</v>
      </c>
      <c r="N4638" t="str">
        <f>VLOOKUP(I4638,'Cost Center VLookup'!$A$1:$C$89,3,0)</f>
        <v>Kenny Hay / Steve Steiger</v>
      </c>
      <c r="O4638" t="str">
        <f>VLOOKUP(I4638,'Cost Center VLookup'!$A$1:$D$97,4,0)</f>
        <v>Brett Lowe</v>
      </c>
    </row>
    <row r="4639" spans="1:15" ht="15" hidden="1">
      <c r="A4639" s="556" t="s">
        <v>5957</v>
      </c>
      <c r="B4639" s="557">
        <v>202305</v>
      </c>
      <c r="C4639" s="98" t="s">
        <v>5695</v>
      </c>
      <c r="D4639" s="556" t="s">
        <v>5961</v>
      </c>
      <c r="E4639" s="556" t="s">
        <v>491</v>
      </c>
      <c r="F4639" s="558">
        <v>2500</v>
      </c>
      <c r="G4639" s="556" t="s">
        <v>5228</v>
      </c>
      <c r="H4639" s="556" t="s">
        <v>1015</v>
      </c>
      <c r="I4639" s="557">
        <v>3434</v>
      </c>
      <c r="J4639" s="481" t="s">
        <v>1026</v>
      </c>
      <c r="K4639" s="482" t="s">
        <v>4207</v>
      </c>
      <c r="L4639" t="str">
        <f>VLOOKUP(J4639,'State V-Lookup'!$A$1:$B$19,2,0)</f>
        <v>TENNESSEE</v>
      </c>
      <c r="M4639" t="str">
        <f>VLOOKUP(I4639,'Cost Center VLookup'!$A$1:$C$99,2,0)</f>
        <v>3434 Mid St Div Maryville Operations</v>
      </c>
      <c r="N4639" t="str">
        <f>VLOOKUP(I4639,'Cost Center VLookup'!$A$1:$C$89,3,0)</f>
        <v>Bobby Burrell</v>
      </c>
      <c r="O4639" t="str">
        <f>VLOOKUP(I4639,'Cost Center VLookup'!$A$1:$D$97,4,0)</f>
        <v>Bernie Anderson</v>
      </c>
    </row>
    <row r="4640" spans="1:15" ht="15" hidden="1">
      <c r="A4640" s="556" t="s">
        <v>5957</v>
      </c>
      <c r="B4640" s="557">
        <v>202305</v>
      </c>
      <c r="C4640" s="98" t="s">
        <v>5695</v>
      </c>
      <c r="D4640" s="556" t="s">
        <v>5962</v>
      </c>
      <c r="E4640" s="556" t="s">
        <v>1582</v>
      </c>
      <c r="F4640" s="558">
        <v>12500</v>
      </c>
      <c r="G4640" s="556" t="s">
        <v>5228</v>
      </c>
      <c r="H4640" s="556" t="s">
        <v>1015</v>
      </c>
      <c r="I4640" s="557">
        <v>3333</v>
      </c>
      <c r="J4640" s="481" t="s">
        <v>1026</v>
      </c>
      <c r="K4640" s="482" t="s">
        <v>4207</v>
      </c>
      <c r="L4640" t="str">
        <f>VLOOKUP(J4640,'State V-Lookup'!$A$1:$B$19,2,0)</f>
        <v>TENNESSEE</v>
      </c>
      <c r="M4640" t="str">
        <f>VLOOKUP(I4640,'Cost Center VLookup'!$A$1:$C$99,2,0)</f>
        <v>3333 Mid St Div Public Affairs</v>
      </c>
      <c r="N4640" t="str">
        <f>VLOOKUP(I4640,'Cost Center VLookup'!$A$1:$C$89,3,0)</f>
        <v>Mark Martin</v>
      </c>
      <c r="O4640" t="str">
        <f>VLOOKUP(I4640,'Cost Center VLookup'!$A$1:$D$97,4,0)</f>
        <v>Administration</v>
      </c>
    </row>
    <row r="4641" spans="1:15" ht="15" hidden="1">
      <c r="A4641" s="556" t="s">
        <v>5957</v>
      </c>
      <c r="B4641" s="557">
        <v>202305</v>
      </c>
      <c r="C4641" s="98" t="s">
        <v>5695</v>
      </c>
      <c r="D4641" s="556" t="s">
        <v>5963</v>
      </c>
      <c r="E4641" s="556" t="s">
        <v>1060</v>
      </c>
      <c r="F4641" s="558">
        <v>1000</v>
      </c>
      <c r="G4641" s="556" t="s">
        <v>5228</v>
      </c>
      <c r="H4641" s="556" t="s">
        <v>1015</v>
      </c>
      <c r="I4641" s="557">
        <v>2636</v>
      </c>
      <c r="J4641" s="351" t="s">
        <v>1011</v>
      </c>
      <c r="K4641" s="482" t="s">
        <v>4207</v>
      </c>
      <c r="L4641" t="str">
        <f>VLOOKUP(J4641,'State V-Lookup'!$A$1:$B$19,2,0)</f>
        <v>KENTUCKY</v>
      </c>
      <c r="M4641" t="str">
        <f>VLOOKUP(I4641,'Cost Center VLookup'!$A$1:$C$99,2,0)</f>
        <v>2636 KY Div Owensboro C&amp;M/Service</v>
      </c>
      <c r="N4641" t="str">
        <f>VLOOKUP(I4641,'Cost Center VLookup'!$A$1:$C$89,3,0)</f>
        <v>Robbie Porter / Daniel Mayfield</v>
      </c>
      <c r="O4641" t="str">
        <f>VLOOKUP(I4641,'Cost Center VLookup'!$A$1:$D$97,4,0)</f>
        <v>Mariam Tucker</v>
      </c>
    </row>
    <row r="4642" spans="1:15" ht="15" hidden="1">
      <c r="A4642" s="556" t="s">
        <v>5964</v>
      </c>
      <c r="B4642" s="557">
        <v>202305</v>
      </c>
      <c r="C4642" s="98" t="s">
        <v>5695</v>
      </c>
      <c r="D4642" s="556" t="s">
        <v>5965</v>
      </c>
      <c r="E4642" s="556" t="s">
        <v>5185</v>
      </c>
      <c r="F4642" s="558">
        <v>3000</v>
      </c>
      <c r="G4642" s="556" t="s">
        <v>5228</v>
      </c>
      <c r="H4642" s="556" t="s">
        <v>1015</v>
      </c>
      <c r="I4642" s="557">
        <v>2734</v>
      </c>
      <c r="J4642" s="351" t="s">
        <v>1011</v>
      </c>
      <c r="K4642" s="482" t="s">
        <v>4207</v>
      </c>
      <c r="L4642" t="str">
        <f>VLOOKUP(J4642,'State V-Lookup'!$A$1:$B$19,2,0)</f>
        <v>KENTUCKY</v>
      </c>
      <c r="M4642" t="str">
        <f>VLOOKUP(I4642,'Cost Center VLookup'!$A$1:$C$99,2,0)</f>
        <v>2734 KY Div Bowling Green C&amp;M/Service</v>
      </c>
      <c r="N4642" t="str">
        <f>VLOOKUP(I4642,'Cost Center VLookup'!$A$1:$C$89,3,0)</f>
        <v>Don Bonner / Kolby Beals</v>
      </c>
      <c r="O4642" t="str">
        <f>VLOOKUP(I4642,'Cost Center VLookup'!$A$1:$D$97,4,0)</f>
        <v>Mike Close</v>
      </c>
    </row>
    <row r="4643" spans="1:15" ht="15" hidden="1">
      <c r="A4643" s="556" t="s">
        <v>5964</v>
      </c>
      <c r="B4643" s="557">
        <v>202305</v>
      </c>
      <c r="C4643" s="98" t="s">
        <v>5695</v>
      </c>
      <c r="D4643" s="556" t="s">
        <v>5966</v>
      </c>
      <c r="E4643" s="556" t="s">
        <v>102</v>
      </c>
      <c r="F4643" s="558">
        <v>1000</v>
      </c>
      <c r="G4643" s="556" t="s">
        <v>5228</v>
      </c>
      <c r="H4643" s="556" t="s">
        <v>1015</v>
      </c>
      <c r="I4643" s="557">
        <v>3338</v>
      </c>
      <c r="J4643" s="481" t="s">
        <v>1026</v>
      </c>
      <c r="K4643" s="482" t="s">
        <v>4207</v>
      </c>
      <c r="L4643" t="str">
        <f>VLOOKUP(J4643,'State V-Lookup'!$A$1:$B$19,2,0)</f>
        <v>TENNESSEE</v>
      </c>
      <c r="M4643" t="str">
        <f>VLOOKUP(I4643,'Cost Center VLookup'!$A$1:$C$99,2,0)</f>
        <v>3338 Mid St Div ILWTN Union City Operations</v>
      </c>
      <c r="N4643" t="str">
        <f>VLOOKUP(I4643,'Cost Center VLookup'!$A$1:$C$89,3,0)</f>
        <v>Pat Mattingly / Sean Jones</v>
      </c>
      <c r="O4643" t="str">
        <f>VLOOKUP(I4643,'Cost Center VLookup'!$A$1:$D$97,4,0)</f>
        <v>Ryan Tolbert</v>
      </c>
    </row>
    <row r="4644" spans="1:15" ht="15" hidden="1">
      <c r="A4644" s="556" t="s">
        <v>5967</v>
      </c>
      <c r="B4644" s="557">
        <v>202305</v>
      </c>
      <c r="C4644" s="98" t="s">
        <v>5695</v>
      </c>
      <c r="D4644" s="556" t="s">
        <v>5968</v>
      </c>
      <c r="E4644" s="556" t="s">
        <v>5817</v>
      </c>
      <c r="F4644" s="558">
        <v>214.93</v>
      </c>
      <c r="G4644" s="556" t="s">
        <v>5228</v>
      </c>
      <c r="H4644" s="556" t="s">
        <v>1015</v>
      </c>
      <c r="I4644" s="557">
        <v>3333</v>
      </c>
      <c r="J4644" s="351" t="s">
        <v>1011</v>
      </c>
      <c r="K4644" s="482" t="s">
        <v>4207</v>
      </c>
      <c r="L4644" t="str">
        <f>VLOOKUP(J4644,'State V-Lookup'!$A$1:$B$19,2,0)</f>
        <v>KENTUCKY</v>
      </c>
      <c r="M4644" t="str">
        <f>VLOOKUP(I4644,'Cost Center VLookup'!$A$1:$C$99,2,0)</f>
        <v>3333 Mid St Div Public Affairs</v>
      </c>
      <c r="N4644" t="str">
        <f>VLOOKUP(I4644,'Cost Center VLookup'!$A$1:$C$89,3,0)</f>
        <v>Mark Martin</v>
      </c>
      <c r="O4644" t="str">
        <f>VLOOKUP(I4644,'Cost Center VLookup'!$A$1:$D$97,4,0)</f>
        <v>Administration</v>
      </c>
    </row>
    <row r="4645" spans="1:15" ht="15" hidden="1">
      <c r="A4645" s="556" t="s">
        <v>5969</v>
      </c>
      <c r="B4645" s="557">
        <v>202305</v>
      </c>
      <c r="C4645" s="98" t="s">
        <v>5695</v>
      </c>
      <c r="D4645" s="556" t="s">
        <v>5970</v>
      </c>
      <c r="E4645" s="556" t="s">
        <v>1542</v>
      </c>
      <c r="F4645" s="558">
        <v>2628.96</v>
      </c>
      <c r="G4645" s="556" t="s">
        <v>5228</v>
      </c>
      <c r="H4645" s="556" t="s">
        <v>1015</v>
      </c>
      <c r="I4645" s="557">
        <v>2637</v>
      </c>
      <c r="J4645" s="351" t="s">
        <v>1011</v>
      </c>
      <c r="K4645" s="482" t="s">
        <v>4206</v>
      </c>
      <c r="L4645" t="str">
        <f>VLOOKUP(J4645,'State V-Lookup'!$A$1:$B$19,2,0)</f>
        <v>KENTUCKY</v>
      </c>
      <c r="M4645" t="str">
        <f>VLOOKUP(I4645,'Cost Center VLookup'!$A$1:$C$99,2,0)</f>
        <v>2637 KY Div Paducah C&amp;M/Service</v>
      </c>
      <c r="N4645" t="str">
        <f>VLOOKUP(I4645,'Cost Center VLookup'!$A$1:$C$89,3,0)</f>
        <v>Pat Mattingly / Sean Jones</v>
      </c>
      <c r="O4645" t="str">
        <f>VLOOKUP(I4645,'Cost Center VLookup'!$A$1:$D$97,4,0)</f>
        <v>Ryan Tolbert</v>
      </c>
    </row>
    <row r="4646" spans="1:15" ht="15" hidden="1">
      <c r="A4646" s="556" t="s">
        <v>5971</v>
      </c>
      <c r="B4646" s="557">
        <v>202305</v>
      </c>
      <c r="C4646" s="98" t="s">
        <v>5695</v>
      </c>
      <c r="D4646" s="556" t="s">
        <v>5972</v>
      </c>
      <c r="E4646" s="556" t="s">
        <v>5473</v>
      </c>
      <c r="F4646" s="558">
        <v>100</v>
      </c>
      <c r="G4646" s="556" t="s">
        <v>5226</v>
      </c>
      <c r="H4646" s="556" t="s">
        <v>1012</v>
      </c>
      <c r="I4646" s="557">
        <v>2634</v>
      </c>
      <c r="J4646" s="351" t="s">
        <v>1011</v>
      </c>
      <c r="K4646" s="482" t="s">
        <v>4206</v>
      </c>
      <c r="L4646" t="str">
        <f>VLOOKUP(J4646,'State V-Lookup'!$A$1:$B$19,2,0)</f>
        <v>KENTUCKY</v>
      </c>
      <c r="M4646" t="str">
        <f>VLOOKUP(I4646,'Cost Center VLookup'!$A$1:$C$99,2,0)</f>
        <v>2634 KY Div Madisonville C&amp;M/Service</v>
      </c>
      <c r="N4646" t="str">
        <f>VLOOKUP(I4646,'Cost Center VLookup'!$A$1:$C$89,3,0)</f>
        <v>Mike Coleman</v>
      </c>
      <c r="O4646" t="str">
        <f>VLOOKUP(I4646,'Cost Center VLookup'!$A$1:$D$97,4,0)</f>
        <v>Mariam Tucker</v>
      </c>
    </row>
    <row r="4647" spans="1:15" ht="15" hidden="1">
      <c r="A4647" s="556" t="s">
        <v>5971</v>
      </c>
      <c r="B4647" s="557">
        <v>202305</v>
      </c>
      <c r="C4647" s="98" t="s">
        <v>5695</v>
      </c>
      <c r="D4647" s="556" t="s">
        <v>5973</v>
      </c>
      <c r="E4647" s="556" t="s">
        <v>5380</v>
      </c>
      <c r="F4647" s="558">
        <v>14150</v>
      </c>
      <c r="G4647" s="556" t="s">
        <v>5226</v>
      </c>
      <c r="H4647" s="556" t="s">
        <v>1012</v>
      </c>
      <c r="I4647" s="557">
        <v>3301</v>
      </c>
      <c r="J4647" s="481" t="s">
        <v>1026</v>
      </c>
      <c r="K4647" s="482" t="s">
        <v>4206</v>
      </c>
      <c r="L4647" t="str">
        <f>VLOOKUP(J4647,'State V-Lookup'!$A$1:$B$19,2,0)</f>
        <v>TENNESSEE</v>
      </c>
      <c r="M4647" t="str">
        <f>VLOOKUP(I4647,'Cost Center VLookup'!$A$1:$C$99,2,0)</f>
        <v>3301 Mid St Div Franklin Administration</v>
      </c>
      <c r="N4647" t="str">
        <f>VLOOKUP(I4647,'Cost Center VLookup'!$A$1:$C$89,3,0)</f>
        <v>Kevin Dobbs</v>
      </c>
      <c r="O4647" t="str">
        <f>VLOOKUP(I4647,'Cost Center VLookup'!$A$1:$D$97,4,0)</f>
        <v>Administration</v>
      </c>
    </row>
    <row r="4648" spans="1:15" ht="15" hidden="1">
      <c r="A4648" s="556" t="s">
        <v>5974</v>
      </c>
      <c r="B4648" s="557">
        <v>202305</v>
      </c>
      <c r="C4648" s="98" t="s">
        <v>5695</v>
      </c>
      <c r="D4648" s="556" t="s">
        <v>5975</v>
      </c>
      <c r="E4648" s="556" t="s">
        <v>486</v>
      </c>
      <c r="F4648" s="558">
        <v>123.53</v>
      </c>
      <c r="G4648" s="556" t="s">
        <v>5228</v>
      </c>
      <c r="H4648" s="556" t="s">
        <v>1015</v>
      </c>
      <c r="I4648" s="557">
        <v>3333</v>
      </c>
      <c r="J4648" s="481" t="s">
        <v>1026</v>
      </c>
      <c r="K4648" s="482" t="s">
        <v>4207</v>
      </c>
      <c r="L4648" t="str">
        <f>VLOOKUP(J4648,'State V-Lookup'!$A$1:$B$19,2,0)</f>
        <v>TENNESSEE</v>
      </c>
      <c r="M4648" t="str">
        <f>VLOOKUP(I4648,'Cost Center VLookup'!$A$1:$C$99,2,0)</f>
        <v>3333 Mid St Div Public Affairs</v>
      </c>
      <c r="N4648" t="str">
        <f>VLOOKUP(I4648,'Cost Center VLookup'!$A$1:$C$89,3,0)</f>
        <v>Mark Martin</v>
      </c>
      <c r="O4648" t="str">
        <f>VLOOKUP(I4648,'Cost Center VLookup'!$A$1:$D$97,4,0)</f>
        <v>Administration</v>
      </c>
    </row>
    <row r="4649" spans="1:15" ht="15" hidden="1">
      <c r="A4649" s="556" t="s">
        <v>5974</v>
      </c>
      <c r="B4649" s="557">
        <v>202305</v>
      </c>
      <c r="C4649" s="98" t="s">
        <v>5695</v>
      </c>
      <c r="D4649" s="556" t="s">
        <v>5975</v>
      </c>
      <c r="E4649" s="556" t="s">
        <v>486</v>
      </c>
      <c r="F4649" s="558">
        <v>699.01</v>
      </c>
      <c r="G4649" s="556" t="s">
        <v>5228</v>
      </c>
      <c r="H4649" s="556" t="s">
        <v>1015</v>
      </c>
      <c r="I4649" s="557">
        <v>3333</v>
      </c>
      <c r="J4649" s="481" t="s">
        <v>1026</v>
      </c>
      <c r="K4649" s="482" t="s">
        <v>4207</v>
      </c>
      <c r="L4649" t="str">
        <f>VLOOKUP(J4649,'State V-Lookup'!$A$1:$B$19,2,0)</f>
        <v>TENNESSEE</v>
      </c>
      <c r="M4649" t="str">
        <f>VLOOKUP(I4649,'Cost Center VLookup'!$A$1:$C$99,2,0)</f>
        <v>3333 Mid St Div Public Affairs</v>
      </c>
      <c r="N4649" t="str">
        <f>VLOOKUP(I4649,'Cost Center VLookup'!$A$1:$C$89,3,0)</f>
        <v>Mark Martin</v>
      </c>
      <c r="O4649" t="str">
        <f>VLOOKUP(I4649,'Cost Center VLookup'!$A$1:$D$97,4,0)</f>
        <v>Administration</v>
      </c>
    </row>
    <row r="4650" spans="1:15" ht="15" hidden="1">
      <c r="A4650" s="556" t="s">
        <v>5974</v>
      </c>
      <c r="B4650" s="557">
        <v>202305</v>
      </c>
      <c r="C4650" s="98" t="s">
        <v>5695</v>
      </c>
      <c r="D4650" s="556" t="s">
        <v>5976</v>
      </c>
      <c r="E4650" s="556" t="s">
        <v>2547</v>
      </c>
      <c r="F4650" s="558">
        <v>5000</v>
      </c>
      <c r="G4650" s="556" t="s">
        <v>5355</v>
      </c>
      <c r="H4650" s="556" t="s">
        <v>1019</v>
      </c>
      <c r="I4650" s="557">
        <v>3333</v>
      </c>
      <c r="J4650" s="481" t="s">
        <v>1026</v>
      </c>
      <c r="K4650" s="482" t="s">
        <v>4206</v>
      </c>
      <c r="L4650" t="str">
        <f>VLOOKUP(J4650,'State V-Lookup'!$A$1:$B$19,2,0)</f>
        <v>TENNESSEE</v>
      </c>
      <c r="M4650" t="str">
        <f>VLOOKUP(I4650,'Cost Center VLookup'!$A$1:$C$99,2,0)</f>
        <v>3333 Mid St Div Public Affairs</v>
      </c>
      <c r="N4650" t="str">
        <f>VLOOKUP(I4650,'Cost Center VLookup'!$A$1:$C$89,3,0)</f>
        <v>Mark Martin</v>
      </c>
      <c r="O4650" t="str">
        <f>VLOOKUP(I4650,'Cost Center VLookup'!$A$1:$D$97,4,0)</f>
        <v>Administration</v>
      </c>
    </row>
    <row r="4651" spans="1:15" ht="15" hidden="1">
      <c r="A4651" s="556" t="s">
        <v>5977</v>
      </c>
      <c r="B4651" s="557">
        <v>202305</v>
      </c>
      <c r="C4651" s="98" t="s">
        <v>5695</v>
      </c>
      <c r="D4651" s="556" t="s">
        <v>5978</v>
      </c>
      <c r="E4651" s="556" t="s">
        <v>4671</v>
      </c>
      <c r="F4651" s="558">
        <v>10000</v>
      </c>
      <c r="G4651" s="556" t="s">
        <v>5228</v>
      </c>
      <c r="H4651" s="556" t="s">
        <v>1015</v>
      </c>
      <c r="I4651" s="557">
        <v>3333</v>
      </c>
      <c r="J4651" s="481" t="s">
        <v>1026</v>
      </c>
      <c r="K4651" s="535" t="s">
        <v>4228</v>
      </c>
      <c r="L4651" t="str">
        <f>VLOOKUP(J4651,'State V-Lookup'!$A$1:$B$19,2,0)</f>
        <v>TENNESSEE</v>
      </c>
      <c r="M4651" t="str">
        <f>VLOOKUP(I4651,'Cost Center VLookup'!$A$1:$C$99,2,0)</f>
        <v>3333 Mid St Div Public Affairs</v>
      </c>
      <c r="N4651" t="str">
        <f>VLOOKUP(I4651,'Cost Center VLookup'!$A$1:$C$89,3,0)</f>
        <v>Mark Martin</v>
      </c>
      <c r="O4651" t="str">
        <f>VLOOKUP(I4651,'Cost Center VLookup'!$A$1:$D$97,4,0)</f>
        <v>Administration</v>
      </c>
    </row>
    <row r="4652" spans="1:15" ht="15" hidden="1">
      <c r="A4652" s="556" t="s">
        <v>5979</v>
      </c>
      <c r="B4652" s="557">
        <v>202305</v>
      </c>
      <c r="C4652" s="98" t="s">
        <v>5695</v>
      </c>
      <c r="D4652" s="556" t="s">
        <v>5980</v>
      </c>
      <c r="E4652" s="556" t="s">
        <v>5915</v>
      </c>
      <c r="F4652" s="558">
        <v>250</v>
      </c>
      <c r="G4652" s="556" t="s">
        <v>5394</v>
      </c>
      <c r="H4652" s="556" t="s">
        <v>5430</v>
      </c>
      <c r="I4652" s="557">
        <v>3333</v>
      </c>
      <c r="J4652" s="481" t="s">
        <v>1026</v>
      </c>
      <c r="K4652" s="482" t="s">
        <v>4207</v>
      </c>
      <c r="L4652" t="str">
        <f>VLOOKUP(J4652,'State V-Lookup'!$A$1:$B$19,2,0)</f>
        <v>TENNESSEE</v>
      </c>
      <c r="M4652" t="str">
        <f>VLOOKUP(I4652,'Cost Center VLookup'!$A$1:$C$99,2,0)</f>
        <v>3333 Mid St Div Public Affairs</v>
      </c>
      <c r="N4652" t="str">
        <f>VLOOKUP(I4652,'Cost Center VLookup'!$A$1:$C$89,3,0)</f>
        <v>Mark Martin</v>
      </c>
      <c r="O4652" t="str">
        <f>VLOOKUP(I4652,'Cost Center VLookup'!$A$1:$D$97,4,0)</f>
        <v>Administration</v>
      </c>
    </row>
    <row r="4653" spans="1:15" ht="15" hidden="1">
      <c r="A4653" s="556" t="s">
        <v>5979</v>
      </c>
      <c r="B4653" s="557">
        <v>202305</v>
      </c>
      <c r="C4653" s="98" t="s">
        <v>5695</v>
      </c>
      <c r="D4653" s="556" t="s">
        <v>5981</v>
      </c>
      <c r="E4653" s="556" t="s">
        <v>5982</v>
      </c>
      <c r="F4653" s="558">
        <v>500</v>
      </c>
      <c r="G4653" s="556" t="s">
        <v>5228</v>
      </c>
      <c r="H4653" s="556" t="s">
        <v>1015</v>
      </c>
      <c r="I4653" s="557">
        <v>3303</v>
      </c>
      <c r="J4653" s="481" t="s">
        <v>1026</v>
      </c>
      <c r="K4653" s="482" t="s">
        <v>4206</v>
      </c>
      <c r="L4653" t="str">
        <f>VLOOKUP(J4653,'State V-Lookup'!$A$1:$B$19,2,0)</f>
        <v>TENNESSEE</v>
      </c>
      <c r="M4653" t="str">
        <f>VLOOKUP(I4653,'Cost Center VLookup'!$A$1:$C$99,2,0)</f>
        <v>3303 Mid St Div Franklin Human Resources</v>
      </c>
      <c r="N4653" t="str">
        <f>VLOOKUP(I4653,'Cost Center VLookup'!$A$1:$C$89,3,0)</f>
        <v>Julie Duff</v>
      </c>
      <c r="O4653" t="str">
        <f>VLOOKUP(I4653,'Cost Center VLookup'!$A$1:$D$97,4,0)</f>
        <v>Administration</v>
      </c>
    </row>
    <row r="4654" spans="1:15" ht="15" hidden="1">
      <c r="A4654" s="556" t="s">
        <v>5979</v>
      </c>
      <c r="B4654" s="557">
        <v>202305</v>
      </c>
      <c r="C4654" s="98" t="s">
        <v>5695</v>
      </c>
      <c r="D4654" s="556" t="s">
        <v>5983</v>
      </c>
      <c r="E4654" s="556" t="s">
        <v>3905</v>
      </c>
      <c r="F4654" s="558">
        <v>10000</v>
      </c>
      <c r="G4654" s="556" t="s">
        <v>5228</v>
      </c>
      <c r="H4654" s="556" t="s">
        <v>1015</v>
      </c>
      <c r="I4654" s="557">
        <v>3342</v>
      </c>
      <c r="J4654" s="481" t="s">
        <v>1026</v>
      </c>
      <c r="K4654" s="482" t="s">
        <v>4206</v>
      </c>
      <c r="L4654" t="str">
        <f>VLOOKUP(J4654,'State V-Lookup'!$A$1:$B$19,2,0)</f>
        <v>TENNESSEE</v>
      </c>
      <c r="M4654" t="str">
        <f>VLOOKUP(I4654,'Cost Center VLookup'!$A$1:$C$99,2,0)</f>
        <v>3342 Mid St Div Franklin Operations</v>
      </c>
      <c r="N4654" t="str">
        <f>VLOOKUP(I4654,'Cost Center VLookup'!$A$1:$C$89,3,0)</f>
        <v>Kenny Hay / Steve Steiger</v>
      </c>
      <c r="O4654" t="str">
        <f>VLOOKUP(I4654,'Cost Center VLookup'!$A$1:$D$97,4,0)</f>
        <v>Brett Lowe</v>
      </c>
    </row>
    <row r="4655" spans="1:15" ht="15" hidden="1">
      <c r="A4655" s="556" t="s">
        <v>5984</v>
      </c>
      <c r="B4655" s="557">
        <v>202305</v>
      </c>
      <c r="C4655" s="98" t="s">
        <v>5695</v>
      </c>
      <c r="D4655" s="556" t="s">
        <v>5985</v>
      </c>
      <c r="E4655" s="556" t="s">
        <v>2185</v>
      </c>
      <c r="F4655" s="558">
        <v>1000</v>
      </c>
      <c r="G4655" s="556" t="s">
        <v>5228</v>
      </c>
      <c r="H4655" s="556" t="s">
        <v>1015</v>
      </c>
      <c r="I4655" s="557">
        <v>2736</v>
      </c>
      <c r="J4655" s="351" t="s">
        <v>1011</v>
      </c>
      <c r="K4655" s="482" t="s">
        <v>4207</v>
      </c>
      <c r="L4655" t="str">
        <f>VLOOKUP(J4655,'State V-Lookup'!$A$1:$B$19,2,0)</f>
        <v>KENTUCKY</v>
      </c>
      <c r="M4655" t="str">
        <f>VLOOKUP(I4655,'Cost Center VLookup'!$A$1:$C$99,2,0)</f>
        <v>2736 KY Div Hopkinsville C&amp;M/Service</v>
      </c>
      <c r="N4655" t="str">
        <f>VLOOKUP(I4655,'Cost Center VLookup'!$A$1:$C$89,3,0)</f>
        <v>Ryan Tolbert</v>
      </c>
      <c r="O4655" t="str">
        <f>VLOOKUP(I4655,'Cost Center VLookup'!$A$1:$D$97,4,0)</f>
        <v>Mariam Tucker</v>
      </c>
    </row>
    <row r="4656" spans="1:15" ht="15" hidden="1">
      <c r="A4656" s="556" t="s">
        <v>5984</v>
      </c>
      <c r="B4656" s="557">
        <v>202305</v>
      </c>
      <c r="C4656" s="98" t="s">
        <v>5695</v>
      </c>
      <c r="D4656" s="556" t="s">
        <v>5986</v>
      </c>
      <c r="E4656" s="556" t="s">
        <v>4285</v>
      </c>
      <c r="F4656" s="558">
        <v>300</v>
      </c>
      <c r="G4656" s="556" t="s">
        <v>5228</v>
      </c>
      <c r="H4656" s="556" t="s">
        <v>1015</v>
      </c>
      <c r="I4656" s="557">
        <v>2736</v>
      </c>
      <c r="J4656" s="351" t="s">
        <v>1011</v>
      </c>
      <c r="K4656" s="482" t="s">
        <v>4207</v>
      </c>
      <c r="L4656" t="str">
        <f>VLOOKUP(J4656,'State V-Lookup'!$A$1:$B$19,2,0)</f>
        <v>KENTUCKY</v>
      </c>
      <c r="M4656" t="str">
        <f>VLOOKUP(I4656,'Cost Center VLookup'!$A$1:$C$99,2,0)</f>
        <v>2736 KY Div Hopkinsville C&amp;M/Service</v>
      </c>
      <c r="N4656" t="str">
        <f>VLOOKUP(I4656,'Cost Center VLookup'!$A$1:$C$89,3,0)</f>
        <v>Ryan Tolbert</v>
      </c>
      <c r="O4656" t="str">
        <f>VLOOKUP(I4656,'Cost Center VLookup'!$A$1:$D$97,4,0)</f>
        <v>Mariam Tucker</v>
      </c>
    </row>
    <row r="4657" spans="1:15" ht="15" hidden="1">
      <c r="A4657" s="556" t="s">
        <v>5984</v>
      </c>
      <c r="B4657" s="557">
        <v>202305</v>
      </c>
      <c r="C4657" s="98" t="s">
        <v>5695</v>
      </c>
      <c r="D4657" s="556" t="s">
        <v>5987</v>
      </c>
      <c r="E4657" s="556" t="s">
        <v>4690</v>
      </c>
      <c r="F4657" s="558">
        <v>250</v>
      </c>
      <c r="G4657" s="556" t="s">
        <v>5228</v>
      </c>
      <c r="H4657" s="556" t="s">
        <v>1015</v>
      </c>
      <c r="I4657" s="557">
        <v>2736</v>
      </c>
      <c r="J4657" s="351" t="s">
        <v>1011</v>
      </c>
      <c r="K4657" s="482" t="s">
        <v>4207</v>
      </c>
      <c r="L4657" t="str">
        <f>VLOOKUP(J4657,'State V-Lookup'!$A$1:$B$19,2,0)</f>
        <v>KENTUCKY</v>
      </c>
      <c r="M4657" t="str">
        <f>VLOOKUP(I4657,'Cost Center VLookup'!$A$1:$C$99,2,0)</f>
        <v>2736 KY Div Hopkinsville C&amp;M/Service</v>
      </c>
      <c r="N4657" t="str">
        <f>VLOOKUP(I4657,'Cost Center VLookup'!$A$1:$C$89,3,0)</f>
        <v>Ryan Tolbert</v>
      </c>
      <c r="O4657" t="str">
        <f>VLOOKUP(I4657,'Cost Center VLookup'!$A$1:$D$97,4,0)</f>
        <v>Mariam Tucker</v>
      </c>
    </row>
    <row r="4658" spans="1:15" ht="15" hidden="1">
      <c r="A4658" s="556" t="s">
        <v>5984</v>
      </c>
      <c r="B4658" s="557">
        <v>202305</v>
      </c>
      <c r="C4658" s="98" t="s">
        <v>5695</v>
      </c>
      <c r="D4658" s="556" t="s">
        <v>5988</v>
      </c>
      <c r="E4658" s="556" t="s">
        <v>470</v>
      </c>
      <c r="F4658" s="558">
        <v>1000</v>
      </c>
      <c r="G4658" s="556" t="s">
        <v>5228</v>
      </c>
      <c r="H4658" s="556" t="s">
        <v>1015</v>
      </c>
      <c r="I4658" s="557">
        <v>2738</v>
      </c>
      <c r="J4658" s="351" t="s">
        <v>1011</v>
      </c>
      <c r="K4658" s="482" t="s">
        <v>4207</v>
      </c>
      <c r="L4658" t="str">
        <f>VLOOKUP(J4658,'State V-Lookup'!$A$1:$B$19,2,0)</f>
        <v>KENTUCKY</v>
      </c>
      <c r="M4658" t="str">
        <f>VLOOKUP(I4658,'Cost Center VLookup'!$A$1:$C$99,2,0)</f>
        <v>2738 KY Div Campbellsville C&amp;M/Service</v>
      </c>
      <c r="N4658" t="str">
        <f>VLOOKUP(I4658,'Cost Center VLookup'!$A$1:$C$89,3,0)</f>
        <v>Matt Ferguson</v>
      </c>
      <c r="O4658" t="str">
        <f>VLOOKUP(I4658,'Cost Center VLookup'!$A$1:$D$97,4,0)</f>
        <v>Mike Close</v>
      </c>
    </row>
    <row r="4659" spans="1:15" ht="15" hidden="1">
      <c r="A4659" s="556" t="s">
        <v>5984</v>
      </c>
      <c r="B4659" s="557">
        <v>202305</v>
      </c>
      <c r="C4659" s="98" t="s">
        <v>5695</v>
      </c>
      <c r="D4659" s="556" t="s">
        <v>5989</v>
      </c>
      <c r="E4659" s="556" t="s">
        <v>5600</v>
      </c>
      <c r="F4659" s="558">
        <v>500</v>
      </c>
      <c r="G4659" s="556" t="s">
        <v>5228</v>
      </c>
      <c r="H4659" s="556" t="s">
        <v>1015</v>
      </c>
      <c r="I4659" s="557">
        <v>2636</v>
      </c>
      <c r="J4659" s="351" t="s">
        <v>1011</v>
      </c>
      <c r="K4659" s="482" t="s">
        <v>4207</v>
      </c>
      <c r="L4659" t="str">
        <f>VLOOKUP(J4659,'State V-Lookup'!$A$1:$B$19,2,0)</f>
        <v>KENTUCKY</v>
      </c>
      <c r="M4659" t="str">
        <f>VLOOKUP(I4659,'Cost Center VLookup'!$A$1:$C$99,2,0)</f>
        <v>2636 KY Div Owensboro C&amp;M/Service</v>
      </c>
      <c r="N4659" t="str">
        <f>VLOOKUP(I4659,'Cost Center VLookup'!$A$1:$C$89,3,0)</f>
        <v>Robbie Porter / Daniel Mayfield</v>
      </c>
      <c r="O4659" t="str">
        <f>VLOOKUP(I4659,'Cost Center VLookup'!$A$1:$D$97,4,0)</f>
        <v>Mariam Tucker</v>
      </c>
    </row>
    <row r="4660" spans="1:15" ht="15" hidden="1">
      <c r="A4660" s="556" t="s">
        <v>5984</v>
      </c>
      <c r="B4660" s="557">
        <v>202305</v>
      </c>
      <c r="C4660" s="98" t="s">
        <v>5695</v>
      </c>
      <c r="D4660" s="556" t="s">
        <v>5990</v>
      </c>
      <c r="E4660" s="556" t="s">
        <v>1420</v>
      </c>
      <c r="F4660" s="558">
        <v>500</v>
      </c>
      <c r="G4660" s="556" t="s">
        <v>5228</v>
      </c>
      <c r="H4660" s="556" t="s">
        <v>1015</v>
      </c>
      <c r="I4660" s="557">
        <v>2636</v>
      </c>
      <c r="J4660" s="351" t="s">
        <v>1011</v>
      </c>
      <c r="K4660" s="482" t="s">
        <v>4207</v>
      </c>
      <c r="L4660" t="str">
        <f>VLOOKUP(J4660,'State V-Lookup'!$A$1:$B$19,2,0)</f>
        <v>KENTUCKY</v>
      </c>
      <c r="M4660" t="str">
        <f>VLOOKUP(I4660,'Cost Center VLookup'!$A$1:$C$99,2,0)</f>
        <v>2636 KY Div Owensboro C&amp;M/Service</v>
      </c>
      <c r="N4660" t="str">
        <f>VLOOKUP(I4660,'Cost Center VLookup'!$A$1:$C$89,3,0)</f>
        <v>Robbie Porter / Daniel Mayfield</v>
      </c>
      <c r="O4660" t="str">
        <f>VLOOKUP(I4660,'Cost Center VLookup'!$A$1:$D$97,4,0)</f>
        <v>Mariam Tucker</v>
      </c>
    </row>
    <row r="4661" spans="1:15" ht="15" hidden="1">
      <c r="A4661" s="556" t="s">
        <v>5984</v>
      </c>
      <c r="B4661" s="557">
        <v>202305</v>
      </c>
      <c r="C4661" s="98" t="s">
        <v>5695</v>
      </c>
      <c r="D4661" s="556" t="s">
        <v>5991</v>
      </c>
      <c r="E4661" s="556" t="s">
        <v>470</v>
      </c>
      <c r="F4661" s="558">
        <v>500</v>
      </c>
      <c r="G4661" s="556" t="s">
        <v>5228</v>
      </c>
      <c r="H4661" s="556" t="s">
        <v>1015</v>
      </c>
      <c r="I4661" s="557">
        <v>2637</v>
      </c>
      <c r="J4661" s="351" t="s">
        <v>1011</v>
      </c>
      <c r="K4661" s="482" t="s">
        <v>4207</v>
      </c>
      <c r="L4661" t="str">
        <f>VLOOKUP(J4661,'State V-Lookup'!$A$1:$B$19,2,0)</f>
        <v>KENTUCKY</v>
      </c>
      <c r="M4661" t="str">
        <f>VLOOKUP(I4661,'Cost Center VLookup'!$A$1:$C$99,2,0)</f>
        <v>2637 KY Div Paducah C&amp;M/Service</v>
      </c>
      <c r="N4661" t="str">
        <f>VLOOKUP(I4661,'Cost Center VLookup'!$A$1:$C$89,3,0)</f>
        <v>Pat Mattingly / Sean Jones</v>
      </c>
      <c r="O4661" t="str">
        <f>VLOOKUP(I4661,'Cost Center VLookup'!$A$1:$D$97,4,0)</f>
        <v>Ryan Tolbert</v>
      </c>
    </row>
    <row r="4662" spans="1:15" ht="15" hidden="1">
      <c r="A4662" s="556" t="s">
        <v>5984</v>
      </c>
      <c r="B4662" s="557">
        <v>202305</v>
      </c>
      <c r="C4662" s="98" t="s">
        <v>5695</v>
      </c>
      <c r="D4662" s="556" t="s">
        <v>5992</v>
      </c>
      <c r="E4662" s="556" t="s">
        <v>5399</v>
      </c>
      <c r="F4662" s="558">
        <v>1000</v>
      </c>
      <c r="G4662" s="556" t="s">
        <v>5228</v>
      </c>
      <c r="H4662" s="556" t="s">
        <v>1015</v>
      </c>
      <c r="I4662" s="557">
        <v>3338</v>
      </c>
      <c r="J4662" s="481" t="s">
        <v>1026</v>
      </c>
      <c r="K4662" s="482" t="s">
        <v>4207</v>
      </c>
      <c r="L4662" t="str">
        <f>VLOOKUP(J4662,'State V-Lookup'!$A$1:$B$19,2,0)</f>
        <v>TENNESSEE</v>
      </c>
      <c r="M4662" t="str">
        <f>VLOOKUP(I4662,'Cost Center VLookup'!$A$1:$C$99,2,0)</f>
        <v>3338 Mid St Div ILWTN Union City Operations</v>
      </c>
      <c r="N4662" t="str">
        <f>VLOOKUP(I4662,'Cost Center VLookup'!$A$1:$C$89,3,0)</f>
        <v>Pat Mattingly / Sean Jones</v>
      </c>
      <c r="O4662" t="str">
        <f>VLOOKUP(I4662,'Cost Center VLookup'!$A$1:$D$97,4,0)</f>
        <v>Ryan Tolbert</v>
      </c>
    </row>
    <row r="4663" spans="1:15" ht="15" hidden="1">
      <c r="A4663" s="556" t="s">
        <v>5984</v>
      </c>
      <c r="B4663" s="557">
        <v>202305</v>
      </c>
      <c r="C4663" s="98" t="s">
        <v>5695</v>
      </c>
      <c r="D4663" s="556" t="s">
        <v>5993</v>
      </c>
      <c r="E4663" s="556" t="s">
        <v>3384</v>
      </c>
      <c r="F4663" s="558">
        <v>500</v>
      </c>
      <c r="G4663" s="556" t="s">
        <v>5226</v>
      </c>
      <c r="H4663" s="556" t="s">
        <v>1012</v>
      </c>
      <c r="I4663" s="557">
        <v>3342</v>
      </c>
      <c r="J4663" s="481" t="s">
        <v>1026</v>
      </c>
      <c r="K4663" s="482" t="s">
        <v>4206</v>
      </c>
      <c r="L4663" t="str">
        <f>VLOOKUP(J4663,'State V-Lookup'!$A$1:$B$19,2,0)</f>
        <v>TENNESSEE</v>
      </c>
      <c r="M4663" t="str">
        <f>VLOOKUP(I4663,'Cost Center VLookup'!$A$1:$C$99,2,0)</f>
        <v>3342 Mid St Div Franklin Operations</v>
      </c>
      <c r="N4663" t="str">
        <f>VLOOKUP(I4663,'Cost Center VLookup'!$A$1:$C$89,3,0)</f>
        <v>Kenny Hay / Steve Steiger</v>
      </c>
      <c r="O4663" t="str">
        <f>VLOOKUP(I4663,'Cost Center VLookup'!$A$1:$D$97,4,0)</f>
        <v>Brett Lowe</v>
      </c>
    </row>
    <row r="4664" spans="1:15" ht="15" hidden="1">
      <c r="A4664" s="556" t="s">
        <v>5984</v>
      </c>
      <c r="B4664" s="557">
        <v>202305</v>
      </c>
      <c r="C4664" s="98" t="s">
        <v>5695</v>
      </c>
      <c r="D4664" s="556" t="s">
        <v>5994</v>
      </c>
      <c r="E4664" s="556" t="s">
        <v>491</v>
      </c>
      <c r="F4664" s="558">
        <v>5000</v>
      </c>
      <c r="G4664" s="556" t="s">
        <v>5228</v>
      </c>
      <c r="H4664" s="556" t="s">
        <v>1015</v>
      </c>
      <c r="I4664" s="557">
        <v>3343</v>
      </c>
      <c r="J4664" s="481" t="s">
        <v>1026</v>
      </c>
      <c r="K4664" s="482" t="s">
        <v>4207</v>
      </c>
      <c r="L4664" t="str">
        <f>VLOOKUP(J4664,'State V-Lookup'!$A$1:$B$19,2,0)</f>
        <v>TENNESSEE</v>
      </c>
      <c r="M4664" t="str">
        <f>VLOOKUP(I4664,'Cost Center VLookup'!$A$1:$C$99,2,0)</f>
        <v>3343 Mid St Div Murfreesboro Operations</v>
      </c>
      <c r="N4664" t="str">
        <f>VLOOKUP(I4664,'Cost Center VLookup'!$A$1:$C$89,3,0)</f>
        <v>James Robbins / Jason Griffin</v>
      </c>
      <c r="O4664" t="str">
        <f>VLOOKUP(I4664,'Cost Center VLookup'!$A$1:$D$97,4,0)</f>
        <v>Brett Lowe</v>
      </c>
    </row>
    <row r="4665" spans="1:15" ht="15" hidden="1">
      <c r="A4665" s="556" t="s">
        <v>5984</v>
      </c>
      <c r="B4665" s="557">
        <v>202305</v>
      </c>
      <c r="C4665" s="98" t="s">
        <v>5695</v>
      </c>
      <c r="D4665" s="556" t="s">
        <v>5995</v>
      </c>
      <c r="E4665" s="556" t="s">
        <v>4234</v>
      </c>
      <c r="F4665" s="558">
        <v>2500</v>
      </c>
      <c r="G4665" s="556" t="s">
        <v>5228</v>
      </c>
      <c r="H4665" s="556" t="s">
        <v>1015</v>
      </c>
      <c r="I4665" s="557">
        <v>2734</v>
      </c>
      <c r="J4665" s="351" t="s">
        <v>1011</v>
      </c>
      <c r="K4665" s="482" t="s">
        <v>4207</v>
      </c>
      <c r="L4665" t="str">
        <f>VLOOKUP(J4665,'State V-Lookup'!$A$1:$B$19,2,0)</f>
        <v>KENTUCKY</v>
      </c>
      <c r="M4665" t="str">
        <f>VLOOKUP(I4665,'Cost Center VLookup'!$A$1:$C$99,2,0)</f>
        <v>2734 KY Div Bowling Green C&amp;M/Service</v>
      </c>
      <c r="N4665" t="str">
        <f>VLOOKUP(I4665,'Cost Center VLookup'!$A$1:$C$89,3,0)</f>
        <v>Don Bonner / Kolby Beals</v>
      </c>
      <c r="O4665" t="str">
        <f>VLOOKUP(I4665,'Cost Center VLookup'!$A$1:$D$97,4,0)</f>
        <v>Mike Close</v>
      </c>
    </row>
    <row r="4666" spans="1:15" ht="15" hidden="1">
      <c r="A4666" s="556" t="s">
        <v>5618</v>
      </c>
      <c r="B4666" s="557">
        <v>202305</v>
      </c>
      <c r="C4666" s="98" t="s">
        <v>5695</v>
      </c>
      <c r="D4666" s="556" t="s">
        <v>5628</v>
      </c>
      <c r="E4666" s="556" t="s">
        <v>855</v>
      </c>
      <c r="F4666" s="558">
        <v>-9000</v>
      </c>
      <c r="G4666" s="556" t="s">
        <v>5228</v>
      </c>
      <c r="H4666" s="556" t="s">
        <v>1015</v>
      </c>
      <c r="I4666" s="557">
        <v>2634</v>
      </c>
      <c r="J4666" s="351" t="s">
        <v>1011</v>
      </c>
      <c r="K4666" s="482" t="s">
        <v>4206</v>
      </c>
      <c r="L4666" t="str">
        <f>VLOOKUP(J4666,'State V-Lookup'!$A$1:$B$19,2,0)</f>
        <v>KENTUCKY</v>
      </c>
      <c r="M4666" t="str">
        <f>VLOOKUP(I4666,'Cost Center VLookup'!$A$1:$C$99,2,0)</f>
        <v>2634 KY Div Madisonville C&amp;M/Service</v>
      </c>
      <c r="N4666" t="str">
        <f>VLOOKUP(I4666,'Cost Center VLookup'!$A$1:$C$89,3,0)</f>
        <v>Mike Coleman</v>
      </c>
      <c r="O4666" t="str">
        <f>VLOOKUP(I4666,'Cost Center VLookup'!$A$1:$D$97,4,0)</f>
        <v>Mariam Tucker</v>
      </c>
    </row>
    <row r="4667" spans="1:15" ht="15" hidden="1">
      <c r="A4667" s="556" t="s">
        <v>5996</v>
      </c>
      <c r="B4667" s="557">
        <v>202306</v>
      </c>
      <c r="C4667" s="98" t="s">
        <v>5695</v>
      </c>
      <c r="D4667" s="556" t="s">
        <v>5997</v>
      </c>
      <c r="E4667" s="556" t="s">
        <v>4052</v>
      </c>
      <c r="F4667" s="558">
        <v>1000</v>
      </c>
      <c r="G4667" s="556" t="s">
        <v>5226</v>
      </c>
      <c r="H4667" s="556" t="s">
        <v>1012</v>
      </c>
      <c r="I4667" s="557">
        <v>3303</v>
      </c>
      <c r="J4667" s="481" t="s">
        <v>1026</v>
      </c>
      <c r="K4667" s="482" t="s">
        <v>4206</v>
      </c>
      <c r="L4667" t="str">
        <f>VLOOKUP(J4667,'State V-Lookup'!$A$1:$B$19,2,0)</f>
        <v>TENNESSEE</v>
      </c>
      <c r="M4667" t="str">
        <f>VLOOKUP(I4667,'Cost Center VLookup'!$A$1:$C$99,2,0)</f>
        <v>3303 Mid St Div Franklin Human Resources</v>
      </c>
      <c r="N4667" t="str">
        <f>VLOOKUP(I4667,'Cost Center VLookup'!$A$1:$C$89,3,0)</f>
        <v>Julie Duff</v>
      </c>
      <c r="O4667" t="str">
        <f>VLOOKUP(I4667,'Cost Center VLookup'!$A$1:$D$97,4,0)</f>
        <v>Administration</v>
      </c>
    </row>
    <row r="4668" spans="1:15" ht="15" hidden="1">
      <c r="A4668" s="556" t="s">
        <v>5996</v>
      </c>
      <c r="B4668" s="557">
        <v>202306</v>
      </c>
      <c r="C4668" s="98" t="s">
        <v>5695</v>
      </c>
      <c r="D4668" s="556" t="s">
        <v>5998</v>
      </c>
      <c r="E4668" s="556" t="s">
        <v>752</v>
      </c>
      <c r="F4668" s="558">
        <v>1000</v>
      </c>
      <c r="G4668" s="556" t="s">
        <v>5228</v>
      </c>
      <c r="H4668" s="556" t="s">
        <v>1015</v>
      </c>
      <c r="I4668" s="557">
        <v>2637</v>
      </c>
      <c r="J4668" s="351" t="s">
        <v>1011</v>
      </c>
      <c r="K4668" s="482" t="s">
        <v>4207</v>
      </c>
      <c r="L4668" t="str">
        <f>VLOOKUP(J4668,'State V-Lookup'!$A$1:$B$19,2,0)</f>
        <v>KENTUCKY</v>
      </c>
      <c r="M4668" t="str">
        <f>VLOOKUP(I4668,'Cost Center VLookup'!$A$1:$C$99,2,0)</f>
        <v>2637 KY Div Paducah C&amp;M/Service</v>
      </c>
      <c r="N4668" t="str">
        <f>VLOOKUP(I4668,'Cost Center VLookup'!$A$1:$C$89,3,0)</f>
        <v>Pat Mattingly / Sean Jones</v>
      </c>
      <c r="O4668" t="str">
        <f>VLOOKUP(I4668,'Cost Center VLookup'!$A$1:$D$97,4,0)</f>
        <v>Ryan Tolbert</v>
      </c>
    </row>
    <row r="4669" spans="1:15" ht="15" hidden="1">
      <c r="A4669" s="556" t="s">
        <v>5996</v>
      </c>
      <c r="B4669" s="557">
        <v>202306</v>
      </c>
      <c r="C4669" s="98" t="s">
        <v>5695</v>
      </c>
      <c r="D4669" s="556" t="s">
        <v>5999</v>
      </c>
      <c r="E4669" s="556" t="s">
        <v>711</v>
      </c>
      <c r="F4669" s="558">
        <v>500</v>
      </c>
      <c r="G4669" s="556" t="s">
        <v>5226</v>
      </c>
      <c r="H4669" s="556" t="s">
        <v>1012</v>
      </c>
      <c r="I4669" s="557">
        <v>2636</v>
      </c>
      <c r="J4669" s="351" t="s">
        <v>1011</v>
      </c>
      <c r="K4669" s="482" t="s">
        <v>4206</v>
      </c>
      <c r="L4669" t="str">
        <f>VLOOKUP(J4669,'State V-Lookup'!$A$1:$B$19,2,0)</f>
        <v>KENTUCKY</v>
      </c>
      <c r="M4669" t="str">
        <f>VLOOKUP(I4669,'Cost Center VLookup'!$A$1:$C$99,2,0)</f>
        <v>2636 KY Div Owensboro C&amp;M/Service</v>
      </c>
      <c r="N4669" t="str">
        <f>VLOOKUP(I4669,'Cost Center VLookup'!$A$1:$C$89,3,0)</f>
        <v>Robbie Porter / Daniel Mayfield</v>
      </c>
      <c r="O4669" t="str">
        <f>VLOOKUP(I4669,'Cost Center VLookup'!$A$1:$D$97,4,0)</f>
        <v>Mariam Tucker</v>
      </c>
    </row>
    <row r="4670" spans="1:15" ht="15" hidden="1">
      <c r="A4670" s="556" t="s">
        <v>5996</v>
      </c>
      <c r="B4670" s="557">
        <v>202306</v>
      </c>
      <c r="C4670" s="98" t="s">
        <v>5695</v>
      </c>
      <c r="D4670" s="556" t="s">
        <v>6000</v>
      </c>
      <c r="E4670" s="556" t="s">
        <v>653</v>
      </c>
      <c r="F4670" s="558">
        <v>1000</v>
      </c>
      <c r="G4670" s="556" t="s">
        <v>5228</v>
      </c>
      <c r="H4670" s="556" t="s">
        <v>1015</v>
      </c>
      <c r="I4670" s="557">
        <v>3307</v>
      </c>
      <c r="J4670" s="481" t="s">
        <v>1026</v>
      </c>
      <c r="K4670" s="482" t="s">
        <v>4206</v>
      </c>
      <c r="L4670" t="str">
        <f>VLOOKUP(J4670,'State V-Lookup'!$A$1:$B$19,2,0)</f>
        <v>TENNESSEE</v>
      </c>
      <c r="M4670" t="str">
        <f>VLOOKUP(I4670,'Cost Center VLookup'!$A$1:$C$99,2,0)</f>
        <v>3307 Mid St Div Franklin Finance</v>
      </c>
      <c r="N4670" t="str">
        <f>VLOOKUP(I4670,'Cost Center VLookup'!$A$1:$C$89,3,0)</f>
        <v>Marcie Wessinger</v>
      </c>
      <c r="O4670" t="str">
        <f>VLOOKUP(I4670,'Cost Center VLookup'!$A$1:$D$97,4,0)</f>
        <v>Administration</v>
      </c>
    </row>
    <row r="4671" spans="1:15" ht="15" hidden="1">
      <c r="A4671" s="556" t="s">
        <v>6001</v>
      </c>
      <c r="B4671" s="557">
        <v>202306</v>
      </c>
      <c r="C4671" s="98" t="s">
        <v>5695</v>
      </c>
      <c r="D4671" s="556" t="s">
        <v>6002</v>
      </c>
      <c r="E4671" s="556" t="s">
        <v>4582</v>
      </c>
      <c r="F4671" s="558">
        <v>2000</v>
      </c>
      <c r="G4671" s="556" t="s">
        <v>5226</v>
      </c>
      <c r="H4671" s="556" t="s">
        <v>1012</v>
      </c>
      <c r="I4671" s="557">
        <v>3342</v>
      </c>
      <c r="J4671" s="481" t="s">
        <v>1026</v>
      </c>
      <c r="K4671" s="482" t="s">
        <v>4206</v>
      </c>
      <c r="L4671" t="str">
        <f>VLOOKUP(J4671,'State V-Lookup'!$A$1:$B$19,2,0)</f>
        <v>TENNESSEE</v>
      </c>
      <c r="M4671" t="str">
        <f>VLOOKUP(I4671,'Cost Center VLookup'!$A$1:$C$99,2,0)</f>
        <v>3342 Mid St Div Franklin Operations</v>
      </c>
      <c r="N4671" t="str">
        <f>VLOOKUP(I4671,'Cost Center VLookup'!$A$1:$C$89,3,0)</f>
        <v>Kenny Hay / Steve Steiger</v>
      </c>
      <c r="O4671" t="str">
        <f>VLOOKUP(I4671,'Cost Center VLookup'!$A$1:$D$97,4,0)</f>
        <v>Brett Lowe</v>
      </c>
    </row>
    <row r="4672" spans="1:15" ht="15" hidden="1">
      <c r="A4672" s="556" t="s">
        <v>6001</v>
      </c>
      <c r="B4672" s="557">
        <v>202306</v>
      </c>
      <c r="C4672" s="98" t="s">
        <v>5695</v>
      </c>
      <c r="D4672" s="556" t="s">
        <v>6002</v>
      </c>
      <c r="E4672" s="556" t="s">
        <v>4582</v>
      </c>
      <c r="F4672" s="558">
        <v>5000</v>
      </c>
      <c r="G4672" s="556" t="s">
        <v>5228</v>
      </c>
      <c r="H4672" s="556" t="s">
        <v>1015</v>
      </c>
      <c r="I4672" s="557">
        <v>3342</v>
      </c>
      <c r="J4672" s="481" t="s">
        <v>1026</v>
      </c>
      <c r="K4672" s="482" t="s">
        <v>4206</v>
      </c>
      <c r="L4672" t="str">
        <f>VLOOKUP(J4672,'State V-Lookup'!$A$1:$B$19,2,0)</f>
        <v>TENNESSEE</v>
      </c>
      <c r="M4672" t="str">
        <f>VLOOKUP(I4672,'Cost Center VLookup'!$A$1:$C$99,2,0)</f>
        <v>3342 Mid St Div Franklin Operations</v>
      </c>
      <c r="N4672" t="str">
        <f>VLOOKUP(I4672,'Cost Center VLookup'!$A$1:$C$89,3,0)</f>
        <v>Kenny Hay / Steve Steiger</v>
      </c>
      <c r="O4672" t="str">
        <f>VLOOKUP(I4672,'Cost Center VLookup'!$A$1:$D$97,4,0)</f>
        <v>Brett Lowe</v>
      </c>
    </row>
    <row r="4673" spans="1:15" ht="15" hidden="1">
      <c r="A4673" s="556" t="s">
        <v>6001</v>
      </c>
      <c r="B4673" s="557">
        <v>202306</v>
      </c>
      <c r="C4673" s="98" t="s">
        <v>5695</v>
      </c>
      <c r="D4673" s="556" t="s">
        <v>6003</v>
      </c>
      <c r="E4673" s="556" t="s">
        <v>797</v>
      </c>
      <c r="F4673" s="558">
        <v>500</v>
      </c>
      <c r="G4673" s="556" t="s">
        <v>5228</v>
      </c>
      <c r="H4673" s="556" t="s">
        <v>1015</v>
      </c>
      <c r="I4673" s="557">
        <v>3338</v>
      </c>
      <c r="J4673" s="481" t="s">
        <v>1026</v>
      </c>
      <c r="K4673" s="482" t="s">
        <v>4206</v>
      </c>
      <c r="L4673" t="str">
        <f>VLOOKUP(J4673,'State V-Lookup'!$A$1:$B$19,2,0)</f>
        <v>TENNESSEE</v>
      </c>
      <c r="M4673" t="str">
        <f>VLOOKUP(I4673,'Cost Center VLookup'!$A$1:$C$99,2,0)</f>
        <v>3338 Mid St Div ILWTN Union City Operations</v>
      </c>
      <c r="N4673" t="str">
        <f>VLOOKUP(I4673,'Cost Center VLookup'!$A$1:$C$89,3,0)</f>
        <v>Pat Mattingly / Sean Jones</v>
      </c>
      <c r="O4673" t="str">
        <f>VLOOKUP(I4673,'Cost Center VLookup'!$A$1:$D$97,4,0)</f>
        <v>Ryan Tolbert</v>
      </c>
    </row>
    <row r="4674" spans="1:15" ht="15" hidden="1">
      <c r="A4674" s="556" t="s">
        <v>6004</v>
      </c>
      <c r="B4674" s="557">
        <v>202306</v>
      </c>
      <c r="C4674" s="98" t="s">
        <v>5695</v>
      </c>
      <c r="D4674" s="556" t="s">
        <v>6005</v>
      </c>
      <c r="E4674" s="556" t="s">
        <v>1582</v>
      </c>
      <c r="F4674" s="558">
        <v>1500</v>
      </c>
      <c r="G4674" s="556" t="s">
        <v>5228</v>
      </c>
      <c r="H4674" s="556" t="s">
        <v>1015</v>
      </c>
      <c r="I4674" s="557">
        <v>3342</v>
      </c>
      <c r="J4674" s="481" t="s">
        <v>1026</v>
      </c>
      <c r="K4674" s="482" t="s">
        <v>4207</v>
      </c>
      <c r="L4674" t="str">
        <f>VLOOKUP(J4674,'State V-Lookup'!$A$1:$B$19,2,0)</f>
        <v>TENNESSEE</v>
      </c>
      <c r="M4674" t="str">
        <f>VLOOKUP(I4674,'Cost Center VLookup'!$A$1:$C$99,2,0)</f>
        <v>3342 Mid St Div Franklin Operations</v>
      </c>
      <c r="N4674" t="str">
        <f>VLOOKUP(I4674,'Cost Center VLookup'!$A$1:$C$89,3,0)</f>
        <v>Kenny Hay / Steve Steiger</v>
      </c>
      <c r="O4674" t="str">
        <f>VLOOKUP(I4674,'Cost Center VLookup'!$A$1:$D$97,4,0)</f>
        <v>Brett Lowe</v>
      </c>
    </row>
    <row r="4675" spans="1:15" ht="15" hidden="1">
      <c r="A4675" s="556" t="s">
        <v>6004</v>
      </c>
      <c r="B4675" s="557">
        <v>202306</v>
      </c>
      <c r="C4675" s="98" t="s">
        <v>5695</v>
      </c>
      <c r="D4675" s="556" t="s">
        <v>6006</v>
      </c>
      <c r="E4675" s="556" t="s">
        <v>781</v>
      </c>
      <c r="F4675" s="558">
        <v>1000</v>
      </c>
      <c r="G4675" s="556" t="s">
        <v>5228</v>
      </c>
      <c r="H4675" s="556" t="s">
        <v>1015</v>
      </c>
      <c r="I4675" s="557">
        <v>2636</v>
      </c>
      <c r="J4675" s="351" t="s">
        <v>1011</v>
      </c>
      <c r="K4675" s="482" t="s">
        <v>4206</v>
      </c>
      <c r="L4675" t="str">
        <f>VLOOKUP(J4675,'State V-Lookup'!$A$1:$B$19,2,0)</f>
        <v>KENTUCKY</v>
      </c>
      <c r="M4675" t="str">
        <f>VLOOKUP(I4675,'Cost Center VLookup'!$A$1:$C$99,2,0)</f>
        <v>2636 KY Div Owensboro C&amp;M/Service</v>
      </c>
      <c r="N4675" t="str">
        <f>VLOOKUP(I4675,'Cost Center VLookup'!$A$1:$C$89,3,0)</f>
        <v>Robbie Porter / Daniel Mayfield</v>
      </c>
      <c r="O4675" t="str">
        <f>VLOOKUP(I4675,'Cost Center VLookup'!$A$1:$D$97,4,0)</f>
        <v>Mariam Tucker</v>
      </c>
    </row>
    <row r="4676" spans="1:15" ht="15" hidden="1">
      <c r="A4676" s="556" t="s">
        <v>6007</v>
      </c>
      <c r="B4676" s="557">
        <v>202306</v>
      </c>
      <c r="C4676" s="98" t="s">
        <v>5695</v>
      </c>
      <c r="D4676" s="556" t="s">
        <v>6008</v>
      </c>
      <c r="E4676" s="556" t="s">
        <v>6009</v>
      </c>
      <c r="F4676" s="558">
        <v>2000</v>
      </c>
      <c r="G4676" s="556" t="s">
        <v>5228</v>
      </c>
      <c r="H4676" s="556" t="s">
        <v>1015</v>
      </c>
      <c r="I4676" s="557">
        <v>2734</v>
      </c>
      <c r="J4676" s="351" t="s">
        <v>1011</v>
      </c>
      <c r="K4676" s="482" t="s">
        <v>4207</v>
      </c>
      <c r="L4676" t="str">
        <f>VLOOKUP(J4676,'State V-Lookup'!$A$1:$B$19,2,0)</f>
        <v>KENTUCKY</v>
      </c>
      <c r="M4676" t="str">
        <f>VLOOKUP(I4676,'Cost Center VLookup'!$A$1:$C$99,2,0)</f>
        <v>2734 KY Div Bowling Green C&amp;M/Service</v>
      </c>
      <c r="N4676" t="str">
        <f>VLOOKUP(I4676,'Cost Center VLookup'!$A$1:$C$89,3,0)</f>
        <v>Don Bonner / Kolby Beals</v>
      </c>
      <c r="O4676" t="str">
        <f>VLOOKUP(I4676,'Cost Center VLookup'!$A$1:$D$97,4,0)</f>
        <v>Mike Close</v>
      </c>
    </row>
    <row r="4677" spans="1:15" ht="15" hidden="1">
      <c r="A4677" s="556" t="s">
        <v>6010</v>
      </c>
      <c r="B4677" s="557">
        <v>202306</v>
      </c>
      <c r="C4677" s="98" t="s">
        <v>5695</v>
      </c>
      <c r="D4677" s="556" t="s">
        <v>6011</v>
      </c>
      <c r="E4677" s="556" t="s">
        <v>2295</v>
      </c>
      <c r="F4677" s="558">
        <v>8625</v>
      </c>
      <c r="G4677" s="556" t="s">
        <v>5228</v>
      </c>
      <c r="H4677" s="556" t="s">
        <v>1015</v>
      </c>
      <c r="I4677" s="557">
        <v>3439</v>
      </c>
      <c r="J4677" s="559" t="s">
        <v>1035</v>
      </c>
      <c r="K4677" s="482" t="s">
        <v>4206</v>
      </c>
      <c r="L4677" t="str">
        <f>VLOOKUP(J4677,'State V-Lookup'!$A$1:$B$19,2,0)</f>
        <v>VIRGINIA</v>
      </c>
      <c r="M4677" t="str">
        <f>VLOOKUP(I4677,'Cost Center VLookup'!$A$1:$C$99,2,0)</f>
        <v>3439 Mid St Div New River South Operations</v>
      </c>
      <c r="N4677" t="str">
        <f>VLOOKUP(I4677,'Cost Center VLookup'!$A$1:$C$89,3,0)</f>
        <v>Alex House</v>
      </c>
      <c r="O4677" t="str">
        <f>VLOOKUP(I4677,'Cost Center VLookup'!$A$1:$D$97,4,0)</f>
        <v>Bernie Anderson</v>
      </c>
    </row>
    <row r="4678" spans="1:15" ht="15" hidden="1">
      <c r="A4678" s="556" t="s">
        <v>6010</v>
      </c>
      <c r="B4678" s="557">
        <v>202306</v>
      </c>
      <c r="C4678" s="98" t="s">
        <v>5695</v>
      </c>
      <c r="D4678" s="556" t="s">
        <v>6011</v>
      </c>
      <c r="E4678" s="556" t="s">
        <v>2295</v>
      </c>
      <c r="F4678" s="558">
        <v>9315</v>
      </c>
      <c r="G4678" s="556" t="s">
        <v>5228</v>
      </c>
      <c r="H4678" s="556" t="s">
        <v>1015</v>
      </c>
      <c r="I4678" s="557">
        <v>3436</v>
      </c>
      <c r="J4678" s="481" t="s">
        <v>1026</v>
      </c>
      <c r="K4678" s="482" t="s">
        <v>4206</v>
      </c>
      <c r="L4678" t="str">
        <f>VLOOKUP(J4678,'State V-Lookup'!$A$1:$B$19,2,0)</f>
        <v>TENNESSEE</v>
      </c>
      <c r="M4678" t="str">
        <f>VLOOKUP(I4678,'Cost Center VLookup'!$A$1:$C$99,2,0)</f>
        <v>3436 Mid St Div Johnson City Tri-Cities Operations</v>
      </c>
      <c r="N4678" t="str">
        <f>VLOOKUP(I4678,'Cost Center VLookup'!$A$1:$C$89,3,0)</f>
        <v>John Bradley</v>
      </c>
      <c r="O4678" t="str">
        <f>VLOOKUP(I4678,'Cost Center VLookup'!$A$1:$D$97,4,0)</f>
        <v>Bernie Anderson</v>
      </c>
    </row>
    <row r="4679" spans="1:15" ht="15" hidden="1">
      <c r="A4679" s="556" t="s">
        <v>6010</v>
      </c>
      <c r="B4679" s="557">
        <v>202306</v>
      </c>
      <c r="C4679" s="98" t="s">
        <v>5695</v>
      </c>
      <c r="D4679" s="556" t="s">
        <v>6012</v>
      </c>
      <c r="E4679" s="556" t="s">
        <v>6013</v>
      </c>
      <c r="F4679" s="558">
        <v>500</v>
      </c>
      <c r="G4679" s="556" t="s">
        <v>5228</v>
      </c>
      <c r="H4679" s="556" t="s">
        <v>1015</v>
      </c>
      <c r="I4679" s="557">
        <v>3434</v>
      </c>
      <c r="J4679" s="481" t="s">
        <v>1026</v>
      </c>
      <c r="K4679" s="482" t="s">
        <v>4206</v>
      </c>
      <c r="L4679" t="str">
        <f>VLOOKUP(J4679,'State V-Lookup'!$A$1:$B$19,2,0)</f>
        <v>TENNESSEE</v>
      </c>
      <c r="M4679" t="str">
        <f>VLOOKUP(I4679,'Cost Center VLookup'!$A$1:$C$99,2,0)</f>
        <v>3434 Mid St Div Maryville Operations</v>
      </c>
      <c r="N4679" t="str">
        <f>VLOOKUP(I4679,'Cost Center VLookup'!$A$1:$C$89,3,0)</f>
        <v>Bobby Burrell</v>
      </c>
      <c r="O4679" t="str">
        <f>VLOOKUP(I4679,'Cost Center VLookup'!$A$1:$D$97,4,0)</f>
        <v>Bernie Anderson</v>
      </c>
    </row>
    <row r="4680" spans="1:15" ht="15" hidden="1">
      <c r="A4680" s="556" t="s">
        <v>6010</v>
      </c>
      <c r="B4680" s="557">
        <v>202306</v>
      </c>
      <c r="C4680" s="98" t="s">
        <v>5695</v>
      </c>
      <c r="D4680" s="556" t="s">
        <v>6014</v>
      </c>
      <c r="E4680" s="556" t="s">
        <v>484</v>
      </c>
      <c r="F4680" s="558">
        <v>1000</v>
      </c>
      <c r="G4680" s="556" t="s">
        <v>5345</v>
      </c>
      <c r="H4680" s="556" t="s">
        <v>1018</v>
      </c>
      <c r="I4680" s="557">
        <v>3342</v>
      </c>
      <c r="J4680" s="481" t="s">
        <v>1026</v>
      </c>
      <c r="K4680" s="482" t="s">
        <v>4206</v>
      </c>
      <c r="L4680" t="str">
        <f>VLOOKUP(J4680,'State V-Lookup'!$A$1:$B$19,2,0)</f>
        <v>TENNESSEE</v>
      </c>
      <c r="M4680" t="str">
        <f>VLOOKUP(I4680,'Cost Center VLookup'!$A$1:$C$99,2,0)</f>
        <v>3342 Mid St Div Franklin Operations</v>
      </c>
      <c r="N4680" t="str">
        <f>VLOOKUP(I4680,'Cost Center VLookup'!$A$1:$C$89,3,0)</f>
        <v>Kenny Hay / Steve Steiger</v>
      </c>
      <c r="O4680" t="str">
        <f>VLOOKUP(I4680,'Cost Center VLookup'!$A$1:$D$97,4,0)</f>
        <v>Brett Lowe</v>
      </c>
    </row>
    <row r="4681" spans="1:15" ht="15" hidden="1">
      <c r="A4681" s="556" t="s">
        <v>6015</v>
      </c>
      <c r="B4681" s="557">
        <v>202306</v>
      </c>
      <c r="C4681" s="98" t="s">
        <v>5695</v>
      </c>
      <c r="D4681" s="556" t="s">
        <v>6016</v>
      </c>
      <c r="E4681" s="556" t="s">
        <v>1093</v>
      </c>
      <c r="F4681" s="558">
        <v>500</v>
      </c>
      <c r="G4681" s="556" t="s">
        <v>5228</v>
      </c>
      <c r="H4681" s="556" t="s">
        <v>1015</v>
      </c>
      <c r="I4681" s="557">
        <v>3342</v>
      </c>
      <c r="J4681" s="481" t="s">
        <v>1026</v>
      </c>
      <c r="K4681" s="482" t="s">
        <v>4207</v>
      </c>
      <c r="L4681" t="str">
        <f>VLOOKUP(J4681,'State V-Lookup'!$A$1:$B$19,2,0)</f>
        <v>TENNESSEE</v>
      </c>
      <c r="M4681" t="str">
        <f>VLOOKUP(I4681,'Cost Center VLookup'!$A$1:$C$99,2,0)</f>
        <v>3342 Mid St Div Franklin Operations</v>
      </c>
      <c r="N4681" t="str">
        <f>VLOOKUP(I4681,'Cost Center VLookup'!$A$1:$C$89,3,0)</f>
        <v>Kenny Hay / Steve Steiger</v>
      </c>
      <c r="O4681" t="str">
        <f>VLOOKUP(I4681,'Cost Center VLookup'!$A$1:$D$97,4,0)</f>
        <v>Brett Lowe</v>
      </c>
    </row>
    <row r="4682" spans="1:15" ht="15" hidden="1">
      <c r="A4682" s="556" t="s">
        <v>6017</v>
      </c>
      <c r="B4682" s="557">
        <v>202306</v>
      </c>
      <c r="C4682" s="98" t="s">
        <v>5695</v>
      </c>
      <c r="D4682" s="556" t="s">
        <v>6018</v>
      </c>
      <c r="E4682" s="556" t="s">
        <v>5889</v>
      </c>
      <c r="F4682" s="558">
        <v>100</v>
      </c>
      <c r="G4682" s="556" t="s">
        <v>5228</v>
      </c>
      <c r="H4682" s="556" t="s">
        <v>1015</v>
      </c>
      <c r="I4682" s="557">
        <v>2636</v>
      </c>
      <c r="J4682" s="351" t="s">
        <v>1011</v>
      </c>
      <c r="K4682" s="482" t="s">
        <v>4207</v>
      </c>
      <c r="L4682" t="str">
        <f>VLOOKUP(J4682,'State V-Lookup'!$A$1:$B$19,2,0)</f>
        <v>KENTUCKY</v>
      </c>
      <c r="M4682" t="str">
        <f>VLOOKUP(I4682,'Cost Center VLookup'!$A$1:$C$99,2,0)</f>
        <v>2636 KY Div Owensboro C&amp;M/Service</v>
      </c>
      <c r="N4682" t="str">
        <f>VLOOKUP(I4682,'Cost Center VLookup'!$A$1:$C$89,3,0)</f>
        <v>Robbie Porter / Daniel Mayfield</v>
      </c>
      <c r="O4682" t="str">
        <f>VLOOKUP(I4682,'Cost Center VLookup'!$A$1:$D$97,4,0)</f>
        <v>Mariam Tucker</v>
      </c>
    </row>
    <row r="4683" spans="1:15" ht="15" hidden="1">
      <c r="A4683" s="556" t="s">
        <v>6019</v>
      </c>
      <c r="B4683" s="557">
        <v>202306</v>
      </c>
      <c r="C4683" s="98" t="s">
        <v>5695</v>
      </c>
      <c r="D4683" s="556" t="s">
        <v>6020</v>
      </c>
      <c r="E4683" s="556" t="s">
        <v>866</v>
      </c>
      <c r="F4683" s="558">
        <v>3000</v>
      </c>
      <c r="G4683" s="556" t="s">
        <v>5355</v>
      </c>
      <c r="H4683" s="556" t="s">
        <v>1019</v>
      </c>
      <c r="I4683" s="557">
        <v>3333</v>
      </c>
      <c r="J4683" s="481" t="s">
        <v>1026</v>
      </c>
      <c r="K4683" s="482" t="s">
        <v>4207</v>
      </c>
      <c r="L4683" t="str">
        <f>VLOOKUP(J4683,'State V-Lookup'!$A$1:$B$19,2,0)</f>
        <v>TENNESSEE</v>
      </c>
      <c r="M4683" t="str">
        <f>VLOOKUP(I4683,'Cost Center VLookup'!$A$1:$C$99,2,0)</f>
        <v>3333 Mid St Div Public Affairs</v>
      </c>
      <c r="N4683" t="str">
        <f>VLOOKUP(I4683,'Cost Center VLookup'!$A$1:$C$89,3,0)</f>
        <v>Mark Martin</v>
      </c>
      <c r="O4683" t="str">
        <f>VLOOKUP(I4683,'Cost Center VLookup'!$A$1:$D$97,4,0)</f>
        <v>Administration</v>
      </c>
    </row>
    <row r="4684" spans="1:15" ht="15" hidden="1">
      <c r="A4684" s="556" t="s">
        <v>6021</v>
      </c>
      <c r="B4684" s="557">
        <v>202306</v>
      </c>
      <c r="C4684" s="98" t="s">
        <v>5695</v>
      </c>
      <c r="D4684" s="556" t="s">
        <v>6022</v>
      </c>
      <c r="E4684" s="556" t="s">
        <v>4504</v>
      </c>
      <c r="F4684" s="558">
        <v>6500</v>
      </c>
      <c r="G4684" s="556" t="s">
        <v>5228</v>
      </c>
      <c r="H4684" s="556" t="s">
        <v>1015</v>
      </c>
      <c r="I4684" s="557">
        <v>2736</v>
      </c>
      <c r="J4684" s="351" t="s">
        <v>1011</v>
      </c>
      <c r="K4684" s="482" t="s">
        <v>4207</v>
      </c>
      <c r="L4684" t="str">
        <f>VLOOKUP(J4684,'State V-Lookup'!$A$1:$B$19,2,0)</f>
        <v>KENTUCKY</v>
      </c>
      <c r="M4684" t="str">
        <f>VLOOKUP(I4684,'Cost Center VLookup'!$A$1:$C$99,2,0)</f>
        <v>2736 KY Div Hopkinsville C&amp;M/Service</v>
      </c>
      <c r="N4684" t="str">
        <f>VLOOKUP(I4684,'Cost Center VLookup'!$A$1:$C$89,3,0)</f>
        <v>Ryan Tolbert</v>
      </c>
      <c r="O4684" t="str">
        <f>VLOOKUP(I4684,'Cost Center VLookup'!$A$1:$D$97,4,0)</f>
        <v>Mariam Tucker</v>
      </c>
    </row>
    <row r="4685" spans="1:15" ht="15" hidden="1">
      <c r="A4685" s="560" t="s">
        <v>6023</v>
      </c>
      <c r="B4685" s="561">
        <v>202307</v>
      </c>
      <c r="C4685" s="98" t="s">
        <v>5695</v>
      </c>
      <c r="D4685" s="560" t="s">
        <v>6024</v>
      </c>
      <c r="E4685" s="560" t="s">
        <v>5467</v>
      </c>
      <c r="F4685" s="562">
        <v>500</v>
      </c>
      <c r="G4685" s="560" t="s">
        <v>5228</v>
      </c>
      <c r="H4685" s="560" t="s">
        <v>1015</v>
      </c>
      <c r="I4685" s="561">
        <v>3435</v>
      </c>
      <c r="J4685" s="481" t="s">
        <v>1026</v>
      </c>
      <c r="K4685" s="482" t="s">
        <v>4206</v>
      </c>
      <c r="L4685" t="str">
        <f>VLOOKUP(J4685,'State V-Lookup'!$A$1:$B$19,2,0)</f>
        <v>TENNESSEE</v>
      </c>
      <c r="M4685" t="str">
        <f>VLOOKUP(I4685,'Cost Center VLookup'!$A$1:$C$99,2,0)</f>
        <v>3435 Mid St Div Greenville/Morristown Operations</v>
      </c>
      <c r="N4685" t="str">
        <f>VLOOKUP(I4685,'Cost Center VLookup'!$A$1:$C$89,3,0)</f>
        <v>Jonathan Barnett</v>
      </c>
      <c r="O4685" t="str">
        <f>VLOOKUP(I4685,'Cost Center VLookup'!$A$1:$D$97,4,0)</f>
        <v>Bernie Anderson</v>
      </c>
    </row>
    <row r="4686" spans="1:15" ht="15">
      <c r="A4686" s="560" t="s">
        <v>6023</v>
      </c>
      <c r="B4686" s="561">
        <v>202307</v>
      </c>
      <c r="C4686" s="98" t="s">
        <v>5695</v>
      </c>
      <c r="D4686" s="560" t="s">
        <v>6025</v>
      </c>
      <c r="E4686" s="560" t="s">
        <v>4506</v>
      </c>
      <c r="F4686" s="562">
        <v>1000</v>
      </c>
      <c r="G4686" s="560" t="s">
        <v>5226</v>
      </c>
      <c r="H4686" s="560" t="s">
        <v>1012</v>
      </c>
      <c r="I4686" s="561">
        <v>2737</v>
      </c>
      <c r="J4686" s="351" t="s">
        <v>1011</v>
      </c>
      <c r="K4686" s="482" t="s">
        <v>4206</v>
      </c>
      <c r="L4686" t="str">
        <f>VLOOKUP(J4686,'State V-Lookup'!$A$1:$B$19,2,0)</f>
        <v>KENTUCKY</v>
      </c>
      <c r="M4686" t="str">
        <f>VLOOKUP(I4686,'Cost Center VLookup'!$A$1:$C$99,2,0)</f>
        <v>2737 KY Div Danville C&amp;M/Service</v>
      </c>
      <c r="N4686" t="str">
        <f>VLOOKUP(I4686,'Cost Center VLookup'!$A$1:$C$89,3,0)</f>
        <v>Jimmy Dale Smith</v>
      </c>
      <c r="O4686" t="str">
        <f>VLOOKUP(I4686,'Cost Center VLookup'!$A$1:$D$97,4,0)</f>
        <v>Mike Close</v>
      </c>
    </row>
    <row r="4687" spans="1:15" ht="15">
      <c r="A4687" s="560" t="s">
        <v>6023</v>
      </c>
      <c r="B4687" s="561">
        <v>202307</v>
      </c>
      <c r="C4687" s="98" t="s">
        <v>5695</v>
      </c>
      <c r="D4687" s="560" t="s">
        <v>6026</v>
      </c>
      <c r="E4687" s="560" t="s">
        <v>321</v>
      </c>
      <c r="F4687" s="562">
        <v>3000</v>
      </c>
      <c r="G4687" s="560" t="s">
        <v>5228</v>
      </c>
      <c r="H4687" s="560" t="s">
        <v>1015</v>
      </c>
      <c r="I4687" s="561">
        <v>2738</v>
      </c>
      <c r="J4687" s="351" t="s">
        <v>1011</v>
      </c>
      <c r="K4687" s="482" t="s">
        <v>4207</v>
      </c>
      <c r="L4687" t="str">
        <f>VLOOKUP(J4687,'State V-Lookup'!$A$1:$B$19,2,0)</f>
        <v>KENTUCKY</v>
      </c>
      <c r="M4687" t="str">
        <f>VLOOKUP(I4687,'Cost Center VLookup'!$A$1:$C$99,2,0)</f>
        <v>2738 KY Div Campbellsville C&amp;M/Service</v>
      </c>
      <c r="N4687" t="str">
        <f>VLOOKUP(I4687,'Cost Center VLookup'!$A$1:$C$89,3,0)</f>
        <v>Matt Ferguson</v>
      </c>
      <c r="O4687" t="str">
        <f>VLOOKUP(I4687,'Cost Center VLookup'!$A$1:$D$97,4,0)</f>
        <v>Mike Close</v>
      </c>
    </row>
    <row r="4688" spans="1:15" ht="15">
      <c r="A4688" s="560" t="s">
        <v>6023</v>
      </c>
      <c r="B4688" s="561">
        <v>202307</v>
      </c>
      <c r="C4688" s="98" t="s">
        <v>5695</v>
      </c>
      <c r="D4688" s="560" t="s">
        <v>6027</v>
      </c>
      <c r="E4688" s="560" t="s">
        <v>5108</v>
      </c>
      <c r="F4688" s="562">
        <v>1000</v>
      </c>
      <c r="G4688" s="560" t="s">
        <v>5355</v>
      </c>
      <c r="H4688" s="560" t="s">
        <v>1019</v>
      </c>
      <c r="I4688" s="561">
        <v>2737</v>
      </c>
      <c r="J4688" s="351" t="s">
        <v>1011</v>
      </c>
      <c r="K4688" s="482" t="s">
        <v>4207</v>
      </c>
      <c r="L4688" t="str">
        <f>VLOOKUP(J4688,'State V-Lookup'!$A$1:$B$19,2,0)</f>
        <v>KENTUCKY</v>
      </c>
      <c r="M4688" t="str">
        <f>VLOOKUP(I4688,'Cost Center VLookup'!$A$1:$C$99,2,0)</f>
        <v>2737 KY Div Danville C&amp;M/Service</v>
      </c>
      <c r="N4688" t="str">
        <f>VLOOKUP(I4688,'Cost Center VLookup'!$A$1:$C$89,3,0)</f>
        <v>Jimmy Dale Smith</v>
      </c>
      <c r="O4688" t="str">
        <f>VLOOKUP(I4688,'Cost Center VLookup'!$A$1:$D$97,4,0)</f>
        <v>Mike Close</v>
      </c>
    </row>
    <row r="4689" spans="1:15" ht="15">
      <c r="A4689" s="560" t="s">
        <v>6023</v>
      </c>
      <c r="B4689" s="561">
        <v>202307</v>
      </c>
      <c r="C4689" s="98" t="s">
        <v>5695</v>
      </c>
      <c r="D4689" s="560" t="s">
        <v>6028</v>
      </c>
      <c r="E4689" s="560" t="s">
        <v>4641</v>
      </c>
      <c r="F4689" s="562">
        <v>2500</v>
      </c>
      <c r="G4689" s="560" t="s">
        <v>5228</v>
      </c>
      <c r="H4689" s="560" t="s">
        <v>1015</v>
      </c>
      <c r="I4689" s="561">
        <v>2737</v>
      </c>
      <c r="J4689" s="351" t="s">
        <v>1011</v>
      </c>
      <c r="K4689" s="482" t="s">
        <v>4207</v>
      </c>
      <c r="L4689" t="str">
        <f>VLOOKUP(J4689,'State V-Lookup'!$A$1:$B$19,2,0)</f>
        <v>KENTUCKY</v>
      </c>
      <c r="M4689" t="str">
        <f>VLOOKUP(I4689,'Cost Center VLookup'!$A$1:$C$99,2,0)</f>
        <v>2737 KY Div Danville C&amp;M/Service</v>
      </c>
      <c r="N4689" t="str">
        <f>VLOOKUP(I4689,'Cost Center VLookup'!$A$1:$C$89,3,0)</f>
        <v>Jimmy Dale Smith</v>
      </c>
      <c r="O4689" t="str">
        <f>VLOOKUP(I4689,'Cost Center VLookup'!$A$1:$D$97,4,0)</f>
        <v>Mike Close</v>
      </c>
    </row>
    <row r="4690" spans="1:15" ht="15">
      <c r="A4690" s="560" t="s">
        <v>6023</v>
      </c>
      <c r="B4690" s="561">
        <v>202307</v>
      </c>
      <c r="C4690" s="98" t="s">
        <v>5695</v>
      </c>
      <c r="D4690" s="560" t="s">
        <v>6029</v>
      </c>
      <c r="E4690" s="560" t="s">
        <v>1876</v>
      </c>
      <c r="F4690" s="562">
        <v>5000</v>
      </c>
      <c r="G4690" s="560" t="s">
        <v>5226</v>
      </c>
      <c r="H4690" s="560" t="s">
        <v>1012</v>
      </c>
      <c r="I4690" s="561">
        <v>2737</v>
      </c>
      <c r="J4690" s="351" t="s">
        <v>1011</v>
      </c>
      <c r="K4690" s="482" t="s">
        <v>4207</v>
      </c>
      <c r="L4690" t="str">
        <f>VLOOKUP(J4690,'State V-Lookup'!$A$1:$B$19,2,0)</f>
        <v>KENTUCKY</v>
      </c>
      <c r="M4690" t="str">
        <f>VLOOKUP(I4690,'Cost Center VLookup'!$A$1:$C$99,2,0)</f>
        <v>2737 KY Div Danville C&amp;M/Service</v>
      </c>
      <c r="N4690" t="str">
        <f>VLOOKUP(I4690,'Cost Center VLookup'!$A$1:$C$89,3,0)</f>
        <v>Jimmy Dale Smith</v>
      </c>
      <c r="O4690" t="str">
        <f>VLOOKUP(I4690,'Cost Center VLookup'!$A$1:$D$97,4,0)</f>
        <v>Mike Close</v>
      </c>
    </row>
    <row r="4691" spans="1:15" ht="15" hidden="1">
      <c r="A4691" s="560" t="s">
        <v>6030</v>
      </c>
      <c r="B4691" s="561">
        <v>202307</v>
      </c>
      <c r="C4691" s="98" t="s">
        <v>5695</v>
      </c>
      <c r="D4691" s="560" t="s">
        <v>6031</v>
      </c>
      <c r="E4691" s="560" t="s">
        <v>6032</v>
      </c>
      <c r="F4691" s="562">
        <v>400</v>
      </c>
      <c r="G4691" s="560" t="s">
        <v>5228</v>
      </c>
      <c r="H4691" s="560" t="s">
        <v>1015</v>
      </c>
      <c r="I4691" s="561">
        <v>3307</v>
      </c>
      <c r="J4691" s="481" t="s">
        <v>1026</v>
      </c>
      <c r="K4691" s="482" t="s">
        <v>4206</v>
      </c>
      <c r="L4691" t="str">
        <f>VLOOKUP(J4691,'State V-Lookup'!$A$1:$B$19,2,0)</f>
        <v>TENNESSEE</v>
      </c>
      <c r="M4691" t="str">
        <f>VLOOKUP(I4691,'Cost Center VLookup'!$A$1:$C$99,2,0)</f>
        <v>3307 Mid St Div Franklin Finance</v>
      </c>
      <c r="N4691" t="str">
        <f>VLOOKUP(I4691,'Cost Center VLookup'!$A$1:$C$89,3,0)</f>
        <v>Marcie Wessinger</v>
      </c>
      <c r="O4691" t="str">
        <f>VLOOKUP(I4691,'Cost Center VLookup'!$A$1:$D$97,4,0)</f>
        <v>Administration</v>
      </c>
    </row>
    <row r="4692" spans="1:15" ht="15">
      <c r="A4692" s="560" t="s">
        <v>6033</v>
      </c>
      <c r="B4692" s="561">
        <v>202307</v>
      </c>
      <c r="C4692" s="98" t="s">
        <v>5695</v>
      </c>
      <c r="D4692" s="560" t="s">
        <v>6034</v>
      </c>
      <c r="E4692" s="560" t="s">
        <v>4182</v>
      </c>
      <c r="F4692" s="562">
        <v>250</v>
      </c>
      <c r="G4692" s="560" t="s">
        <v>5226</v>
      </c>
      <c r="H4692" s="560" t="s">
        <v>1012</v>
      </c>
      <c r="I4692" s="561">
        <v>2636</v>
      </c>
      <c r="J4692" s="351" t="s">
        <v>1011</v>
      </c>
      <c r="K4692" s="482" t="s">
        <v>4206</v>
      </c>
      <c r="L4692" t="str">
        <f>VLOOKUP(J4692,'State V-Lookup'!$A$1:$B$19,2,0)</f>
        <v>KENTUCKY</v>
      </c>
      <c r="M4692" t="str">
        <f>VLOOKUP(I4692,'Cost Center VLookup'!$A$1:$C$99,2,0)</f>
        <v>2636 KY Div Owensboro C&amp;M/Service</v>
      </c>
      <c r="N4692" t="str">
        <f>VLOOKUP(I4692,'Cost Center VLookup'!$A$1:$C$89,3,0)</f>
        <v>Robbie Porter / Daniel Mayfield</v>
      </c>
      <c r="O4692" t="str">
        <f>VLOOKUP(I4692,'Cost Center VLookup'!$A$1:$D$97,4,0)</f>
        <v>Mariam Tucker</v>
      </c>
    </row>
    <row r="4693" spans="1:15" ht="15" hidden="1">
      <c r="A4693" s="560" t="s">
        <v>6033</v>
      </c>
      <c r="B4693" s="561">
        <v>202307</v>
      </c>
      <c r="C4693" s="98" t="s">
        <v>5695</v>
      </c>
      <c r="D4693" s="560" t="s">
        <v>6035</v>
      </c>
      <c r="E4693" s="560" t="s">
        <v>3663</v>
      </c>
      <c r="F4693" s="562">
        <v>1000</v>
      </c>
      <c r="G4693" s="560" t="s">
        <v>5228</v>
      </c>
      <c r="H4693" s="560" t="s">
        <v>1015</v>
      </c>
      <c r="I4693" s="561">
        <v>3343</v>
      </c>
      <c r="J4693" s="481" t="s">
        <v>1026</v>
      </c>
      <c r="K4693" s="482" t="s">
        <v>4206</v>
      </c>
      <c r="L4693" t="str">
        <f>VLOOKUP(J4693,'State V-Lookup'!$A$1:$B$19,2,0)</f>
        <v>TENNESSEE</v>
      </c>
      <c r="M4693" t="str">
        <f>VLOOKUP(I4693,'Cost Center VLookup'!$A$1:$C$99,2,0)</f>
        <v>3343 Mid St Div Murfreesboro Operations</v>
      </c>
      <c r="N4693" t="str">
        <f>VLOOKUP(I4693,'Cost Center VLookup'!$A$1:$C$89,3,0)</f>
        <v>James Robbins / Jason Griffin</v>
      </c>
      <c r="O4693" t="str">
        <f>VLOOKUP(I4693,'Cost Center VLookup'!$A$1:$D$97,4,0)</f>
        <v>Brett Lowe</v>
      </c>
    </row>
    <row r="4694" spans="1:15" ht="15" hidden="1">
      <c r="A4694" s="560" t="s">
        <v>6033</v>
      </c>
      <c r="B4694" s="561">
        <v>202307</v>
      </c>
      <c r="C4694" s="98" t="s">
        <v>5695</v>
      </c>
      <c r="D4694" s="560" t="s">
        <v>6035</v>
      </c>
      <c r="E4694" s="560" t="s">
        <v>3663</v>
      </c>
      <c r="F4694" s="562">
        <v>1000</v>
      </c>
      <c r="G4694" s="560" t="s">
        <v>5228</v>
      </c>
      <c r="H4694" s="560" t="s">
        <v>1015</v>
      </c>
      <c r="I4694" s="561">
        <v>3434</v>
      </c>
      <c r="J4694" s="481" t="s">
        <v>1026</v>
      </c>
      <c r="K4694" s="482" t="s">
        <v>4206</v>
      </c>
      <c r="L4694" t="str">
        <f>VLOOKUP(J4694,'State V-Lookup'!$A$1:$B$19,2,0)</f>
        <v>TENNESSEE</v>
      </c>
      <c r="M4694" t="str">
        <f>VLOOKUP(I4694,'Cost Center VLookup'!$A$1:$C$99,2,0)</f>
        <v>3434 Mid St Div Maryville Operations</v>
      </c>
      <c r="N4694" t="str">
        <f>VLOOKUP(I4694,'Cost Center VLookup'!$A$1:$C$89,3,0)</f>
        <v>Bobby Burrell</v>
      </c>
      <c r="O4694" t="str">
        <f>VLOOKUP(I4694,'Cost Center VLookup'!$A$1:$D$97,4,0)</f>
        <v>Bernie Anderson</v>
      </c>
    </row>
    <row r="4695" spans="1:15" ht="15" hidden="1">
      <c r="A4695" s="560" t="s">
        <v>6033</v>
      </c>
      <c r="B4695" s="561">
        <v>202307</v>
      </c>
      <c r="C4695" s="98" t="s">
        <v>5695</v>
      </c>
      <c r="D4695" s="560" t="s">
        <v>6035</v>
      </c>
      <c r="E4695" s="560" t="s">
        <v>3663</v>
      </c>
      <c r="F4695" s="562">
        <v>1000</v>
      </c>
      <c r="G4695" s="560" t="s">
        <v>5228</v>
      </c>
      <c r="H4695" s="560" t="s">
        <v>1015</v>
      </c>
      <c r="I4695" s="561">
        <v>3436</v>
      </c>
      <c r="J4695" s="481" t="s">
        <v>1026</v>
      </c>
      <c r="K4695" s="482" t="s">
        <v>4206</v>
      </c>
      <c r="L4695" t="str">
        <f>VLOOKUP(J4695,'State V-Lookup'!$A$1:$B$19,2,0)</f>
        <v>TENNESSEE</v>
      </c>
      <c r="M4695" t="str">
        <f>VLOOKUP(I4695,'Cost Center VLookup'!$A$1:$C$99,2,0)</f>
        <v>3436 Mid St Div Johnson City Tri-Cities Operations</v>
      </c>
      <c r="N4695" t="str">
        <f>VLOOKUP(I4695,'Cost Center VLookup'!$A$1:$C$89,3,0)</f>
        <v>John Bradley</v>
      </c>
      <c r="O4695" t="str">
        <f>VLOOKUP(I4695,'Cost Center VLookup'!$A$1:$D$97,4,0)</f>
        <v>Bernie Anderson</v>
      </c>
    </row>
    <row r="4696" spans="1:15" ht="15" hidden="1">
      <c r="A4696" s="560" t="s">
        <v>6036</v>
      </c>
      <c r="B4696" s="561">
        <v>202307</v>
      </c>
      <c r="C4696" s="98" t="s">
        <v>5695</v>
      </c>
      <c r="D4696" s="560" t="s">
        <v>6037</v>
      </c>
      <c r="E4696" s="560" t="s">
        <v>6038</v>
      </c>
      <c r="F4696" s="562">
        <v>48.12</v>
      </c>
      <c r="G4696" s="560" t="s">
        <v>5228</v>
      </c>
      <c r="H4696" s="560" t="s">
        <v>1015</v>
      </c>
      <c r="I4696" s="561">
        <v>2637</v>
      </c>
      <c r="J4696" s="481" t="s">
        <v>1026</v>
      </c>
      <c r="K4696" s="482" t="s">
        <v>4206</v>
      </c>
      <c r="L4696" t="str">
        <f>VLOOKUP(J4696,'State V-Lookup'!$A$1:$B$19,2,0)</f>
        <v>TENNESSEE</v>
      </c>
      <c r="M4696" t="str">
        <f>VLOOKUP(I4696,'Cost Center VLookup'!$A$1:$C$99,2,0)</f>
        <v>2637 KY Div Paducah C&amp;M/Service</v>
      </c>
      <c r="N4696" t="str">
        <f>VLOOKUP(I4696,'Cost Center VLookup'!$A$1:$C$89,3,0)</f>
        <v>Pat Mattingly / Sean Jones</v>
      </c>
      <c r="O4696" t="str">
        <f>VLOOKUP(I4696,'Cost Center VLookup'!$A$1:$D$97,4,0)</f>
        <v>Ryan Tolbert</v>
      </c>
    </row>
    <row r="4697" spans="1:15" ht="15">
      <c r="A4697" s="560" t="s">
        <v>6036</v>
      </c>
      <c r="B4697" s="561">
        <v>202307</v>
      </c>
      <c r="C4697" s="98" t="s">
        <v>5695</v>
      </c>
      <c r="D4697" s="560" t="s">
        <v>6037</v>
      </c>
      <c r="E4697" s="560" t="s">
        <v>6038</v>
      </c>
      <c r="F4697" s="562">
        <v>288.72000000000003</v>
      </c>
      <c r="G4697" s="560" t="s">
        <v>5228</v>
      </c>
      <c r="H4697" s="560" t="s">
        <v>1015</v>
      </c>
      <c r="I4697" s="561">
        <v>2637</v>
      </c>
      <c r="J4697" s="351" t="s">
        <v>1011</v>
      </c>
      <c r="K4697" s="482" t="s">
        <v>4206</v>
      </c>
      <c r="L4697" t="str">
        <f>VLOOKUP(J4697,'State V-Lookup'!$A$1:$B$19,2,0)</f>
        <v>KENTUCKY</v>
      </c>
      <c r="M4697" t="str">
        <f>VLOOKUP(I4697,'Cost Center VLookup'!$A$1:$C$99,2,0)</f>
        <v>2637 KY Div Paducah C&amp;M/Service</v>
      </c>
      <c r="N4697" t="str">
        <f>VLOOKUP(I4697,'Cost Center VLookup'!$A$1:$C$89,3,0)</f>
        <v>Pat Mattingly / Sean Jones</v>
      </c>
      <c r="O4697" t="str">
        <f>VLOOKUP(I4697,'Cost Center VLookup'!$A$1:$D$97,4,0)</f>
        <v>Ryan Tolbert</v>
      </c>
    </row>
    <row r="4698" spans="1:15" ht="15">
      <c r="A4698" s="560" t="s">
        <v>6039</v>
      </c>
      <c r="B4698" s="561">
        <v>202307</v>
      </c>
      <c r="C4698" s="98" t="s">
        <v>5695</v>
      </c>
      <c r="D4698" s="560" t="s">
        <v>6040</v>
      </c>
      <c r="E4698" s="560" t="s">
        <v>484</v>
      </c>
      <c r="F4698" s="562">
        <v>1000</v>
      </c>
      <c r="G4698" s="560" t="s">
        <v>5345</v>
      </c>
      <c r="H4698" s="560" t="s">
        <v>1018</v>
      </c>
      <c r="I4698" s="561">
        <v>2634</v>
      </c>
      <c r="J4698" s="351" t="s">
        <v>1011</v>
      </c>
      <c r="K4698" s="482" t="s">
        <v>4207</v>
      </c>
      <c r="L4698" t="str">
        <f>VLOOKUP(J4698,'State V-Lookup'!$A$1:$B$19,2,0)</f>
        <v>KENTUCKY</v>
      </c>
      <c r="M4698" t="str">
        <f>VLOOKUP(I4698,'Cost Center VLookup'!$A$1:$C$99,2,0)</f>
        <v>2634 KY Div Madisonville C&amp;M/Service</v>
      </c>
      <c r="N4698" t="str">
        <f>VLOOKUP(I4698,'Cost Center VLookup'!$A$1:$C$89,3,0)</f>
        <v>Mike Coleman</v>
      </c>
      <c r="O4698" t="str">
        <f>VLOOKUP(I4698,'Cost Center VLookup'!$A$1:$D$97,4,0)</f>
        <v>Mariam Tucker</v>
      </c>
    </row>
    <row r="4699" spans="1:15" ht="15" hidden="1">
      <c r="A4699" s="560" t="s">
        <v>6041</v>
      </c>
      <c r="B4699" s="561">
        <v>202307</v>
      </c>
      <c r="C4699" s="98" t="s">
        <v>5695</v>
      </c>
      <c r="D4699" s="560" t="s">
        <v>6042</v>
      </c>
      <c r="E4699" s="560" t="s">
        <v>4367</v>
      </c>
      <c r="F4699" s="562">
        <v>1250</v>
      </c>
      <c r="G4699" s="560" t="s">
        <v>5513</v>
      </c>
      <c r="H4699" s="560" t="s">
        <v>1017</v>
      </c>
      <c r="I4699" s="561">
        <v>3342</v>
      </c>
      <c r="J4699" s="481" t="s">
        <v>1026</v>
      </c>
      <c r="K4699" s="482" t="s">
        <v>4207</v>
      </c>
      <c r="L4699" t="str">
        <f>VLOOKUP(J4699,'State V-Lookup'!$A$1:$B$19,2,0)</f>
        <v>TENNESSEE</v>
      </c>
      <c r="M4699" t="str">
        <f>VLOOKUP(I4699,'Cost Center VLookup'!$A$1:$C$99,2,0)</f>
        <v>3342 Mid St Div Franklin Operations</v>
      </c>
      <c r="N4699" t="str">
        <f>VLOOKUP(I4699,'Cost Center VLookup'!$A$1:$C$89,3,0)</f>
        <v>Kenny Hay / Steve Steiger</v>
      </c>
      <c r="O4699" t="str">
        <f>VLOOKUP(I4699,'Cost Center VLookup'!$A$1:$D$97,4,0)</f>
        <v>Brett Lowe</v>
      </c>
    </row>
    <row r="4700" spans="1:15" ht="15" hidden="1">
      <c r="A4700" s="560" t="s">
        <v>6041</v>
      </c>
      <c r="B4700" s="561">
        <v>202307</v>
      </c>
      <c r="C4700" s="98" t="s">
        <v>5695</v>
      </c>
      <c r="D4700" s="560" t="s">
        <v>6043</v>
      </c>
      <c r="E4700" s="560" t="s">
        <v>4509</v>
      </c>
      <c r="F4700" s="562">
        <v>750</v>
      </c>
      <c r="G4700" s="560" t="s">
        <v>5513</v>
      </c>
      <c r="H4700" s="560" t="s">
        <v>1017</v>
      </c>
      <c r="I4700" s="561">
        <v>3434</v>
      </c>
      <c r="J4700" s="481" t="s">
        <v>1026</v>
      </c>
      <c r="K4700" s="482" t="s">
        <v>4207</v>
      </c>
      <c r="L4700" t="str">
        <f>VLOOKUP(J4700,'State V-Lookup'!$A$1:$B$19,2,0)</f>
        <v>TENNESSEE</v>
      </c>
      <c r="M4700" t="str">
        <f>VLOOKUP(I4700,'Cost Center VLookup'!$A$1:$C$99,2,0)</f>
        <v>3434 Mid St Div Maryville Operations</v>
      </c>
      <c r="N4700" t="str">
        <f>VLOOKUP(I4700,'Cost Center VLookup'!$A$1:$C$89,3,0)</f>
        <v>Bobby Burrell</v>
      </c>
      <c r="O4700" t="str">
        <f>VLOOKUP(I4700,'Cost Center VLookup'!$A$1:$D$97,4,0)</f>
        <v>Bernie Anderson</v>
      </c>
    </row>
    <row r="4701" spans="1:15" ht="15" hidden="1">
      <c r="A4701" s="560" t="s">
        <v>6044</v>
      </c>
      <c r="B4701" s="561">
        <v>202307</v>
      </c>
      <c r="C4701" s="98" t="s">
        <v>5695</v>
      </c>
      <c r="D4701" s="560" t="s">
        <v>6045</v>
      </c>
      <c r="E4701" s="560" t="s">
        <v>5352</v>
      </c>
      <c r="F4701" s="562">
        <v>2000</v>
      </c>
      <c r="G4701" s="560" t="s">
        <v>5226</v>
      </c>
      <c r="H4701" s="560" t="s">
        <v>1012</v>
      </c>
      <c r="I4701" s="561">
        <v>3342</v>
      </c>
      <c r="J4701" s="481" t="s">
        <v>1026</v>
      </c>
      <c r="K4701" s="482" t="s">
        <v>4206</v>
      </c>
      <c r="L4701" t="str">
        <f>VLOOKUP(J4701,'State V-Lookup'!$A$1:$B$19,2,0)</f>
        <v>TENNESSEE</v>
      </c>
      <c r="M4701" t="str">
        <f>VLOOKUP(I4701,'Cost Center VLookup'!$A$1:$C$99,2,0)</f>
        <v>3342 Mid St Div Franklin Operations</v>
      </c>
      <c r="N4701" t="str">
        <f>VLOOKUP(I4701,'Cost Center VLookup'!$A$1:$C$89,3,0)</f>
        <v>Kenny Hay / Steve Steiger</v>
      </c>
      <c r="O4701" t="str">
        <f>VLOOKUP(I4701,'Cost Center VLookup'!$A$1:$D$97,4,0)</f>
        <v>Brett Lowe</v>
      </c>
    </row>
    <row r="4702" spans="1:15" ht="15">
      <c r="A4702" s="560" t="s">
        <v>6046</v>
      </c>
      <c r="B4702" s="561">
        <v>202307</v>
      </c>
      <c r="C4702" s="98" t="s">
        <v>5695</v>
      </c>
      <c r="D4702" s="560" t="s">
        <v>6047</v>
      </c>
      <c r="E4702" s="560" t="s">
        <v>470</v>
      </c>
      <c r="F4702" s="562">
        <v>650</v>
      </c>
      <c r="G4702" s="560" t="s">
        <v>5226</v>
      </c>
      <c r="H4702" s="560" t="s">
        <v>1012</v>
      </c>
      <c r="I4702" s="561">
        <v>2736</v>
      </c>
      <c r="J4702" s="351" t="s">
        <v>1011</v>
      </c>
      <c r="K4702" s="482" t="s">
        <v>4207</v>
      </c>
      <c r="L4702" t="str">
        <f>VLOOKUP(J4702,'State V-Lookup'!$A$1:$B$19,2,0)</f>
        <v>KENTUCKY</v>
      </c>
      <c r="M4702" t="str">
        <f>VLOOKUP(I4702,'Cost Center VLookup'!$A$1:$C$99,2,0)</f>
        <v>2736 KY Div Hopkinsville C&amp;M/Service</v>
      </c>
      <c r="N4702" t="str">
        <f>VLOOKUP(I4702,'Cost Center VLookup'!$A$1:$C$89,3,0)</f>
        <v>Ryan Tolbert</v>
      </c>
      <c r="O4702" t="str">
        <f>VLOOKUP(I4702,'Cost Center VLookup'!$A$1:$D$97,4,0)</f>
        <v>Mariam Tucker</v>
      </c>
    </row>
    <row r="4703" spans="1:15" ht="15">
      <c r="A4703" s="560" t="s">
        <v>6046</v>
      </c>
      <c r="B4703" s="561">
        <v>202307</v>
      </c>
      <c r="C4703" s="98" t="s">
        <v>5695</v>
      </c>
      <c r="D4703" s="560" t="s">
        <v>6048</v>
      </c>
      <c r="E4703" s="560" t="s">
        <v>711</v>
      </c>
      <c r="F4703" s="562">
        <v>100</v>
      </c>
      <c r="G4703" s="560" t="s">
        <v>5226</v>
      </c>
      <c r="H4703" s="560" t="s">
        <v>1012</v>
      </c>
      <c r="I4703" s="561">
        <v>2636</v>
      </c>
      <c r="J4703" s="351" t="s">
        <v>1011</v>
      </c>
      <c r="K4703" s="482" t="s">
        <v>4206</v>
      </c>
      <c r="L4703" t="str">
        <f>VLOOKUP(J4703,'State V-Lookup'!$A$1:$B$19,2,0)</f>
        <v>KENTUCKY</v>
      </c>
      <c r="M4703" t="str">
        <f>VLOOKUP(I4703,'Cost Center VLookup'!$A$1:$C$99,2,0)</f>
        <v>2636 KY Div Owensboro C&amp;M/Service</v>
      </c>
      <c r="N4703" t="str">
        <f>VLOOKUP(I4703,'Cost Center VLookup'!$A$1:$C$89,3,0)</f>
        <v>Robbie Porter / Daniel Mayfield</v>
      </c>
      <c r="O4703" t="str">
        <f>VLOOKUP(I4703,'Cost Center VLookup'!$A$1:$D$97,4,0)</f>
        <v>Mariam Tucker</v>
      </c>
    </row>
    <row r="4704" spans="1:15" ht="15" hidden="1">
      <c r="A4704" s="560" t="s">
        <v>6046</v>
      </c>
      <c r="B4704" s="561">
        <v>202307</v>
      </c>
      <c r="C4704" s="98" t="s">
        <v>5695</v>
      </c>
      <c r="D4704" s="560" t="s">
        <v>6049</v>
      </c>
      <c r="E4704" s="560" t="s">
        <v>6050</v>
      </c>
      <c r="F4704" s="562">
        <v>800</v>
      </c>
      <c r="G4704" s="560" t="s">
        <v>5394</v>
      </c>
      <c r="H4704" s="560" t="s">
        <v>5430</v>
      </c>
      <c r="I4704" s="561">
        <v>3333</v>
      </c>
      <c r="J4704" s="563" t="s">
        <v>1035</v>
      </c>
      <c r="K4704" s="482" t="s">
        <v>4207</v>
      </c>
      <c r="L4704" t="str">
        <f>VLOOKUP(J4704,'State V-Lookup'!$A$1:$B$19,2,0)</f>
        <v>VIRGINIA</v>
      </c>
      <c r="M4704" t="str">
        <f>VLOOKUP(I4704,'Cost Center VLookup'!$A$1:$C$99,2,0)</f>
        <v>3333 Mid St Div Public Affairs</v>
      </c>
      <c r="N4704" t="str">
        <f>VLOOKUP(I4704,'Cost Center VLookup'!$A$1:$C$89,3,0)</f>
        <v>Mark Martin</v>
      </c>
      <c r="O4704" t="str">
        <f>VLOOKUP(I4704,'Cost Center VLookup'!$A$1:$D$97,4,0)</f>
        <v>Administration</v>
      </c>
    </row>
    <row r="4705" spans="1:15" ht="15">
      <c r="A4705" s="560" t="s">
        <v>6051</v>
      </c>
      <c r="B4705" s="561">
        <v>202307</v>
      </c>
      <c r="C4705" s="98" t="s">
        <v>5695</v>
      </c>
      <c r="D4705" s="560" t="s">
        <v>6052</v>
      </c>
      <c r="E4705" s="560" t="s">
        <v>3995</v>
      </c>
      <c r="F4705" s="562">
        <v>250</v>
      </c>
      <c r="G4705" s="560" t="s">
        <v>5228</v>
      </c>
      <c r="H4705" s="560" t="s">
        <v>1015</v>
      </c>
      <c r="I4705" s="561">
        <v>2634</v>
      </c>
      <c r="J4705" s="351" t="s">
        <v>1011</v>
      </c>
      <c r="K4705" s="482" t="s">
        <v>4206</v>
      </c>
      <c r="L4705" t="str">
        <f>VLOOKUP(J4705,'State V-Lookup'!$A$1:$B$19,2,0)</f>
        <v>KENTUCKY</v>
      </c>
      <c r="M4705" t="str">
        <f>VLOOKUP(I4705,'Cost Center VLookup'!$A$1:$C$99,2,0)</f>
        <v>2634 KY Div Madisonville C&amp;M/Service</v>
      </c>
      <c r="N4705" t="str">
        <f>VLOOKUP(I4705,'Cost Center VLookup'!$A$1:$C$89,3,0)</f>
        <v>Mike Coleman</v>
      </c>
      <c r="O4705" t="str">
        <f>VLOOKUP(I4705,'Cost Center VLookup'!$A$1:$D$97,4,0)</f>
        <v>Mariam Tucker</v>
      </c>
    </row>
    <row r="4706" spans="1:15" ht="15">
      <c r="A4706" s="560" t="s">
        <v>6051</v>
      </c>
      <c r="B4706" s="561">
        <v>202307</v>
      </c>
      <c r="C4706" s="98" t="s">
        <v>5695</v>
      </c>
      <c r="D4706" s="560" t="s">
        <v>6053</v>
      </c>
      <c r="E4706" s="560" t="s">
        <v>470</v>
      </c>
      <c r="F4706" s="562">
        <v>1000</v>
      </c>
      <c r="G4706" s="560" t="s">
        <v>5228</v>
      </c>
      <c r="H4706" s="560" t="s">
        <v>1015</v>
      </c>
      <c r="I4706" s="561">
        <v>2734</v>
      </c>
      <c r="J4706" s="351" t="s">
        <v>1011</v>
      </c>
      <c r="K4706" s="482" t="s">
        <v>4207</v>
      </c>
      <c r="L4706" t="str">
        <f>VLOOKUP(J4706,'State V-Lookup'!$A$1:$B$19,2,0)</f>
        <v>KENTUCKY</v>
      </c>
      <c r="M4706" t="str">
        <f>VLOOKUP(I4706,'Cost Center VLookup'!$A$1:$C$99,2,0)</f>
        <v>2734 KY Div Bowling Green C&amp;M/Service</v>
      </c>
      <c r="N4706" t="str">
        <f>VLOOKUP(I4706,'Cost Center VLookup'!$A$1:$C$89,3,0)</f>
        <v>Don Bonner / Kolby Beals</v>
      </c>
      <c r="O4706" t="str">
        <f>VLOOKUP(I4706,'Cost Center VLookup'!$A$1:$D$97,4,0)</f>
        <v>Mike Close</v>
      </c>
    </row>
    <row r="4707" spans="1:15" ht="15">
      <c r="A4707" s="560" t="s">
        <v>6051</v>
      </c>
      <c r="B4707" s="561">
        <v>202307</v>
      </c>
      <c r="C4707" s="98" t="s">
        <v>5695</v>
      </c>
      <c r="D4707" s="560" t="s">
        <v>6054</v>
      </c>
      <c r="E4707" s="560" t="s">
        <v>6055</v>
      </c>
      <c r="F4707" s="562">
        <v>250</v>
      </c>
      <c r="G4707" s="560" t="s">
        <v>5226</v>
      </c>
      <c r="H4707" s="560" t="s">
        <v>1012</v>
      </c>
      <c r="I4707" s="561">
        <v>2634</v>
      </c>
      <c r="J4707" s="351" t="s">
        <v>1011</v>
      </c>
      <c r="K4707" s="482" t="s">
        <v>4206</v>
      </c>
      <c r="L4707" t="str">
        <f>VLOOKUP(J4707,'State V-Lookup'!$A$1:$B$19,2,0)</f>
        <v>KENTUCKY</v>
      </c>
      <c r="M4707" t="str">
        <f>VLOOKUP(I4707,'Cost Center VLookup'!$A$1:$C$99,2,0)</f>
        <v>2634 KY Div Madisonville C&amp;M/Service</v>
      </c>
      <c r="N4707" t="str">
        <f>VLOOKUP(I4707,'Cost Center VLookup'!$A$1:$C$89,3,0)</f>
        <v>Mike Coleman</v>
      </c>
      <c r="O4707" t="str">
        <f>VLOOKUP(I4707,'Cost Center VLookup'!$A$1:$D$97,4,0)</f>
        <v>Mariam Tucker</v>
      </c>
    </row>
    <row r="4708" spans="1:15" ht="15">
      <c r="A4708" s="560" t="s">
        <v>6056</v>
      </c>
      <c r="B4708" s="561">
        <v>202307</v>
      </c>
      <c r="C4708" s="98" t="s">
        <v>5695</v>
      </c>
      <c r="D4708" s="560" t="s">
        <v>6057</v>
      </c>
      <c r="E4708" s="560" t="s">
        <v>5956</v>
      </c>
      <c r="F4708" s="562">
        <v>1500</v>
      </c>
      <c r="G4708" s="560" t="s">
        <v>5226</v>
      </c>
      <c r="H4708" s="560" t="s">
        <v>1012</v>
      </c>
      <c r="I4708" s="561">
        <v>2734</v>
      </c>
      <c r="J4708" s="351" t="s">
        <v>1011</v>
      </c>
      <c r="K4708" s="482" t="s">
        <v>4206</v>
      </c>
      <c r="L4708" t="str">
        <f>VLOOKUP(J4708,'State V-Lookup'!$A$1:$B$19,2,0)</f>
        <v>KENTUCKY</v>
      </c>
      <c r="M4708" t="str">
        <f>VLOOKUP(I4708,'Cost Center VLookup'!$A$1:$C$99,2,0)</f>
        <v>2734 KY Div Bowling Green C&amp;M/Service</v>
      </c>
      <c r="N4708" t="str">
        <f>VLOOKUP(I4708,'Cost Center VLookup'!$A$1:$C$89,3,0)</f>
        <v>Don Bonner / Kolby Beals</v>
      </c>
      <c r="O4708" t="str">
        <f>VLOOKUP(I4708,'Cost Center VLookup'!$A$1:$D$97,4,0)</f>
        <v>Mike Close</v>
      </c>
    </row>
    <row r="4709" spans="1:15" ht="15">
      <c r="A4709" s="560" t="s">
        <v>6058</v>
      </c>
      <c r="B4709" s="561">
        <v>202307</v>
      </c>
      <c r="C4709" s="98" t="s">
        <v>5695</v>
      </c>
      <c r="D4709" s="560" t="s">
        <v>6059</v>
      </c>
      <c r="E4709" s="560" t="s">
        <v>2610</v>
      </c>
      <c r="F4709" s="562">
        <v>1750</v>
      </c>
      <c r="G4709" s="560" t="s">
        <v>5355</v>
      </c>
      <c r="H4709" s="560" t="s">
        <v>1019</v>
      </c>
      <c r="I4709" s="561">
        <v>2637</v>
      </c>
      <c r="J4709" s="351" t="s">
        <v>1011</v>
      </c>
      <c r="K4709" s="482" t="s">
        <v>4207</v>
      </c>
      <c r="L4709" t="str">
        <f>VLOOKUP(J4709,'State V-Lookup'!$A$1:$B$19,2,0)</f>
        <v>KENTUCKY</v>
      </c>
      <c r="M4709" t="str">
        <f>VLOOKUP(I4709,'Cost Center VLookup'!$A$1:$C$99,2,0)</f>
        <v>2637 KY Div Paducah C&amp;M/Service</v>
      </c>
      <c r="N4709" t="str">
        <f>VLOOKUP(I4709,'Cost Center VLookup'!$A$1:$C$89,3,0)</f>
        <v>Pat Mattingly / Sean Jones</v>
      </c>
      <c r="O4709" t="str">
        <f>VLOOKUP(I4709,'Cost Center VLookup'!$A$1:$D$97,4,0)</f>
        <v>Ryan Tolbert</v>
      </c>
    </row>
    <row r="4710" spans="1:15" ht="15">
      <c r="A4710" s="560" t="s">
        <v>6060</v>
      </c>
      <c r="B4710" s="561">
        <v>202307</v>
      </c>
      <c r="C4710" s="98" t="s">
        <v>5695</v>
      </c>
      <c r="D4710" s="560" t="s">
        <v>3324</v>
      </c>
      <c r="E4710" s="560" t="s">
        <v>6061</v>
      </c>
      <c r="F4710" s="562">
        <v>500</v>
      </c>
      <c r="G4710" s="560" t="s">
        <v>5228</v>
      </c>
      <c r="H4710" s="560" t="s">
        <v>1015</v>
      </c>
      <c r="I4710" s="561">
        <v>2634</v>
      </c>
      <c r="J4710" s="351" t="s">
        <v>1011</v>
      </c>
      <c r="K4710" s="482" t="s">
        <v>4207</v>
      </c>
      <c r="L4710" t="str">
        <f>VLOOKUP(J4710,'State V-Lookup'!$A$1:$B$19,2,0)</f>
        <v>KENTUCKY</v>
      </c>
      <c r="M4710" t="str">
        <f>VLOOKUP(I4710,'Cost Center VLookup'!$A$1:$C$99,2,0)</f>
        <v>2634 KY Div Madisonville C&amp;M/Service</v>
      </c>
      <c r="N4710" t="str">
        <f>VLOOKUP(I4710,'Cost Center VLookup'!$A$1:$C$89,3,0)</f>
        <v>Mike Coleman</v>
      </c>
      <c r="O4710" t="str">
        <f>VLOOKUP(I4710,'Cost Center VLookup'!$A$1:$D$97,4,0)</f>
        <v>Mariam Tucker</v>
      </c>
    </row>
    <row r="4711" spans="1:15" ht="15">
      <c r="A4711" s="560" t="s">
        <v>6060</v>
      </c>
      <c r="B4711" s="561">
        <v>202307</v>
      </c>
      <c r="C4711" s="98" t="s">
        <v>5695</v>
      </c>
      <c r="D4711" s="560" t="s">
        <v>6062</v>
      </c>
      <c r="E4711" s="560" t="s">
        <v>3695</v>
      </c>
      <c r="F4711" s="562">
        <v>600</v>
      </c>
      <c r="G4711" s="560" t="s">
        <v>5228</v>
      </c>
      <c r="H4711" s="560" t="s">
        <v>1015</v>
      </c>
      <c r="I4711" s="561">
        <v>2734</v>
      </c>
      <c r="J4711" s="351" t="s">
        <v>1011</v>
      </c>
      <c r="K4711" s="482" t="s">
        <v>4206</v>
      </c>
      <c r="L4711" t="str">
        <f>VLOOKUP(J4711,'State V-Lookup'!$A$1:$B$19,2,0)</f>
        <v>KENTUCKY</v>
      </c>
      <c r="M4711" t="str">
        <f>VLOOKUP(I4711,'Cost Center VLookup'!$A$1:$C$99,2,0)</f>
        <v>2734 KY Div Bowling Green C&amp;M/Service</v>
      </c>
      <c r="N4711" t="str">
        <f>VLOOKUP(I4711,'Cost Center VLookup'!$A$1:$C$89,3,0)</f>
        <v>Don Bonner / Kolby Beals</v>
      </c>
      <c r="O4711" t="str">
        <f>VLOOKUP(I4711,'Cost Center VLookup'!$A$1:$D$97,4,0)</f>
        <v>Mike Close</v>
      </c>
    </row>
    <row r="4712" spans="1:15" ht="15" hidden="1">
      <c r="A4712" s="560" t="s">
        <v>6063</v>
      </c>
      <c r="B4712" s="561">
        <v>202307</v>
      </c>
      <c r="C4712" s="98" t="s">
        <v>5695</v>
      </c>
      <c r="D4712" s="560" t="s">
        <v>6064</v>
      </c>
      <c r="E4712" s="560" t="s">
        <v>6065</v>
      </c>
      <c r="F4712" s="562">
        <v>3000</v>
      </c>
      <c r="G4712" s="560" t="s">
        <v>5226</v>
      </c>
      <c r="H4712" s="560" t="s">
        <v>1012</v>
      </c>
      <c r="I4712" s="561">
        <v>3434</v>
      </c>
      <c r="J4712" s="481" t="s">
        <v>1026</v>
      </c>
      <c r="K4712" s="482" t="s">
        <v>4206</v>
      </c>
      <c r="L4712" t="str">
        <f>VLOOKUP(J4712,'State V-Lookup'!$A$1:$B$19,2,0)</f>
        <v>TENNESSEE</v>
      </c>
      <c r="M4712" t="str">
        <f>VLOOKUP(I4712,'Cost Center VLookup'!$A$1:$C$99,2,0)</f>
        <v>3434 Mid St Div Maryville Operations</v>
      </c>
      <c r="N4712" t="str">
        <f>VLOOKUP(I4712,'Cost Center VLookup'!$A$1:$C$89,3,0)</f>
        <v>Bobby Burrell</v>
      </c>
      <c r="O4712" t="str">
        <f>VLOOKUP(I4712,'Cost Center VLookup'!$A$1:$D$97,4,0)</f>
        <v>Bernie Anderson</v>
      </c>
    </row>
    <row r="4713" spans="1:15" ht="15">
      <c r="A4713" s="560" t="s">
        <v>6066</v>
      </c>
      <c r="B4713" s="561">
        <v>202307</v>
      </c>
      <c r="C4713" s="98" t="s">
        <v>5695</v>
      </c>
      <c r="D4713" s="560" t="s">
        <v>6067</v>
      </c>
      <c r="E4713" s="560" t="s">
        <v>1428</v>
      </c>
      <c r="F4713" s="562">
        <v>500</v>
      </c>
      <c r="G4713" s="560" t="s">
        <v>5226</v>
      </c>
      <c r="H4713" s="560" t="s">
        <v>1012</v>
      </c>
      <c r="I4713" s="561">
        <v>2734</v>
      </c>
      <c r="J4713" s="351" t="s">
        <v>1011</v>
      </c>
      <c r="K4713" s="482" t="s">
        <v>4206</v>
      </c>
      <c r="L4713" t="str">
        <f>VLOOKUP(J4713,'State V-Lookup'!$A$1:$B$19,2,0)</f>
        <v>KENTUCKY</v>
      </c>
      <c r="M4713" t="str">
        <f>VLOOKUP(I4713,'Cost Center VLookup'!$A$1:$C$99,2,0)</f>
        <v>2734 KY Div Bowling Green C&amp;M/Service</v>
      </c>
      <c r="N4713" t="str">
        <f>VLOOKUP(I4713,'Cost Center VLookup'!$A$1:$C$89,3,0)</f>
        <v>Don Bonner / Kolby Beals</v>
      </c>
      <c r="O4713" t="str">
        <f>VLOOKUP(I4713,'Cost Center VLookup'!$A$1:$D$97,4,0)</f>
        <v>Mike Close</v>
      </c>
    </row>
    <row r="4714" spans="1:15" ht="15" hidden="1">
      <c r="A4714" s="564" t="s">
        <v>6036</v>
      </c>
      <c r="B4714" s="565">
        <v>202308</v>
      </c>
      <c r="C4714" s="98" t="s">
        <v>5695</v>
      </c>
      <c r="D4714" s="564" t="s">
        <v>6079</v>
      </c>
      <c r="E4714" s="564" t="s">
        <v>1486</v>
      </c>
      <c r="F4714" s="566">
        <v>1765.44</v>
      </c>
      <c r="G4714" s="564" t="s">
        <v>5493</v>
      </c>
      <c r="H4714" s="564" t="s">
        <v>4550</v>
      </c>
      <c r="I4714" s="565">
        <v>3333</v>
      </c>
      <c r="J4714" s="568" t="s">
        <v>1035</v>
      </c>
      <c r="K4714" s="482" t="s">
        <v>4207</v>
      </c>
      <c r="L4714" t="str">
        <f>VLOOKUP(J4714,'State V-Lookup'!$A$1:$B$19,2,0)</f>
        <v>VIRGINIA</v>
      </c>
      <c r="M4714" t="str">
        <f>VLOOKUP(I4714,'Cost Center VLookup'!$A$1:$C$99,2,0)</f>
        <v>3333 Mid St Div Public Affairs</v>
      </c>
      <c r="N4714" t="str">
        <f>VLOOKUP(I4714,'Cost Center VLookup'!$A$1:$C$89,3,0)</f>
        <v>Mark Martin</v>
      </c>
      <c r="O4714" t="str">
        <f>VLOOKUP(I4714,'Cost Center VLookup'!$A$1:$D$97,4,0)</f>
        <v>Administration</v>
      </c>
    </row>
    <row r="4715" spans="1:15" ht="15" hidden="1">
      <c r="A4715" s="564" t="s">
        <v>6036</v>
      </c>
      <c r="B4715" s="565">
        <v>202308</v>
      </c>
      <c r="C4715" s="98" t="s">
        <v>5695</v>
      </c>
      <c r="D4715" s="564" t="s">
        <v>6079</v>
      </c>
      <c r="E4715" s="564" t="s">
        <v>1486</v>
      </c>
      <c r="F4715" s="566">
        <v>3842.51</v>
      </c>
      <c r="G4715" s="564" t="s">
        <v>5493</v>
      </c>
      <c r="H4715" s="564" t="s">
        <v>4550</v>
      </c>
      <c r="I4715" s="565">
        <v>3333</v>
      </c>
      <c r="J4715" s="481" t="s">
        <v>1026</v>
      </c>
      <c r="K4715" s="482" t="s">
        <v>4207</v>
      </c>
      <c r="L4715" t="str">
        <f>VLOOKUP(J4715,'State V-Lookup'!$A$1:$B$19,2,0)</f>
        <v>TENNESSEE</v>
      </c>
      <c r="M4715" t="str">
        <f>VLOOKUP(I4715,'Cost Center VLookup'!$A$1:$C$99,2,0)</f>
        <v>3333 Mid St Div Public Affairs</v>
      </c>
      <c r="N4715" t="str">
        <f>VLOOKUP(I4715,'Cost Center VLookup'!$A$1:$C$89,3,0)</f>
        <v>Mark Martin</v>
      </c>
      <c r="O4715" t="str">
        <f>VLOOKUP(I4715,'Cost Center VLookup'!$A$1:$D$97,4,0)</f>
        <v>Administration</v>
      </c>
    </row>
    <row r="4716" spans="1:15" ht="15">
      <c r="A4716" s="564" t="s">
        <v>6036</v>
      </c>
      <c r="B4716" s="565">
        <v>202308</v>
      </c>
      <c r="C4716" s="98" t="s">
        <v>5695</v>
      </c>
      <c r="D4716" s="564" t="s">
        <v>6079</v>
      </c>
      <c r="E4716" s="564" t="s">
        <v>1486</v>
      </c>
      <c r="F4716" s="566">
        <v>18822.27</v>
      </c>
      <c r="G4716" s="564" t="s">
        <v>5493</v>
      </c>
      <c r="H4716" s="564" t="s">
        <v>4550</v>
      </c>
      <c r="I4716" s="565">
        <v>3333</v>
      </c>
      <c r="J4716" s="351" t="s">
        <v>1011</v>
      </c>
      <c r="K4716" s="482" t="s">
        <v>4207</v>
      </c>
      <c r="L4716" t="str">
        <f>VLOOKUP(J4716,'State V-Lookup'!$A$1:$B$19,2,0)</f>
        <v>KENTUCKY</v>
      </c>
      <c r="M4716" t="str">
        <f>VLOOKUP(I4716,'Cost Center VLookup'!$A$1:$C$99,2,0)</f>
        <v>3333 Mid St Div Public Affairs</v>
      </c>
      <c r="N4716" t="str">
        <f>VLOOKUP(I4716,'Cost Center VLookup'!$A$1:$C$89,3,0)</f>
        <v>Mark Martin</v>
      </c>
      <c r="O4716" t="str">
        <f>VLOOKUP(I4716,'Cost Center VLookup'!$A$1:$D$97,4,0)</f>
        <v>Administration</v>
      </c>
    </row>
    <row r="4717" spans="1:15" ht="15" hidden="1">
      <c r="A4717" s="564" t="s">
        <v>6041</v>
      </c>
      <c r="B4717" s="565">
        <v>202308</v>
      </c>
      <c r="C4717" s="98" t="s">
        <v>5695</v>
      </c>
      <c r="D4717" s="564" t="s">
        <v>6085</v>
      </c>
      <c r="E4717" s="564" t="s">
        <v>5915</v>
      </c>
      <c r="F4717" s="566">
        <v>150</v>
      </c>
      <c r="G4717" s="564" t="s">
        <v>5394</v>
      </c>
      <c r="H4717" s="564" t="s">
        <v>5430</v>
      </c>
      <c r="I4717" s="565">
        <v>3333</v>
      </c>
      <c r="J4717" s="481" t="s">
        <v>1026</v>
      </c>
      <c r="K4717" s="482" t="s">
        <v>4207</v>
      </c>
      <c r="L4717" t="str">
        <f>VLOOKUP(J4717,'State V-Lookup'!$A$1:$B$19,2,0)</f>
        <v>TENNESSEE</v>
      </c>
      <c r="M4717" t="str">
        <f>VLOOKUP(I4717,'Cost Center VLookup'!$A$1:$C$99,2,0)</f>
        <v>3333 Mid St Div Public Affairs</v>
      </c>
      <c r="N4717" t="str">
        <f>VLOOKUP(I4717,'Cost Center VLookup'!$A$1:$C$89,3,0)</f>
        <v>Mark Martin</v>
      </c>
      <c r="O4717" t="str">
        <f>VLOOKUP(I4717,'Cost Center VLookup'!$A$1:$D$97,4,0)</f>
        <v>Administration</v>
      </c>
    </row>
    <row r="4718" spans="1:15" ht="15">
      <c r="A4718" s="564" t="s">
        <v>6070</v>
      </c>
      <c r="B4718" s="565">
        <v>202308</v>
      </c>
      <c r="C4718" s="98" t="s">
        <v>5695</v>
      </c>
      <c r="D4718" s="564" t="s">
        <v>6078</v>
      </c>
      <c r="E4718" s="564" t="s">
        <v>3981</v>
      </c>
      <c r="F4718" s="566">
        <v>2500</v>
      </c>
      <c r="G4718" s="564" t="s">
        <v>5513</v>
      </c>
      <c r="H4718" s="564" t="s">
        <v>1017</v>
      </c>
      <c r="I4718" s="565">
        <v>2734</v>
      </c>
      <c r="J4718" s="351" t="s">
        <v>1011</v>
      </c>
      <c r="K4718" s="482" t="s">
        <v>4207</v>
      </c>
      <c r="L4718" t="str">
        <f>VLOOKUP(J4718,'State V-Lookup'!$A$1:$B$19,2,0)</f>
        <v>KENTUCKY</v>
      </c>
      <c r="M4718" t="str">
        <f>VLOOKUP(I4718,'Cost Center VLookup'!$A$1:$C$99,2,0)</f>
        <v>2734 KY Div Bowling Green C&amp;M/Service</v>
      </c>
      <c r="N4718" t="str">
        <f>VLOOKUP(I4718,'Cost Center VLookup'!$A$1:$C$89,3,0)</f>
        <v>Don Bonner / Kolby Beals</v>
      </c>
      <c r="O4718" t="str">
        <f>VLOOKUP(I4718,'Cost Center VLookup'!$A$1:$D$97,4,0)</f>
        <v>Mike Close</v>
      </c>
    </row>
    <row r="4719" spans="1:15" ht="15">
      <c r="A4719" s="564" t="s">
        <v>6070</v>
      </c>
      <c r="B4719" s="565">
        <v>202308</v>
      </c>
      <c r="C4719" s="98" t="s">
        <v>5695</v>
      </c>
      <c r="D4719" s="564" t="s">
        <v>6071</v>
      </c>
      <c r="E4719" s="564" t="s">
        <v>4564</v>
      </c>
      <c r="F4719" s="566">
        <v>200</v>
      </c>
      <c r="G4719" s="564" t="s">
        <v>5226</v>
      </c>
      <c r="H4719" s="564" t="s">
        <v>1012</v>
      </c>
      <c r="I4719" s="565">
        <v>2636</v>
      </c>
      <c r="J4719" s="351" t="s">
        <v>1011</v>
      </c>
      <c r="K4719" s="482" t="s">
        <v>4206</v>
      </c>
      <c r="L4719" t="str">
        <f>VLOOKUP(J4719,'State V-Lookup'!$A$1:$B$19,2,0)</f>
        <v>KENTUCKY</v>
      </c>
      <c r="M4719" t="str">
        <f>VLOOKUP(I4719,'Cost Center VLookup'!$A$1:$C$99,2,0)</f>
        <v>2636 KY Div Owensboro C&amp;M/Service</v>
      </c>
      <c r="N4719" t="str">
        <f>VLOOKUP(I4719,'Cost Center VLookup'!$A$1:$C$89,3,0)</f>
        <v>Robbie Porter / Daniel Mayfield</v>
      </c>
      <c r="O4719" t="str">
        <f>VLOOKUP(I4719,'Cost Center VLookup'!$A$1:$D$97,4,0)</f>
        <v>Mariam Tucker</v>
      </c>
    </row>
    <row r="4720" spans="1:15" ht="15" hidden="1">
      <c r="A4720" s="564" t="s">
        <v>6074</v>
      </c>
      <c r="B4720" s="565">
        <v>202308</v>
      </c>
      <c r="C4720" s="98" t="s">
        <v>5695</v>
      </c>
      <c r="D4720" s="564" t="s">
        <v>6075</v>
      </c>
      <c r="E4720" s="564" t="s">
        <v>2452</v>
      </c>
      <c r="F4720" s="566">
        <v>4000</v>
      </c>
      <c r="G4720" s="564" t="s">
        <v>5228</v>
      </c>
      <c r="H4720" s="564" t="s">
        <v>1015</v>
      </c>
      <c r="I4720" s="565">
        <v>3343</v>
      </c>
      <c r="J4720" s="481" t="s">
        <v>1026</v>
      </c>
      <c r="K4720" s="482" t="s">
        <v>4207</v>
      </c>
      <c r="L4720" t="str">
        <f>VLOOKUP(J4720,'State V-Lookup'!$A$1:$B$19,2,0)</f>
        <v>TENNESSEE</v>
      </c>
      <c r="M4720" t="str">
        <f>VLOOKUP(I4720,'Cost Center VLookup'!$A$1:$C$99,2,0)</f>
        <v>3343 Mid St Div Murfreesboro Operations</v>
      </c>
      <c r="N4720" t="str">
        <f>VLOOKUP(I4720,'Cost Center VLookup'!$A$1:$C$89,3,0)</f>
        <v>James Robbins / Jason Griffin</v>
      </c>
      <c r="O4720" t="str">
        <f>VLOOKUP(I4720,'Cost Center VLookup'!$A$1:$D$97,4,0)</f>
        <v>Brett Lowe</v>
      </c>
    </row>
    <row r="4721" spans="1:15" ht="15" hidden="1">
      <c r="A4721" s="564" t="s">
        <v>6074</v>
      </c>
      <c r="B4721" s="565">
        <v>202308</v>
      </c>
      <c r="C4721" s="98" t="s">
        <v>5695</v>
      </c>
      <c r="D4721" s="564" t="s">
        <v>6080</v>
      </c>
      <c r="E4721" s="564" t="s">
        <v>6081</v>
      </c>
      <c r="F4721" s="566">
        <v>1000</v>
      </c>
      <c r="G4721" s="564" t="s">
        <v>5226</v>
      </c>
      <c r="H4721" s="564" t="s">
        <v>1012</v>
      </c>
      <c r="I4721" s="565">
        <v>3434</v>
      </c>
      <c r="J4721" s="481" t="s">
        <v>1026</v>
      </c>
      <c r="K4721" s="482" t="s">
        <v>4206</v>
      </c>
      <c r="L4721" t="str">
        <f>VLOOKUP(J4721,'State V-Lookup'!$A$1:$B$19,2,0)</f>
        <v>TENNESSEE</v>
      </c>
      <c r="M4721" t="str">
        <f>VLOOKUP(I4721,'Cost Center VLookup'!$A$1:$C$99,2,0)</f>
        <v>3434 Mid St Div Maryville Operations</v>
      </c>
      <c r="N4721" t="str">
        <f>VLOOKUP(I4721,'Cost Center VLookup'!$A$1:$C$89,3,0)</f>
        <v>Bobby Burrell</v>
      </c>
      <c r="O4721" t="str">
        <f>VLOOKUP(I4721,'Cost Center VLookup'!$A$1:$D$97,4,0)</f>
        <v>Bernie Anderson</v>
      </c>
    </row>
    <row r="4722" spans="1:15" ht="15" hidden="1">
      <c r="A4722" s="564" t="s">
        <v>6074</v>
      </c>
      <c r="B4722" s="565">
        <v>202308</v>
      </c>
      <c r="C4722" s="98" t="s">
        <v>5695</v>
      </c>
      <c r="D4722" s="564" t="s">
        <v>6077</v>
      </c>
      <c r="E4722" s="564" t="s">
        <v>1391</v>
      </c>
      <c r="F4722" s="566">
        <v>1000</v>
      </c>
      <c r="G4722" s="564" t="s">
        <v>5228</v>
      </c>
      <c r="H4722" s="564" t="s">
        <v>1015</v>
      </c>
      <c r="I4722" s="565">
        <v>3344</v>
      </c>
      <c r="J4722" s="481" t="s">
        <v>1026</v>
      </c>
      <c r="K4722" s="482" t="s">
        <v>4207</v>
      </c>
      <c r="L4722" t="str">
        <f>VLOOKUP(J4722,'State V-Lookup'!$A$1:$B$19,2,0)</f>
        <v>TENNESSEE</v>
      </c>
      <c r="M4722" t="str">
        <f>VLOOKUP(I4722,'Cost Center VLookup'!$A$1:$C$99,2,0)</f>
        <v>3344 Mid St Div Shelbyville Operations</v>
      </c>
      <c r="N4722" t="str">
        <f>VLOOKUP(I4722,'Cost Center VLookup'!$A$1:$C$89,3,0)</f>
        <v>James Robbins / Jason Griffin</v>
      </c>
      <c r="O4722" t="str">
        <f>VLOOKUP(I4722,'Cost Center VLookup'!$A$1:$D$97,4,0)</f>
        <v>Brett Lowe</v>
      </c>
    </row>
    <row r="4723" spans="1:15" ht="15" hidden="1">
      <c r="A4723" s="564" t="s">
        <v>6074</v>
      </c>
      <c r="B4723" s="565">
        <v>202308</v>
      </c>
      <c r="C4723" s="98" t="s">
        <v>5695</v>
      </c>
      <c r="D4723" s="564" t="s">
        <v>6082</v>
      </c>
      <c r="E4723" s="564" t="s">
        <v>5560</v>
      </c>
      <c r="F4723" s="566">
        <v>3000</v>
      </c>
      <c r="G4723" s="564" t="s">
        <v>5228</v>
      </c>
      <c r="H4723" s="564" t="s">
        <v>1015</v>
      </c>
      <c r="I4723" s="565">
        <v>3344</v>
      </c>
      <c r="J4723" s="481" t="s">
        <v>1026</v>
      </c>
      <c r="K4723" s="482" t="s">
        <v>4207</v>
      </c>
      <c r="L4723" t="str">
        <f>VLOOKUP(J4723,'State V-Lookup'!$A$1:$B$19,2,0)</f>
        <v>TENNESSEE</v>
      </c>
      <c r="M4723" t="str">
        <f>VLOOKUP(I4723,'Cost Center VLookup'!$A$1:$C$99,2,0)</f>
        <v>3344 Mid St Div Shelbyville Operations</v>
      </c>
      <c r="N4723" t="str">
        <f>VLOOKUP(I4723,'Cost Center VLookup'!$A$1:$C$89,3,0)</f>
        <v>James Robbins / Jason Griffin</v>
      </c>
      <c r="O4723" t="str">
        <f>VLOOKUP(I4723,'Cost Center VLookup'!$A$1:$D$97,4,0)</f>
        <v>Brett Lowe</v>
      </c>
    </row>
    <row r="4724" spans="1:15" ht="15">
      <c r="A4724" s="564" t="s">
        <v>6068</v>
      </c>
      <c r="B4724" s="565">
        <v>202308</v>
      </c>
      <c r="C4724" s="98" t="s">
        <v>5695</v>
      </c>
      <c r="D4724" s="564" t="s">
        <v>6069</v>
      </c>
      <c r="E4724" s="564" t="s">
        <v>851</v>
      </c>
      <c r="F4724" s="566">
        <v>1000</v>
      </c>
      <c r="G4724" s="564" t="s">
        <v>5228</v>
      </c>
      <c r="H4724" s="564" t="s">
        <v>1015</v>
      </c>
      <c r="I4724" s="565">
        <v>2738</v>
      </c>
      <c r="J4724" s="351" t="s">
        <v>1011</v>
      </c>
      <c r="K4724" s="567" t="s">
        <v>4228</v>
      </c>
      <c r="L4724" t="str">
        <f>VLOOKUP(J4724,'State V-Lookup'!$A$1:$B$19,2,0)</f>
        <v>KENTUCKY</v>
      </c>
      <c r="M4724" t="str">
        <f>VLOOKUP(I4724,'Cost Center VLookup'!$A$1:$C$99,2,0)</f>
        <v>2738 KY Div Campbellsville C&amp;M/Service</v>
      </c>
      <c r="N4724" t="str">
        <f>VLOOKUP(I4724,'Cost Center VLookup'!$A$1:$C$89,3,0)</f>
        <v>Matt Ferguson</v>
      </c>
      <c r="O4724" t="str">
        <f>VLOOKUP(I4724,'Cost Center VLookup'!$A$1:$D$97,4,0)</f>
        <v>Mike Close</v>
      </c>
    </row>
    <row r="4725" spans="1:15" ht="15" hidden="1">
      <c r="A4725" s="564" t="s">
        <v>6068</v>
      </c>
      <c r="B4725" s="565">
        <v>202308</v>
      </c>
      <c r="C4725" s="98" t="s">
        <v>5695</v>
      </c>
      <c r="D4725" s="564" t="s">
        <v>6086</v>
      </c>
      <c r="E4725" s="564" t="s">
        <v>5982</v>
      </c>
      <c r="F4725" s="566">
        <v>750</v>
      </c>
      <c r="G4725" s="564" t="s">
        <v>5228</v>
      </c>
      <c r="H4725" s="564" t="s">
        <v>1015</v>
      </c>
      <c r="I4725" s="565">
        <v>3343</v>
      </c>
      <c r="J4725" s="481" t="s">
        <v>1026</v>
      </c>
      <c r="K4725" s="482" t="s">
        <v>4206</v>
      </c>
      <c r="L4725" t="str">
        <f>VLOOKUP(J4725,'State V-Lookup'!$A$1:$B$19,2,0)</f>
        <v>TENNESSEE</v>
      </c>
      <c r="M4725" t="str">
        <f>VLOOKUP(I4725,'Cost Center VLookup'!$A$1:$C$99,2,0)</f>
        <v>3343 Mid St Div Murfreesboro Operations</v>
      </c>
      <c r="N4725" t="str">
        <f>VLOOKUP(I4725,'Cost Center VLookup'!$A$1:$C$89,3,0)</f>
        <v>James Robbins / Jason Griffin</v>
      </c>
      <c r="O4725" t="str">
        <f>VLOOKUP(I4725,'Cost Center VLookup'!$A$1:$D$97,4,0)</f>
        <v>Brett Lowe</v>
      </c>
    </row>
    <row r="4726" spans="1:15" ht="15">
      <c r="A4726" s="564" t="s">
        <v>6083</v>
      </c>
      <c r="B4726" s="565">
        <v>202308</v>
      </c>
      <c r="C4726" s="98" t="s">
        <v>5695</v>
      </c>
      <c r="D4726" s="564" t="s">
        <v>6087</v>
      </c>
      <c r="E4726" s="564" t="s">
        <v>3412</v>
      </c>
      <c r="F4726" s="566">
        <v>1000</v>
      </c>
      <c r="G4726" s="564" t="s">
        <v>5513</v>
      </c>
      <c r="H4726" s="564" t="s">
        <v>1017</v>
      </c>
      <c r="I4726" s="565">
        <v>2737</v>
      </c>
      <c r="J4726" s="351" t="s">
        <v>1011</v>
      </c>
      <c r="K4726" s="482" t="s">
        <v>4207</v>
      </c>
      <c r="L4726" t="str">
        <f>VLOOKUP(J4726,'State V-Lookup'!$A$1:$B$19,2,0)</f>
        <v>KENTUCKY</v>
      </c>
      <c r="M4726" t="str">
        <f>VLOOKUP(I4726,'Cost Center VLookup'!$A$1:$C$99,2,0)</f>
        <v>2737 KY Div Danville C&amp;M/Service</v>
      </c>
      <c r="N4726" t="str">
        <f>VLOOKUP(I4726,'Cost Center VLookup'!$A$1:$C$89,3,0)</f>
        <v>Jimmy Dale Smith</v>
      </c>
      <c r="O4726" t="str">
        <f>VLOOKUP(I4726,'Cost Center VLookup'!$A$1:$D$97,4,0)</f>
        <v>Mike Close</v>
      </c>
    </row>
    <row r="4727" spans="1:15" ht="15">
      <c r="A4727" s="564" t="s">
        <v>6083</v>
      </c>
      <c r="B4727" s="565">
        <v>202308</v>
      </c>
      <c r="C4727" s="98" t="s">
        <v>5695</v>
      </c>
      <c r="D4727" s="564" t="s">
        <v>6084</v>
      </c>
      <c r="E4727" s="564" t="s">
        <v>3013</v>
      </c>
      <c r="F4727" s="566">
        <v>500</v>
      </c>
      <c r="G4727" s="564" t="s">
        <v>5226</v>
      </c>
      <c r="H4727" s="564" t="s">
        <v>1012</v>
      </c>
      <c r="I4727" s="565">
        <v>2634</v>
      </c>
      <c r="J4727" s="351" t="s">
        <v>1011</v>
      </c>
      <c r="K4727" s="482" t="s">
        <v>4206</v>
      </c>
      <c r="L4727" t="str">
        <f>VLOOKUP(J4727,'State V-Lookup'!$A$1:$B$19,2,0)</f>
        <v>KENTUCKY</v>
      </c>
      <c r="M4727" t="str">
        <f>VLOOKUP(I4727,'Cost Center VLookup'!$A$1:$C$99,2,0)</f>
        <v>2634 KY Div Madisonville C&amp;M/Service</v>
      </c>
      <c r="N4727" t="str">
        <f>VLOOKUP(I4727,'Cost Center VLookup'!$A$1:$C$89,3,0)</f>
        <v>Mike Coleman</v>
      </c>
      <c r="O4727" t="str">
        <f>VLOOKUP(I4727,'Cost Center VLookup'!$A$1:$D$97,4,0)</f>
        <v>Mariam Tucker</v>
      </c>
    </row>
    <row r="4728" spans="1:15" ht="15">
      <c r="A4728" s="564" t="s">
        <v>6072</v>
      </c>
      <c r="B4728" s="565">
        <v>202308</v>
      </c>
      <c r="C4728" s="98" t="s">
        <v>5695</v>
      </c>
      <c r="D4728" s="564" t="s">
        <v>6076</v>
      </c>
      <c r="E4728" s="564" t="s">
        <v>3011</v>
      </c>
      <c r="F4728" s="566">
        <v>500</v>
      </c>
      <c r="G4728" s="564" t="s">
        <v>5228</v>
      </c>
      <c r="H4728" s="564" t="s">
        <v>1015</v>
      </c>
      <c r="I4728" s="565">
        <v>2735</v>
      </c>
      <c r="J4728" s="351" t="s">
        <v>1011</v>
      </c>
      <c r="K4728" s="482" t="s">
        <v>4207</v>
      </c>
      <c r="L4728" t="str">
        <f>VLOOKUP(J4728,'State V-Lookup'!$A$1:$B$19,2,0)</f>
        <v>KENTUCKY</v>
      </c>
      <c r="M4728" t="str">
        <f>VLOOKUP(I4728,'Cost Center VLookup'!$A$1:$C$99,2,0)</f>
        <v>2735 KY Div Glasgow C&amp;M/Service</v>
      </c>
      <c r="N4728" t="str">
        <f>VLOOKUP(I4728,'Cost Center VLookup'!$A$1:$C$89,3,0)</f>
        <v>Brett Lowe</v>
      </c>
      <c r="O4728" t="str">
        <f>VLOOKUP(I4728,'Cost Center VLookup'!$A$1:$D$97,4,0)</f>
        <v>Mike Close</v>
      </c>
    </row>
    <row r="4729" spans="1:15" ht="15">
      <c r="A4729" s="564" t="s">
        <v>6072</v>
      </c>
      <c r="B4729" s="565">
        <v>202308</v>
      </c>
      <c r="C4729" s="98" t="s">
        <v>5695</v>
      </c>
      <c r="D4729" s="564" t="s">
        <v>6073</v>
      </c>
      <c r="E4729" s="564" t="s">
        <v>1823</v>
      </c>
      <c r="F4729" s="566">
        <v>1000</v>
      </c>
      <c r="G4729" s="564" t="s">
        <v>5228</v>
      </c>
      <c r="H4729" s="564" t="s">
        <v>1015</v>
      </c>
      <c r="I4729" s="565">
        <v>2735</v>
      </c>
      <c r="J4729" s="351" t="s">
        <v>1011</v>
      </c>
      <c r="K4729" s="482" t="s">
        <v>4207</v>
      </c>
      <c r="L4729" t="str">
        <f>VLOOKUP(J4729,'State V-Lookup'!$A$1:$B$19,2,0)</f>
        <v>KENTUCKY</v>
      </c>
      <c r="M4729" t="str">
        <f>VLOOKUP(I4729,'Cost Center VLookup'!$A$1:$C$99,2,0)</f>
        <v>2735 KY Div Glasgow C&amp;M/Service</v>
      </c>
      <c r="N4729" t="str">
        <f>VLOOKUP(I4729,'Cost Center VLookup'!$A$1:$C$89,3,0)</f>
        <v>Brett Lowe</v>
      </c>
      <c r="O4729" t="str">
        <f>VLOOKUP(I4729,'Cost Center VLookup'!$A$1:$D$97,4,0)</f>
        <v>Mike Close</v>
      </c>
    </row>
    <row r="4730" spans="1:15" ht="15">
      <c r="A4730" s="564" t="s">
        <v>6088</v>
      </c>
      <c r="B4730" s="565">
        <v>202308</v>
      </c>
      <c r="C4730" s="98" t="s">
        <v>5695</v>
      </c>
      <c r="D4730" s="564" t="s">
        <v>6089</v>
      </c>
      <c r="E4730" s="564" t="s">
        <v>829</v>
      </c>
      <c r="F4730" s="566">
        <v>1245.81</v>
      </c>
      <c r="G4730" s="564" t="s">
        <v>5226</v>
      </c>
      <c r="H4730" s="564" t="s">
        <v>1012</v>
      </c>
      <c r="I4730" s="565">
        <v>2734</v>
      </c>
      <c r="J4730" s="351" t="s">
        <v>1011</v>
      </c>
      <c r="K4730" s="482" t="s">
        <v>4206</v>
      </c>
      <c r="L4730" t="str">
        <f>VLOOKUP(J4730,'State V-Lookup'!$A$1:$B$19,2,0)</f>
        <v>KENTUCKY</v>
      </c>
      <c r="M4730" t="str">
        <f>VLOOKUP(I4730,'Cost Center VLookup'!$A$1:$C$99,2,0)</f>
        <v>2734 KY Div Bowling Green C&amp;M/Service</v>
      </c>
      <c r="N4730" t="str">
        <f>VLOOKUP(I4730,'Cost Center VLookup'!$A$1:$C$89,3,0)</f>
        <v>Don Bonner / Kolby Beals</v>
      </c>
      <c r="O4730" t="str">
        <f>VLOOKUP(I4730,'Cost Center VLookup'!$A$1:$D$97,4,0)</f>
        <v>Mike Close</v>
      </c>
    </row>
    <row r="4731" spans="1:15" ht="15">
      <c r="A4731" s="564" t="s">
        <v>6088</v>
      </c>
      <c r="B4731" s="565">
        <v>202308</v>
      </c>
      <c r="C4731" s="98" t="s">
        <v>5695</v>
      </c>
      <c r="D4731" s="564" t="s">
        <v>6090</v>
      </c>
      <c r="E4731" s="564" t="s">
        <v>470</v>
      </c>
      <c r="F4731" s="566">
        <v>500</v>
      </c>
      <c r="G4731" s="564" t="s">
        <v>5228</v>
      </c>
      <c r="H4731" s="564" t="s">
        <v>1015</v>
      </c>
      <c r="I4731" s="565">
        <v>2737</v>
      </c>
      <c r="J4731" s="351" t="s">
        <v>1011</v>
      </c>
      <c r="K4731" s="482" t="s">
        <v>4207</v>
      </c>
      <c r="L4731" t="str">
        <f>VLOOKUP(J4731,'State V-Lookup'!$A$1:$B$19,2,0)</f>
        <v>KENTUCKY</v>
      </c>
      <c r="M4731" t="str">
        <f>VLOOKUP(I4731,'Cost Center VLookup'!$A$1:$C$99,2,0)</f>
        <v>2737 KY Div Danville C&amp;M/Service</v>
      </c>
      <c r="N4731" t="str">
        <f>VLOOKUP(I4731,'Cost Center VLookup'!$A$1:$C$89,3,0)</f>
        <v>Jimmy Dale Smith</v>
      </c>
      <c r="O4731" t="str">
        <f>VLOOKUP(I4731,'Cost Center VLookup'!$A$1:$D$97,4,0)</f>
        <v>Mike Close</v>
      </c>
    </row>
    <row r="4732" spans="1:15" ht="15">
      <c r="A4732" s="564" t="s">
        <v>6091</v>
      </c>
      <c r="B4732" s="565">
        <v>202308</v>
      </c>
      <c r="C4732" s="98" t="s">
        <v>5695</v>
      </c>
      <c r="D4732" s="564" t="s">
        <v>6092</v>
      </c>
      <c r="E4732" s="564" t="s">
        <v>6093</v>
      </c>
      <c r="F4732" s="566">
        <v>300</v>
      </c>
      <c r="G4732" s="564" t="s">
        <v>5228</v>
      </c>
      <c r="H4732" s="564" t="s">
        <v>1015</v>
      </c>
      <c r="I4732" s="565">
        <v>2737</v>
      </c>
      <c r="J4732" s="351" t="s">
        <v>1011</v>
      </c>
      <c r="K4732" s="567" t="s">
        <v>4228</v>
      </c>
      <c r="L4732" t="str">
        <f>VLOOKUP(J4732,'State V-Lookup'!$A$1:$B$19,2,0)</f>
        <v>KENTUCKY</v>
      </c>
      <c r="M4732" t="str">
        <f>VLOOKUP(I4732,'Cost Center VLookup'!$A$1:$C$99,2,0)</f>
        <v>2737 KY Div Danville C&amp;M/Service</v>
      </c>
      <c r="N4732" t="str">
        <f>VLOOKUP(I4732,'Cost Center VLookup'!$A$1:$C$89,3,0)</f>
        <v>Jimmy Dale Smith</v>
      </c>
      <c r="O4732" t="str">
        <f>VLOOKUP(I4732,'Cost Center VLookup'!$A$1:$D$97,4,0)</f>
        <v>Mike Close</v>
      </c>
    </row>
    <row r="4733" spans="1:15" ht="15">
      <c r="A4733" s="564" t="s">
        <v>6091</v>
      </c>
      <c r="B4733" s="565">
        <v>202308</v>
      </c>
      <c r="C4733" s="98" t="s">
        <v>5695</v>
      </c>
      <c r="D4733" s="564" t="s">
        <v>6094</v>
      </c>
      <c r="E4733" s="564" t="s">
        <v>475</v>
      </c>
      <c r="F4733" s="566">
        <v>1000</v>
      </c>
      <c r="G4733" s="564" t="s">
        <v>5228</v>
      </c>
      <c r="H4733" s="564" t="s">
        <v>1015</v>
      </c>
      <c r="I4733" s="565">
        <v>2735</v>
      </c>
      <c r="J4733" s="351" t="s">
        <v>1011</v>
      </c>
      <c r="K4733" s="567" t="s">
        <v>4228</v>
      </c>
      <c r="L4733" t="str">
        <f>VLOOKUP(J4733,'State V-Lookup'!$A$1:$B$19,2,0)</f>
        <v>KENTUCKY</v>
      </c>
      <c r="M4733" t="str">
        <f>VLOOKUP(I4733,'Cost Center VLookup'!$A$1:$C$99,2,0)</f>
        <v>2735 KY Div Glasgow C&amp;M/Service</v>
      </c>
      <c r="N4733" t="str">
        <f>VLOOKUP(I4733,'Cost Center VLookup'!$A$1:$C$89,3,0)</f>
        <v>Brett Lowe</v>
      </c>
      <c r="O4733" t="str">
        <f>VLOOKUP(I4733,'Cost Center VLookup'!$A$1:$D$97,4,0)</f>
        <v>Mike Close</v>
      </c>
    </row>
    <row r="4734" spans="1:15" ht="15">
      <c r="A4734" s="564" t="s">
        <v>6095</v>
      </c>
      <c r="B4734" s="565">
        <v>202308</v>
      </c>
      <c r="C4734" s="98" t="s">
        <v>5695</v>
      </c>
      <c r="D4734" s="564" t="s">
        <v>6096</v>
      </c>
      <c r="E4734" s="564" t="s">
        <v>470</v>
      </c>
      <c r="F4734" s="566">
        <v>250</v>
      </c>
      <c r="G4734" s="564" t="s">
        <v>5228</v>
      </c>
      <c r="H4734" s="564" t="s">
        <v>1015</v>
      </c>
      <c r="I4734" s="565">
        <v>2734</v>
      </c>
      <c r="J4734" s="351" t="s">
        <v>1011</v>
      </c>
      <c r="K4734" s="482" t="s">
        <v>4207</v>
      </c>
      <c r="L4734" t="str">
        <f>VLOOKUP(J4734,'State V-Lookup'!$A$1:$B$19,2,0)</f>
        <v>KENTUCKY</v>
      </c>
      <c r="M4734" t="str">
        <f>VLOOKUP(I4734,'Cost Center VLookup'!$A$1:$C$99,2,0)</f>
        <v>2734 KY Div Bowling Green C&amp;M/Service</v>
      </c>
      <c r="N4734" t="str">
        <f>VLOOKUP(I4734,'Cost Center VLookup'!$A$1:$C$89,3,0)</f>
        <v>Don Bonner / Kolby Beals</v>
      </c>
      <c r="O4734" t="str">
        <f>VLOOKUP(I4734,'Cost Center VLookup'!$A$1:$D$97,4,0)</f>
        <v>Mike Close</v>
      </c>
    </row>
    <row r="4735" spans="1:15" ht="15">
      <c r="A4735" s="564" t="s">
        <v>6095</v>
      </c>
      <c r="B4735" s="565">
        <v>202308</v>
      </c>
      <c r="C4735" s="98" t="s">
        <v>5695</v>
      </c>
      <c r="D4735" s="564" t="s">
        <v>6097</v>
      </c>
      <c r="E4735" s="564" t="s">
        <v>4615</v>
      </c>
      <c r="F4735" s="566">
        <v>9000</v>
      </c>
      <c r="G4735" s="564" t="s">
        <v>5226</v>
      </c>
      <c r="H4735" s="564" t="s">
        <v>1012</v>
      </c>
      <c r="I4735" s="565">
        <v>2634</v>
      </c>
      <c r="J4735" s="351" t="s">
        <v>1011</v>
      </c>
      <c r="K4735" s="482" t="s">
        <v>4206</v>
      </c>
      <c r="L4735" t="str">
        <f>VLOOKUP(J4735,'State V-Lookup'!$A$1:$B$19,2,0)</f>
        <v>KENTUCKY</v>
      </c>
      <c r="M4735" t="str">
        <f>VLOOKUP(I4735,'Cost Center VLookup'!$A$1:$C$99,2,0)</f>
        <v>2634 KY Div Madisonville C&amp;M/Service</v>
      </c>
      <c r="N4735" t="str">
        <f>VLOOKUP(I4735,'Cost Center VLookup'!$A$1:$C$89,3,0)</f>
        <v>Mike Coleman</v>
      </c>
      <c r="O4735" t="str">
        <f>VLOOKUP(I4735,'Cost Center VLookup'!$A$1:$D$97,4,0)</f>
        <v>Mariam Tucker</v>
      </c>
    </row>
    <row r="4736" spans="1:15" ht="15" hidden="1">
      <c r="A4736" s="564" t="s">
        <v>6095</v>
      </c>
      <c r="B4736" s="565">
        <v>202308</v>
      </c>
      <c r="C4736" s="98" t="s">
        <v>5695</v>
      </c>
      <c r="D4736" s="564" t="s">
        <v>6098</v>
      </c>
      <c r="E4736" s="564" t="s">
        <v>6099</v>
      </c>
      <c r="F4736" s="566">
        <v>5000</v>
      </c>
      <c r="G4736" s="564" t="s">
        <v>5513</v>
      </c>
      <c r="H4736" s="564" t="s">
        <v>1017</v>
      </c>
      <c r="I4736" s="565">
        <v>3342</v>
      </c>
      <c r="J4736" s="481" t="s">
        <v>1026</v>
      </c>
      <c r="K4736" s="482" t="s">
        <v>4207</v>
      </c>
      <c r="L4736" t="str">
        <f>VLOOKUP(J4736,'State V-Lookup'!$A$1:$B$19,2,0)</f>
        <v>TENNESSEE</v>
      </c>
      <c r="M4736" t="str">
        <f>VLOOKUP(I4736,'Cost Center VLookup'!$A$1:$C$99,2,0)</f>
        <v>3342 Mid St Div Franklin Operations</v>
      </c>
      <c r="N4736" t="str">
        <f>VLOOKUP(I4736,'Cost Center VLookup'!$A$1:$C$89,3,0)</f>
        <v>Kenny Hay / Steve Steiger</v>
      </c>
      <c r="O4736" t="str">
        <f>VLOOKUP(I4736,'Cost Center VLookup'!$A$1:$D$97,4,0)</f>
        <v>Brett Lowe</v>
      </c>
    </row>
    <row r="4737" spans="1:15" ht="15">
      <c r="A4737" s="564" t="s">
        <v>6095</v>
      </c>
      <c r="B4737" s="565">
        <v>202308</v>
      </c>
      <c r="C4737" s="98" t="s">
        <v>5695</v>
      </c>
      <c r="D4737" s="564" t="s">
        <v>6100</v>
      </c>
      <c r="E4737" s="564" t="s">
        <v>6101</v>
      </c>
      <c r="F4737" s="566">
        <v>500</v>
      </c>
      <c r="G4737" s="564" t="s">
        <v>5241</v>
      </c>
      <c r="H4737" s="564" t="s">
        <v>1016</v>
      </c>
      <c r="I4737" s="565">
        <v>2734</v>
      </c>
      <c r="J4737" s="351" t="s">
        <v>1011</v>
      </c>
      <c r="K4737" s="482" t="s">
        <v>4206</v>
      </c>
      <c r="L4737" t="str">
        <f>VLOOKUP(J4737,'State V-Lookup'!$A$1:$B$19,2,0)</f>
        <v>KENTUCKY</v>
      </c>
      <c r="M4737" t="str">
        <f>VLOOKUP(I4737,'Cost Center VLookup'!$A$1:$C$99,2,0)</f>
        <v>2734 KY Div Bowling Green C&amp;M/Service</v>
      </c>
      <c r="N4737" t="str">
        <f>VLOOKUP(I4737,'Cost Center VLookup'!$A$1:$C$89,3,0)</f>
        <v>Don Bonner / Kolby Beals</v>
      </c>
      <c r="O4737" t="str">
        <f>VLOOKUP(I4737,'Cost Center VLookup'!$A$1:$D$97,4,0)</f>
        <v>Mike Close</v>
      </c>
    </row>
    <row r="4738" spans="1:15" ht="15">
      <c r="A4738" s="564" t="s">
        <v>6102</v>
      </c>
      <c r="B4738" s="565">
        <v>202308</v>
      </c>
      <c r="C4738" s="98" t="s">
        <v>5695</v>
      </c>
      <c r="D4738" s="564" t="s">
        <v>6103</v>
      </c>
      <c r="E4738" s="564" t="s">
        <v>1657</v>
      </c>
      <c r="F4738" s="566">
        <v>5000</v>
      </c>
      <c r="G4738" s="564" t="s">
        <v>5226</v>
      </c>
      <c r="H4738" s="564" t="s">
        <v>1012</v>
      </c>
      <c r="I4738" s="565">
        <v>2738</v>
      </c>
      <c r="J4738" s="351" t="s">
        <v>1011</v>
      </c>
      <c r="K4738" s="482" t="s">
        <v>4207</v>
      </c>
      <c r="L4738" t="str">
        <f>VLOOKUP(J4738,'State V-Lookup'!$A$1:$B$19,2,0)</f>
        <v>KENTUCKY</v>
      </c>
      <c r="M4738" t="str">
        <f>VLOOKUP(I4738,'Cost Center VLookup'!$A$1:$C$99,2,0)</f>
        <v>2738 KY Div Campbellsville C&amp;M/Service</v>
      </c>
      <c r="N4738" t="str">
        <f>VLOOKUP(I4738,'Cost Center VLookup'!$A$1:$C$89,3,0)</f>
        <v>Matt Ferguson</v>
      </c>
      <c r="O4738" t="str">
        <f>VLOOKUP(I4738,'Cost Center VLookup'!$A$1:$D$97,4,0)</f>
        <v>Mike Close</v>
      </c>
    </row>
    <row r="4739" spans="1:15" ht="15">
      <c r="A4739" s="564" t="s">
        <v>6102</v>
      </c>
      <c r="B4739" s="565">
        <v>202308</v>
      </c>
      <c r="C4739" s="98" t="s">
        <v>5695</v>
      </c>
      <c r="D4739" s="564" t="s">
        <v>6104</v>
      </c>
      <c r="E4739" s="564" t="s">
        <v>4633</v>
      </c>
      <c r="F4739" s="566">
        <v>1000</v>
      </c>
      <c r="G4739" s="564" t="s">
        <v>5228</v>
      </c>
      <c r="H4739" s="564" t="s">
        <v>1015</v>
      </c>
      <c r="I4739" s="565">
        <v>2635</v>
      </c>
      <c r="J4739" s="351" t="s">
        <v>1011</v>
      </c>
      <c r="K4739" s="482" t="s">
        <v>4207</v>
      </c>
      <c r="L4739" t="str">
        <f>VLOOKUP(J4739,'State V-Lookup'!$A$1:$B$19,2,0)</f>
        <v>KENTUCKY</v>
      </c>
      <c r="M4739" t="str">
        <f>VLOOKUP(I4739,'Cost Center VLookup'!$A$1:$C$99,2,0)</f>
        <v>2635 KY Div Princeton C&amp;M/Service</v>
      </c>
      <c r="N4739" t="str">
        <f>VLOOKUP(I4739,'Cost Center VLookup'!$A$1:$C$89,3,0)</f>
        <v>Rusty Honeycutt</v>
      </c>
      <c r="O4739" t="str">
        <f>VLOOKUP(I4739,'Cost Center VLookup'!$A$1:$D$97,4,0)</f>
        <v>Mariam Tucker</v>
      </c>
    </row>
    <row r="4740" spans="1:15" ht="15">
      <c r="A4740" s="564" t="s">
        <v>6105</v>
      </c>
      <c r="B4740" s="565">
        <v>202308</v>
      </c>
      <c r="C4740" s="98" t="s">
        <v>5695</v>
      </c>
      <c r="D4740" s="564" t="s">
        <v>6106</v>
      </c>
      <c r="E4740" s="564" t="s">
        <v>5082</v>
      </c>
      <c r="F4740" s="566">
        <v>1000</v>
      </c>
      <c r="G4740" s="564" t="s">
        <v>5228</v>
      </c>
      <c r="H4740" s="564" t="s">
        <v>1015</v>
      </c>
      <c r="I4740" s="565">
        <v>2738</v>
      </c>
      <c r="J4740" s="351" t="s">
        <v>1011</v>
      </c>
      <c r="K4740" s="567" t="s">
        <v>4228</v>
      </c>
      <c r="L4740" t="str">
        <f>VLOOKUP(J4740,'State V-Lookup'!$A$1:$B$19,2,0)</f>
        <v>KENTUCKY</v>
      </c>
      <c r="M4740" t="str">
        <f>VLOOKUP(I4740,'Cost Center VLookup'!$A$1:$C$99,2,0)</f>
        <v>2738 KY Div Campbellsville C&amp;M/Service</v>
      </c>
      <c r="N4740" t="str">
        <f>VLOOKUP(I4740,'Cost Center VLookup'!$A$1:$C$89,3,0)</f>
        <v>Matt Ferguson</v>
      </c>
      <c r="O4740" t="str">
        <f>VLOOKUP(I4740,'Cost Center VLookup'!$A$1:$D$97,4,0)</f>
        <v>Mike Close</v>
      </c>
    </row>
    <row r="4741" spans="1:15" ht="15">
      <c r="A4741" s="564" t="s">
        <v>6105</v>
      </c>
      <c r="B4741" s="565">
        <v>202308</v>
      </c>
      <c r="C4741" s="98" t="s">
        <v>5695</v>
      </c>
      <c r="D4741" s="564" t="s">
        <v>6107</v>
      </c>
      <c r="E4741" s="564" t="s">
        <v>592</v>
      </c>
      <c r="F4741" s="566">
        <v>5250</v>
      </c>
      <c r="G4741" s="564" t="s">
        <v>5228</v>
      </c>
      <c r="H4741" s="564" t="s">
        <v>1015</v>
      </c>
      <c r="I4741" s="565">
        <v>2735</v>
      </c>
      <c r="J4741" s="351" t="s">
        <v>1011</v>
      </c>
      <c r="K4741" s="482" t="s">
        <v>4207</v>
      </c>
      <c r="L4741" t="str">
        <f>VLOOKUP(J4741,'State V-Lookup'!$A$1:$B$19,2,0)</f>
        <v>KENTUCKY</v>
      </c>
      <c r="M4741" t="str">
        <f>VLOOKUP(I4741,'Cost Center VLookup'!$A$1:$C$99,2,0)</f>
        <v>2735 KY Div Glasgow C&amp;M/Service</v>
      </c>
      <c r="N4741" t="str">
        <f>VLOOKUP(I4741,'Cost Center VLookup'!$A$1:$C$89,3,0)</f>
        <v>Brett Lowe</v>
      </c>
      <c r="O4741" t="str">
        <f>VLOOKUP(I4741,'Cost Center VLookup'!$A$1:$D$97,4,0)</f>
        <v>Mike Close</v>
      </c>
    </row>
    <row r="4742" spans="1:15" ht="15" hidden="1">
      <c r="A4742" s="564" t="s">
        <v>6108</v>
      </c>
      <c r="B4742" s="565">
        <v>202308</v>
      </c>
      <c r="C4742" s="98" t="s">
        <v>5695</v>
      </c>
      <c r="D4742" s="564" t="s">
        <v>6109</v>
      </c>
      <c r="E4742" s="564" t="s">
        <v>6110</v>
      </c>
      <c r="F4742" s="566">
        <v>6900</v>
      </c>
      <c r="G4742" s="564" t="s">
        <v>5226</v>
      </c>
      <c r="H4742" s="564" t="s">
        <v>1012</v>
      </c>
      <c r="I4742" s="565">
        <v>3435</v>
      </c>
      <c r="J4742" s="481" t="s">
        <v>1026</v>
      </c>
      <c r="K4742" s="482" t="s">
        <v>4206</v>
      </c>
      <c r="L4742" t="str">
        <f>VLOOKUP(J4742,'State V-Lookup'!$A$1:$B$19,2,0)</f>
        <v>TENNESSEE</v>
      </c>
      <c r="M4742" t="str">
        <f>VLOOKUP(I4742,'Cost Center VLookup'!$A$1:$C$99,2,0)</f>
        <v>3435 Mid St Div Greenville/Morristown Operations</v>
      </c>
      <c r="N4742" t="str">
        <f>VLOOKUP(I4742,'Cost Center VLookup'!$A$1:$C$89,3,0)</f>
        <v>Jonathan Barnett</v>
      </c>
      <c r="O4742" t="str">
        <f>VLOOKUP(I4742,'Cost Center VLookup'!$A$1:$D$97,4,0)</f>
        <v>Bernie Anderson</v>
      </c>
    </row>
    <row r="4743" spans="1:15" ht="15" hidden="1">
      <c r="A4743" s="564" t="s">
        <v>6108</v>
      </c>
      <c r="B4743" s="565">
        <v>202308</v>
      </c>
      <c r="C4743" s="98" t="s">
        <v>5695</v>
      </c>
      <c r="D4743" s="564" t="s">
        <v>6111</v>
      </c>
      <c r="E4743" s="564" t="s">
        <v>6112</v>
      </c>
      <c r="F4743" s="566">
        <v>1000</v>
      </c>
      <c r="G4743" s="564" t="s">
        <v>5241</v>
      </c>
      <c r="H4743" s="564" t="s">
        <v>1016</v>
      </c>
      <c r="I4743" s="565">
        <v>3342</v>
      </c>
      <c r="J4743" s="481" t="s">
        <v>1026</v>
      </c>
      <c r="K4743" s="482" t="s">
        <v>4206</v>
      </c>
      <c r="L4743" t="str">
        <f>VLOOKUP(J4743,'State V-Lookup'!$A$1:$B$19,2,0)</f>
        <v>TENNESSEE</v>
      </c>
      <c r="M4743" t="str">
        <f>VLOOKUP(I4743,'Cost Center VLookup'!$A$1:$C$99,2,0)</f>
        <v>3342 Mid St Div Franklin Operations</v>
      </c>
      <c r="N4743" t="str">
        <f>VLOOKUP(I4743,'Cost Center VLookup'!$A$1:$C$89,3,0)</f>
        <v>Kenny Hay / Steve Steiger</v>
      </c>
      <c r="O4743" t="str">
        <f>VLOOKUP(I4743,'Cost Center VLookup'!$A$1:$D$97,4,0)</f>
        <v>Brett Lowe</v>
      </c>
    </row>
    <row r="4744" spans="1:15" ht="15">
      <c r="A4744" s="564" t="s">
        <v>6108</v>
      </c>
      <c r="B4744" s="565">
        <v>202308</v>
      </c>
      <c r="C4744" s="98" t="s">
        <v>5695</v>
      </c>
      <c r="D4744" s="564" t="s">
        <v>6113</v>
      </c>
      <c r="E4744" s="564" t="s">
        <v>4521</v>
      </c>
      <c r="F4744" s="566">
        <v>1000</v>
      </c>
      <c r="G4744" s="564" t="s">
        <v>5228</v>
      </c>
      <c r="H4744" s="564" t="s">
        <v>1015</v>
      </c>
      <c r="I4744" s="565">
        <v>2635</v>
      </c>
      <c r="J4744" s="351" t="s">
        <v>1011</v>
      </c>
      <c r="K4744" s="482" t="s">
        <v>4207</v>
      </c>
      <c r="L4744" t="str">
        <f>VLOOKUP(J4744,'State V-Lookup'!$A$1:$B$19,2,0)</f>
        <v>KENTUCKY</v>
      </c>
      <c r="M4744" t="str">
        <f>VLOOKUP(I4744,'Cost Center VLookup'!$A$1:$C$99,2,0)</f>
        <v>2635 KY Div Princeton C&amp;M/Service</v>
      </c>
      <c r="N4744" t="str">
        <f>VLOOKUP(I4744,'Cost Center VLookup'!$A$1:$C$89,3,0)</f>
        <v>Rusty Honeycutt</v>
      </c>
      <c r="O4744" t="str">
        <f>VLOOKUP(I4744,'Cost Center VLookup'!$A$1:$D$97,4,0)</f>
        <v>Mariam Tucker</v>
      </c>
    </row>
    <row r="4745" spans="1:15" ht="15">
      <c r="A4745" s="564" t="s">
        <v>6108</v>
      </c>
      <c r="B4745" s="565">
        <v>202308</v>
      </c>
      <c r="C4745" s="98" t="s">
        <v>5695</v>
      </c>
      <c r="D4745" s="564" t="s">
        <v>6114</v>
      </c>
      <c r="E4745" s="564" t="s">
        <v>6115</v>
      </c>
      <c r="F4745" s="566">
        <v>1000</v>
      </c>
      <c r="G4745" s="564" t="s">
        <v>5228</v>
      </c>
      <c r="H4745" s="564" t="s">
        <v>1015</v>
      </c>
      <c r="I4745" s="565">
        <v>2635</v>
      </c>
      <c r="J4745" s="351" t="s">
        <v>1011</v>
      </c>
      <c r="K4745" s="482" t="s">
        <v>4207</v>
      </c>
      <c r="L4745" t="str">
        <f>VLOOKUP(J4745,'State V-Lookup'!$A$1:$B$19,2,0)</f>
        <v>KENTUCKY</v>
      </c>
      <c r="M4745" t="str">
        <f>VLOOKUP(I4745,'Cost Center VLookup'!$A$1:$C$99,2,0)</f>
        <v>2635 KY Div Princeton C&amp;M/Service</v>
      </c>
      <c r="N4745" t="str">
        <f>VLOOKUP(I4745,'Cost Center VLookup'!$A$1:$C$89,3,0)</f>
        <v>Rusty Honeycutt</v>
      </c>
      <c r="O4745" t="str">
        <f>VLOOKUP(I4745,'Cost Center VLookup'!$A$1:$D$97,4,0)</f>
        <v>Mariam Tucker</v>
      </c>
    </row>
    <row r="4746" spans="1:15" ht="15">
      <c r="A4746" s="564" t="s">
        <v>6116</v>
      </c>
      <c r="B4746" s="565">
        <v>202308</v>
      </c>
      <c r="C4746" s="98" t="s">
        <v>5695</v>
      </c>
      <c r="D4746" s="564" t="s">
        <v>6117</v>
      </c>
      <c r="E4746" s="564" t="s">
        <v>4808</v>
      </c>
      <c r="F4746" s="566">
        <v>10000</v>
      </c>
      <c r="G4746" s="564" t="s">
        <v>5513</v>
      </c>
      <c r="H4746" s="564" t="s">
        <v>1017</v>
      </c>
      <c r="I4746" s="565">
        <v>2637</v>
      </c>
      <c r="J4746" s="351" t="s">
        <v>1011</v>
      </c>
      <c r="K4746" s="482" t="s">
        <v>4207</v>
      </c>
      <c r="L4746" t="str">
        <f>VLOOKUP(J4746,'State V-Lookup'!$A$1:$B$19,2,0)</f>
        <v>KENTUCKY</v>
      </c>
      <c r="M4746" t="str">
        <f>VLOOKUP(I4746,'Cost Center VLookup'!$A$1:$C$99,2,0)</f>
        <v>2637 KY Div Paducah C&amp;M/Service</v>
      </c>
      <c r="N4746" t="str">
        <f>VLOOKUP(I4746,'Cost Center VLookup'!$A$1:$C$89,3,0)</f>
        <v>Pat Mattingly / Sean Jones</v>
      </c>
      <c r="O4746" t="str">
        <f>VLOOKUP(I4746,'Cost Center VLookup'!$A$1:$D$97,4,0)</f>
        <v>Ryan Tolbert</v>
      </c>
    </row>
    <row r="4747" spans="1:15" ht="15">
      <c r="A4747" s="564" t="s">
        <v>6116</v>
      </c>
      <c r="B4747" s="565">
        <v>202308</v>
      </c>
      <c r="C4747" s="98" t="s">
        <v>5695</v>
      </c>
      <c r="D4747" s="564" t="s">
        <v>6118</v>
      </c>
      <c r="E4747" s="564" t="s">
        <v>6119</v>
      </c>
      <c r="F4747" s="566">
        <v>300</v>
      </c>
      <c r="G4747" s="564" t="s">
        <v>5241</v>
      </c>
      <c r="H4747" s="564" t="s">
        <v>1016</v>
      </c>
      <c r="I4747" s="565">
        <v>2636</v>
      </c>
      <c r="J4747" s="351" t="s">
        <v>1011</v>
      </c>
      <c r="K4747" s="482" t="s">
        <v>4206</v>
      </c>
      <c r="L4747" t="str">
        <f>VLOOKUP(J4747,'State V-Lookup'!$A$1:$B$19,2,0)</f>
        <v>KENTUCKY</v>
      </c>
      <c r="M4747" t="str">
        <f>VLOOKUP(I4747,'Cost Center VLookup'!$A$1:$C$99,2,0)</f>
        <v>2636 KY Div Owensboro C&amp;M/Service</v>
      </c>
      <c r="N4747" t="str">
        <f>VLOOKUP(I4747,'Cost Center VLookup'!$A$1:$C$89,3,0)</f>
        <v>Robbie Porter / Daniel Mayfield</v>
      </c>
      <c r="O4747" t="str">
        <f>VLOOKUP(I4747,'Cost Center VLookup'!$A$1:$D$97,4,0)</f>
        <v>Mariam Tucker</v>
      </c>
    </row>
    <row r="4748" spans="1:15" ht="15" hidden="1">
      <c r="A4748" s="569" t="s">
        <v>6120</v>
      </c>
      <c r="B4748" s="570">
        <v>202308</v>
      </c>
      <c r="C4748" s="98" t="s">
        <v>5695</v>
      </c>
      <c r="D4748" s="569" t="s">
        <v>6121</v>
      </c>
      <c r="E4748" s="569" t="s">
        <v>5548</v>
      </c>
      <c r="F4748" s="571">
        <v>1000</v>
      </c>
      <c r="G4748" s="569" t="s">
        <v>5228</v>
      </c>
      <c r="H4748" s="569" t="s">
        <v>1015</v>
      </c>
      <c r="I4748" s="570">
        <v>3307</v>
      </c>
      <c r="J4748" s="481" t="s">
        <v>1026</v>
      </c>
      <c r="K4748" s="482" t="s">
        <v>4206</v>
      </c>
      <c r="L4748" t="str">
        <f>VLOOKUP(J4748,'State V-Lookup'!$A$1:$B$19,2,0)</f>
        <v>TENNESSEE</v>
      </c>
      <c r="M4748" t="str">
        <f>VLOOKUP(I4748,'Cost Center VLookup'!$A$1:$C$99,2,0)</f>
        <v>3307 Mid St Div Franklin Finance</v>
      </c>
      <c r="N4748" t="str">
        <f>VLOOKUP(I4748,'Cost Center VLookup'!$A$1:$C$89,3,0)</f>
        <v>Marcie Wessinger</v>
      </c>
      <c r="O4748" t="str">
        <f>VLOOKUP(I4748,'Cost Center VLookup'!$A$1:$D$97,4,0)</f>
        <v>Administration</v>
      </c>
    </row>
    <row r="4749" spans="1:15" ht="15">
      <c r="A4749" s="569" t="s">
        <v>6122</v>
      </c>
      <c r="B4749" s="570">
        <v>202308</v>
      </c>
      <c r="C4749" s="98" t="s">
        <v>5695</v>
      </c>
      <c r="D4749" s="569" t="s">
        <v>6123</v>
      </c>
      <c r="E4749" s="569" t="s">
        <v>4624</v>
      </c>
      <c r="F4749" s="571">
        <v>4500</v>
      </c>
      <c r="G4749" s="569" t="s">
        <v>5228</v>
      </c>
      <c r="H4749" s="569" t="s">
        <v>1015</v>
      </c>
      <c r="I4749" s="570">
        <v>2634</v>
      </c>
      <c r="J4749" s="351" t="s">
        <v>1011</v>
      </c>
      <c r="K4749" s="482" t="s">
        <v>4207</v>
      </c>
      <c r="L4749" t="str">
        <f>VLOOKUP(J4749,'State V-Lookup'!$A$1:$B$19,2,0)</f>
        <v>KENTUCKY</v>
      </c>
      <c r="M4749" t="str">
        <f>VLOOKUP(I4749,'Cost Center VLookup'!$A$1:$C$99,2,0)</f>
        <v>2634 KY Div Madisonville C&amp;M/Service</v>
      </c>
      <c r="N4749" t="str">
        <f>VLOOKUP(I4749,'Cost Center VLookup'!$A$1:$C$89,3,0)</f>
        <v>Mike Coleman</v>
      </c>
      <c r="O4749" t="str">
        <f>VLOOKUP(I4749,'Cost Center VLookup'!$A$1:$D$97,4,0)</f>
        <v>Mariam Tucker</v>
      </c>
    </row>
    <row r="4750" spans="1:15" ht="15">
      <c r="A4750" s="569" t="s">
        <v>6122</v>
      </c>
      <c r="B4750" s="570">
        <v>202308</v>
      </c>
      <c r="C4750" s="98" t="s">
        <v>5695</v>
      </c>
      <c r="D4750" s="569" t="s">
        <v>6124</v>
      </c>
      <c r="E4750" s="569" t="s">
        <v>6125</v>
      </c>
      <c r="F4750" s="571">
        <v>1000</v>
      </c>
      <c r="G4750" s="569" t="s">
        <v>5228</v>
      </c>
      <c r="H4750" s="569" t="s">
        <v>1015</v>
      </c>
      <c r="I4750" s="570">
        <v>2637</v>
      </c>
      <c r="J4750" s="351" t="s">
        <v>1011</v>
      </c>
      <c r="K4750" s="482" t="s">
        <v>4207</v>
      </c>
      <c r="L4750" t="str">
        <f>VLOOKUP(J4750,'State V-Lookup'!$A$1:$B$19,2,0)</f>
        <v>KENTUCKY</v>
      </c>
      <c r="M4750" t="str">
        <f>VLOOKUP(I4750,'Cost Center VLookup'!$A$1:$C$99,2,0)</f>
        <v>2637 KY Div Paducah C&amp;M/Service</v>
      </c>
      <c r="N4750" t="str">
        <f>VLOOKUP(I4750,'Cost Center VLookup'!$A$1:$C$89,3,0)</f>
        <v>Pat Mattingly / Sean Jones</v>
      </c>
      <c r="O4750" t="str">
        <f>VLOOKUP(I4750,'Cost Center VLookup'!$A$1:$D$97,4,0)</f>
        <v>Ryan Tolbert</v>
      </c>
    </row>
    <row r="4751" spans="1:15" ht="15">
      <c r="A4751" s="569" t="s">
        <v>6122</v>
      </c>
      <c r="B4751" s="570">
        <v>202308</v>
      </c>
      <c r="C4751" s="98" t="s">
        <v>5695</v>
      </c>
      <c r="D4751" s="569" t="s">
        <v>6126</v>
      </c>
      <c r="E4751" s="569" t="s">
        <v>4641</v>
      </c>
      <c r="F4751" s="571">
        <v>3000</v>
      </c>
      <c r="G4751" s="569" t="s">
        <v>5228</v>
      </c>
      <c r="H4751" s="569" t="s">
        <v>1015</v>
      </c>
      <c r="I4751" s="570">
        <v>2737</v>
      </c>
      <c r="J4751" s="351" t="s">
        <v>1011</v>
      </c>
      <c r="K4751" s="482" t="s">
        <v>4206</v>
      </c>
      <c r="L4751" t="str">
        <f>VLOOKUP(J4751,'State V-Lookup'!$A$1:$B$19,2,0)</f>
        <v>KENTUCKY</v>
      </c>
      <c r="M4751" t="str">
        <f>VLOOKUP(I4751,'Cost Center VLookup'!$A$1:$C$99,2,0)</f>
        <v>2737 KY Div Danville C&amp;M/Service</v>
      </c>
      <c r="N4751" t="str">
        <f>VLOOKUP(I4751,'Cost Center VLookup'!$A$1:$C$89,3,0)</f>
        <v>Jimmy Dale Smith</v>
      </c>
      <c r="O4751" t="str">
        <f>VLOOKUP(I4751,'Cost Center VLookup'!$A$1:$D$97,4,0)</f>
        <v>Mike Close</v>
      </c>
    </row>
    <row r="4752" spans="1:15" ht="15">
      <c r="A4752" s="569" t="s">
        <v>6122</v>
      </c>
      <c r="B4752" s="570">
        <v>202308</v>
      </c>
      <c r="C4752" s="98" t="s">
        <v>5695</v>
      </c>
      <c r="D4752" s="569" t="s">
        <v>6127</v>
      </c>
      <c r="E4752" s="569" t="s">
        <v>581</v>
      </c>
      <c r="F4752" s="571">
        <v>3000</v>
      </c>
      <c r="G4752" s="569" t="s">
        <v>5228</v>
      </c>
      <c r="H4752" s="569" t="s">
        <v>1015</v>
      </c>
      <c r="I4752" s="570">
        <v>2737</v>
      </c>
      <c r="J4752" s="351" t="s">
        <v>1011</v>
      </c>
      <c r="K4752" s="482" t="s">
        <v>4207</v>
      </c>
      <c r="L4752" t="str">
        <f>VLOOKUP(J4752,'State V-Lookup'!$A$1:$B$19,2,0)</f>
        <v>KENTUCKY</v>
      </c>
      <c r="M4752" t="str">
        <f>VLOOKUP(I4752,'Cost Center VLookup'!$A$1:$C$99,2,0)</f>
        <v>2737 KY Div Danville C&amp;M/Service</v>
      </c>
      <c r="N4752" t="str">
        <f>VLOOKUP(I4752,'Cost Center VLookup'!$A$1:$C$89,3,0)</f>
        <v>Jimmy Dale Smith</v>
      </c>
      <c r="O4752" t="str">
        <f>VLOOKUP(I4752,'Cost Center VLookup'!$A$1:$D$97,4,0)</f>
        <v>Mike Close</v>
      </c>
    </row>
    <row r="4753" spans="1:15" ht="15">
      <c r="A4753" s="569" t="s">
        <v>6122</v>
      </c>
      <c r="B4753" s="570">
        <v>202308</v>
      </c>
      <c r="C4753" s="98" t="s">
        <v>5695</v>
      </c>
      <c r="D4753" s="569" t="s">
        <v>6128</v>
      </c>
      <c r="E4753" s="569" t="s">
        <v>2618</v>
      </c>
      <c r="F4753" s="571">
        <v>6000</v>
      </c>
      <c r="G4753" s="569" t="s">
        <v>5228</v>
      </c>
      <c r="H4753" s="569" t="s">
        <v>1015</v>
      </c>
      <c r="I4753" s="570">
        <v>2637</v>
      </c>
      <c r="J4753" s="351" t="s">
        <v>1011</v>
      </c>
      <c r="K4753" s="482" t="s">
        <v>4207</v>
      </c>
      <c r="L4753" t="str">
        <f>VLOOKUP(J4753,'State V-Lookup'!$A$1:$B$19,2,0)</f>
        <v>KENTUCKY</v>
      </c>
      <c r="M4753" t="str">
        <f>VLOOKUP(I4753,'Cost Center VLookup'!$A$1:$C$99,2,0)</f>
        <v>2637 KY Div Paducah C&amp;M/Service</v>
      </c>
      <c r="N4753" t="str">
        <f>VLOOKUP(I4753,'Cost Center VLookup'!$A$1:$C$89,3,0)</f>
        <v>Pat Mattingly / Sean Jones</v>
      </c>
      <c r="O4753" t="str">
        <f>VLOOKUP(I4753,'Cost Center VLookup'!$A$1:$D$97,4,0)</f>
        <v>Ryan Tolbert</v>
      </c>
    </row>
    <row r="4754" spans="1:15" ht="15">
      <c r="A4754" s="569" t="s">
        <v>6122</v>
      </c>
      <c r="B4754" s="570">
        <v>202308</v>
      </c>
      <c r="C4754" s="98" t="s">
        <v>5695</v>
      </c>
      <c r="D4754" s="569" t="s">
        <v>6129</v>
      </c>
      <c r="E4754" s="569" t="s">
        <v>321</v>
      </c>
      <c r="F4754" s="571">
        <v>6000</v>
      </c>
      <c r="G4754" s="569" t="s">
        <v>5228</v>
      </c>
      <c r="H4754" s="569" t="s">
        <v>1015</v>
      </c>
      <c r="I4754" s="570">
        <v>2738</v>
      </c>
      <c r="J4754" s="351" t="s">
        <v>1011</v>
      </c>
      <c r="K4754" s="482" t="s">
        <v>4207</v>
      </c>
      <c r="L4754" t="str">
        <f>VLOOKUP(J4754,'State V-Lookup'!$A$1:$B$19,2,0)</f>
        <v>KENTUCKY</v>
      </c>
      <c r="M4754" t="str">
        <f>VLOOKUP(I4754,'Cost Center VLookup'!$A$1:$C$99,2,0)</f>
        <v>2738 KY Div Campbellsville C&amp;M/Service</v>
      </c>
      <c r="N4754" t="str">
        <f>VLOOKUP(I4754,'Cost Center VLookup'!$A$1:$C$89,3,0)</f>
        <v>Matt Ferguson</v>
      </c>
      <c r="O4754" t="str">
        <f>VLOOKUP(I4754,'Cost Center VLookup'!$A$1:$D$97,4,0)</f>
        <v>Mike Close</v>
      </c>
    </row>
    <row r="4755" spans="1:15" ht="15">
      <c r="A4755" s="569" t="s">
        <v>6122</v>
      </c>
      <c r="B4755" s="570">
        <v>202308</v>
      </c>
      <c r="C4755" s="98" t="s">
        <v>5695</v>
      </c>
      <c r="D4755" s="569" t="s">
        <v>6130</v>
      </c>
      <c r="E4755" s="569" t="s">
        <v>3907</v>
      </c>
      <c r="F4755" s="571">
        <v>10000</v>
      </c>
      <c r="G4755" s="569" t="s">
        <v>5228</v>
      </c>
      <c r="H4755" s="569" t="s">
        <v>1015</v>
      </c>
      <c r="I4755" s="570">
        <v>2637</v>
      </c>
      <c r="J4755" s="351" t="s">
        <v>1011</v>
      </c>
      <c r="K4755" s="482" t="s">
        <v>4207</v>
      </c>
      <c r="L4755" t="str">
        <f>VLOOKUP(J4755,'State V-Lookup'!$A$1:$B$19,2,0)</f>
        <v>KENTUCKY</v>
      </c>
      <c r="M4755" t="str">
        <f>VLOOKUP(I4755,'Cost Center VLookup'!$A$1:$C$99,2,0)</f>
        <v>2637 KY Div Paducah C&amp;M/Service</v>
      </c>
      <c r="N4755" t="str">
        <f>VLOOKUP(I4755,'Cost Center VLookup'!$A$1:$C$89,3,0)</f>
        <v>Pat Mattingly / Sean Jones</v>
      </c>
      <c r="O4755" t="str">
        <f>VLOOKUP(I4755,'Cost Center VLookup'!$A$1:$D$97,4,0)</f>
        <v>Ryan Tolbert</v>
      </c>
    </row>
    <row r="4756" spans="1:15" ht="15">
      <c r="A4756" s="569" t="s">
        <v>6122</v>
      </c>
      <c r="B4756" s="570">
        <v>202308</v>
      </c>
      <c r="C4756" s="98" t="s">
        <v>5695</v>
      </c>
      <c r="D4756" s="569" t="s">
        <v>6131</v>
      </c>
      <c r="E4756" s="569" t="s">
        <v>713</v>
      </c>
      <c r="F4756" s="571">
        <v>300</v>
      </c>
      <c r="G4756" s="569" t="s">
        <v>5226</v>
      </c>
      <c r="H4756" s="569" t="s">
        <v>1012</v>
      </c>
      <c r="I4756" s="570">
        <v>2734</v>
      </c>
      <c r="J4756" s="351" t="s">
        <v>1011</v>
      </c>
      <c r="K4756" s="482" t="s">
        <v>4206</v>
      </c>
      <c r="L4756" t="str">
        <f>VLOOKUP(J4756,'State V-Lookup'!$A$1:$B$19,2,0)</f>
        <v>KENTUCKY</v>
      </c>
      <c r="M4756" t="str">
        <f>VLOOKUP(I4756,'Cost Center VLookup'!$A$1:$C$99,2,0)</f>
        <v>2734 KY Div Bowling Green C&amp;M/Service</v>
      </c>
      <c r="N4756" t="str">
        <f>VLOOKUP(I4756,'Cost Center VLookup'!$A$1:$C$89,3,0)</f>
        <v>Don Bonner / Kolby Beals</v>
      </c>
      <c r="O4756" t="str">
        <f>VLOOKUP(I4756,'Cost Center VLookup'!$A$1:$D$97,4,0)</f>
        <v>Mike Close</v>
      </c>
    </row>
    <row r="4757" spans="1:15" ht="15">
      <c r="A4757" s="572" t="s">
        <v>5848</v>
      </c>
      <c r="B4757" s="573">
        <v>202308</v>
      </c>
      <c r="C4757" s="98" t="s">
        <v>5695</v>
      </c>
      <c r="D4757" s="572" t="s">
        <v>6132</v>
      </c>
      <c r="E4757" s="572" t="s">
        <v>4064</v>
      </c>
      <c r="F4757" s="574">
        <v>15000</v>
      </c>
      <c r="G4757" s="572" t="s">
        <v>5228</v>
      </c>
      <c r="H4757" s="572" t="s">
        <v>1015</v>
      </c>
      <c r="I4757" s="573">
        <v>2734</v>
      </c>
      <c r="J4757" s="351" t="s">
        <v>1011</v>
      </c>
      <c r="K4757" s="482" t="s">
        <v>4207</v>
      </c>
      <c r="L4757" t="str">
        <f>VLOOKUP(J4757,'State V-Lookup'!$A$1:$B$19,2,0)</f>
        <v>KENTUCKY</v>
      </c>
      <c r="M4757" t="str">
        <f>VLOOKUP(I4757,'Cost Center VLookup'!$A$1:$C$99,2,0)</f>
        <v>2734 KY Div Bowling Green C&amp;M/Service</v>
      </c>
      <c r="N4757" t="str">
        <f>VLOOKUP(I4757,'Cost Center VLookup'!$A$1:$C$89,3,0)</f>
        <v>Don Bonner / Kolby Beals</v>
      </c>
      <c r="O4757" t="str">
        <f>VLOOKUP(I4757,'Cost Center VLookup'!$A$1:$D$97,4,0)</f>
        <v>Mike Close</v>
      </c>
    </row>
    <row r="4758" spans="1:15" ht="15">
      <c r="A4758" s="572" t="s">
        <v>6105</v>
      </c>
      <c r="B4758" s="573">
        <v>202308</v>
      </c>
      <c r="C4758" s="98" t="s">
        <v>5695</v>
      </c>
      <c r="D4758" s="572" t="s">
        <v>6133</v>
      </c>
      <c r="E4758" s="572" t="s">
        <v>486</v>
      </c>
      <c r="F4758" s="574">
        <v>27.83</v>
      </c>
      <c r="G4758" s="572" t="s">
        <v>5226</v>
      </c>
      <c r="H4758" s="572" t="s">
        <v>1012</v>
      </c>
      <c r="I4758" s="573">
        <v>2734</v>
      </c>
      <c r="J4758" s="351" t="s">
        <v>1011</v>
      </c>
      <c r="K4758" s="482" t="s">
        <v>4207</v>
      </c>
      <c r="L4758" t="str">
        <f>VLOOKUP(J4758,'State V-Lookup'!$A$1:$B$19,2,0)</f>
        <v>KENTUCKY</v>
      </c>
      <c r="M4758" t="str">
        <f>VLOOKUP(I4758,'Cost Center VLookup'!$A$1:$C$99,2,0)</f>
        <v>2734 KY Div Bowling Green C&amp;M/Service</v>
      </c>
      <c r="N4758" t="str">
        <f>VLOOKUP(I4758,'Cost Center VLookup'!$A$1:$C$89,3,0)</f>
        <v>Don Bonner / Kolby Beals</v>
      </c>
      <c r="O4758" t="str">
        <f>VLOOKUP(I4758,'Cost Center VLookup'!$A$1:$D$97,4,0)</f>
        <v>Mike Close</v>
      </c>
    </row>
    <row r="4759" spans="1:15" ht="15">
      <c r="A4759" s="572" t="s">
        <v>6105</v>
      </c>
      <c r="B4759" s="573">
        <v>202308</v>
      </c>
      <c r="C4759" s="98" t="s">
        <v>5695</v>
      </c>
      <c r="D4759" s="572" t="s">
        <v>6133</v>
      </c>
      <c r="E4759" s="572" t="s">
        <v>486</v>
      </c>
      <c r="F4759" s="574">
        <v>441.87</v>
      </c>
      <c r="G4759" s="572" t="s">
        <v>5226</v>
      </c>
      <c r="H4759" s="572" t="s">
        <v>1012</v>
      </c>
      <c r="I4759" s="573">
        <v>2734</v>
      </c>
      <c r="J4759" s="351" t="s">
        <v>1011</v>
      </c>
      <c r="K4759" s="482" t="s">
        <v>4207</v>
      </c>
      <c r="L4759" t="str">
        <f>VLOOKUP(J4759,'State V-Lookup'!$A$1:$B$19,2,0)</f>
        <v>KENTUCKY</v>
      </c>
      <c r="M4759" t="str">
        <f>VLOOKUP(I4759,'Cost Center VLookup'!$A$1:$C$99,2,0)</f>
        <v>2734 KY Div Bowling Green C&amp;M/Service</v>
      </c>
      <c r="N4759" t="str">
        <f>VLOOKUP(I4759,'Cost Center VLookup'!$A$1:$C$89,3,0)</f>
        <v>Don Bonner / Kolby Beals</v>
      </c>
      <c r="O4759" t="str">
        <f>VLOOKUP(I4759,'Cost Center VLookup'!$A$1:$D$97,4,0)</f>
        <v>Mike Close</v>
      </c>
    </row>
    <row r="4760" spans="1:15" ht="15">
      <c r="A4760" s="572" t="s">
        <v>6105</v>
      </c>
      <c r="B4760" s="573">
        <v>202308</v>
      </c>
      <c r="C4760" s="98" t="s">
        <v>5695</v>
      </c>
      <c r="D4760" s="572" t="s">
        <v>6133</v>
      </c>
      <c r="E4760" s="572" t="s">
        <v>486</v>
      </c>
      <c r="F4760" s="574">
        <v>698.91</v>
      </c>
      <c r="G4760" s="572" t="s">
        <v>5226</v>
      </c>
      <c r="H4760" s="572" t="s">
        <v>1012</v>
      </c>
      <c r="I4760" s="573">
        <v>2734</v>
      </c>
      <c r="J4760" s="351" t="s">
        <v>1011</v>
      </c>
      <c r="K4760" s="482" t="s">
        <v>4207</v>
      </c>
      <c r="L4760" t="str">
        <f>VLOOKUP(J4760,'State V-Lookup'!$A$1:$B$19,2,0)</f>
        <v>KENTUCKY</v>
      </c>
      <c r="M4760" t="str">
        <f>VLOOKUP(I4760,'Cost Center VLookup'!$A$1:$C$99,2,0)</f>
        <v>2734 KY Div Bowling Green C&amp;M/Service</v>
      </c>
      <c r="N4760" t="str">
        <f>VLOOKUP(I4760,'Cost Center VLookup'!$A$1:$C$89,3,0)</f>
        <v>Don Bonner / Kolby Beals</v>
      </c>
      <c r="O4760" t="str">
        <f>VLOOKUP(I4760,'Cost Center VLookup'!$A$1:$D$97,4,0)</f>
        <v>Mike Close</v>
      </c>
    </row>
    <row r="4761" spans="1:15" ht="15">
      <c r="A4761" s="572" t="s">
        <v>6122</v>
      </c>
      <c r="B4761" s="573">
        <v>202308</v>
      </c>
      <c r="C4761" s="98" t="s">
        <v>5695</v>
      </c>
      <c r="D4761" s="572" t="s">
        <v>6134</v>
      </c>
      <c r="E4761" s="572" t="s">
        <v>5249</v>
      </c>
      <c r="F4761" s="574">
        <v>5000</v>
      </c>
      <c r="G4761" s="572" t="s">
        <v>5228</v>
      </c>
      <c r="H4761" s="572" t="s">
        <v>1015</v>
      </c>
      <c r="I4761" s="573">
        <v>2636</v>
      </c>
      <c r="J4761" s="351" t="s">
        <v>1011</v>
      </c>
      <c r="K4761" s="482" t="s">
        <v>4207</v>
      </c>
      <c r="L4761" t="str">
        <f>VLOOKUP(J4761,'State V-Lookup'!$A$1:$B$19,2,0)</f>
        <v>KENTUCKY</v>
      </c>
      <c r="M4761" t="str">
        <f>VLOOKUP(I4761,'Cost Center VLookup'!$A$1:$C$99,2,0)</f>
        <v>2636 KY Div Owensboro C&amp;M/Service</v>
      </c>
      <c r="N4761" t="str">
        <f>VLOOKUP(I4761,'Cost Center VLookup'!$A$1:$C$89,3,0)</f>
        <v>Robbie Porter / Daniel Mayfield</v>
      </c>
      <c r="O4761" t="str">
        <f>VLOOKUP(I4761,'Cost Center VLookup'!$A$1:$D$97,4,0)</f>
        <v>Mariam Tucker</v>
      </c>
    </row>
    <row r="4762" spans="1:15" ht="15">
      <c r="A4762" s="572" t="s">
        <v>6122</v>
      </c>
      <c r="B4762" s="573">
        <v>202308</v>
      </c>
      <c r="C4762" s="98" t="s">
        <v>5695</v>
      </c>
      <c r="D4762" s="572" t="s">
        <v>6135</v>
      </c>
      <c r="E4762" s="572" t="s">
        <v>4639</v>
      </c>
      <c r="F4762" s="574">
        <v>2000</v>
      </c>
      <c r="G4762" s="572" t="s">
        <v>5228</v>
      </c>
      <c r="H4762" s="572" t="s">
        <v>1015</v>
      </c>
      <c r="I4762" s="573">
        <v>2636</v>
      </c>
      <c r="J4762" s="351" t="s">
        <v>1011</v>
      </c>
      <c r="K4762" s="482" t="s">
        <v>4207</v>
      </c>
      <c r="L4762" t="str">
        <f>VLOOKUP(J4762,'State V-Lookup'!$A$1:$B$19,2,0)</f>
        <v>KENTUCKY</v>
      </c>
      <c r="M4762" t="str">
        <f>VLOOKUP(I4762,'Cost Center VLookup'!$A$1:$C$99,2,0)</f>
        <v>2636 KY Div Owensboro C&amp;M/Service</v>
      </c>
      <c r="N4762" t="str">
        <f>VLOOKUP(I4762,'Cost Center VLookup'!$A$1:$C$89,3,0)</f>
        <v>Robbie Porter / Daniel Mayfield</v>
      </c>
      <c r="O4762" t="str">
        <f>VLOOKUP(I4762,'Cost Center VLookup'!$A$1:$D$97,4,0)</f>
        <v>Mariam Tucker</v>
      </c>
    </row>
    <row r="4763" spans="1:15" ht="15">
      <c r="A4763" s="572" t="s">
        <v>6122</v>
      </c>
      <c r="B4763" s="573">
        <v>202308</v>
      </c>
      <c r="C4763" s="98" t="s">
        <v>5695</v>
      </c>
      <c r="D4763" s="572" t="s">
        <v>6136</v>
      </c>
      <c r="E4763" s="572" t="s">
        <v>4622</v>
      </c>
      <c r="F4763" s="574">
        <v>2000</v>
      </c>
      <c r="G4763" s="572" t="s">
        <v>5228</v>
      </c>
      <c r="H4763" s="572" t="s">
        <v>1015</v>
      </c>
      <c r="I4763" s="573">
        <v>2636</v>
      </c>
      <c r="J4763" s="351" t="s">
        <v>1011</v>
      </c>
      <c r="K4763" s="482" t="s">
        <v>4207</v>
      </c>
      <c r="L4763" t="str">
        <f>VLOOKUP(J4763,'State V-Lookup'!$A$1:$B$19,2,0)</f>
        <v>KENTUCKY</v>
      </c>
      <c r="M4763" t="str">
        <f>VLOOKUP(I4763,'Cost Center VLookup'!$A$1:$C$99,2,0)</f>
        <v>2636 KY Div Owensboro C&amp;M/Service</v>
      </c>
      <c r="N4763" t="str">
        <f>VLOOKUP(I4763,'Cost Center VLookup'!$A$1:$C$89,3,0)</f>
        <v>Robbie Porter / Daniel Mayfield</v>
      </c>
      <c r="O4763" t="str">
        <f>VLOOKUP(I4763,'Cost Center VLookup'!$A$1:$D$97,4,0)</f>
        <v>Mariam Tucker</v>
      </c>
    </row>
    <row r="4764" spans="1:15" ht="15">
      <c r="A4764" s="572" t="s">
        <v>6122</v>
      </c>
      <c r="B4764" s="573">
        <v>202308</v>
      </c>
      <c r="C4764" s="98" t="s">
        <v>5695</v>
      </c>
      <c r="D4764" s="572" t="s">
        <v>6137</v>
      </c>
      <c r="E4764" s="572" t="s">
        <v>2763</v>
      </c>
      <c r="F4764" s="574">
        <v>2000</v>
      </c>
      <c r="G4764" s="572" t="s">
        <v>5228</v>
      </c>
      <c r="H4764" s="572" t="s">
        <v>1015</v>
      </c>
      <c r="I4764" s="573">
        <v>2636</v>
      </c>
      <c r="J4764" s="351" t="s">
        <v>1011</v>
      </c>
      <c r="K4764" s="482" t="s">
        <v>4207</v>
      </c>
      <c r="L4764" t="str">
        <f>VLOOKUP(J4764,'State V-Lookup'!$A$1:$B$19,2,0)</f>
        <v>KENTUCKY</v>
      </c>
      <c r="M4764" t="str">
        <f>VLOOKUP(I4764,'Cost Center VLookup'!$A$1:$C$99,2,0)</f>
        <v>2636 KY Div Owensboro C&amp;M/Service</v>
      </c>
      <c r="N4764" t="str">
        <f>VLOOKUP(I4764,'Cost Center VLookup'!$A$1:$C$89,3,0)</f>
        <v>Robbie Porter / Daniel Mayfield</v>
      </c>
      <c r="O4764" t="str">
        <f>VLOOKUP(I4764,'Cost Center VLookup'!$A$1:$D$97,4,0)</f>
        <v>Mariam Tucker</v>
      </c>
    </row>
    <row r="4765" spans="1:15" ht="15">
      <c r="A4765" s="572" t="s">
        <v>6122</v>
      </c>
      <c r="B4765" s="573">
        <v>202308</v>
      </c>
      <c r="C4765" s="98" t="s">
        <v>5695</v>
      </c>
      <c r="D4765" s="572" t="s">
        <v>6138</v>
      </c>
      <c r="E4765" s="572" t="s">
        <v>4053</v>
      </c>
      <c r="F4765" s="574">
        <v>10000</v>
      </c>
      <c r="G4765" s="572" t="s">
        <v>5228</v>
      </c>
      <c r="H4765" s="572" t="s">
        <v>1015</v>
      </c>
      <c r="I4765" s="573">
        <v>2636</v>
      </c>
      <c r="J4765" s="351" t="s">
        <v>1011</v>
      </c>
      <c r="K4765" s="482" t="s">
        <v>4207</v>
      </c>
      <c r="L4765" t="str">
        <f>VLOOKUP(J4765,'State V-Lookup'!$A$1:$B$19,2,0)</f>
        <v>KENTUCKY</v>
      </c>
      <c r="M4765" t="str">
        <f>VLOOKUP(I4765,'Cost Center VLookup'!$A$1:$C$99,2,0)</f>
        <v>2636 KY Div Owensboro C&amp;M/Service</v>
      </c>
      <c r="N4765" t="str">
        <f>VLOOKUP(I4765,'Cost Center VLookup'!$A$1:$C$89,3,0)</f>
        <v>Robbie Porter / Daniel Mayfield</v>
      </c>
      <c r="O4765" t="str">
        <f>VLOOKUP(I4765,'Cost Center VLookup'!$A$1:$D$97,4,0)</f>
        <v>Mariam Tucker</v>
      </c>
    </row>
    <row r="4766" spans="1:15" ht="15">
      <c r="A4766" s="572" t="s">
        <v>6122</v>
      </c>
      <c r="B4766" s="573">
        <v>202308</v>
      </c>
      <c r="C4766" s="98" t="s">
        <v>5695</v>
      </c>
      <c r="D4766" s="572" t="s">
        <v>6139</v>
      </c>
      <c r="E4766" s="572" t="s">
        <v>801</v>
      </c>
      <c r="F4766" s="574">
        <v>10000</v>
      </c>
      <c r="G4766" s="572" t="s">
        <v>5228</v>
      </c>
      <c r="H4766" s="572" t="s">
        <v>1015</v>
      </c>
      <c r="I4766" s="573">
        <v>2636</v>
      </c>
      <c r="J4766" s="351" t="s">
        <v>1011</v>
      </c>
      <c r="K4766" s="482" t="s">
        <v>4207</v>
      </c>
      <c r="L4766" t="str">
        <f>VLOOKUP(J4766,'State V-Lookup'!$A$1:$B$19,2,0)</f>
        <v>KENTUCKY</v>
      </c>
      <c r="M4766" t="str">
        <f>VLOOKUP(I4766,'Cost Center VLookup'!$A$1:$C$99,2,0)</f>
        <v>2636 KY Div Owensboro C&amp;M/Service</v>
      </c>
      <c r="N4766" t="str">
        <f>VLOOKUP(I4766,'Cost Center VLookup'!$A$1:$C$89,3,0)</f>
        <v>Robbie Porter / Daniel Mayfield</v>
      </c>
      <c r="O4766" t="str">
        <f>VLOOKUP(I4766,'Cost Center VLookup'!$A$1:$D$97,4,0)</f>
        <v>Mariam Tucker</v>
      </c>
    </row>
    <row r="4767" spans="1:15" ht="15" hidden="1">
      <c r="A4767" s="575" t="s">
        <v>6116</v>
      </c>
      <c r="B4767" s="576">
        <v>202308</v>
      </c>
      <c r="C4767" s="98" t="s">
        <v>5695</v>
      </c>
      <c r="D4767" s="575" t="s">
        <v>6157</v>
      </c>
      <c r="E4767" s="575" t="s">
        <v>5915</v>
      </c>
      <c r="F4767" s="577">
        <v>125</v>
      </c>
      <c r="G4767" s="575" t="s">
        <v>5394</v>
      </c>
      <c r="H4767" s="575" t="s">
        <v>5430</v>
      </c>
      <c r="I4767" s="576">
        <v>3333</v>
      </c>
      <c r="J4767" s="481" t="s">
        <v>1026</v>
      </c>
      <c r="K4767" s="482" t="s">
        <v>4207</v>
      </c>
      <c r="L4767" t="str">
        <f>VLOOKUP(J4767,'State V-Lookup'!$A$1:$B$19,2,0)</f>
        <v>TENNESSEE</v>
      </c>
      <c r="M4767" t="str">
        <f>VLOOKUP(I4767,'Cost Center VLookup'!$A$1:$C$99,2,0)</f>
        <v>3333 Mid St Div Public Affairs</v>
      </c>
      <c r="N4767" t="str">
        <f>VLOOKUP(I4767,'Cost Center VLookup'!$A$1:$C$89,3,0)</f>
        <v>Mark Martin</v>
      </c>
      <c r="O4767" t="str">
        <f>VLOOKUP(I4767,'Cost Center VLookup'!$A$1:$D$97,4,0)</f>
        <v>Administration</v>
      </c>
    </row>
    <row r="4768" spans="1:15" ht="15" hidden="1">
      <c r="A4768" s="575" t="s">
        <v>6116</v>
      </c>
      <c r="B4768" s="576">
        <v>202308</v>
      </c>
      <c r="C4768" s="98" t="s">
        <v>5695</v>
      </c>
      <c r="D4768" s="575" t="s">
        <v>6158</v>
      </c>
      <c r="E4768" s="575" t="s">
        <v>5915</v>
      </c>
      <c r="F4768" s="577">
        <v>220</v>
      </c>
      <c r="G4768" s="575" t="s">
        <v>5394</v>
      </c>
      <c r="H4768" s="575" t="s">
        <v>5430</v>
      </c>
      <c r="I4768" s="576">
        <v>3333</v>
      </c>
      <c r="J4768" s="481" t="s">
        <v>1026</v>
      </c>
      <c r="K4768" s="482" t="s">
        <v>4207</v>
      </c>
      <c r="L4768" t="str">
        <f>VLOOKUP(J4768,'State V-Lookup'!$A$1:$B$19,2,0)</f>
        <v>TENNESSEE</v>
      </c>
      <c r="M4768" t="str">
        <f>VLOOKUP(I4768,'Cost Center VLookup'!$A$1:$C$99,2,0)</f>
        <v>3333 Mid St Div Public Affairs</v>
      </c>
      <c r="N4768" t="str">
        <f>VLOOKUP(I4768,'Cost Center VLookup'!$A$1:$C$89,3,0)</f>
        <v>Mark Martin</v>
      </c>
      <c r="O4768" t="str">
        <f>VLOOKUP(I4768,'Cost Center VLookup'!$A$1:$D$97,4,0)</f>
        <v>Administration</v>
      </c>
    </row>
    <row r="4769" spans="1:15" ht="15">
      <c r="A4769" s="575" t="s">
        <v>6122</v>
      </c>
      <c r="B4769" s="576">
        <v>202308</v>
      </c>
      <c r="C4769" s="98" t="s">
        <v>5695</v>
      </c>
      <c r="D4769" s="575" t="s">
        <v>6147</v>
      </c>
      <c r="E4769" s="575" t="s">
        <v>581</v>
      </c>
      <c r="F4769" s="577">
        <v>3000</v>
      </c>
      <c r="G4769" s="575" t="s">
        <v>5228</v>
      </c>
      <c r="H4769" s="575" t="s">
        <v>1015</v>
      </c>
      <c r="I4769" s="576">
        <v>2634</v>
      </c>
      <c r="J4769" s="351" t="s">
        <v>1011</v>
      </c>
      <c r="K4769" s="482" t="s">
        <v>4207</v>
      </c>
      <c r="L4769" t="str">
        <f>VLOOKUP(J4769,'State V-Lookup'!$A$1:$B$19,2,0)</f>
        <v>KENTUCKY</v>
      </c>
      <c r="M4769" t="str">
        <f>VLOOKUP(I4769,'Cost Center VLookup'!$A$1:$C$99,2,0)</f>
        <v>2634 KY Div Madisonville C&amp;M/Service</v>
      </c>
      <c r="N4769" t="str">
        <f>VLOOKUP(I4769,'Cost Center VLookup'!$A$1:$C$89,3,0)</f>
        <v>Mike Coleman</v>
      </c>
      <c r="O4769" t="str">
        <f>VLOOKUP(I4769,'Cost Center VLookup'!$A$1:$D$97,4,0)</f>
        <v>Mariam Tucker</v>
      </c>
    </row>
    <row r="4770" spans="1:15" ht="15">
      <c r="A4770" s="575" t="s">
        <v>6122</v>
      </c>
      <c r="B4770" s="576">
        <v>202308</v>
      </c>
      <c r="C4770" s="98" t="s">
        <v>5695</v>
      </c>
      <c r="D4770" s="575" t="s">
        <v>6148</v>
      </c>
      <c r="E4770" s="575" t="s">
        <v>4631</v>
      </c>
      <c r="F4770" s="577">
        <v>2000</v>
      </c>
      <c r="G4770" s="575" t="s">
        <v>5228</v>
      </c>
      <c r="H4770" s="575" t="s">
        <v>1015</v>
      </c>
      <c r="I4770" s="576">
        <v>2736</v>
      </c>
      <c r="J4770" s="351" t="s">
        <v>1011</v>
      </c>
      <c r="K4770" s="482" t="s">
        <v>4207</v>
      </c>
      <c r="L4770" t="str">
        <f>VLOOKUP(J4770,'State V-Lookup'!$A$1:$B$19,2,0)</f>
        <v>KENTUCKY</v>
      </c>
      <c r="M4770" t="str">
        <f>VLOOKUP(I4770,'Cost Center VLookup'!$A$1:$C$99,2,0)</f>
        <v>2736 KY Div Hopkinsville C&amp;M/Service</v>
      </c>
      <c r="N4770" t="str">
        <f>VLOOKUP(I4770,'Cost Center VLookup'!$A$1:$C$89,3,0)</f>
        <v>Ryan Tolbert</v>
      </c>
      <c r="O4770" t="str">
        <f>VLOOKUP(I4770,'Cost Center VLookup'!$A$1:$D$97,4,0)</f>
        <v>Mariam Tucker</v>
      </c>
    </row>
    <row r="4771" spans="1:15" ht="15">
      <c r="A4771" s="575" t="s">
        <v>6122</v>
      </c>
      <c r="B4771" s="576">
        <v>202308</v>
      </c>
      <c r="C4771" s="98" t="s">
        <v>5695</v>
      </c>
      <c r="D4771" s="575" t="s">
        <v>6151</v>
      </c>
      <c r="E4771" s="575" t="s">
        <v>581</v>
      </c>
      <c r="F4771" s="577">
        <v>2000</v>
      </c>
      <c r="G4771" s="575" t="s">
        <v>5228</v>
      </c>
      <c r="H4771" s="575" t="s">
        <v>1015</v>
      </c>
      <c r="I4771" s="576">
        <v>2736</v>
      </c>
      <c r="J4771" s="351" t="s">
        <v>1011</v>
      </c>
      <c r="K4771" s="482" t="s">
        <v>4207</v>
      </c>
      <c r="L4771" t="str">
        <f>VLOOKUP(J4771,'State V-Lookup'!$A$1:$B$19,2,0)</f>
        <v>KENTUCKY</v>
      </c>
      <c r="M4771" t="str">
        <f>VLOOKUP(I4771,'Cost Center VLookup'!$A$1:$C$99,2,0)</f>
        <v>2736 KY Div Hopkinsville C&amp;M/Service</v>
      </c>
      <c r="N4771" t="str">
        <f>VLOOKUP(I4771,'Cost Center VLookup'!$A$1:$C$89,3,0)</f>
        <v>Ryan Tolbert</v>
      </c>
      <c r="O4771" t="str">
        <f>VLOOKUP(I4771,'Cost Center VLookup'!$A$1:$D$97,4,0)</f>
        <v>Mariam Tucker</v>
      </c>
    </row>
    <row r="4772" spans="1:15" ht="15">
      <c r="A4772" s="575" t="s">
        <v>6143</v>
      </c>
      <c r="B4772" s="576">
        <v>202308</v>
      </c>
      <c r="C4772" s="98" t="s">
        <v>5695</v>
      </c>
      <c r="D4772" s="575" t="s">
        <v>6144</v>
      </c>
      <c r="E4772" s="575" t="s">
        <v>470</v>
      </c>
      <c r="F4772" s="577">
        <v>10000</v>
      </c>
      <c r="G4772" s="575" t="s">
        <v>5228</v>
      </c>
      <c r="H4772" s="575" t="s">
        <v>1015</v>
      </c>
      <c r="I4772" s="576">
        <v>2636</v>
      </c>
      <c r="J4772" s="351" t="s">
        <v>1011</v>
      </c>
      <c r="K4772" s="482" t="s">
        <v>4207</v>
      </c>
      <c r="L4772" t="str">
        <f>VLOOKUP(J4772,'State V-Lookup'!$A$1:$B$19,2,0)</f>
        <v>KENTUCKY</v>
      </c>
      <c r="M4772" t="str">
        <f>VLOOKUP(I4772,'Cost Center VLookup'!$A$1:$C$99,2,0)</f>
        <v>2636 KY Div Owensboro C&amp;M/Service</v>
      </c>
      <c r="N4772" t="str">
        <f>VLOOKUP(I4772,'Cost Center VLookup'!$A$1:$C$89,3,0)</f>
        <v>Robbie Porter / Daniel Mayfield</v>
      </c>
      <c r="O4772" t="str">
        <f>VLOOKUP(I4772,'Cost Center VLookup'!$A$1:$D$97,4,0)</f>
        <v>Mariam Tucker</v>
      </c>
    </row>
    <row r="4773" spans="1:15" ht="15" hidden="1">
      <c r="A4773" s="575" t="s">
        <v>6140</v>
      </c>
      <c r="B4773" s="576">
        <v>202308</v>
      </c>
      <c r="C4773" s="98" t="s">
        <v>5695</v>
      </c>
      <c r="D4773" s="575" t="s">
        <v>6141</v>
      </c>
      <c r="E4773" s="575" t="s">
        <v>4662</v>
      </c>
      <c r="F4773" s="577">
        <v>30000</v>
      </c>
      <c r="G4773" s="575" t="s">
        <v>5228</v>
      </c>
      <c r="H4773" s="575" t="s">
        <v>1015</v>
      </c>
      <c r="I4773" s="576">
        <v>3438</v>
      </c>
      <c r="J4773" s="578" t="s">
        <v>1035</v>
      </c>
      <c r="K4773" s="482" t="s">
        <v>4207</v>
      </c>
      <c r="L4773" t="str">
        <f>VLOOKUP(J4773,'State V-Lookup'!$A$1:$B$19,2,0)</f>
        <v>VIRGINIA</v>
      </c>
      <c r="M4773" t="str">
        <f>VLOOKUP(I4773,'Cost Center VLookup'!$A$1:$C$99,2,0)</f>
        <v>3438 Mid St Div New River North Operations</v>
      </c>
      <c r="N4773" t="str">
        <f>VLOOKUP(I4773,'Cost Center VLookup'!$A$1:$C$89,3,0)</f>
        <v>Perry Patterson</v>
      </c>
      <c r="O4773" t="str">
        <f>VLOOKUP(I4773,'Cost Center VLookup'!$A$1:$D$97,4,0)</f>
        <v>Bernie Anderson</v>
      </c>
    </row>
    <row r="4774" spans="1:15" ht="15" hidden="1">
      <c r="A4774" s="575" t="s">
        <v>6140</v>
      </c>
      <c r="B4774" s="576">
        <v>202308</v>
      </c>
      <c r="C4774" s="98" t="s">
        <v>5695</v>
      </c>
      <c r="D4774" s="575" t="s">
        <v>6142</v>
      </c>
      <c r="E4774" s="575" t="s">
        <v>2452</v>
      </c>
      <c r="F4774" s="577">
        <v>20000</v>
      </c>
      <c r="G4774" s="575" t="s">
        <v>5228</v>
      </c>
      <c r="H4774" s="575" t="s">
        <v>1015</v>
      </c>
      <c r="I4774" s="576">
        <v>3343</v>
      </c>
      <c r="J4774" s="481" t="s">
        <v>1026</v>
      </c>
      <c r="K4774" s="482" t="s">
        <v>4207</v>
      </c>
      <c r="L4774" t="str">
        <f>VLOOKUP(J4774,'State V-Lookup'!$A$1:$B$19,2,0)</f>
        <v>TENNESSEE</v>
      </c>
      <c r="M4774" t="str">
        <f>VLOOKUP(I4774,'Cost Center VLookup'!$A$1:$C$99,2,0)</f>
        <v>3343 Mid St Div Murfreesboro Operations</v>
      </c>
      <c r="N4774" t="str">
        <f>VLOOKUP(I4774,'Cost Center VLookup'!$A$1:$C$89,3,0)</f>
        <v>James Robbins / Jason Griffin</v>
      </c>
      <c r="O4774" t="str">
        <f>VLOOKUP(I4774,'Cost Center VLookup'!$A$1:$D$97,4,0)</f>
        <v>Brett Lowe</v>
      </c>
    </row>
    <row r="4775" spans="1:15" ht="15">
      <c r="A4775" s="575" t="s">
        <v>6140</v>
      </c>
      <c r="B4775" s="576">
        <v>202308</v>
      </c>
      <c r="C4775" s="98" t="s">
        <v>5695</v>
      </c>
      <c r="D4775" s="575" t="s">
        <v>6145</v>
      </c>
      <c r="E4775" s="575" t="s">
        <v>6146</v>
      </c>
      <c r="F4775" s="577">
        <v>3000</v>
      </c>
      <c r="G4775" s="575" t="s">
        <v>5228</v>
      </c>
      <c r="H4775" s="575" t="s">
        <v>1015</v>
      </c>
      <c r="I4775" s="576">
        <v>2634</v>
      </c>
      <c r="J4775" s="351" t="s">
        <v>1011</v>
      </c>
      <c r="K4775" s="482" t="s">
        <v>4207</v>
      </c>
      <c r="L4775" t="str">
        <f>VLOOKUP(J4775,'State V-Lookup'!$A$1:$B$19,2,0)</f>
        <v>KENTUCKY</v>
      </c>
      <c r="M4775" t="str">
        <f>VLOOKUP(I4775,'Cost Center VLookup'!$A$1:$C$99,2,0)</f>
        <v>2634 KY Div Madisonville C&amp;M/Service</v>
      </c>
      <c r="N4775" t="str">
        <f>VLOOKUP(I4775,'Cost Center VLookup'!$A$1:$C$89,3,0)</f>
        <v>Mike Coleman</v>
      </c>
      <c r="O4775" t="str">
        <f>VLOOKUP(I4775,'Cost Center VLookup'!$A$1:$D$97,4,0)</f>
        <v>Mariam Tucker</v>
      </c>
    </row>
    <row r="4776" spans="1:15" ht="15">
      <c r="A4776" s="575" t="s">
        <v>6140</v>
      </c>
      <c r="B4776" s="576">
        <v>202308</v>
      </c>
      <c r="C4776" s="98" t="s">
        <v>5695</v>
      </c>
      <c r="D4776" s="575" t="s">
        <v>6149</v>
      </c>
      <c r="E4776" s="575" t="s">
        <v>6150</v>
      </c>
      <c r="F4776" s="577">
        <v>2000</v>
      </c>
      <c r="G4776" s="575" t="s">
        <v>5228</v>
      </c>
      <c r="H4776" s="575" t="s">
        <v>1015</v>
      </c>
      <c r="I4776" s="576">
        <v>2736</v>
      </c>
      <c r="J4776" s="351" t="s">
        <v>1011</v>
      </c>
      <c r="K4776" s="482" t="s">
        <v>4207</v>
      </c>
      <c r="L4776" t="str">
        <f>VLOOKUP(J4776,'State V-Lookup'!$A$1:$B$19,2,0)</f>
        <v>KENTUCKY</v>
      </c>
      <c r="M4776" t="str">
        <f>VLOOKUP(I4776,'Cost Center VLookup'!$A$1:$C$99,2,0)</f>
        <v>2736 KY Div Hopkinsville C&amp;M/Service</v>
      </c>
      <c r="N4776" t="str">
        <f>VLOOKUP(I4776,'Cost Center VLookup'!$A$1:$C$89,3,0)</f>
        <v>Ryan Tolbert</v>
      </c>
      <c r="O4776" t="str">
        <f>VLOOKUP(I4776,'Cost Center VLookup'!$A$1:$D$97,4,0)</f>
        <v>Mariam Tucker</v>
      </c>
    </row>
    <row r="4777" spans="1:15" ht="15">
      <c r="A4777" s="575" t="s">
        <v>6140</v>
      </c>
      <c r="B4777" s="576">
        <v>202308</v>
      </c>
      <c r="C4777" s="98" t="s">
        <v>5695</v>
      </c>
      <c r="D4777" s="575" t="s">
        <v>6152</v>
      </c>
      <c r="E4777" s="575" t="s">
        <v>2638</v>
      </c>
      <c r="F4777" s="577">
        <v>5000</v>
      </c>
      <c r="G4777" s="575" t="s">
        <v>5228</v>
      </c>
      <c r="H4777" s="575" t="s">
        <v>1015</v>
      </c>
      <c r="I4777" s="576">
        <v>2638</v>
      </c>
      <c r="J4777" s="351" t="s">
        <v>1011</v>
      </c>
      <c r="K4777" s="482" t="s">
        <v>4207</v>
      </c>
      <c r="L4777" t="str">
        <f>VLOOKUP(J4777,'State V-Lookup'!$A$1:$B$19,2,0)</f>
        <v>KENTUCKY</v>
      </c>
      <c r="M4777" t="str">
        <f>VLOOKUP(I4777,'Cost Center VLookup'!$A$1:$C$99,2,0)</f>
        <v>2638 KY Div Mayfield C&amp;M/Service</v>
      </c>
      <c r="N4777" t="str">
        <f>VLOOKUP(I4777,'Cost Center VLookup'!$A$1:$C$89,3,0)</f>
        <v>Pat Mattingly / Sean Jones</v>
      </c>
      <c r="O4777" t="str">
        <f>VLOOKUP(I4777,'Cost Center VLookup'!$A$1:$D$97,4,0)</f>
        <v>Ryan Tolbert</v>
      </c>
    </row>
    <row r="4778" spans="1:15" ht="15">
      <c r="A4778" s="575" t="s">
        <v>6140</v>
      </c>
      <c r="B4778" s="576">
        <v>202308</v>
      </c>
      <c r="C4778" s="98" t="s">
        <v>5695</v>
      </c>
      <c r="D4778" s="575" t="s">
        <v>6153</v>
      </c>
      <c r="E4778" s="575" t="s">
        <v>470</v>
      </c>
      <c r="F4778" s="577">
        <v>600</v>
      </c>
      <c r="G4778" s="575" t="s">
        <v>5228</v>
      </c>
      <c r="H4778" s="575" t="s">
        <v>1015</v>
      </c>
      <c r="I4778" s="576">
        <v>2637</v>
      </c>
      <c r="J4778" s="351" t="s">
        <v>1011</v>
      </c>
      <c r="K4778" s="482" t="s">
        <v>4206</v>
      </c>
      <c r="L4778" t="str">
        <f>VLOOKUP(J4778,'State V-Lookup'!$A$1:$B$19,2,0)</f>
        <v>KENTUCKY</v>
      </c>
      <c r="M4778" t="str">
        <f>VLOOKUP(I4778,'Cost Center VLookup'!$A$1:$C$99,2,0)</f>
        <v>2637 KY Div Paducah C&amp;M/Service</v>
      </c>
      <c r="N4778" t="str">
        <f>VLOOKUP(I4778,'Cost Center VLookup'!$A$1:$C$89,3,0)</f>
        <v>Pat Mattingly / Sean Jones</v>
      </c>
      <c r="O4778" t="str">
        <f>VLOOKUP(I4778,'Cost Center VLookup'!$A$1:$D$97,4,0)</f>
        <v>Ryan Tolbert</v>
      </c>
    </row>
    <row r="4779" spans="1:15" ht="15" hidden="1">
      <c r="A4779" s="575" t="s">
        <v>6154</v>
      </c>
      <c r="B4779" s="576">
        <v>202308</v>
      </c>
      <c r="C4779" s="98" t="s">
        <v>5695</v>
      </c>
      <c r="D4779" s="575" t="s">
        <v>6155</v>
      </c>
      <c r="E4779" s="575" t="s">
        <v>6156</v>
      </c>
      <c r="F4779" s="577">
        <v>650</v>
      </c>
      <c r="G4779" s="575" t="s">
        <v>5226</v>
      </c>
      <c r="H4779" s="575" t="s">
        <v>1012</v>
      </c>
      <c r="I4779" s="576">
        <v>3342</v>
      </c>
      <c r="J4779" s="481" t="s">
        <v>1026</v>
      </c>
      <c r="K4779" s="482" t="s">
        <v>4206</v>
      </c>
      <c r="L4779" t="str">
        <f>VLOOKUP(J4779,'State V-Lookup'!$A$1:$B$19,2,0)</f>
        <v>TENNESSEE</v>
      </c>
      <c r="M4779" t="str">
        <f>VLOOKUP(I4779,'Cost Center VLookup'!$A$1:$C$99,2,0)</f>
        <v>3342 Mid St Div Franklin Operations</v>
      </c>
      <c r="N4779" t="str">
        <f>VLOOKUP(I4779,'Cost Center VLookup'!$A$1:$C$89,3,0)</f>
        <v>Kenny Hay / Steve Steiger</v>
      </c>
      <c r="O4779" t="str">
        <f>VLOOKUP(I4779,'Cost Center VLookup'!$A$1:$D$97,4,0)</f>
        <v>Brett Lowe</v>
      </c>
    </row>
    <row r="4780" spans="1:15" ht="15">
      <c r="A4780" s="579" t="s">
        <v>6143</v>
      </c>
      <c r="B4780" s="580">
        <v>202308</v>
      </c>
      <c r="C4780" s="98" t="s">
        <v>5695</v>
      </c>
      <c r="D4780" s="579" t="s">
        <v>6159</v>
      </c>
      <c r="E4780" s="579" t="s">
        <v>3782</v>
      </c>
      <c r="F4780" s="581">
        <v>5000</v>
      </c>
      <c r="G4780" s="579" t="s">
        <v>5228</v>
      </c>
      <c r="H4780" s="579" t="s">
        <v>1015</v>
      </c>
      <c r="I4780" s="580">
        <v>2734</v>
      </c>
      <c r="J4780" s="351" t="s">
        <v>1011</v>
      </c>
      <c r="K4780" s="582" t="s">
        <v>4228</v>
      </c>
      <c r="L4780" t="str">
        <f>VLOOKUP(J4780,'State V-Lookup'!$A$1:$B$19,2,0)</f>
        <v>KENTUCKY</v>
      </c>
      <c r="M4780" t="str">
        <f>VLOOKUP(I4780,'Cost Center VLookup'!$A$1:$C$99,2,0)</f>
        <v>2734 KY Div Bowling Green C&amp;M/Service</v>
      </c>
      <c r="N4780" t="str">
        <f>VLOOKUP(I4780,'Cost Center VLookup'!$A$1:$C$89,3,0)</f>
        <v>Don Bonner / Kolby Beals</v>
      </c>
      <c r="O4780" t="str">
        <f>VLOOKUP(I4780,'Cost Center VLookup'!$A$1:$D$97,4,0)</f>
        <v>Mike Close</v>
      </c>
    </row>
    <row r="4781" spans="1:15" ht="15">
      <c r="A4781" s="579" t="s">
        <v>6143</v>
      </c>
      <c r="B4781" s="580">
        <v>202308</v>
      </c>
      <c r="C4781" s="98" t="s">
        <v>5695</v>
      </c>
      <c r="D4781" s="579" t="s">
        <v>6160</v>
      </c>
      <c r="E4781" s="579" t="s">
        <v>581</v>
      </c>
      <c r="F4781" s="581">
        <v>5000</v>
      </c>
      <c r="G4781" s="579" t="s">
        <v>5228</v>
      </c>
      <c r="H4781" s="579" t="s">
        <v>1015</v>
      </c>
      <c r="I4781" s="580">
        <v>2734</v>
      </c>
      <c r="J4781" s="351" t="s">
        <v>1011</v>
      </c>
      <c r="K4781" s="482" t="s">
        <v>4206</v>
      </c>
      <c r="L4781" t="str">
        <f>VLOOKUP(J4781,'State V-Lookup'!$A$1:$B$19,2,0)</f>
        <v>KENTUCKY</v>
      </c>
      <c r="M4781" t="str">
        <f>VLOOKUP(I4781,'Cost Center VLookup'!$A$1:$C$99,2,0)</f>
        <v>2734 KY Div Bowling Green C&amp;M/Service</v>
      </c>
      <c r="N4781" t="str">
        <f>VLOOKUP(I4781,'Cost Center VLookup'!$A$1:$C$89,3,0)</f>
        <v>Don Bonner / Kolby Beals</v>
      </c>
      <c r="O4781" t="str">
        <f>VLOOKUP(I4781,'Cost Center VLookup'!$A$1:$D$97,4,0)</f>
        <v>Mike Close</v>
      </c>
    </row>
    <row r="4782" spans="1:15" ht="15">
      <c r="A4782" s="579" t="s">
        <v>6143</v>
      </c>
      <c r="B4782" s="580">
        <v>202308</v>
      </c>
      <c r="C4782" s="98" t="s">
        <v>5695</v>
      </c>
      <c r="D4782" s="579" t="s">
        <v>6161</v>
      </c>
      <c r="E4782" s="579" t="s">
        <v>2717</v>
      </c>
      <c r="F4782" s="581">
        <v>5000</v>
      </c>
      <c r="G4782" s="579" t="s">
        <v>5228</v>
      </c>
      <c r="H4782" s="579" t="s">
        <v>1015</v>
      </c>
      <c r="I4782" s="580">
        <v>2734</v>
      </c>
      <c r="J4782" s="351" t="s">
        <v>1011</v>
      </c>
      <c r="K4782" s="482" t="s">
        <v>4207</v>
      </c>
      <c r="L4782" t="str">
        <f>VLOOKUP(J4782,'State V-Lookup'!$A$1:$B$19,2,0)</f>
        <v>KENTUCKY</v>
      </c>
      <c r="M4782" t="str">
        <f>VLOOKUP(I4782,'Cost Center VLookup'!$A$1:$C$99,2,0)</f>
        <v>2734 KY Div Bowling Green C&amp;M/Service</v>
      </c>
      <c r="N4782" t="str">
        <f>VLOOKUP(I4782,'Cost Center VLookup'!$A$1:$C$89,3,0)</f>
        <v>Don Bonner / Kolby Beals</v>
      </c>
      <c r="O4782" t="str">
        <f>VLOOKUP(I4782,'Cost Center VLookup'!$A$1:$D$97,4,0)</f>
        <v>Mike Close</v>
      </c>
    </row>
    <row r="4783" spans="1:15" ht="15">
      <c r="A4783" s="579" t="s">
        <v>6143</v>
      </c>
      <c r="B4783" s="580">
        <v>202308</v>
      </c>
      <c r="C4783" s="98" t="s">
        <v>5695</v>
      </c>
      <c r="D4783" s="579" t="s">
        <v>6162</v>
      </c>
      <c r="E4783" s="579" t="s">
        <v>1823</v>
      </c>
      <c r="F4783" s="581">
        <v>2500</v>
      </c>
      <c r="G4783" s="579" t="s">
        <v>5513</v>
      </c>
      <c r="H4783" s="579" t="s">
        <v>1017</v>
      </c>
      <c r="I4783" s="580">
        <v>2734</v>
      </c>
      <c r="J4783" s="351" t="s">
        <v>1011</v>
      </c>
      <c r="K4783" s="482" t="s">
        <v>4207</v>
      </c>
      <c r="L4783" t="str">
        <f>VLOOKUP(J4783,'State V-Lookup'!$A$1:$B$19,2,0)</f>
        <v>KENTUCKY</v>
      </c>
      <c r="M4783" t="str">
        <f>VLOOKUP(I4783,'Cost Center VLookup'!$A$1:$C$99,2,0)</f>
        <v>2734 KY Div Bowling Green C&amp;M/Service</v>
      </c>
      <c r="N4783" t="str">
        <f>VLOOKUP(I4783,'Cost Center VLookup'!$A$1:$C$89,3,0)</f>
        <v>Don Bonner / Kolby Beals</v>
      </c>
      <c r="O4783" t="str">
        <f>VLOOKUP(I4783,'Cost Center VLookup'!$A$1:$D$97,4,0)</f>
        <v>Mike Close</v>
      </c>
    </row>
    <row r="4784" spans="1:15" ht="15">
      <c r="A4784" s="579" t="s">
        <v>6154</v>
      </c>
      <c r="B4784" s="580">
        <v>202308</v>
      </c>
      <c r="C4784" s="98" t="s">
        <v>5695</v>
      </c>
      <c r="D4784" s="579" t="s">
        <v>6163</v>
      </c>
      <c r="E4784" s="579" t="s">
        <v>6164</v>
      </c>
      <c r="F4784" s="581">
        <v>100</v>
      </c>
      <c r="G4784" s="579" t="s">
        <v>5226</v>
      </c>
      <c r="H4784" s="579" t="s">
        <v>1012</v>
      </c>
      <c r="I4784" s="580">
        <v>2734</v>
      </c>
      <c r="J4784" s="351" t="s">
        <v>1011</v>
      </c>
      <c r="K4784" s="482" t="s">
        <v>4206</v>
      </c>
      <c r="L4784" t="str">
        <f>VLOOKUP(J4784,'State V-Lookup'!$A$1:$B$19,2,0)</f>
        <v>KENTUCKY</v>
      </c>
      <c r="M4784" t="str">
        <f>VLOOKUP(I4784,'Cost Center VLookup'!$A$1:$C$99,2,0)</f>
        <v>2734 KY Div Bowling Green C&amp;M/Service</v>
      </c>
      <c r="N4784" t="str">
        <f>VLOOKUP(I4784,'Cost Center VLookup'!$A$1:$C$89,3,0)</f>
        <v>Don Bonner / Kolby Beals</v>
      </c>
      <c r="O4784" t="str">
        <f>VLOOKUP(I4784,'Cost Center VLookup'!$A$1:$D$97,4,0)</f>
        <v>Mike Close</v>
      </c>
    </row>
    <row r="4785" spans="1:15" ht="15" hidden="1">
      <c r="A4785" s="583" t="s">
        <v>6165</v>
      </c>
      <c r="B4785" s="584">
        <v>202308</v>
      </c>
      <c r="C4785" s="98" t="s">
        <v>5695</v>
      </c>
      <c r="D4785" s="583" t="s">
        <v>6166</v>
      </c>
      <c r="E4785" s="583" t="s">
        <v>3030</v>
      </c>
      <c r="F4785" s="585">
        <v>900</v>
      </c>
      <c r="G4785" s="583" t="s">
        <v>5513</v>
      </c>
      <c r="H4785" s="583" t="s">
        <v>1017</v>
      </c>
      <c r="I4785" s="584">
        <v>3301</v>
      </c>
      <c r="J4785" s="481" t="s">
        <v>1026</v>
      </c>
      <c r="K4785" s="482" t="s">
        <v>4207</v>
      </c>
      <c r="L4785" t="str">
        <f>VLOOKUP(J4785,'State V-Lookup'!$A$1:$B$19,2,0)</f>
        <v>TENNESSEE</v>
      </c>
      <c r="M4785" t="str">
        <f>VLOOKUP(I4785,'Cost Center VLookup'!$A$1:$C$99,2,0)</f>
        <v>3301 Mid St Div Franklin Administration</v>
      </c>
      <c r="N4785" t="str">
        <f>VLOOKUP(I4785,'Cost Center VLookup'!$A$1:$C$89,3,0)</f>
        <v>Kevin Dobbs</v>
      </c>
      <c r="O4785" t="str">
        <f>VLOOKUP(I4785,'Cost Center VLookup'!$A$1:$D$97,4,0)</f>
        <v>Administration</v>
      </c>
    </row>
    <row r="4786" spans="1:15" ht="15" hidden="1">
      <c r="A4786" s="583" t="s">
        <v>6165</v>
      </c>
      <c r="B4786" s="584">
        <v>202308</v>
      </c>
      <c r="C4786" s="98" t="s">
        <v>5695</v>
      </c>
      <c r="D4786" s="583" t="s">
        <v>6167</v>
      </c>
      <c r="E4786" s="583" t="s">
        <v>6168</v>
      </c>
      <c r="F4786" s="585">
        <v>625</v>
      </c>
      <c r="G4786" s="583" t="s">
        <v>5513</v>
      </c>
      <c r="H4786" s="583" t="s">
        <v>1017</v>
      </c>
      <c r="I4786" s="584">
        <v>3439</v>
      </c>
      <c r="J4786" s="586" t="s">
        <v>1035</v>
      </c>
      <c r="K4786" s="482" t="s">
        <v>4207</v>
      </c>
      <c r="L4786" t="str">
        <f>VLOOKUP(J4786,'State V-Lookup'!$A$1:$B$19,2,0)</f>
        <v>VIRGINIA</v>
      </c>
      <c r="M4786" t="str">
        <f>VLOOKUP(I4786,'Cost Center VLookup'!$A$1:$C$99,2,0)</f>
        <v>3439 Mid St Div New River South Operations</v>
      </c>
      <c r="N4786" t="str">
        <f>VLOOKUP(I4786,'Cost Center VLookup'!$A$1:$C$89,3,0)</f>
        <v>Alex House</v>
      </c>
      <c r="O4786" t="str">
        <f>VLOOKUP(I4786,'Cost Center VLookup'!$A$1:$D$97,4,0)</f>
        <v>Bernie Anderson</v>
      </c>
    </row>
    <row r="4787" spans="1:15" ht="15">
      <c r="A4787" s="583" t="s">
        <v>6165</v>
      </c>
      <c r="B4787" s="584">
        <v>202308</v>
      </c>
      <c r="C4787" s="98" t="s">
        <v>5695</v>
      </c>
      <c r="D4787" s="583" t="s">
        <v>6169</v>
      </c>
      <c r="E4787" s="583" t="s">
        <v>6170</v>
      </c>
      <c r="F4787" s="585">
        <v>1000</v>
      </c>
      <c r="G4787" s="583" t="s">
        <v>5228</v>
      </c>
      <c r="H4787" s="583" t="s">
        <v>1015</v>
      </c>
      <c r="I4787" s="584">
        <v>2738</v>
      </c>
      <c r="J4787" s="351" t="s">
        <v>1011</v>
      </c>
      <c r="K4787" s="582" t="s">
        <v>4228</v>
      </c>
      <c r="L4787" t="str">
        <f>VLOOKUP(J4787,'State V-Lookup'!$A$1:$B$19,2,0)</f>
        <v>KENTUCKY</v>
      </c>
      <c r="M4787" t="str">
        <f>VLOOKUP(I4787,'Cost Center VLookup'!$A$1:$C$99,2,0)</f>
        <v>2738 KY Div Campbellsville C&amp;M/Service</v>
      </c>
      <c r="N4787" t="str">
        <f>VLOOKUP(I4787,'Cost Center VLookup'!$A$1:$C$89,3,0)</f>
        <v>Matt Ferguson</v>
      </c>
      <c r="O4787" t="str">
        <f>VLOOKUP(I4787,'Cost Center VLookup'!$A$1:$D$97,4,0)</f>
        <v>Mike Close</v>
      </c>
    </row>
    <row r="4788" spans="1:15" ht="15" hidden="1">
      <c r="A4788" s="583" t="s">
        <v>6165</v>
      </c>
      <c r="B4788" s="584">
        <v>202308</v>
      </c>
      <c r="C4788" s="98" t="s">
        <v>5695</v>
      </c>
      <c r="D4788" s="583" t="s">
        <v>6171</v>
      </c>
      <c r="E4788" s="583" t="s">
        <v>3571</v>
      </c>
      <c r="F4788" s="585">
        <v>10000</v>
      </c>
      <c r="G4788" s="583" t="s">
        <v>5226</v>
      </c>
      <c r="H4788" s="583" t="s">
        <v>1012</v>
      </c>
      <c r="I4788" s="584">
        <v>3434</v>
      </c>
      <c r="J4788" s="481" t="s">
        <v>1026</v>
      </c>
      <c r="K4788" s="482" t="s">
        <v>4206</v>
      </c>
      <c r="L4788" t="str">
        <f>VLOOKUP(J4788,'State V-Lookup'!$A$1:$B$19,2,0)</f>
        <v>TENNESSEE</v>
      </c>
      <c r="M4788" t="str">
        <f>VLOOKUP(I4788,'Cost Center VLookup'!$A$1:$C$99,2,0)</f>
        <v>3434 Mid St Div Maryville Operations</v>
      </c>
      <c r="N4788" t="str">
        <f>VLOOKUP(I4788,'Cost Center VLookup'!$A$1:$C$89,3,0)</f>
        <v>Bobby Burrell</v>
      </c>
      <c r="O4788" t="str">
        <f>VLOOKUP(I4788,'Cost Center VLookup'!$A$1:$D$97,4,0)</f>
        <v>Bernie Anderson</v>
      </c>
    </row>
    <row r="4789" spans="1:15" ht="15" hidden="1">
      <c r="A4789" s="583" t="s">
        <v>6165</v>
      </c>
      <c r="B4789" s="584">
        <v>202308</v>
      </c>
      <c r="C4789" s="98" t="s">
        <v>5695</v>
      </c>
      <c r="D4789" s="583" t="s">
        <v>6172</v>
      </c>
      <c r="E4789" s="583" t="s">
        <v>6173</v>
      </c>
      <c r="F4789" s="585">
        <v>5000</v>
      </c>
      <c r="G4789" s="583" t="s">
        <v>5228</v>
      </c>
      <c r="H4789" s="583" t="s">
        <v>1015</v>
      </c>
      <c r="I4789" s="584">
        <v>3434</v>
      </c>
      <c r="J4789" s="481" t="s">
        <v>1026</v>
      </c>
      <c r="K4789" s="582" t="s">
        <v>4228</v>
      </c>
      <c r="L4789" t="str">
        <f>VLOOKUP(J4789,'State V-Lookup'!$A$1:$B$19,2,0)</f>
        <v>TENNESSEE</v>
      </c>
      <c r="M4789" t="str">
        <f>VLOOKUP(I4789,'Cost Center VLookup'!$A$1:$C$99,2,0)</f>
        <v>3434 Mid St Div Maryville Operations</v>
      </c>
      <c r="N4789" t="str">
        <f>VLOOKUP(I4789,'Cost Center VLookup'!$A$1:$C$89,3,0)</f>
        <v>Bobby Burrell</v>
      </c>
      <c r="O4789" t="str">
        <f>VLOOKUP(I4789,'Cost Center VLookup'!$A$1:$D$97,4,0)</f>
        <v>Bernie Anderson</v>
      </c>
    </row>
    <row r="4790" spans="1:15" ht="15">
      <c r="A4790" s="583" t="s">
        <v>6165</v>
      </c>
      <c r="B4790" s="584">
        <v>202308</v>
      </c>
      <c r="C4790" s="98" t="s">
        <v>5695</v>
      </c>
      <c r="D4790" s="583" t="s">
        <v>6174</v>
      </c>
      <c r="E4790" s="583" t="s">
        <v>6175</v>
      </c>
      <c r="F4790" s="585">
        <v>3000</v>
      </c>
      <c r="G4790" s="583" t="s">
        <v>5228</v>
      </c>
      <c r="H4790" s="583" t="s">
        <v>1015</v>
      </c>
      <c r="I4790" s="584">
        <v>2739</v>
      </c>
      <c r="J4790" s="351" t="s">
        <v>1011</v>
      </c>
      <c r="K4790" s="482" t="s">
        <v>4207</v>
      </c>
      <c r="L4790" t="str">
        <f>VLOOKUP(J4790,'State V-Lookup'!$A$1:$B$19,2,0)</f>
        <v>KENTUCKY</v>
      </c>
      <c r="M4790" t="str">
        <f>VLOOKUP(I4790,'Cost Center VLookup'!$A$1:$C$99,2,0)</f>
        <v>2739 KY Div Shelbyville C&amp;M/Service</v>
      </c>
      <c r="N4790" t="str">
        <f>VLOOKUP(I4790,'Cost Center VLookup'!$A$1:$C$89,3,0)</f>
        <v>Jake Basham</v>
      </c>
      <c r="O4790" t="str">
        <f>VLOOKUP(I4790,'Cost Center VLookup'!$A$1:$D$97,4,0)</f>
        <v>Mike Close</v>
      </c>
    </row>
    <row r="4791" spans="1:15" ht="15" hidden="1">
      <c r="A4791" s="587" t="s">
        <v>6165</v>
      </c>
      <c r="B4791" s="588">
        <v>202308</v>
      </c>
      <c r="C4791" s="98" t="s">
        <v>5695</v>
      </c>
      <c r="D4791" s="587" t="s">
        <v>6176</v>
      </c>
      <c r="E4791" s="587" t="s">
        <v>361</v>
      </c>
      <c r="F4791" s="589">
        <v>750</v>
      </c>
      <c r="G4791" s="587" t="s">
        <v>5228</v>
      </c>
      <c r="H4791" s="587" t="s">
        <v>1015</v>
      </c>
      <c r="I4791" s="588">
        <v>3342</v>
      </c>
      <c r="J4791" s="481" t="s">
        <v>1026</v>
      </c>
      <c r="K4791" s="482" t="s">
        <v>4207</v>
      </c>
      <c r="L4791" t="str">
        <f>VLOOKUP(J4791,'State V-Lookup'!$A$1:$B$19,2,0)</f>
        <v>TENNESSEE</v>
      </c>
      <c r="M4791" t="str">
        <f>VLOOKUP(I4791,'Cost Center VLookup'!$A$1:$C$99,2,0)</f>
        <v>3342 Mid St Div Franklin Operations</v>
      </c>
      <c r="N4791" t="str">
        <f>VLOOKUP(I4791,'Cost Center VLookup'!$A$1:$C$89,3,0)</f>
        <v>Kenny Hay / Steve Steiger</v>
      </c>
      <c r="O4791" t="str">
        <f>VLOOKUP(I4791,'Cost Center VLookup'!$A$1:$D$97,4,0)</f>
        <v>Brett Lowe</v>
      </c>
    </row>
    <row r="4792" spans="1:15" ht="15">
      <c r="A4792" s="590" t="s">
        <v>6165</v>
      </c>
      <c r="B4792" s="591">
        <v>202309</v>
      </c>
      <c r="C4792" s="98" t="s">
        <v>5695</v>
      </c>
      <c r="D4792" s="590" t="s">
        <v>6177</v>
      </c>
      <c r="E4792" s="590" t="s">
        <v>507</v>
      </c>
      <c r="F4792" s="592">
        <v>2500</v>
      </c>
      <c r="G4792" s="590" t="s">
        <v>5226</v>
      </c>
      <c r="H4792" s="590" t="s">
        <v>1012</v>
      </c>
      <c r="I4792" s="591">
        <v>2734</v>
      </c>
      <c r="J4792" s="351" t="s">
        <v>1011</v>
      </c>
      <c r="K4792" s="482" t="s">
        <v>4207</v>
      </c>
      <c r="L4792" t="str">
        <f>VLOOKUP(J4792,'State V-Lookup'!$A$1:$B$19,2,0)</f>
        <v>KENTUCKY</v>
      </c>
      <c r="M4792" t="str">
        <f>VLOOKUP(I4792,'Cost Center VLookup'!$A$1:$C$99,2,0)</f>
        <v>2734 KY Div Bowling Green C&amp;M/Service</v>
      </c>
      <c r="N4792" t="str">
        <f>VLOOKUP(I4792,'Cost Center VLookup'!$A$1:$C$89,3,0)</f>
        <v>Don Bonner / Kolby Beals</v>
      </c>
      <c r="O4792" t="str">
        <f>VLOOKUP(I4792,'Cost Center VLookup'!$A$1:$D$97,4,0)</f>
        <v>Mike Close</v>
      </c>
    </row>
    <row r="4793" spans="1:15" ht="15" hidden="1">
      <c r="A4793" s="590" t="s">
        <v>6178</v>
      </c>
      <c r="B4793" s="591">
        <v>202309</v>
      </c>
      <c r="C4793" s="98" t="s">
        <v>5695</v>
      </c>
      <c r="D4793" s="590" t="s">
        <v>6179</v>
      </c>
      <c r="E4793" s="590" t="s">
        <v>6180</v>
      </c>
      <c r="F4793" s="592">
        <v>10000</v>
      </c>
      <c r="G4793" s="590" t="s">
        <v>5226</v>
      </c>
      <c r="H4793" s="590" t="s">
        <v>1012</v>
      </c>
      <c r="I4793" s="591">
        <v>3333</v>
      </c>
      <c r="J4793" s="481" t="s">
        <v>1026</v>
      </c>
      <c r="K4793" s="482" t="s">
        <v>4206</v>
      </c>
      <c r="L4793" t="str">
        <f>VLOOKUP(J4793,'State V-Lookup'!$A$1:$B$19,2,0)</f>
        <v>TENNESSEE</v>
      </c>
      <c r="M4793" t="str">
        <f>VLOOKUP(I4793,'Cost Center VLookup'!$A$1:$C$99,2,0)</f>
        <v>3333 Mid St Div Public Affairs</v>
      </c>
      <c r="N4793" t="str">
        <f>VLOOKUP(I4793,'Cost Center VLookup'!$A$1:$C$89,3,0)</f>
        <v>Mark Martin</v>
      </c>
      <c r="O4793" t="str">
        <f>VLOOKUP(I4793,'Cost Center VLookup'!$A$1:$D$97,4,0)</f>
        <v>Administration</v>
      </c>
    </row>
    <row r="4794" spans="1:15" ht="15" hidden="1">
      <c r="A4794" s="590" t="s">
        <v>6178</v>
      </c>
      <c r="B4794" s="591">
        <v>202309</v>
      </c>
      <c r="C4794" s="98" t="s">
        <v>5695</v>
      </c>
      <c r="D4794" s="590" t="s">
        <v>6181</v>
      </c>
      <c r="E4794" s="590" t="s">
        <v>6182</v>
      </c>
      <c r="F4794" s="592">
        <v>2500</v>
      </c>
      <c r="G4794" s="590" t="s">
        <v>5226</v>
      </c>
      <c r="H4794" s="590" t="s">
        <v>1012</v>
      </c>
      <c r="I4794" s="591">
        <v>3303</v>
      </c>
      <c r="J4794" s="481" t="s">
        <v>1026</v>
      </c>
      <c r="K4794" s="482" t="s">
        <v>4206</v>
      </c>
      <c r="L4794" t="str">
        <f>VLOOKUP(J4794,'State V-Lookup'!$A$1:$B$19,2,0)</f>
        <v>TENNESSEE</v>
      </c>
      <c r="M4794" t="str">
        <f>VLOOKUP(I4794,'Cost Center VLookup'!$A$1:$C$99,2,0)</f>
        <v>3303 Mid St Div Franklin Human Resources</v>
      </c>
      <c r="N4794" t="str">
        <f>VLOOKUP(I4794,'Cost Center VLookup'!$A$1:$C$89,3,0)</f>
        <v>Julie Duff</v>
      </c>
      <c r="O4794" t="str">
        <f>VLOOKUP(I4794,'Cost Center VLookup'!$A$1:$D$97,4,0)</f>
        <v>Administration</v>
      </c>
    </row>
    <row r="4795" spans="1:15" ht="15" hidden="1">
      <c r="A4795" s="590" t="s">
        <v>6178</v>
      </c>
      <c r="B4795" s="591">
        <v>202309</v>
      </c>
      <c r="C4795" s="98" t="s">
        <v>5695</v>
      </c>
      <c r="D4795" s="590" t="s">
        <v>6183</v>
      </c>
      <c r="E4795" s="590" t="s">
        <v>6184</v>
      </c>
      <c r="F4795" s="592">
        <v>10000</v>
      </c>
      <c r="G4795" s="590" t="s">
        <v>5226</v>
      </c>
      <c r="H4795" s="590" t="s">
        <v>1012</v>
      </c>
      <c r="I4795" s="591">
        <v>3307</v>
      </c>
      <c r="J4795" s="481" t="s">
        <v>1026</v>
      </c>
      <c r="K4795" s="482" t="s">
        <v>4206</v>
      </c>
      <c r="L4795" t="str">
        <f>VLOOKUP(J4795,'State V-Lookup'!$A$1:$B$19,2,0)</f>
        <v>TENNESSEE</v>
      </c>
      <c r="M4795" t="str">
        <f>VLOOKUP(I4795,'Cost Center VLookup'!$A$1:$C$99,2,0)</f>
        <v>3307 Mid St Div Franklin Finance</v>
      </c>
      <c r="N4795" t="str">
        <f>VLOOKUP(I4795,'Cost Center VLookup'!$A$1:$C$89,3,0)</f>
        <v>Marcie Wessinger</v>
      </c>
      <c r="O4795" t="str">
        <f>VLOOKUP(I4795,'Cost Center VLookup'!$A$1:$D$97,4,0)</f>
        <v>Administration</v>
      </c>
    </row>
    <row r="4796" spans="1:15" ht="15" hidden="1">
      <c r="A4796" s="590" t="s">
        <v>6185</v>
      </c>
      <c r="B4796" s="591">
        <v>202309</v>
      </c>
      <c r="C4796" s="98" t="s">
        <v>5695</v>
      </c>
      <c r="D4796" s="590" t="s">
        <v>6186</v>
      </c>
      <c r="E4796" s="590" t="s">
        <v>2295</v>
      </c>
      <c r="F4796" s="592">
        <v>5000</v>
      </c>
      <c r="G4796" s="590" t="s">
        <v>5226</v>
      </c>
      <c r="H4796" s="590" t="s">
        <v>1012</v>
      </c>
      <c r="I4796" s="591">
        <v>3435</v>
      </c>
      <c r="J4796" s="481" t="s">
        <v>1026</v>
      </c>
      <c r="K4796" s="482" t="s">
        <v>4206</v>
      </c>
      <c r="L4796" t="str">
        <f>VLOOKUP(J4796,'State V-Lookup'!$A$1:$B$19,2,0)</f>
        <v>TENNESSEE</v>
      </c>
      <c r="M4796" t="str">
        <f>VLOOKUP(I4796,'Cost Center VLookup'!$A$1:$C$99,2,0)</f>
        <v>3435 Mid St Div Greenville/Morristown Operations</v>
      </c>
      <c r="N4796" t="str">
        <f>VLOOKUP(I4796,'Cost Center VLookup'!$A$1:$C$89,3,0)</f>
        <v>Jonathan Barnett</v>
      </c>
      <c r="O4796" t="str">
        <f>VLOOKUP(I4796,'Cost Center VLookup'!$A$1:$D$97,4,0)</f>
        <v>Bernie Anderson</v>
      </c>
    </row>
    <row r="4797" spans="1:15" ht="15" hidden="1">
      <c r="A4797" s="590" t="s">
        <v>6185</v>
      </c>
      <c r="B4797" s="591">
        <v>202309</v>
      </c>
      <c r="C4797" s="98" t="s">
        <v>5695</v>
      </c>
      <c r="D4797" s="590" t="s">
        <v>6186</v>
      </c>
      <c r="E4797" s="590" t="s">
        <v>2295</v>
      </c>
      <c r="F4797" s="592">
        <v>6500</v>
      </c>
      <c r="G4797" s="590" t="s">
        <v>5228</v>
      </c>
      <c r="H4797" s="590" t="s">
        <v>1015</v>
      </c>
      <c r="I4797" s="591">
        <v>3434</v>
      </c>
      <c r="J4797" s="481" t="s">
        <v>1026</v>
      </c>
      <c r="K4797" s="582" t="s">
        <v>4228</v>
      </c>
      <c r="L4797" t="str">
        <f>VLOOKUP(J4797,'State V-Lookup'!$A$1:$B$19,2,0)</f>
        <v>TENNESSEE</v>
      </c>
      <c r="M4797" t="str">
        <f>VLOOKUP(I4797,'Cost Center VLookup'!$A$1:$C$99,2,0)</f>
        <v>3434 Mid St Div Maryville Operations</v>
      </c>
      <c r="N4797" t="str">
        <f>VLOOKUP(I4797,'Cost Center VLookup'!$A$1:$C$89,3,0)</f>
        <v>Bobby Burrell</v>
      </c>
      <c r="O4797" t="str">
        <f>VLOOKUP(I4797,'Cost Center VLookup'!$A$1:$D$97,4,0)</f>
        <v>Bernie Anderson</v>
      </c>
    </row>
    <row r="4798" spans="1:15" ht="15" hidden="1">
      <c r="A4798" s="590" t="s">
        <v>6185</v>
      </c>
      <c r="B4798" s="591">
        <v>202309</v>
      </c>
      <c r="C4798" s="98" t="s">
        <v>5695</v>
      </c>
      <c r="D4798" s="590" t="s">
        <v>6186</v>
      </c>
      <c r="E4798" s="590" t="s">
        <v>2295</v>
      </c>
      <c r="F4798" s="592">
        <v>6500</v>
      </c>
      <c r="G4798" s="590" t="s">
        <v>5228</v>
      </c>
      <c r="H4798" s="590" t="s">
        <v>1015</v>
      </c>
      <c r="I4798" s="591">
        <v>3435</v>
      </c>
      <c r="J4798" s="481" t="s">
        <v>1026</v>
      </c>
      <c r="K4798" s="582" t="s">
        <v>4228</v>
      </c>
      <c r="L4798" t="str">
        <f>VLOOKUP(J4798,'State V-Lookup'!$A$1:$B$19,2,0)</f>
        <v>TENNESSEE</v>
      </c>
      <c r="M4798" t="str">
        <f>VLOOKUP(I4798,'Cost Center VLookup'!$A$1:$C$99,2,0)</f>
        <v>3435 Mid St Div Greenville/Morristown Operations</v>
      </c>
      <c r="N4798" t="str">
        <f>VLOOKUP(I4798,'Cost Center VLookup'!$A$1:$C$89,3,0)</f>
        <v>Jonathan Barnett</v>
      </c>
      <c r="O4798" t="str">
        <f>VLOOKUP(I4798,'Cost Center VLookup'!$A$1:$D$97,4,0)</f>
        <v>Bernie Anderson</v>
      </c>
    </row>
    <row r="4799" spans="1:15" ht="15" hidden="1">
      <c r="A4799" s="590" t="s">
        <v>6185</v>
      </c>
      <c r="B4799" s="591">
        <v>202309</v>
      </c>
      <c r="C4799" s="98" t="s">
        <v>5695</v>
      </c>
      <c r="D4799" s="590" t="s">
        <v>6186</v>
      </c>
      <c r="E4799" s="590" t="s">
        <v>2295</v>
      </c>
      <c r="F4799" s="592">
        <v>15000</v>
      </c>
      <c r="G4799" s="590" t="s">
        <v>5226</v>
      </c>
      <c r="H4799" s="590" t="s">
        <v>1012</v>
      </c>
      <c r="I4799" s="591">
        <v>3434</v>
      </c>
      <c r="J4799" s="481" t="s">
        <v>1026</v>
      </c>
      <c r="K4799" s="482" t="s">
        <v>4206</v>
      </c>
      <c r="L4799" t="str">
        <f>VLOOKUP(J4799,'State V-Lookup'!$A$1:$B$19,2,0)</f>
        <v>TENNESSEE</v>
      </c>
      <c r="M4799" t="str">
        <f>VLOOKUP(I4799,'Cost Center VLookup'!$A$1:$C$99,2,0)</f>
        <v>3434 Mid St Div Maryville Operations</v>
      </c>
      <c r="N4799" t="str">
        <f>VLOOKUP(I4799,'Cost Center VLookup'!$A$1:$C$89,3,0)</f>
        <v>Bobby Burrell</v>
      </c>
      <c r="O4799" t="str">
        <f>VLOOKUP(I4799,'Cost Center VLookup'!$A$1:$D$97,4,0)</f>
        <v>Bernie Anderson</v>
      </c>
    </row>
    <row r="4800" spans="1:15" ht="15" hidden="1">
      <c r="A4800" s="590" t="s">
        <v>6185</v>
      </c>
      <c r="B4800" s="591">
        <v>202309</v>
      </c>
      <c r="C4800" s="98" t="s">
        <v>5695</v>
      </c>
      <c r="D4800" s="590" t="s">
        <v>6187</v>
      </c>
      <c r="E4800" s="590" t="s">
        <v>1944</v>
      </c>
      <c r="F4800" s="592">
        <v>500</v>
      </c>
      <c r="G4800" s="590" t="s">
        <v>5228</v>
      </c>
      <c r="H4800" s="590" t="s">
        <v>1015</v>
      </c>
      <c r="I4800" s="591">
        <v>3344</v>
      </c>
      <c r="J4800" s="481" t="s">
        <v>1026</v>
      </c>
      <c r="K4800" s="482" t="s">
        <v>4207</v>
      </c>
      <c r="L4800" t="str">
        <f>VLOOKUP(J4800,'State V-Lookup'!$A$1:$B$19,2,0)</f>
        <v>TENNESSEE</v>
      </c>
      <c r="M4800" t="str">
        <f>VLOOKUP(I4800,'Cost Center VLookup'!$A$1:$C$99,2,0)</f>
        <v>3344 Mid St Div Shelbyville Operations</v>
      </c>
      <c r="N4800" t="str">
        <f>VLOOKUP(I4800,'Cost Center VLookup'!$A$1:$C$89,3,0)</f>
        <v>James Robbins / Jason Griffin</v>
      </c>
      <c r="O4800" t="str">
        <f>VLOOKUP(I4800,'Cost Center VLookup'!$A$1:$D$97,4,0)</f>
        <v>Brett Lowe</v>
      </c>
    </row>
    <row r="4801" spans="1:15" ht="15" hidden="1">
      <c r="A4801" s="590" t="s">
        <v>6185</v>
      </c>
      <c r="B4801" s="591">
        <v>202309</v>
      </c>
      <c r="C4801" s="98" t="s">
        <v>5695</v>
      </c>
      <c r="D4801" s="590" t="s">
        <v>6188</v>
      </c>
      <c r="E4801" s="590" t="s">
        <v>6189</v>
      </c>
      <c r="F4801" s="592">
        <v>10000</v>
      </c>
      <c r="G4801" s="590" t="s">
        <v>5226</v>
      </c>
      <c r="H4801" s="590" t="s">
        <v>1012</v>
      </c>
      <c r="I4801" s="591">
        <v>3308</v>
      </c>
      <c r="J4801" s="481" t="s">
        <v>1026</v>
      </c>
      <c r="K4801" s="482" t="s">
        <v>4206</v>
      </c>
      <c r="L4801" t="str">
        <f>VLOOKUP(J4801,'State V-Lookup'!$A$1:$B$19,2,0)</f>
        <v>TENNESSEE</v>
      </c>
      <c r="M4801" t="str">
        <f>VLOOKUP(I4801,'Cost Center VLookup'!$A$1:$C$99,2,0)</f>
        <v>3308 Mid St Div Franklin Marketing</v>
      </c>
      <c r="N4801" t="str">
        <f>VLOOKUP(I4801,'Cost Center VLookup'!$A$1:$C$89,3,0)</f>
        <v>Danny Bertotti</v>
      </c>
      <c r="O4801" t="str">
        <f>VLOOKUP(I4801,'Cost Center VLookup'!$A$1:$D$97,4,0)</f>
        <v>Marketing</v>
      </c>
    </row>
    <row r="4802" spans="1:15" ht="15" hidden="1">
      <c r="A4802" s="590" t="s">
        <v>6185</v>
      </c>
      <c r="B4802" s="591">
        <v>202309</v>
      </c>
      <c r="C4802" s="98" t="s">
        <v>5695</v>
      </c>
      <c r="D4802" s="590" t="s">
        <v>6190</v>
      </c>
      <c r="E4802" s="590" t="s">
        <v>6191</v>
      </c>
      <c r="F4802" s="592">
        <v>10000</v>
      </c>
      <c r="G4802" s="590" t="s">
        <v>5226</v>
      </c>
      <c r="H4802" s="590" t="s">
        <v>1012</v>
      </c>
      <c r="I4802" s="591">
        <v>3435</v>
      </c>
      <c r="J4802" s="481" t="s">
        <v>1026</v>
      </c>
      <c r="K4802" s="482" t="s">
        <v>4206</v>
      </c>
      <c r="L4802" t="str">
        <f>VLOOKUP(J4802,'State V-Lookup'!$A$1:$B$19,2,0)</f>
        <v>TENNESSEE</v>
      </c>
      <c r="M4802" t="str">
        <f>VLOOKUP(I4802,'Cost Center VLookup'!$A$1:$C$99,2,0)</f>
        <v>3435 Mid St Div Greenville/Morristown Operations</v>
      </c>
      <c r="N4802" t="str">
        <f>VLOOKUP(I4802,'Cost Center VLookup'!$A$1:$C$89,3,0)</f>
        <v>Jonathan Barnett</v>
      </c>
      <c r="O4802" t="str">
        <f>VLOOKUP(I4802,'Cost Center VLookup'!$A$1:$D$97,4,0)</f>
        <v>Bernie Anderson</v>
      </c>
    </row>
    <row r="4803" spans="1:15" ht="15" hidden="1">
      <c r="A4803" s="590" t="s">
        <v>6185</v>
      </c>
      <c r="B4803" s="591">
        <v>202309</v>
      </c>
      <c r="C4803" s="98" t="s">
        <v>5695</v>
      </c>
      <c r="D4803" s="590" t="s">
        <v>6192</v>
      </c>
      <c r="E4803" s="590" t="s">
        <v>585</v>
      </c>
      <c r="F4803" s="592">
        <v>100</v>
      </c>
      <c r="G4803" s="590" t="s">
        <v>5228</v>
      </c>
      <c r="H4803" s="590" t="s">
        <v>1015</v>
      </c>
      <c r="I4803" s="591">
        <v>3439</v>
      </c>
      <c r="J4803" s="593" t="s">
        <v>1035</v>
      </c>
      <c r="K4803" s="482" t="s">
        <v>4206</v>
      </c>
      <c r="L4803" t="str">
        <f>VLOOKUP(J4803,'State V-Lookup'!$A$1:$B$19,2,0)</f>
        <v>VIRGINIA</v>
      </c>
      <c r="M4803" t="str">
        <f>VLOOKUP(I4803,'Cost Center VLookup'!$A$1:$C$99,2,0)</f>
        <v>3439 Mid St Div New River South Operations</v>
      </c>
      <c r="N4803" t="str">
        <f>VLOOKUP(I4803,'Cost Center VLookup'!$A$1:$C$89,3,0)</f>
        <v>Alex House</v>
      </c>
      <c r="O4803" t="str">
        <f>VLOOKUP(I4803,'Cost Center VLookup'!$A$1:$D$97,4,0)</f>
        <v>Bernie Anderson</v>
      </c>
    </row>
    <row r="4804" spans="1:15" ht="15">
      <c r="A4804" s="590" t="s">
        <v>6185</v>
      </c>
      <c r="B4804" s="591">
        <v>202309</v>
      </c>
      <c r="C4804" s="98" t="s">
        <v>5695</v>
      </c>
      <c r="D4804" s="590" t="s">
        <v>6193</v>
      </c>
      <c r="E4804" s="590" t="s">
        <v>6194</v>
      </c>
      <c r="F4804" s="592">
        <v>1000</v>
      </c>
      <c r="G4804" s="590" t="s">
        <v>5228</v>
      </c>
      <c r="H4804" s="590" t="s">
        <v>1015</v>
      </c>
      <c r="I4804" s="591">
        <v>2734</v>
      </c>
      <c r="J4804" s="351" t="s">
        <v>1011</v>
      </c>
      <c r="K4804" s="482" t="s">
        <v>4206</v>
      </c>
      <c r="L4804" t="str">
        <f>VLOOKUP(J4804,'State V-Lookup'!$A$1:$B$19,2,0)</f>
        <v>KENTUCKY</v>
      </c>
      <c r="M4804" t="str">
        <f>VLOOKUP(I4804,'Cost Center VLookup'!$A$1:$C$99,2,0)</f>
        <v>2734 KY Div Bowling Green C&amp;M/Service</v>
      </c>
      <c r="N4804" t="str">
        <f>VLOOKUP(I4804,'Cost Center VLookup'!$A$1:$C$89,3,0)</f>
        <v>Don Bonner / Kolby Beals</v>
      </c>
      <c r="O4804" t="str">
        <f>VLOOKUP(I4804,'Cost Center VLookup'!$A$1:$D$97,4,0)</f>
        <v>Mike Close</v>
      </c>
    </row>
    <row r="4805" spans="1:15" ht="15" hidden="1">
      <c r="A4805" s="590" t="s">
        <v>6185</v>
      </c>
      <c r="B4805" s="591">
        <v>202309</v>
      </c>
      <c r="C4805" s="98" t="s">
        <v>5695</v>
      </c>
      <c r="D4805" s="590" t="s">
        <v>6195</v>
      </c>
      <c r="E4805" s="590" t="s">
        <v>4005</v>
      </c>
      <c r="F4805" s="592">
        <v>3000</v>
      </c>
      <c r="G4805" s="590" t="s">
        <v>5228</v>
      </c>
      <c r="H4805" s="590" t="s">
        <v>1015</v>
      </c>
      <c r="I4805" s="591">
        <v>3344</v>
      </c>
      <c r="J4805" s="481" t="s">
        <v>1026</v>
      </c>
      <c r="K4805" s="482" t="s">
        <v>4207</v>
      </c>
      <c r="L4805" t="str">
        <f>VLOOKUP(J4805,'State V-Lookup'!$A$1:$B$19,2,0)</f>
        <v>TENNESSEE</v>
      </c>
      <c r="M4805" t="str">
        <f>VLOOKUP(I4805,'Cost Center VLookup'!$A$1:$C$99,2,0)</f>
        <v>3344 Mid St Div Shelbyville Operations</v>
      </c>
      <c r="N4805" t="str">
        <f>VLOOKUP(I4805,'Cost Center VLookup'!$A$1:$C$89,3,0)</f>
        <v>James Robbins / Jason Griffin</v>
      </c>
      <c r="O4805" t="str">
        <f>VLOOKUP(I4805,'Cost Center VLookup'!$A$1:$D$97,4,0)</f>
        <v>Brett Lowe</v>
      </c>
    </row>
    <row r="4806" spans="1:15" ht="15" hidden="1">
      <c r="A4806" s="590" t="s">
        <v>6196</v>
      </c>
      <c r="B4806" s="591">
        <v>202309</v>
      </c>
      <c r="C4806" s="98" t="s">
        <v>5695</v>
      </c>
      <c r="D4806" s="590" t="s">
        <v>6197</v>
      </c>
      <c r="E4806" s="590" t="s">
        <v>6198</v>
      </c>
      <c r="F4806" s="592">
        <v>500</v>
      </c>
      <c r="G4806" s="590" t="s">
        <v>5241</v>
      </c>
      <c r="H4806" s="590" t="s">
        <v>1016</v>
      </c>
      <c r="I4806" s="591">
        <v>3342</v>
      </c>
      <c r="J4806" s="481" t="s">
        <v>1026</v>
      </c>
      <c r="K4806" s="482" t="s">
        <v>4206</v>
      </c>
      <c r="L4806" t="str">
        <f>VLOOKUP(J4806,'State V-Lookup'!$A$1:$B$19,2,0)</f>
        <v>TENNESSEE</v>
      </c>
      <c r="M4806" t="str">
        <f>VLOOKUP(I4806,'Cost Center VLookup'!$A$1:$C$99,2,0)</f>
        <v>3342 Mid St Div Franklin Operations</v>
      </c>
      <c r="N4806" t="str">
        <f>VLOOKUP(I4806,'Cost Center VLookup'!$A$1:$C$89,3,0)</f>
        <v>Kenny Hay / Steve Steiger</v>
      </c>
      <c r="O4806" t="str">
        <f>VLOOKUP(I4806,'Cost Center VLookup'!$A$1:$D$97,4,0)</f>
        <v>Brett Lowe</v>
      </c>
    </row>
    <row r="4807" spans="1:15" ht="15" hidden="1">
      <c r="A4807" s="590" t="s">
        <v>6196</v>
      </c>
      <c r="B4807" s="591">
        <v>202309</v>
      </c>
      <c r="C4807" s="98" t="s">
        <v>5695</v>
      </c>
      <c r="D4807" s="590" t="s">
        <v>6199</v>
      </c>
      <c r="E4807" s="590" t="s">
        <v>3529</v>
      </c>
      <c r="F4807" s="592">
        <v>250</v>
      </c>
      <c r="G4807" s="590" t="s">
        <v>5226</v>
      </c>
      <c r="H4807" s="590" t="s">
        <v>1012</v>
      </c>
      <c r="I4807" s="591">
        <v>3344</v>
      </c>
      <c r="J4807" s="481" t="s">
        <v>1026</v>
      </c>
      <c r="K4807" s="482" t="s">
        <v>4207</v>
      </c>
      <c r="L4807" t="str">
        <f>VLOOKUP(J4807,'State V-Lookup'!$A$1:$B$19,2,0)</f>
        <v>TENNESSEE</v>
      </c>
      <c r="M4807" t="str">
        <f>VLOOKUP(I4807,'Cost Center VLookup'!$A$1:$C$99,2,0)</f>
        <v>3344 Mid St Div Shelbyville Operations</v>
      </c>
      <c r="N4807" t="str">
        <f>VLOOKUP(I4807,'Cost Center VLookup'!$A$1:$C$89,3,0)</f>
        <v>James Robbins / Jason Griffin</v>
      </c>
      <c r="O4807" t="str">
        <f>VLOOKUP(I4807,'Cost Center VLookup'!$A$1:$D$97,4,0)</f>
        <v>Brett Lowe</v>
      </c>
    </row>
    <row r="4808" spans="1:15" ht="15">
      <c r="A4808" s="590" t="s">
        <v>6200</v>
      </c>
      <c r="B4808" s="591">
        <v>202309</v>
      </c>
      <c r="C4808" s="98" t="s">
        <v>5695</v>
      </c>
      <c r="D4808" s="590" t="s">
        <v>6201</v>
      </c>
      <c r="E4808" s="590" t="s">
        <v>1524</v>
      </c>
      <c r="F4808" s="592">
        <v>11834</v>
      </c>
      <c r="G4808" s="590" t="s">
        <v>5493</v>
      </c>
      <c r="H4808" s="590" t="s">
        <v>4550</v>
      </c>
      <c r="I4808" s="591">
        <v>3333</v>
      </c>
      <c r="J4808" s="351" t="s">
        <v>1011</v>
      </c>
      <c r="K4808" s="482" t="s">
        <v>4207</v>
      </c>
      <c r="L4808" t="str">
        <f>VLOOKUP(J4808,'State V-Lookup'!$A$1:$B$19,2,0)</f>
        <v>KENTUCKY</v>
      </c>
      <c r="M4808" t="str">
        <f>VLOOKUP(I4808,'Cost Center VLookup'!$A$1:$C$99,2,0)</f>
        <v>3333 Mid St Div Public Affairs</v>
      </c>
      <c r="N4808" t="str">
        <f>VLOOKUP(I4808,'Cost Center VLookup'!$A$1:$C$89,3,0)</f>
        <v>Mark Martin</v>
      </c>
      <c r="O4808" t="str">
        <f>VLOOKUP(I4808,'Cost Center VLookup'!$A$1:$D$97,4,0)</f>
        <v>Administration</v>
      </c>
    </row>
    <row r="4809" spans="1:15" ht="15">
      <c r="A4809" s="590" t="s">
        <v>6200</v>
      </c>
      <c r="B4809" s="591">
        <v>202309</v>
      </c>
      <c r="C4809" s="98" t="s">
        <v>5695</v>
      </c>
      <c r="D4809" s="590" t="s">
        <v>6202</v>
      </c>
      <c r="E4809" s="590" t="s">
        <v>1811</v>
      </c>
      <c r="F4809" s="592">
        <v>5500</v>
      </c>
      <c r="G4809" s="590" t="s">
        <v>5493</v>
      </c>
      <c r="H4809" s="590" t="s">
        <v>4550</v>
      </c>
      <c r="I4809" s="591">
        <v>3333</v>
      </c>
      <c r="J4809" s="351" t="s">
        <v>1011</v>
      </c>
      <c r="K4809" s="482" t="s">
        <v>4207</v>
      </c>
      <c r="L4809" t="str">
        <f>VLOOKUP(J4809,'State V-Lookup'!$A$1:$B$19,2,0)</f>
        <v>KENTUCKY</v>
      </c>
      <c r="M4809" t="str">
        <f>VLOOKUP(I4809,'Cost Center VLookup'!$A$1:$C$99,2,0)</f>
        <v>3333 Mid St Div Public Affairs</v>
      </c>
      <c r="N4809" t="str">
        <f>VLOOKUP(I4809,'Cost Center VLookup'!$A$1:$C$89,3,0)</f>
        <v>Mark Martin</v>
      </c>
      <c r="O4809" t="str">
        <f>VLOOKUP(I4809,'Cost Center VLookup'!$A$1:$D$97,4,0)</f>
        <v>Administration</v>
      </c>
    </row>
    <row r="4810" spans="1:15" ht="15">
      <c r="A4810" s="590" t="s">
        <v>6200</v>
      </c>
      <c r="B4810" s="591">
        <v>202309</v>
      </c>
      <c r="C4810" s="98" t="s">
        <v>5695</v>
      </c>
      <c r="D4810" s="590" t="s">
        <v>6203</v>
      </c>
      <c r="E4810" s="590" t="s">
        <v>4053</v>
      </c>
      <c r="F4810" s="592">
        <v>5000</v>
      </c>
      <c r="G4810" s="590" t="s">
        <v>5493</v>
      </c>
      <c r="H4810" s="590" t="s">
        <v>4550</v>
      </c>
      <c r="I4810" s="591">
        <v>3333</v>
      </c>
      <c r="J4810" s="351" t="s">
        <v>1011</v>
      </c>
      <c r="K4810" s="482" t="s">
        <v>4207</v>
      </c>
      <c r="L4810" t="str">
        <f>VLOOKUP(J4810,'State V-Lookup'!$A$1:$B$19,2,0)</f>
        <v>KENTUCKY</v>
      </c>
      <c r="M4810" t="str">
        <f>VLOOKUP(I4810,'Cost Center VLookup'!$A$1:$C$99,2,0)</f>
        <v>3333 Mid St Div Public Affairs</v>
      </c>
      <c r="N4810" t="str">
        <f>VLOOKUP(I4810,'Cost Center VLookup'!$A$1:$C$89,3,0)</f>
        <v>Mark Martin</v>
      </c>
      <c r="O4810" t="str">
        <f>VLOOKUP(I4810,'Cost Center VLookup'!$A$1:$D$97,4,0)</f>
        <v>Administration</v>
      </c>
    </row>
    <row r="4811" spans="1:15" ht="15">
      <c r="A4811" s="590" t="s">
        <v>6200</v>
      </c>
      <c r="B4811" s="591">
        <v>202309</v>
      </c>
      <c r="C4811" s="98" t="s">
        <v>5695</v>
      </c>
      <c r="D4811" s="590" t="s">
        <v>6204</v>
      </c>
      <c r="E4811" s="590" t="s">
        <v>578</v>
      </c>
      <c r="F4811" s="592">
        <v>22000</v>
      </c>
      <c r="G4811" s="590" t="s">
        <v>5493</v>
      </c>
      <c r="H4811" s="590" t="s">
        <v>4550</v>
      </c>
      <c r="I4811" s="591">
        <v>3333</v>
      </c>
      <c r="J4811" s="351" t="s">
        <v>1011</v>
      </c>
      <c r="K4811" s="482" t="s">
        <v>4207</v>
      </c>
      <c r="L4811" t="str">
        <f>VLOOKUP(J4811,'State V-Lookup'!$A$1:$B$19,2,0)</f>
        <v>KENTUCKY</v>
      </c>
      <c r="M4811" t="str">
        <f>VLOOKUP(I4811,'Cost Center VLookup'!$A$1:$C$99,2,0)</f>
        <v>3333 Mid St Div Public Affairs</v>
      </c>
      <c r="N4811" t="str">
        <f>VLOOKUP(I4811,'Cost Center VLookup'!$A$1:$C$89,3,0)</f>
        <v>Mark Martin</v>
      </c>
      <c r="O4811" t="str">
        <f>VLOOKUP(I4811,'Cost Center VLookup'!$A$1:$D$97,4,0)</f>
        <v>Administration</v>
      </c>
    </row>
    <row r="4812" spans="1:15" ht="15">
      <c r="A4812" s="590" t="s">
        <v>6200</v>
      </c>
      <c r="B4812" s="591">
        <v>202309</v>
      </c>
      <c r="C4812" s="98" t="s">
        <v>5695</v>
      </c>
      <c r="D4812" s="590" t="s">
        <v>6208</v>
      </c>
      <c r="E4812" s="590" t="s">
        <v>3107</v>
      </c>
      <c r="F4812" s="592">
        <v>5000</v>
      </c>
      <c r="G4812" s="590" t="s">
        <v>5493</v>
      </c>
      <c r="H4812" s="590" t="s">
        <v>4550</v>
      </c>
      <c r="I4812" s="591">
        <v>3333</v>
      </c>
      <c r="J4812" s="351" t="s">
        <v>1011</v>
      </c>
      <c r="K4812" s="482" t="s">
        <v>4207</v>
      </c>
      <c r="L4812" t="str">
        <f>VLOOKUP(J4812,'State V-Lookup'!$A$1:$B$19,2,0)</f>
        <v>KENTUCKY</v>
      </c>
      <c r="M4812" t="str">
        <f>VLOOKUP(I4812,'Cost Center VLookup'!$A$1:$C$99,2,0)</f>
        <v>3333 Mid St Div Public Affairs</v>
      </c>
      <c r="N4812" t="str">
        <f>VLOOKUP(I4812,'Cost Center VLookup'!$A$1:$C$89,3,0)</f>
        <v>Mark Martin</v>
      </c>
      <c r="O4812" t="str">
        <f>VLOOKUP(I4812,'Cost Center VLookup'!$A$1:$D$97,4,0)</f>
        <v>Administration</v>
      </c>
    </row>
    <row r="4813" spans="1:15" ht="15">
      <c r="A4813" s="590" t="s">
        <v>6200</v>
      </c>
      <c r="B4813" s="591">
        <v>202309</v>
      </c>
      <c r="C4813" s="98" t="s">
        <v>5695</v>
      </c>
      <c r="D4813" s="590" t="s">
        <v>6209</v>
      </c>
      <c r="E4813" s="590" t="s">
        <v>3107</v>
      </c>
      <c r="F4813" s="592">
        <v>5500</v>
      </c>
      <c r="G4813" s="590" t="s">
        <v>5493</v>
      </c>
      <c r="H4813" s="590" t="s">
        <v>4550</v>
      </c>
      <c r="I4813" s="591">
        <v>3333</v>
      </c>
      <c r="J4813" s="351" t="s">
        <v>1011</v>
      </c>
      <c r="K4813" s="482" t="s">
        <v>4207</v>
      </c>
      <c r="L4813" t="str">
        <f>VLOOKUP(J4813,'State V-Lookup'!$A$1:$B$19,2,0)</f>
        <v>KENTUCKY</v>
      </c>
      <c r="M4813" t="str">
        <f>VLOOKUP(I4813,'Cost Center VLookup'!$A$1:$C$99,2,0)</f>
        <v>3333 Mid St Div Public Affairs</v>
      </c>
      <c r="N4813" t="str">
        <f>VLOOKUP(I4813,'Cost Center VLookup'!$A$1:$C$89,3,0)</f>
        <v>Mark Martin</v>
      </c>
      <c r="O4813" t="str">
        <f>VLOOKUP(I4813,'Cost Center VLookup'!$A$1:$D$97,4,0)</f>
        <v>Administration</v>
      </c>
    </row>
    <row r="4814" spans="1:15" ht="15">
      <c r="A4814" s="590" t="s">
        <v>6200</v>
      </c>
      <c r="B4814" s="591">
        <v>202309</v>
      </c>
      <c r="C4814" s="98" t="s">
        <v>5695</v>
      </c>
      <c r="D4814" s="590" t="s">
        <v>6205</v>
      </c>
      <c r="E4814" s="590" t="s">
        <v>583</v>
      </c>
      <c r="F4814" s="592">
        <v>9833</v>
      </c>
      <c r="G4814" s="590" t="s">
        <v>5493</v>
      </c>
      <c r="H4814" s="590" t="s">
        <v>4550</v>
      </c>
      <c r="I4814" s="591">
        <v>3333</v>
      </c>
      <c r="J4814" s="351" t="s">
        <v>1011</v>
      </c>
      <c r="K4814" s="482" t="s">
        <v>4207</v>
      </c>
      <c r="L4814" t="str">
        <f>VLOOKUP(J4814,'State V-Lookup'!$A$1:$B$19,2,0)</f>
        <v>KENTUCKY</v>
      </c>
      <c r="M4814" t="str">
        <f>VLOOKUP(I4814,'Cost Center VLookup'!$A$1:$C$99,2,0)</f>
        <v>3333 Mid St Div Public Affairs</v>
      </c>
      <c r="N4814" t="str">
        <f>VLOOKUP(I4814,'Cost Center VLookup'!$A$1:$C$89,3,0)</f>
        <v>Mark Martin</v>
      </c>
      <c r="O4814" t="str">
        <f>VLOOKUP(I4814,'Cost Center VLookup'!$A$1:$D$97,4,0)</f>
        <v>Administration</v>
      </c>
    </row>
    <row r="4815" spans="1:15" ht="15" hidden="1">
      <c r="A4815" s="590" t="s">
        <v>6200</v>
      </c>
      <c r="B4815" s="591">
        <v>202309</v>
      </c>
      <c r="C4815" s="98" t="s">
        <v>5695</v>
      </c>
      <c r="D4815" s="590" t="s">
        <v>6206</v>
      </c>
      <c r="E4815" s="590" t="s">
        <v>4073</v>
      </c>
      <c r="F4815" s="592">
        <v>8166.67</v>
      </c>
      <c r="G4815" s="590" t="s">
        <v>5493</v>
      </c>
      <c r="H4815" s="590" t="s">
        <v>4550</v>
      </c>
      <c r="I4815" s="591">
        <v>3333</v>
      </c>
      <c r="J4815" s="481" t="s">
        <v>1026</v>
      </c>
      <c r="K4815" s="482" t="s">
        <v>4207</v>
      </c>
      <c r="L4815" t="str">
        <f>VLOOKUP(J4815,'State V-Lookup'!$A$1:$B$19,2,0)</f>
        <v>TENNESSEE</v>
      </c>
      <c r="M4815" t="str">
        <f>VLOOKUP(I4815,'Cost Center VLookup'!$A$1:$C$99,2,0)</f>
        <v>3333 Mid St Div Public Affairs</v>
      </c>
      <c r="N4815" t="str">
        <f>VLOOKUP(I4815,'Cost Center VLookup'!$A$1:$C$89,3,0)</f>
        <v>Mark Martin</v>
      </c>
      <c r="O4815" t="str">
        <f>VLOOKUP(I4815,'Cost Center VLookup'!$A$1:$D$97,4,0)</f>
        <v>Administration</v>
      </c>
    </row>
    <row r="4816" spans="1:15" ht="15" hidden="1">
      <c r="A4816" s="590" t="s">
        <v>6200</v>
      </c>
      <c r="B4816" s="591">
        <v>202309</v>
      </c>
      <c r="C4816" s="98" t="s">
        <v>5695</v>
      </c>
      <c r="D4816" s="590" t="s">
        <v>6207</v>
      </c>
      <c r="E4816" s="590" t="s">
        <v>3547</v>
      </c>
      <c r="F4816" s="592">
        <v>8166.66</v>
      </c>
      <c r="G4816" s="590" t="s">
        <v>5493</v>
      </c>
      <c r="H4816" s="590" t="s">
        <v>4550</v>
      </c>
      <c r="I4816" s="591">
        <v>3333</v>
      </c>
      <c r="J4816" s="481" t="s">
        <v>1026</v>
      </c>
      <c r="K4816" s="482" t="s">
        <v>4207</v>
      </c>
      <c r="L4816" t="str">
        <f>VLOOKUP(J4816,'State V-Lookup'!$A$1:$B$19,2,0)</f>
        <v>TENNESSEE</v>
      </c>
      <c r="M4816" t="str">
        <f>VLOOKUP(I4816,'Cost Center VLookup'!$A$1:$C$99,2,0)</f>
        <v>3333 Mid St Div Public Affairs</v>
      </c>
      <c r="N4816" t="str">
        <f>VLOOKUP(I4816,'Cost Center VLookup'!$A$1:$C$89,3,0)</f>
        <v>Mark Martin</v>
      </c>
      <c r="O4816" t="str">
        <f>VLOOKUP(I4816,'Cost Center VLookup'!$A$1:$D$97,4,0)</f>
        <v>Administration</v>
      </c>
    </row>
    <row r="4817" spans="1:15" ht="15" hidden="1">
      <c r="A4817" s="590" t="s">
        <v>6210</v>
      </c>
      <c r="B4817" s="591">
        <v>202309</v>
      </c>
      <c r="C4817" s="98" t="s">
        <v>5695</v>
      </c>
      <c r="D4817" s="590" t="s">
        <v>6211</v>
      </c>
      <c r="E4817" s="590" t="s">
        <v>1582</v>
      </c>
      <c r="F4817" s="592">
        <v>2500</v>
      </c>
      <c r="G4817" s="590" t="s">
        <v>5228</v>
      </c>
      <c r="H4817" s="590" t="s">
        <v>1015</v>
      </c>
      <c r="I4817" s="591">
        <v>3342</v>
      </c>
      <c r="J4817" s="481" t="s">
        <v>1026</v>
      </c>
      <c r="K4817" s="482" t="s">
        <v>4207</v>
      </c>
      <c r="L4817" t="str">
        <f>VLOOKUP(J4817,'State V-Lookup'!$A$1:$B$19,2,0)</f>
        <v>TENNESSEE</v>
      </c>
      <c r="M4817" t="str">
        <f>VLOOKUP(I4817,'Cost Center VLookup'!$A$1:$C$99,2,0)</f>
        <v>3342 Mid St Div Franklin Operations</v>
      </c>
      <c r="N4817" t="str">
        <f>VLOOKUP(I4817,'Cost Center VLookup'!$A$1:$C$89,3,0)</f>
        <v>Kenny Hay / Steve Steiger</v>
      </c>
      <c r="O4817" t="str">
        <f>VLOOKUP(I4817,'Cost Center VLookup'!$A$1:$D$97,4,0)</f>
        <v>Brett Lowe</v>
      </c>
    </row>
    <row r="4818" spans="1:15" ht="15" hidden="1">
      <c r="A4818" s="590" t="s">
        <v>6210</v>
      </c>
      <c r="B4818" s="591">
        <v>202309</v>
      </c>
      <c r="C4818" s="98" t="s">
        <v>5695</v>
      </c>
      <c r="D4818" s="590" t="s">
        <v>6212</v>
      </c>
      <c r="E4818" s="590" t="s">
        <v>5084</v>
      </c>
      <c r="F4818" s="592">
        <v>250</v>
      </c>
      <c r="G4818" s="590" t="s">
        <v>5228</v>
      </c>
      <c r="H4818" s="590" t="s">
        <v>1015</v>
      </c>
      <c r="I4818" s="591">
        <v>3434</v>
      </c>
      <c r="J4818" s="481" t="s">
        <v>1026</v>
      </c>
      <c r="K4818" s="482" t="s">
        <v>4207</v>
      </c>
      <c r="L4818" t="str">
        <f>VLOOKUP(J4818,'State V-Lookup'!$A$1:$B$19,2,0)</f>
        <v>TENNESSEE</v>
      </c>
      <c r="M4818" t="str">
        <f>VLOOKUP(I4818,'Cost Center VLookup'!$A$1:$C$99,2,0)</f>
        <v>3434 Mid St Div Maryville Operations</v>
      </c>
      <c r="N4818" t="str">
        <f>VLOOKUP(I4818,'Cost Center VLookup'!$A$1:$C$89,3,0)</f>
        <v>Bobby Burrell</v>
      </c>
      <c r="O4818" t="str">
        <f>VLOOKUP(I4818,'Cost Center VLookup'!$A$1:$D$97,4,0)</f>
        <v>Bernie Anderson</v>
      </c>
    </row>
    <row r="4819" spans="1:15" ht="15" hidden="1">
      <c r="A4819" s="590" t="s">
        <v>6210</v>
      </c>
      <c r="B4819" s="591">
        <v>202309</v>
      </c>
      <c r="C4819" s="98" t="s">
        <v>5695</v>
      </c>
      <c r="D4819" s="590" t="s">
        <v>6213</v>
      </c>
      <c r="E4819" s="590" t="s">
        <v>6214</v>
      </c>
      <c r="F4819" s="592">
        <v>200</v>
      </c>
      <c r="G4819" s="590" t="s">
        <v>5228</v>
      </c>
      <c r="H4819" s="590" t="s">
        <v>1015</v>
      </c>
      <c r="I4819" s="591">
        <v>3434</v>
      </c>
      <c r="J4819" s="481" t="s">
        <v>1026</v>
      </c>
      <c r="K4819" s="482" t="s">
        <v>4207</v>
      </c>
      <c r="L4819" t="str">
        <f>VLOOKUP(J4819,'State V-Lookup'!$A$1:$B$19,2,0)</f>
        <v>TENNESSEE</v>
      </c>
      <c r="M4819" t="str">
        <f>VLOOKUP(I4819,'Cost Center VLookup'!$A$1:$C$99,2,0)</f>
        <v>3434 Mid St Div Maryville Operations</v>
      </c>
      <c r="N4819" t="str">
        <f>VLOOKUP(I4819,'Cost Center VLookup'!$A$1:$C$89,3,0)</f>
        <v>Bobby Burrell</v>
      </c>
      <c r="O4819" t="str">
        <f>VLOOKUP(I4819,'Cost Center VLookup'!$A$1:$D$97,4,0)</f>
        <v>Bernie Anderson</v>
      </c>
    </row>
    <row r="4820" spans="1:15" ht="15">
      <c r="A4820" s="590" t="s">
        <v>6210</v>
      </c>
      <c r="B4820" s="591">
        <v>202309</v>
      </c>
      <c r="C4820" s="98" t="s">
        <v>5695</v>
      </c>
      <c r="D4820" s="590" t="s">
        <v>6215</v>
      </c>
      <c r="E4820" s="590" t="s">
        <v>570</v>
      </c>
      <c r="F4820" s="592">
        <v>20833</v>
      </c>
      <c r="G4820" s="590" t="s">
        <v>5493</v>
      </c>
      <c r="H4820" s="590" t="s">
        <v>4550</v>
      </c>
      <c r="I4820" s="591">
        <v>3333</v>
      </c>
      <c r="J4820" s="351" t="s">
        <v>1011</v>
      </c>
      <c r="K4820" s="482" t="s">
        <v>4207</v>
      </c>
      <c r="L4820" t="str">
        <f>VLOOKUP(J4820,'State V-Lookup'!$A$1:$B$19,2,0)</f>
        <v>KENTUCKY</v>
      </c>
      <c r="M4820" t="str">
        <f>VLOOKUP(I4820,'Cost Center VLookup'!$A$1:$C$99,2,0)</f>
        <v>3333 Mid St Div Public Affairs</v>
      </c>
      <c r="N4820" t="str">
        <f>VLOOKUP(I4820,'Cost Center VLookup'!$A$1:$C$89,3,0)</f>
        <v>Mark Martin</v>
      </c>
      <c r="O4820" t="str">
        <f>VLOOKUP(I4820,'Cost Center VLookup'!$A$1:$D$97,4,0)</f>
        <v>Administration</v>
      </c>
    </row>
    <row r="4821" spans="1:15" ht="15" hidden="1">
      <c r="A4821" s="590" t="s">
        <v>6210</v>
      </c>
      <c r="B4821" s="591">
        <v>202309</v>
      </c>
      <c r="C4821" s="98" t="s">
        <v>5695</v>
      </c>
      <c r="D4821" s="590" t="s">
        <v>6216</v>
      </c>
      <c r="E4821" s="590" t="s">
        <v>4071</v>
      </c>
      <c r="F4821" s="592">
        <v>8166.67</v>
      </c>
      <c r="G4821" s="590" t="s">
        <v>5493</v>
      </c>
      <c r="H4821" s="590" t="s">
        <v>4550</v>
      </c>
      <c r="I4821" s="591">
        <v>3333</v>
      </c>
      <c r="J4821" s="481" t="s">
        <v>1026</v>
      </c>
      <c r="K4821" s="482" t="s">
        <v>4207</v>
      </c>
      <c r="L4821" t="str">
        <f>VLOOKUP(J4821,'State V-Lookup'!$A$1:$B$19,2,0)</f>
        <v>TENNESSEE</v>
      </c>
      <c r="M4821" t="str">
        <f>VLOOKUP(I4821,'Cost Center VLookup'!$A$1:$C$99,2,0)</f>
        <v>3333 Mid St Div Public Affairs</v>
      </c>
      <c r="N4821" t="str">
        <f>VLOOKUP(I4821,'Cost Center VLookup'!$A$1:$C$89,3,0)</f>
        <v>Mark Martin</v>
      </c>
      <c r="O4821" t="str">
        <f>VLOOKUP(I4821,'Cost Center VLookup'!$A$1:$D$97,4,0)</f>
        <v>Administration</v>
      </c>
    </row>
    <row r="4822" spans="1:15" ht="15">
      <c r="A4822" s="590" t="s">
        <v>6217</v>
      </c>
      <c r="B4822" s="591">
        <v>202309</v>
      </c>
      <c r="C4822" s="98" t="s">
        <v>5695</v>
      </c>
      <c r="D4822" s="590" t="s">
        <v>6218</v>
      </c>
      <c r="E4822" s="590" t="s">
        <v>3013</v>
      </c>
      <c r="F4822" s="592">
        <v>500</v>
      </c>
      <c r="G4822" s="590" t="s">
        <v>5226</v>
      </c>
      <c r="H4822" s="590" t="s">
        <v>1012</v>
      </c>
      <c r="I4822" s="591">
        <v>2636</v>
      </c>
      <c r="J4822" s="351" t="s">
        <v>1011</v>
      </c>
      <c r="K4822" s="482" t="s">
        <v>4206</v>
      </c>
      <c r="L4822" t="str">
        <f>VLOOKUP(J4822,'State V-Lookup'!$A$1:$B$19,2,0)</f>
        <v>KENTUCKY</v>
      </c>
      <c r="M4822" t="str">
        <f>VLOOKUP(I4822,'Cost Center VLookup'!$A$1:$C$99,2,0)</f>
        <v>2636 KY Div Owensboro C&amp;M/Service</v>
      </c>
      <c r="N4822" t="str">
        <f>VLOOKUP(I4822,'Cost Center VLookup'!$A$1:$C$89,3,0)</f>
        <v>Robbie Porter / Daniel Mayfield</v>
      </c>
      <c r="O4822" t="str">
        <f>VLOOKUP(I4822,'Cost Center VLookup'!$A$1:$D$97,4,0)</f>
        <v>Mariam Tucker</v>
      </c>
    </row>
    <row r="4823" spans="1:15" ht="15" hidden="1">
      <c r="A4823" s="590" t="s">
        <v>6219</v>
      </c>
      <c r="B4823" s="591">
        <v>202309</v>
      </c>
      <c r="C4823" s="98" t="s">
        <v>5695</v>
      </c>
      <c r="D4823" s="590" t="s">
        <v>6220</v>
      </c>
      <c r="E4823" s="590" t="s">
        <v>581</v>
      </c>
      <c r="F4823" s="592">
        <v>500</v>
      </c>
      <c r="G4823" s="590" t="s">
        <v>5228</v>
      </c>
      <c r="H4823" s="590" t="s">
        <v>1015</v>
      </c>
      <c r="I4823" s="591">
        <v>3436</v>
      </c>
      <c r="J4823" s="481" t="s">
        <v>1026</v>
      </c>
      <c r="K4823" s="482" t="s">
        <v>4207</v>
      </c>
      <c r="L4823" t="str">
        <f>VLOOKUP(J4823,'State V-Lookup'!$A$1:$B$19,2,0)</f>
        <v>TENNESSEE</v>
      </c>
      <c r="M4823" t="str">
        <f>VLOOKUP(I4823,'Cost Center VLookup'!$A$1:$C$99,2,0)</f>
        <v>3436 Mid St Div Johnson City Tri-Cities Operations</v>
      </c>
      <c r="N4823" t="str">
        <f>VLOOKUP(I4823,'Cost Center VLookup'!$A$1:$C$89,3,0)</f>
        <v>John Bradley</v>
      </c>
      <c r="O4823" t="str">
        <f>VLOOKUP(I4823,'Cost Center VLookup'!$A$1:$D$97,4,0)</f>
        <v>Bernie Anderson</v>
      </c>
    </row>
    <row r="4824" spans="1:15" ht="15" hidden="1">
      <c r="A4824" s="590" t="s">
        <v>6219</v>
      </c>
      <c r="B4824" s="591">
        <v>202309</v>
      </c>
      <c r="C4824" s="98" t="s">
        <v>5695</v>
      </c>
      <c r="D4824" s="590" t="s">
        <v>6221</v>
      </c>
      <c r="E4824" s="590" t="s">
        <v>5196</v>
      </c>
      <c r="F4824" s="592">
        <v>2500</v>
      </c>
      <c r="G4824" s="590" t="s">
        <v>5226</v>
      </c>
      <c r="H4824" s="590" t="s">
        <v>1012</v>
      </c>
      <c r="I4824" s="591">
        <v>3438</v>
      </c>
      <c r="J4824" s="593" t="s">
        <v>1035</v>
      </c>
      <c r="K4824" s="482" t="s">
        <v>4206</v>
      </c>
      <c r="L4824" t="str">
        <f>VLOOKUP(J4824,'State V-Lookup'!$A$1:$B$19,2,0)</f>
        <v>VIRGINIA</v>
      </c>
      <c r="M4824" t="str">
        <f>VLOOKUP(I4824,'Cost Center VLookup'!$A$1:$C$99,2,0)</f>
        <v>3438 Mid St Div New River North Operations</v>
      </c>
      <c r="N4824" t="str">
        <f>VLOOKUP(I4824,'Cost Center VLookup'!$A$1:$C$89,3,0)</f>
        <v>Perry Patterson</v>
      </c>
      <c r="O4824" t="str">
        <f>VLOOKUP(I4824,'Cost Center VLookup'!$A$1:$D$97,4,0)</f>
        <v>Bernie Anderson</v>
      </c>
    </row>
    <row r="4825" spans="1:15" ht="15" hidden="1">
      <c r="A4825" s="594" t="s">
        <v>6222</v>
      </c>
      <c r="B4825" s="595">
        <v>202309</v>
      </c>
      <c r="C4825" s="98" t="s">
        <v>5695</v>
      </c>
      <c r="D4825" s="594" t="s">
        <v>6223</v>
      </c>
      <c r="E4825" s="594" t="s">
        <v>5546</v>
      </c>
      <c r="F4825" s="596">
        <v>200</v>
      </c>
      <c r="G4825" s="594" t="s">
        <v>5241</v>
      </c>
      <c r="H4825" s="594" t="s">
        <v>1016</v>
      </c>
      <c r="I4825" s="595">
        <v>3343</v>
      </c>
      <c r="J4825" s="481" t="s">
        <v>1026</v>
      </c>
      <c r="K4825" s="482" t="s">
        <v>4206</v>
      </c>
      <c r="L4825" t="str">
        <f>VLOOKUP(J4825,'State V-Lookup'!$A$1:$B$19,2,0)</f>
        <v>TENNESSEE</v>
      </c>
      <c r="M4825" t="str">
        <f>VLOOKUP(I4825,'Cost Center VLookup'!$A$1:$C$99,2,0)</f>
        <v>3343 Mid St Div Murfreesboro Operations</v>
      </c>
      <c r="N4825" t="str">
        <f>VLOOKUP(I4825,'Cost Center VLookup'!$A$1:$C$89,3,0)</f>
        <v>James Robbins / Jason Griffin</v>
      </c>
      <c r="O4825" t="str">
        <f>VLOOKUP(I4825,'Cost Center VLookup'!$A$1:$D$97,4,0)</f>
        <v>Brett Lowe</v>
      </c>
    </row>
    <row r="4826" spans="1:15" ht="15" hidden="1">
      <c r="A4826" s="594" t="s">
        <v>6224</v>
      </c>
      <c r="B4826" s="595">
        <v>202309</v>
      </c>
      <c r="C4826" s="98" t="s">
        <v>5695</v>
      </c>
      <c r="D4826" s="594" t="s">
        <v>6225</v>
      </c>
      <c r="E4826" s="594" t="s">
        <v>491</v>
      </c>
      <c r="F4826" s="596">
        <v>38000</v>
      </c>
      <c r="G4826" s="594" t="s">
        <v>5394</v>
      </c>
      <c r="H4826" s="594" t="s">
        <v>5430</v>
      </c>
      <c r="I4826" s="595">
        <v>3333</v>
      </c>
      <c r="J4826" s="481" t="s">
        <v>1026</v>
      </c>
      <c r="K4826" s="482" t="s">
        <v>4207</v>
      </c>
      <c r="L4826" t="str">
        <f>VLOOKUP(J4826,'State V-Lookup'!$A$1:$B$19,2,0)</f>
        <v>TENNESSEE</v>
      </c>
      <c r="M4826" t="str">
        <f>VLOOKUP(I4826,'Cost Center VLookup'!$A$1:$C$99,2,0)</f>
        <v>3333 Mid St Div Public Affairs</v>
      </c>
      <c r="N4826" t="str">
        <f>VLOOKUP(I4826,'Cost Center VLookup'!$A$1:$C$89,3,0)</f>
        <v>Mark Martin</v>
      </c>
      <c r="O4826" t="str">
        <f>VLOOKUP(I4826,'Cost Center VLookup'!$A$1:$D$97,4,0)</f>
        <v>Administration</v>
      </c>
    </row>
    <row r="4827" spans="1:15" ht="15" hidden="1">
      <c r="A4827" s="597" t="s">
        <v>6226</v>
      </c>
      <c r="B4827" s="598">
        <v>202309</v>
      </c>
      <c r="C4827" s="98" t="s">
        <v>5695</v>
      </c>
      <c r="D4827" s="597" t="s">
        <v>6227</v>
      </c>
      <c r="E4827" s="597" t="s">
        <v>6228</v>
      </c>
      <c r="F4827" s="599">
        <v>5000</v>
      </c>
      <c r="G4827" s="597" t="s">
        <v>5228</v>
      </c>
      <c r="H4827" s="597" t="s">
        <v>1015</v>
      </c>
      <c r="I4827" s="595">
        <v>3333</v>
      </c>
      <c r="J4827" s="600" t="s">
        <v>1027</v>
      </c>
      <c r="K4827" s="582" t="s">
        <v>4228</v>
      </c>
      <c r="L4827" t="str">
        <f>VLOOKUP(J4827,'State V-Lookup'!$A$1:$B$19,2,0)</f>
        <v>GENERAL OFFICE</v>
      </c>
      <c r="M4827" t="str">
        <f>VLOOKUP(I4827,'Cost Center VLookup'!$A$1:$C$99,2,0)</f>
        <v>3333 Mid St Div Public Affairs</v>
      </c>
      <c r="N4827" t="str">
        <f>VLOOKUP(I4827,'Cost Center VLookup'!$A$1:$C$89,3,0)</f>
        <v>Mark Martin</v>
      </c>
      <c r="O4827" t="str">
        <f>VLOOKUP(I4827,'Cost Center VLookup'!$A$1:$D$97,4,0)</f>
        <v>Administration</v>
      </c>
    </row>
    <row r="4828" spans="1:15" ht="15" hidden="1">
      <c r="A4828" s="601" t="s">
        <v>6229</v>
      </c>
      <c r="B4828" s="602">
        <v>202309</v>
      </c>
      <c r="C4828" s="98" t="s">
        <v>5695</v>
      </c>
      <c r="D4828" s="601" t="s">
        <v>5975</v>
      </c>
      <c r="E4828" s="601" t="s">
        <v>486</v>
      </c>
      <c r="F4828" s="603">
        <v>149.08000000000001</v>
      </c>
      <c r="G4828" s="601" t="s">
        <v>5394</v>
      </c>
      <c r="H4828" s="601" t="s">
        <v>5430</v>
      </c>
      <c r="I4828" s="595">
        <v>3333</v>
      </c>
      <c r="J4828" s="481" t="s">
        <v>1026</v>
      </c>
      <c r="K4828" s="482" t="s">
        <v>4207</v>
      </c>
      <c r="L4828" t="str">
        <f>VLOOKUP(J4828,'State V-Lookup'!$A$1:$B$19,2,0)</f>
        <v>TENNESSEE</v>
      </c>
      <c r="M4828" t="str">
        <f>VLOOKUP(I4828,'Cost Center VLookup'!$A$1:$C$99,2,0)</f>
        <v>3333 Mid St Div Public Affairs</v>
      </c>
      <c r="N4828" t="str">
        <f>VLOOKUP(I4828,'Cost Center VLookup'!$A$1:$C$89,3,0)</f>
        <v>Mark Martin</v>
      </c>
      <c r="O4828" t="str">
        <f>VLOOKUP(I4828,'Cost Center VLookup'!$A$1:$D$97,4,0)</f>
        <v>Administration</v>
      </c>
    </row>
    <row r="4829" spans="1:15" ht="15">
      <c r="A4829" s="601" t="s">
        <v>6229</v>
      </c>
      <c r="B4829" s="602">
        <v>202309</v>
      </c>
      <c r="C4829" s="98" t="s">
        <v>5695</v>
      </c>
      <c r="D4829" s="601" t="s">
        <v>6230</v>
      </c>
      <c r="E4829" s="601" t="s">
        <v>486</v>
      </c>
      <c r="F4829" s="603">
        <v>493.25</v>
      </c>
      <c r="G4829" s="601" t="s">
        <v>5226</v>
      </c>
      <c r="H4829" s="601" t="s">
        <v>1012</v>
      </c>
      <c r="I4829" s="595">
        <v>2734</v>
      </c>
      <c r="J4829" s="351" t="s">
        <v>1011</v>
      </c>
      <c r="K4829" s="482" t="s">
        <v>4207</v>
      </c>
      <c r="L4829" t="str">
        <f>VLOOKUP(J4829,'State V-Lookup'!$A$1:$B$19,2,0)</f>
        <v>KENTUCKY</v>
      </c>
      <c r="M4829" t="str">
        <f>VLOOKUP(I4829,'Cost Center VLookup'!$A$1:$C$99,2,0)</f>
        <v>2734 KY Div Bowling Green C&amp;M/Service</v>
      </c>
      <c r="N4829" t="str">
        <f>VLOOKUP(I4829,'Cost Center VLookup'!$A$1:$C$89,3,0)</f>
        <v>Don Bonner / Kolby Beals</v>
      </c>
      <c r="O4829" t="str">
        <f>VLOOKUP(I4829,'Cost Center VLookup'!$A$1:$D$97,4,0)</f>
        <v>Mike Close</v>
      </c>
    </row>
    <row r="4830" spans="1:15" ht="15">
      <c r="A4830" s="604" t="s">
        <v>5932</v>
      </c>
      <c r="B4830" s="602">
        <v>202309</v>
      </c>
      <c r="C4830" s="98" t="s">
        <v>5695</v>
      </c>
      <c r="D4830" s="604" t="s">
        <v>6232</v>
      </c>
      <c r="E4830" s="604" t="s">
        <v>876</v>
      </c>
      <c r="F4830" s="605">
        <v>-2500</v>
      </c>
      <c r="G4830" s="604" t="s">
        <v>5228</v>
      </c>
      <c r="H4830" s="604" t="s">
        <v>1015</v>
      </c>
      <c r="I4830" s="606">
        <v>2636</v>
      </c>
      <c r="J4830" s="351" t="s">
        <v>1011</v>
      </c>
      <c r="K4830" s="482" t="s">
        <v>4207</v>
      </c>
      <c r="L4830" t="str">
        <f>VLOOKUP(J4830,'State V-Lookup'!$A$1:$B$19,2,0)</f>
        <v>KENTUCKY</v>
      </c>
      <c r="M4830" t="str">
        <f>VLOOKUP(I4830,'Cost Center VLookup'!$A$1:$C$99,2,0)</f>
        <v>2636 KY Div Owensboro C&amp;M/Service</v>
      </c>
      <c r="N4830" t="str">
        <f>VLOOKUP(I4830,'Cost Center VLookup'!$A$1:$C$89,3,0)</f>
        <v>Robbie Porter / Daniel Mayfield</v>
      </c>
      <c r="O4830" t="str">
        <f>VLOOKUP(I4830,'Cost Center VLookup'!$A$1:$D$97,4,0)</f>
        <v>Mariam Tucker</v>
      </c>
    </row>
    <row r="4831" spans="1:15" ht="15" hidden="1">
      <c r="A4831" s="604" t="s">
        <v>6233</v>
      </c>
      <c r="B4831" s="602">
        <v>202309</v>
      </c>
      <c r="C4831" s="98" t="s">
        <v>5695</v>
      </c>
      <c r="D4831" s="604" t="s">
        <v>6234</v>
      </c>
      <c r="E4831" s="604" t="s">
        <v>491</v>
      </c>
      <c r="F4831" s="605">
        <v>3800</v>
      </c>
      <c r="G4831" s="604" t="s">
        <v>5394</v>
      </c>
      <c r="H4831" s="604" t="s">
        <v>5430</v>
      </c>
      <c r="I4831" s="606">
        <v>3333</v>
      </c>
      <c r="J4831" s="481" t="s">
        <v>1026</v>
      </c>
      <c r="K4831" s="482" t="s">
        <v>4207</v>
      </c>
      <c r="L4831" t="str">
        <f>VLOOKUP(J4831,'State V-Lookup'!$A$1:$B$19,2,0)</f>
        <v>TENNESSEE</v>
      </c>
      <c r="M4831" t="str">
        <f>VLOOKUP(I4831,'Cost Center VLookup'!$A$1:$C$99,2,0)</f>
        <v>3333 Mid St Div Public Affairs</v>
      </c>
      <c r="N4831" t="str">
        <f>VLOOKUP(I4831,'Cost Center VLookup'!$A$1:$C$89,3,0)</f>
        <v>Mark Martin</v>
      </c>
      <c r="O4831" t="str">
        <f>VLOOKUP(I4831,'Cost Center VLookup'!$A$1:$D$97,4,0)</f>
        <v>Administration</v>
      </c>
    </row>
    <row r="4832" spans="1:15" ht="15">
      <c r="A4832" s="604" t="s">
        <v>5759</v>
      </c>
      <c r="B4832" s="602">
        <v>202309</v>
      </c>
      <c r="C4832" s="98" t="s">
        <v>5695</v>
      </c>
      <c r="D4832" s="604" t="s">
        <v>6231</v>
      </c>
      <c r="E4832" s="604" t="s">
        <v>876</v>
      </c>
      <c r="F4832" s="605">
        <v>-2500</v>
      </c>
      <c r="G4832" s="604" t="s">
        <v>5228</v>
      </c>
      <c r="H4832" s="604" t="s">
        <v>1015</v>
      </c>
      <c r="I4832" s="606">
        <v>2636</v>
      </c>
      <c r="J4832" s="351" t="s">
        <v>1011</v>
      </c>
      <c r="K4832" s="482" t="s">
        <v>4207</v>
      </c>
      <c r="L4832" t="str">
        <f>VLOOKUP(J4832,'State V-Lookup'!$A$1:$B$19,2,0)</f>
        <v>KENTUCKY</v>
      </c>
      <c r="M4832" t="str">
        <f>VLOOKUP(I4832,'Cost Center VLookup'!$A$1:$C$99,2,0)</f>
        <v>2636 KY Div Owensboro C&amp;M/Service</v>
      </c>
      <c r="N4832" t="str">
        <f>VLOOKUP(I4832,'Cost Center VLookup'!$A$1:$C$89,3,0)</f>
        <v>Robbie Porter / Daniel Mayfield</v>
      </c>
      <c r="O4832" t="str">
        <f>VLOOKUP(I4832,'Cost Center VLookup'!$A$1:$D$97,4,0)</f>
        <v>Mariam Tucker</v>
      </c>
    </row>
    <row r="4833" spans="1:15" ht="15">
      <c r="A4833" s="643" t="s">
        <v>6241</v>
      </c>
      <c r="B4833" s="644">
        <v>202310</v>
      </c>
      <c r="C4833" s="98" t="s">
        <v>6278</v>
      </c>
      <c r="D4833" s="643" t="s">
        <v>6242</v>
      </c>
      <c r="E4833" s="643" t="s">
        <v>4578</v>
      </c>
      <c r="F4833" s="645">
        <v>1500</v>
      </c>
      <c r="G4833" s="643" t="s">
        <v>5228</v>
      </c>
      <c r="H4833" s="643" t="s">
        <v>1015</v>
      </c>
      <c r="I4833" s="644">
        <v>2637</v>
      </c>
      <c r="J4833" s="643" t="s">
        <v>1011</v>
      </c>
      <c r="K4833" s="643" t="s">
        <v>6279</v>
      </c>
      <c r="L4833" t="str">
        <f>VLOOKUP(J4833,'State V-Lookup'!$A$1:$B$19,2,0)</f>
        <v>KENTUCKY</v>
      </c>
      <c r="M4833" t="str">
        <f>VLOOKUP(I4833,'Cost Center VLookup'!$A$1:$C$99,2,0)</f>
        <v>2637 KY Div Paducah C&amp;M/Service</v>
      </c>
      <c r="N4833" t="str">
        <f>VLOOKUP(I4833,'Cost Center VLookup'!$A$1:$C$89,3,0)</f>
        <v>Pat Mattingly / Sean Jones</v>
      </c>
      <c r="O4833" t="str">
        <f>VLOOKUP(I4833,'Cost Center VLookup'!$A$1:$D$97,4,0)</f>
        <v>Ryan Tolbert</v>
      </c>
    </row>
    <row r="4834" spans="1:15" ht="15">
      <c r="A4834" s="643" t="s">
        <v>6243</v>
      </c>
      <c r="B4834" s="644">
        <v>202310</v>
      </c>
      <c r="C4834" s="98" t="s">
        <v>6278</v>
      </c>
      <c r="D4834" s="643" t="s">
        <v>6244</v>
      </c>
      <c r="E4834" s="643" t="s">
        <v>6245</v>
      </c>
      <c r="F4834" s="645">
        <v>300</v>
      </c>
      <c r="G4834" s="643" t="s">
        <v>5228</v>
      </c>
      <c r="H4834" s="643" t="s">
        <v>1015</v>
      </c>
      <c r="I4834" s="644">
        <v>2636</v>
      </c>
      <c r="J4834" s="643" t="s">
        <v>1011</v>
      </c>
      <c r="K4834" s="646" t="s">
        <v>6282</v>
      </c>
      <c r="L4834" t="str">
        <f>VLOOKUP(J4834,'State V-Lookup'!$A$1:$B$19,2,0)</f>
        <v>KENTUCKY</v>
      </c>
      <c r="M4834" t="str">
        <f>VLOOKUP(I4834,'Cost Center VLookup'!$A$1:$C$99,2,0)</f>
        <v>2636 KY Div Owensboro C&amp;M/Service</v>
      </c>
      <c r="N4834" t="str">
        <f>VLOOKUP(I4834,'Cost Center VLookup'!$A$1:$C$89,3,0)</f>
        <v>Robbie Porter / Daniel Mayfield</v>
      </c>
      <c r="O4834" t="str">
        <f>VLOOKUP(I4834,'Cost Center VLookup'!$A$1:$D$97,4,0)</f>
        <v>Mariam Tucker</v>
      </c>
    </row>
    <row r="4835" spans="1:15" ht="15">
      <c r="A4835" s="643" t="s">
        <v>6243</v>
      </c>
      <c r="B4835" s="644">
        <v>202310</v>
      </c>
      <c r="C4835" s="98" t="s">
        <v>6278</v>
      </c>
      <c r="D4835" s="643" t="s">
        <v>6246</v>
      </c>
      <c r="E4835" s="643" t="s">
        <v>694</v>
      </c>
      <c r="F4835" s="645">
        <v>1500</v>
      </c>
      <c r="G4835" s="643" t="s">
        <v>5513</v>
      </c>
      <c r="H4835" s="643" t="s">
        <v>1017</v>
      </c>
      <c r="I4835" s="644">
        <v>2636</v>
      </c>
      <c r="J4835" s="643" t="s">
        <v>1011</v>
      </c>
      <c r="K4835" s="646" t="s">
        <v>6282</v>
      </c>
      <c r="L4835" t="str">
        <f>VLOOKUP(J4835,'State V-Lookup'!$A$1:$B$19,2,0)</f>
        <v>KENTUCKY</v>
      </c>
      <c r="M4835" t="str">
        <f>VLOOKUP(I4835,'Cost Center VLookup'!$A$1:$C$99,2,0)</f>
        <v>2636 KY Div Owensboro C&amp;M/Service</v>
      </c>
      <c r="N4835" t="str">
        <f>VLOOKUP(I4835,'Cost Center VLookup'!$A$1:$C$89,3,0)</f>
        <v>Robbie Porter / Daniel Mayfield</v>
      </c>
      <c r="O4835" t="str">
        <f>VLOOKUP(I4835,'Cost Center VLookup'!$A$1:$D$97,4,0)</f>
        <v>Mariam Tucker</v>
      </c>
    </row>
    <row r="4836" spans="1:15" ht="15" hidden="1">
      <c r="A4836" s="643" t="s">
        <v>6243</v>
      </c>
      <c r="B4836" s="644">
        <v>202310</v>
      </c>
      <c r="C4836" s="98" t="s">
        <v>6278</v>
      </c>
      <c r="D4836" s="643" t="s">
        <v>6247</v>
      </c>
      <c r="E4836" s="643" t="s">
        <v>3905</v>
      </c>
      <c r="F4836" s="645">
        <v>12500</v>
      </c>
      <c r="G4836" s="643" t="s">
        <v>5228</v>
      </c>
      <c r="H4836" s="643" t="s">
        <v>1015</v>
      </c>
      <c r="I4836" s="644">
        <v>3342</v>
      </c>
      <c r="J4836" s="643" t="s">
        <v>1026</v>
      </c>
      <c r="K4836" s="646" t="s">
        <v>6248</v>
      </c>
      <c r="L4836" t="str">
        <f>VLOOKUP(J4836,'State V-Lookup'!$A$1:$B$19,2,0)</f>
        <v>TENNESSEE</v>
      </c>
      <c r="M4836" t="str">
        <f>VLOOKUP(I4836,'Cost Center VLookup'!$A$1:$C$99,2,0)</f>
        <v>3342 Mid St Div Franklin Operations</v>
      </c>
      <c r="N4836" t="str">
        <f>VLOOKUP(I4836,'Cost Center VLookup'!$A$1:$C$89,3,0)</f>
        <v>Kenny Hay / Steve Steiger</v>
      </c>
      <c r="O4836" t="str">
        <f>VLOOKUP(I4836,'Cost Center VLookup'!$A$1:$D$97,4,0)</f>
        <v>Brett Lowe</v>
      </c>
    </row>
    <row r="4837" spans="1:15" ht="15" hidden="1">
      <c r="A4837" s="643" t="s">
        <v>6249</v>
      </c>
      <c r="B4837" s="644">
        <v>202310</v>
      </c>
      <c r="C4837" s="98" t="s">
        <v>6278</v>
      </c>
      <c r="D4837" s="643" t="s">
        <v>6250</v>
      </c>
      <c r="E4837" s="643" t="s">
        <v>2828</v>
      </c>
      <c r="F4837" s="645">
        <v>500</v>
      </c>
      <c r="G4837" s="643" t="s">
        <v>5226</v>
      </c>
      <c r="H4837" s="643" t="s">
        <v>1012</v>
      </c>
      <c r="I4837" s="644">
        <v>3434</v>
      </c>
      <c r="J4837" s="643" t="s">
        <v>1026</v>
      </c>
      <c r="K4837" s="643" t="s">
        <v>6251</v>
      </c>
      <c r="L4837" t="str">
        <f>VLOOKUP(J4837,'State V-Lookup'!$A$1:$B$19,2,0)</f>
        <v>TENNESSEE</v>
      </c>
      <c r="M4837" t="str">
        <f>VLOOKUP(I4837,'Cost Center VLookup'!$A$1:$C$99,2,0)</f>
        <v>3434 Mid St Div Maryville Operations</v>
      </c>
      <c r="N4837" t="str">
        <f>VLOOKUP(I4837,'Cost Center VLookup'!$A$1:$C$89,3,0)</f>
        <v>Bobby Burrell</v>
      </c>
      <c r="O4837" t="str">
        <f>VLOOKUP(I4837,'Cost Center VLookup'!$A$1:$D$97,4,0)</f>
        <v>Bernie Anderson</v>
      </c>
    </row>
    <row r="4838" spans="1:15" ht="15" hidden="1">
      <c r="A4838" s="643" t="s">
        <v>6252</v>
      </c>
      <c r="B4838" s="644">
        <v>202310</v>
      </c>
      <c r="C4838" s="98" t="s">
        <v>6278</v>
      </c>
      <c r="D4838" s="643" t="s">
        <v>6253</v>
      </c>
      <c r="E4838" s="643" t="s">
        <v>3583</v>
      </c>
      <c r="F4838" s="645">
        <v>1000</v>
      </c>
      <c r="G4838" s="643" t="s">
        <v>5228</v>
      </c>
      <c r="H4838" s="643" t="s">
        <v>1015</v>
      </c>
      <c r="I4838" s="644">
        <v>3439</v>
      </c>
      <c r="J4838" s="643" t="s">
        <v>1035</v>
      </c>
      <c r="K4838" s="646" t="s">
        <v>6248</v>
      </c>
      <c r="L4838" t="str">
        <f>VLOOKUP(J4838,'State V-Lookup'!$A$1:$B$19,2,0)</f>
        <v>VIRGINIA</v>
      </c>
      <c r="M4838" t="str">
        <f>VLOOKUP(I4838,'Cost Center VLookup'!$A$1:$C$99,2,0)</f>
        <v>3439 Mid St Div New River South Operations</v>
      </c>
      <c r="N4838" t="str">
        <f>VLOOKUP(I4838,'Cost Center VLookup'!$A$1:$C$89,3,0)</f>
        <v>Alex House</v>
      </c>
      <c r="O4838" t="str">
        <f>VLOOKUP(I4838,'Cost Center VLookup'!$A$1:$D$97,4,0)</f>
        <v>Bernie Anderson</v>
      </c>
    </row>
    <row r="4839" spans="1:15" ht="15">
      <c r="A4839" s="643" t="s">
        <v>6254</v>
      </c>
      <c r="B4839" s="644">
        <v>202310</v>
      </c>
      <c r="C4839" s="98" t="s">
        <v>6278</v>
      </c>
      <c r="D4839" s="643" t="s">
        <v>6255</v>
      </c>
      <c r="E4839" s="643" t="s">
        <v>6256</v>
      </c>
      <c r="F4839" s="645">
        <v>500</v>
      </c>
      <c r="G4839" s="643" t="s">
        <v>5226</v>
      </c>
      <c r="H4839" s="643" t="s">
        <v>1012</v>
      </c>
      <c r="I4839" s="644">
        <v>2637</v>
      </c>
      <c r="J4839" s="643" t="s">
        <v>1011</v>
      </c>
      <c r="K4839" s="643" t="s">
        <v>6251</v>
      </c>
      <c r="L4839" t="str">
        <f>VLOOKUP(J4839,'State V-Lookup'!$A$1:$B$19,2,0)</f>
        <v>KENTUCKY</v>
      </c>
      <c r="M4839" t="str">
        <f>VLOOKUP(I4839,'Cost Center VLookup'!$A$1:$C$99,2,0)</f>
        <v>2637 KY Div Paducah C&amp;M/Service</v>
      </c>
      <c r="N4839" t="str">
        <f>VLOOKUP(I4839,'Cost Center VLookup'!$A$1:$C$89,3,0)</f>
        <v>Pat Mattingly / Sean Jones</v>
      </c>
      <c r="O4839" t="str">
        <f>VLOOKUP(I4839,'Cost Center VLookup'!$A$1:$D$97,4,0)</f>
        <v>Ryan Tolbert</v>
      </c>
    </row>
    <row r="4840" spans="1:15" ht="15">
      <c r="A4840" s="643" t="s">
        <v>6254</v>
      </c>
      <c r="B4840" s="644">
        <v>202310</v>
      </c>
      <c r="C4840" s="98" t="s">
        <v>6278</v>
      </c>
      <c r="D4840" s="643" t="s">
        <v>6257</v>
      </c>
      <c r="E4840" s="643" t="s">
        <v>713</v>
      </c>
      <c r="F4840" s="645">
        <v>500</v>
      </c>
      <c r="G4840" s="643" t="s">
        <v>5226</v>
      </c>
      <c r="H4840" s="643" t="s">
        <v>1012</v>
      </c>
      <c r="I4840" s="644">
        <v>2634</v>
      </c>
      <c r="J4840" s="643" t="s">
        <v>1011</v>
      </c>
      <c r="K4840" s="643" t="s">
        <v>6268</v>
      </c>
      <c r="L4840" t="str">
        <f>VLOOKUP(J4840,'State V-Lookup'!$A$1:$B$19,2,0)</f>
        <v>KENTUCKY</v>
      </c>
      <c r="M4840" t="str">
        <f>VLOOKUP(I4840,'Cost Center VLookup'!$A$1:$C$99,2,0)</f>
        <v>2634 KY Div Madisonville C&amp;M/Service</v>
      </c>
      <c r="N4840" t="str">
        <f>VLOOKUP(I4840,'Cost Center VLookup'!$A$1:$C$89,3,0)</f>
        <v>Mike Coleman</v>
      </c>
      <c r="O4840" t="str">
        <f>VLOOKUP(I4840,'Cost Center VLookup'!$A$1:$D$97,4,0)</f>
        <v>Mariam Tucker</v>
      </c>
    </row>
    <row r="4841" spans="1:15" ht="15" hidden="1">
      <c r="A4841" s="643" t="s">
        <v>6254</v>
      </c>
      <c r="B4841" s="644">
        <v>202310</v>
      </c>
      <c r="C4841" s="98" t="s">
        <v>6278</v>
      </c>
      <c r="D4841" s="643" t="s">
        <v>6258</v>
      </c>
      <c r="E4841" s="643" t="s">
        <v>484</v>
      </c>
      <c r="F4841" s="645">
        <v>250</v>
      </c>
      <c r="G4841" s="643" t="s">
        <v>5345</v>
      </c>
      <c r="H4841" s="643" t="s">
        <v>1018</v>
      </c>
      <c r="I4841" s="644">
        <v>3434</v>
      </c>
      <c r="J4841" s="643" t="s">
        <v>1026</v>
      </c>
      <c r="K4841" s="646" t="s">
        <v>6282</v>
      </c>
      <c r="L4841" t="str">
        <f>VLOOKUP(J4841,'State V-Lookup'!$A$1:$B$19,2,0)</f>
        <v>TENNESSEE</v>
      </c>
      <c r="M4841" t="str">
        <f>VLOOKUP(I4841,'Cost Center VLookup'!$A$1:$C$99,2,0)</f>
        <v>3434 Mid St Div Maryville Operations</v>
      </c>
      <c r="N4841" t="str">
        <f>VLOOKUP(I4841,'Cost Center VLookup'!$A$1:$C$89,3,0)</f>
        <v>Bobby Burrell</v>
      </c>
      <c r="O4841" t="str">
        <f>VLOOKUP(I4841,'Cost Center VLookup'!$A$1:$D$97,4,0)</f>
        <v>Bernie Anderson</v>
      </c>
    </row>
    <row r="4842" spans="1:15" ht="15">
      <c r="A4842" s="643" t="s">
        <v>6254</v>
      </c>
      <c r="B4842" s="644">
        <v>202310</v>
      </c>
      <c r="C4842" s="98" t="s">
        <v>6278</v>
      </c>
      <c r="D4842" s="643" t="s">
        <v>6259</v>
      </c>
      <c r="E4842" s="643" t="s">
        <v>88</v>
      </c>
      <c r="F4842" s="645">
        <v>200</v>
      </c>
      <c r="G4842" s="643" t="s">
        <v>5228</v>
      </c>
      <c r="H4842" s="643" t="s">
        <v>1015</v>
      </c>
      <c r="I4842" s="644">
        <v>2636</v>
      </c>
      <c r="J4842" s="643" t="s">
        <v>1011</v>
      </c>
      <c r="K4842" s="643" t="s">
        <v>6268</v>
      </c>
      <c r="L4842" t="str">
        <f>VLOOKUP(J4842,'State V-Lookup'!$A$1:$B$19,2,0)</f>
        <v>KENTUCKY</v>
      </c>
      <c r="M4842" t="str">
        <f>VLOOKUP(I4842,'Cost Center VLookup'!$A$1:$C$99,2,0)</f>
        <v>2636 KY Div Owensboro C&amp;M/Service</v>
      </c>
      <c r="N4842" t="str">
        <f>VLOOKUP(I4842,'Cost Center VLookup'!$A$1:$C$89,3,0)</f>
        <v>Robbie Porter / Daniel Mayfield</v>
      </c>
      <c r="O4842" t="str">
        <f>VLOOKUP(I4842,'Cost Center VLookup'!$A$1:$D$97,4,0)</f>
        <v>Mariam Tucker</v>
      </c>
    </row>
    <row r="4843" spans="1:15" ht="15">
      <c r="A4843" s="643" t="s">
        <v>6254</v>
      </c>
      <c r="B4843" s="644">
        <v>202310</v>
      </c>
      <c r="C4843" s="98" t="s">
        <v>6278</v>
      </c>
      <c r="D4843" s="643" t="s">
        <v>6260</v>
      </c>
      <c r="E4843" s="643" t="s">
        <v>269</v>
      </c>
      <c r="F4843" s="645">
        <v>250</v>
      </c>
      <c r="G4843" s="643" t="s">
        <v>5226</v>
      </c>
      <c r="H4843" s="643" t="s">
        <v>1012</v>
      </c>
      <c r="I4843" s="644">
        <v>2636</v>
      </c>
      <c r="J4843" s="643" t="s">
        <v>1011</v>
      </c>
      <c r="K4843" s="643" t="s">
        <v>6268</v>
      </c>
      <c r="L4843" t="str">
        <f>VLOOKUP(J4843,'State V-Lookup'!$A$1:$B$19,2,0)</f>
        <v>KENTUCKY</v>
      </c>
      <c r="M4843" t="str">
        <f>VLOOKUP(I4843,'Cost Center VLookup'!$A$1:$C$99,2,0)</f>
        <v>2636 KY Div Owensboro C&amp;M/Service</v>
      </c>
      <c r="N4843" t="str">
        <f>VLOOKUP(I4843,'Cost Center VLookup'!$A$1:$C$89,3,0)</f>
        <v>Robbie Porter / Daniel Mayfield</v>
      </c>
      <c r="O4843" t="str">
        <f>VLOOKUP(I4843,'Cost Center VLookup'!$A$1:$D$97,4,0)</f>
        <v>Mariam Tucker</v>
      </c>
    </row>
    <row r="4844" spans="1:15" ht="15" hidden="1">
      <c r="A4844" s="643" t="s">
        <v>6261</v>
      </c>
      <c r="B4844" s="644">
        <v>202310</v>
      </c>
      <c r="C4844" s="98" t="s">
        <v>6278</v>
      </c>
      <c r="D4844" s="643" t="s">
        <v>5975</v>
      </c>
      <c r="E4844" s="643" t="s">
        <v>486</v>
      </c>
      <c r="F4844" s="645">
        <v>41.45</v>
      </c>
      <c r="G4844" s="643" t="s">
        <v>5394</v>
      </c>
      <c r="H4844" s="643" t="s">
        <v>5430</v>
      </c>
      <c r="I4844" s="644">
        <v>3333</v>
      </c>
      <c r="J4844" s="643" t="s">
        <v>1026</v>
      </c>
      <c r="K4844" s="646" t="s">
        <v>6282</v>
      </c>
      <c r="L4844" t="str">
        <f>VLOOKUP(J4844,'State V-Lookup'!$A$1:$B$19,2,0)</f>
        <v>TENNESSEE</v>
      </c>
      <c r="M4844" t="str">
        <f>VLOOKUP(I4844,'Cost Center VLookup'!$A$1:$C$99,2,0)</f>
        <v>3333 Mid St Div Public Affairs</v>
      </c>
      <c r="N4844" t="str">
        <f>VLOOKUP(I4844,'Cost Center VLookup'!$A$1:$C$89,3,0)</f>
        <v>Mark Martin</v>
      </c>
      <c r="O4844" t="str">
        <f>VLOOKUP(I4844,'Cost Center VLookup'!$A$1:$D$97,4,0)</f>
        <v>Administration</v>
      </c>
    </row>
    <row r="4845" spans="1:15" ht="15" hidden="1">
      <c r="A4845" s="643" t="s">
        <v>6261</v>
      </c>
      <c r="B4845" s="644">
        <v>202310</v>
      </c>
      <c r="C4845" s="98" t="s">
        <v>6278</v>
      </c>
      <c r="D4845" s="643" t="s">
        <v>5975</v>
      </c>
      <c r="E4845" s="643" t="s">
        <v>486</v>
      </c>
      <c r="F4845" s="645">
        <v>325.04000000000002</v>
      </c>
      <c r="G4845" s="643" t="s">
        <v>5394</v>
      </c>
      <c r="H4845" s="643" t="s">
        <v>5430</v>
      </c>
      <c r="I4845" s="644">
        <v>3333</v>
      </c>
      <c r="J4845" s="643" t="s">
        <v>1026</v>
      </c>
      <c r="K4845" s="646" t="s">
        <v>6282</v>
      </c>
      <c r="L4845" t="str">
        <f>VLOOKUP(J4845,'State V-Lookup'!$A$1:$B$19,2,0)</f>
        <v>TENNESSEE</v>
      </c>
      <c r="M4845" t="str">
        <f>VLOOKUP(I4845,'Cost Center VLookup'!$A$1:$C$99,2,0)</f>
        <v>3333 Mid St Div Public Affairs</v>
      </c>
      <c r="N4845" t="str">
        <f>VLOOKUP(I4845,'Cost Center VLookup'!$A$1:$C$89,3,0)</f>
        <v>Mark Martin</v>
      </c>
      <c r="O4845" t="str">
        <f>VLOOKUP(I4845,'Cost Center VLookup'!$A$1:$D$97,4,0)</f>
        <v>Administration</v>
      </c>
    </row>
    <row r="4846" spans="1:15" ht="15" hidden="1">
      <c r="A4846" s="643" t="s">
        <v>6261</v>
      </c>
      <c r="B4846" s="644">
        <v>202310</v>
      </c>
      <c r="C4846" s="98" t="s">
        <v>6278</v>
      </c>
      <c r="D4846" s="643" t="s">
        <v>6262</v>
      </c>
      <c r="E4846" s="643" t="s">
        <v>4115</v>
      </c>
      <c r="F4846" s="645">
        <v>275</v>
      </c>
      <c r="G4846" s="643" t="s">
        <v>5228</v>
      </c>
      <c r="H4846" s="643" t="s">
        <v>1015</v>
      </c>
      <c r="I4846" s="644">
        <v>3342</v>
      </c>
      <c r="J4846" s="643" t="s">
        <v>1026</v>
      </c>
      <c r="K4846" s="643" t="s">
        <v>6263</v>
      </c>
      <c r="L4846" t="str">
        <f>VLOOKUP(J4846,'State V-Lookup'!$A$1:$B$19,2,0)</f>
        <v>TENNESSEE</v>
      </c>
      <c r="M4846" t="str">
        <f>VLOOKUP(I4846,'Cost Center VLookup'!$A$1:$C$99,2,0)</f>
        <v>3342 Mid St Div Franklin Operations</v>
      </c>
      <c r="N4846" t="str">
        <f>VLOOKUP(I4846,'Cost Center VLookup'!$A$1:$C$89,3,0)</f>
        <v>Kenny Hay / Steve Steiger</v>
      </c>
      <c r="O4846" t="str">
        <f>VLOOKUP(I4846,'Cost Center VLookup'!$A$1:$D$97,4,0)</f>
        <v>Brett Lowe</v>
      </c>
    </row>
    <row r="4847" spans="1:15" ht="15">
      <c r="A4847" s="643" t="s">
        <v>6264</v>
      </c>
      <c r="B4847" s="644">
        <v>202310</v>
      </c>
      <c r="C4847" s="98" t="s">
        <v>6278</v>
      </c>
      <c r="D4847" s="643" t="s">
        <v>6265</v>
      </c>
      <c r="E4847" s="643" t="s">
        <v>711</v>
      </c>
      <c r="F4847" s="645">
        <v>0</v>
      </c>
      <c r="G4847" s="643" t="s">
        <v>5226</v>
      </c>
      <c r="H4847" s="643" t="s">
        <v>1012</v>
      </c>
      <c r="I4847" s="644">
        <v>2636</v>
      </c>
      <c r="J4847" s="643" t="s">
        <v>1011</v>
      </c>
      <c r="K4847" s="643" t="s">
        <v>6268</v>
      </c>
      <c r="L4847" t="str">
        <f>VLOOKUP(J4847,'State V-Lookup'!$A$1:$B$19,2,0)</f>
        <v>KENTUCKY</v>
      </c>
      <c r="M4847" t="str">
        <f>VLOOKUP(I4847,'Cost Center VLookup'!$A$1:$C$99,2,0)</f>
        <v>2636 KY Div Owensboro C&amp;M/Service</v>
      </c>
      <c r="N4847" t="str">
        <f>VLOOKUP(I4847,'Cost Center VLookup'!$A$1:$C$89,3,0)</f>
        <v>Robbie Porter / Daniel Mayfield</v>
      </c>
      <c r="O4847" t="str">
        <f>VLOOKUP(I4847,'Cost Center VLookup'!$A$1:$D$97,4,0)</f>
        <v>Mariam Tucker</v>
      </c>
    </row>
    <row r="4848" spans="1:15" ht="15" hidden="1">
      <c r="A4848" s="643" t="s">
        <v>6266</v>
      </c>
      <c r="B4848" s="644">
        <v>202310</v>
      </c>
      <c r="C4848" s="98" t="s">
        <v>6278</v>
      </c>
      <c r="D4848" s="643" t="s">
        <v>6267</v>
      </c>
      <c r="E4848" s="643" t="s">
        <v>5531</v>
      </c>
      <c r="F4848" s="645">
        <v>250</v>
      </c>
      <c r="G4848" s="643" t="s">
        <v>5226</v>
      </c>
      <c r="H4848" s="643" t="s">
        <v>1012</v>
      </c>
      <c r="I4848" s="644">
        <v>3436</v>
      </c>
      <c r="J4848" s="643" t="s">
        <v>1026</v>
      </c>
      <c r="K4848" s="643" t="s">
        <v>6268</v>
      </c>
      <c r="L4848" t="str">
        <f>VLOOKUP(J4848,'State V-Lookup'!$A$1:$B$19,2,0)</f>
        <v>TENNESSEE</v>
      </c>
      <c r="M4848" t="str">
        <f>VLOOKUP(I4848,'Cost Center VLookup'!$A$1:$C$99,2,0)</f>
        <v>3436 Mid St Div Johnson City Tri-Cities Operations</v>
      </c>
      <c r="N4848" t="str">
        <f>VLOOKUP(I4848,'Cost Center VLookup'!$A$1:$C$89,3,0)</f>
        <v>John Bradley</v>
      </c>
      <c r="O4848" t="str">
        <f>VLOOKUP(I4848,'Cost Center VLookup'!$A$1:$D$97,4,0)</f>
        <v>Bernie Anderson</v>
      </c>
    </row>
    <row r="4849" spans="1:15" ht="15">
      <c r="A4849" s="643" t="s">
        <v>6266</v>
      </c>
      <c r="B4849" s="644">
        <v>202310</v>
      </c>
      <c r="C4849" s="98" t="s">
        <v>6278</v>
      </c>
      <c r="D4849" s="643" t="s">
        <v>6269</v>
      </c>
      <c r="E4849" s="643" t="s">
        <v>3765</v>
      </c>
      <c r="F4849" s="645">
        <v>1000</v>
      </c>
      <c r="G4849" s="643" t="s">
        <v>5226</v>
      </c>
      <c r="H4849" s="643" t="s">
        <v>1012</v>
      </c>
      <c r="I4849" s="644">
        <v>2637</v>
      </c>
      <c r="J4849" s="643" t="s">
        <v>1011</v>
      </c>
      <c r="K4849" s="643" t="s">
        <v>6268</v>
      </c>
      <c r="L4849" t="str">
        <f>VLOOKUP(J4849,'State V-Lookup'!$A$1:$B$19,2,0)</f>
        <v>KENTUCKY</v>
      </c>
      <c r="M4849" t="str">
        <f>VLOOKUP(I4849,'Cost Center VLookup'!$A$1:$C$99,2,0)</f>
        <v>2637 KY Div Paducah C&amp;M/Service</v>
      </c>
      <c r="N4849" t="str">
        <f>VLOOKUP(I4849,'Cost Center VLookup'!$A$1:$C$89,3,0)</f>
        <v>Pat Mattingly / Sean Jones</v>
      </c>
      <c r="O4849" t="str">
        <f>VLOOKUP(I4849,'Cost Center VLookup'!$A$1:$D$97,4,0)</f>
        <v>Ryan Tolbert</v>
      </c>
    </row>
    <row r="4850" spans="1:15" ht="15">
      <c r="A4850" s="643" t="s">
        <v>6270</v>
      </c>
      <c r="B4850" s="644">
        <v>202310</v>
      </c>
      <c r="C4850" s="98" t="s">
        <v>6278</v>
      </c>
      <c r="D4850" s="643" t="s">
        <v>6271</v>
      </c>
      <c r="E4850" s="643" t="s">
        <v>470</v>
      </c>
      <c r="F4850" s="645">
        <v>2000</v>
      </c>
      <c r="G4850" s="643" t="s">
        <v>5228</v>
      </c>
      <c r="H4850" s="643" t="s">
        <v>1015</v>
      </c>
      <c r="I4850" s="644">
        <v>2637</v>
      </c>
      <c r="J4850" s="643" t="s">
        <v>1011</v>
      </c>
      <c r="K4850" s="643" t="s">
        <v>6268</v>
      </c>
      <c r="L4850" t="str">
        <f>VLOOKUP(J4850,'State V-Lookup'!$A$1:$B$19,2,0)</f>
        <v>KENTUCKY</v>
      </c>
      <c r="M4850" t="str">
        <f>VLOOKUP(I4850,'Cost Center VLookup'!$A$1:$C$99,2,0)</f>
        <v>2637 KY Div Paducah C&amp;M/Service</v>
      </c>
      <c r="N4850" t="str">
        <f>VLOOKUP(I4850,'Cost Center VLookup'!$A$1:$C$89,3,0)</f>
        <v>Pat Mattingly / Sean Jones</v>
      </c>
      <c r="O4850" t="str">
        <f>VLOOKUP(I4850,'Cost Center VLookup'!$A$1:$D$97,4,0)</f>
        <v>Ryan Tolbert</v>
      </c>
    </row>
    <row r="4851" spans="1:15" ht="15" hidden="1">
      <c r="A4851" s="643" t="s">
        <v>6272</v>
      </c>
      <c r="B4851" s="644">
        <v>202310</v>
      </c>
      <c r="C4851" s="98" t="s">
        <v>6278</v>
      </c>
      <c r="D4851" s="643" t="s">
        <v>6273</v>
      </c>
      <c r="E4851" s="643" t="s">
        <v>1933</v>
      </c>
      <c r="F4851" s="645">
        <v>4000</v>
      </c>
      <c r="G4851" s="643" t="s">
        <v>5228</v>
      </c>
      <c r="H4851" s="643" t="s">
        <v>1015</v>
      </c>
      <c r="I4851" s="644">
        <v>3333</v>
      </c>
      <c r="J4851" s="643" t="s">
        <v>1026</v>
      </c>
      <c r="K4851" s="643" t="s">
        <v>6251</v>
      </c>
      <c r="L4851" t="str">
        <f>VLOOKUP(J4851,'State V-Lookup'!$A$1:$B$19,2,0)</f>
        <v>TENNESSEE</v>
      </c>
      <c r="M4851" t="str">
        <f>VLOOKUP(I4851,'Cost Center VLookup'!$A$1:$C$99,2,0)</f>
        <v>3333 Mid St Div Public Affairs</v>
      </c>
      <c r="N4851" t="str">
        <f>VLOOKUP(I4851,'Cost Center VLookup'!$A$1:$C$89,3,0)</f>
        <v>Mark Martin</v>
      </c>
      <c r="O4851" t="str">
        <f>VLOOKUP(I4851,'Cost Center VLookup'!$A$1:$D$97,4,0)</f>
        <v>Administration</v>
      </c>
    </row>
    <row r="4852" spans="1:15" ht="15">
      <c r="A4852" s="643" t="s">
        <v>6272</v>
      </c>
      <c r="B4852" s="644">
        <v>202310</v>
      </c>
      <c r="C4852" s="98" t="s">
        <v>6278</v>
      </c>
      <c r="D4852" s="643" t="s">
        <v>6274</v>
      </c>
      <c r="E4852" s="643" t="s">
        <v>6275</v>
      </c>
      <c r="F4852" s="645">
        <v>250</v>
      </c>
      <c r="G4852" s="643" t="s">
        <v>5228</v>
      </c>
      <c r="H4852" s="643" t="s">
        <v>1015</v>
      </c>
      <c r="I4852" s="644">
        <v>2634</v>
      </c>
      <c r="J4852" s="643" t="s">
        <v>1011</v>
      </c>
      <c r="K4852" s="643" t="s">
        <v>6268</v>
      </c>
      <c r="L4852" t="str">
        <f>VLOOKUP(J4852,'State V-Lookup'!$A$1:$B$19,2,0)</f>
        <v>KENTUCKY</v>
      </c>
      <c r="M4852" t="str">
        <f>VLOOKUP(I4852,'Cost Center VLookup'!$A$1:$C$99,2,0)</f>
        <v>2634 KY Div Madisonville C&amp;M/Service</v>
      </c>
      <c r="N4852" t="str">
        <f>VLOOKUP(I4852,'Cost Center VLookup'!$A$1:$C$89,3,0)</f>
        <v>Mike Coleman</v>
      </c>
      <c r="O4852" t="str">
        <f>VLOOKUP(I4852,'Cost Center VLookup'!$A$1:$D$97,4,0)</f>
        <v>Mariam Tucker</v>
      </c>
    </row>
    <row r="4853" spans="1:15" ht="15">
      <c r="A4853" s="643" t="s">
        <v>6276</v>
      </c>
      <c r="B4853" s="644">
        <v>202310</v>
      </c>
      <c r="C4853" s="98" t="s">
        <v>6278</v>
      </c>
      <c r="D4853" s="643" t="s">
        <v>6277</v>
      </c>
      <c r="E4853" s="643" t="s">
        <v>2763</v>
      </c>
      <c r="F4853" s="645">
        <v>2500</v>
      </c>
      <c r="G4853" s="643" t="s">
        <v>5226</v>
      </c>
      <c r="H4853" s="643" t="s">
        <v>1012</v>
      </c>
      <c r="I4853" s="644">
        <v>2636</v>
      </c>
      <c r="J4853" s="643" t="s">
        <v>1011</v>
      </c>
      <c r="K4853" s="646" t="s">
        <v>6282</v>
      </c>
      <c r="L4853" t="str">
        <f>VLOOKUP(J4853,'State V-Lookup'!$A$1:$B$19,2,0)</f>
        <v>KENTUCKY</v>
      </c>
      <c r="M4853" t="str">
        <f>VLOOKUP(I4853,'Cost Center VLookup'!$A$1:$C$99,2,0)</f>
        <v>2636 KY Div Owensboro C&amp;M/Service</v>
      </c>
      <c r="N4853" t="str">
        <f>VLOOKUP(I4853,'Cost Center VLookup'!$A$1:$C$89,3,0)</f>
        <v>Robbie Porter / Daniel Mayfield</v>
      </c>
      <c r="O4853" t="str">
        <f>VLOOKUP(I4853,'Cost Center VLookup'!$A$1:$D$97,4,0)</f>
        <v>Mariam Tucker</v>
      </c>
    </row>
    <row r="4854" spans="1:15" ht="15">
      <c r="A4854" s="643" t="s">
        <v>6200</v>
      </c>
      <c r="B4854" s="644">
        <v>202311</v>
      </c>
      <c r="C4854" s="98" t="s">
        <v>6278</v>
      </c>
      <c r="D4854" s="643" t="s">
        <v>6283</v>
      </c>
      <c r="E4854" s="643" t="s">
        <v>470</v>
      </c>
      <c r="F4854" s="645">
        <v>350</v>
      </c>
      <c r="G4854" s="643" t="s">
        <v>5228</v>
      </c>
      <c r="H4854" s="643" t="s">
        <v>1015</v>
      </c>
      <c r="I4854" s="644">
        <v>2735</v>
      </c>
      <c r="J4854" s="643" t="s">
        <v>1011</v>
      </c>
      <c r="K4854" s="646" t="s">
        <v>6282</v>
      </c>
      <c r="L4854" t="str">
        <f>VLOOKUP(J4854,'State V-Lookup'!$A$1:$B$19,2,0)</f>
        <v>KENTUCKY</v>
      </c>
      <c r="M4854" t="str">
        <f>VLOOKUP(I4854,'Cost Center VLookup'!$A$1:$C$99,2,0)</f>
        <v>2735 KY Div Glasgow C&amp;M/Service</v>
      </c>
      <c r="N4854" t="str">
        <f>VLOOKUP(I4854,'Cost Center VLookup'!$A$1:$C$89,3,0)</f>
        <v>Brett Lowe</v>
      </c>
      <c r="O4854" t="str">
        <f>VLOOKUP(I4854,'Cost Center VLookup'!$A$1:$D$97,4,0)</f>
        <v>Mike Close</v>
      </c>
    </row>
    <row r="4855" spans="1:15" ht="15" hidden="1">
      <c r="A4855" s="643" t="s">
        <v>6226</v>
      </c>
      <c r="B4855" s="644">
        <v>202311</v>
      </c>
      <c r="C4855" s="98" t="s">
        <v>6278</v>
      </c>
      <c r="D4855" s="643" t="s">
        <v>6227</v>
      </c>
      <c r="E4855" s="643" t="s">
        <v>6228</v>
      </c>
      <c r="F4855" s="645">
        <v>-5000</v>
      </c>
      <c r="G4855" s="643" t="s">
        <v>5228</v>
      </c>
      <c r="H4855" s="643" t="s">
        <v>1015</v>
      </c>
      <c r="I4855" s="644">
        <v>3333</v>
      </c>
      <c r="J4855" s="643" t="s">
        <v>1027</v>
      </c>
      <c r="K4855" s="643" t="s">
        <v>6263</v>
      </c>
      <c r="L4855" t="str">
        <f>VLOOKUP(J4855,'State V-Lookup'!$A$1:$B$19,2,0)</f>
        <v>GENERAL OFFICE</v>
      </c>
      <c r="M4855" t="str">
        <f>VLOOKUP(I4855,'Cost Center VLookup'!$A$1:$C$99,2,0)</f>
        <v>3333 Mid St Div Public Affairs</v>
      </c>
      <c r="N4855" t="str">
        <f>VLOOKUP(I4855,'Cost Center VLookup'!$A$1:$C$89,3,0)</f>
        <v>Mark Martin</v>
      </c>
      <c r="O4855" t="str">
        <f>VLOOKUP(I4855,'Cost Center VLookup'!$A$1:$D$97,4,0)</f>
        <v>Administration</v>
      </c>
    </row>
    <row r="4856" spans="1:15" ht="15" hidden="1">
      <c r="A4856" s="643" t="s">
        <v>6284</v>
      </c>
      <c r="B4856" s="644">
        <v>202311</v>
      </c>
      <c r="C4856" s="98" t="s">
        <v>6278</v>
      </c>
      <c r="D4856" s="643" t="s">
        <v>6285</v>
      </c>
      <c r="E4856" s="643" t="s">
        <v>5915</v>
      </c>
      <c r="F4856" s="645">
        <v>500</v>
      </c>
      <c r="G4856" s="643" t="s">
        <v>5394</v>
      </c>
      <c r="H4856" s="643" t="s">
        <v>5430</v>
      </c>
      <c r="I4856" s="644">
        <v>3333</v>
      </c>
      <c r="J4856" s="643" t="s">
        <v>1026</v>
      </c>
      <c r="K4856" s="646" t="s">
        <v>6282</v>
      </c>
      <c r="L4856" t="str">
        <f>VLOOKUP(J4856,'State V-Lookup'!$A$1:$B$19,2,0)</f>
        <v>TENNESSEE</v>
      </c>
      <c r="M4856" t="str">
        <f>VLOOKUP(I4856,'Cost Center VLookup'!$A$1:$C$99,2,0)</f>
        <v>3333 Mid St Div Public Affairs</v>
      </c>
      <c r="N4856" t="str">
        <f>VLOOKUP(I4856,'Cost Center VLookup'!$A$1:$C$89,3,0)</f>
        <v>Mark Martin</v>
      </c>
      <c r="O4856" t="str">
        <f>VLOOKUP(I4856,'Cost Center VLookup'!$A$1:$D$97,4,0)</f>
        <v>Administration</v>
      </c>
    </row>
    <row r="4857" spans="1:15" ht="15">
      <c r="A4857" s="643" t="s">
        <v>6286</v>
      </c>
      <c r="B4857" s="644">
        <v>202311</v>
      </c>
      <c r="C4857" s="98" t="s">
        <v>6278</v>
      </c>
      <c r="D4857" s="643" t="s">
        <v>6287</v>
      </c>
      <c r="E4857" s="643" t="s">
        <v>6288</v>
      </c>
      <c r="F4857" s="645">
        <v>5000</v>
      </c>
      <c r="G4857" s="643" t="s">
        <v>5226</v>
      </c>
      <c r="H4857" s="643" t="s">
        <v>1012</v>
      </c>
      <c r="I4857" s="644">
        <v>2734</v>
      </c>
      <c r="J4857" s="643" t="s">
        <v>1011</v>
      </c>
      <c r="K4857" s="643" t="s">
        <v>6251</v>
      </c>
      <c r="L4857" t="str">
        <f>VLOOKUP(J4857,'State V-Lookup'!$A$1:$B$19,2,0)</f>
        <v>KENTUCKY</v>
      </c>
      <c r="M4857" t="str">
        <f>VLOOKUP(I4857,'Cost Center VLookup'!$A$1:$C$99,2,0)</f>
        <v>2734 KY Div Bowling Green C&amp;M/Service</v>
      </c>
      <c r="N4857" t="str">
        <f>VLOOKUP(I4857,'Cost Center VLookup'!$A$1:$C$89,3,0)</f>
        <v>Don Bonner / Kolby Beals</v>
      </c>
      <c r="O4857" t="str">
        <f>VLOOKUP(I4857,'Cost Center VLookup'!$A$1:$D$97,4,0)</f>
        <v>Mike Close</v>
      </c>
    </row>
    <row r="4858" spans="1:15" ht="15">
      <c r="A4858" s="643" t="s">
        <v>6286</v>
      </c>
      <c r="B4858" s="644">
        <v>202311</v>
      </c>
      <c r="C4858" s="98" t="s">
        <v>6278</v>
      </c>
      <c r="D4858" s="643" t="s">
        <v>6289</v>
      </c>
      <c r="E4858" s="643" t="s">
        <v>6290</v>
      </c>
      <c r="F4858" s="645">
        <v>500</v>
      </c>
      <c r="G4858" s="643" t="s">
        <v>5228</v>
      </c>
      <c r="H4858" s="643" t="s">
        <v>1015</v>
      </c>
      <c r="I4858" s="644">
        <v>2636</v>
      </c>
      <c r="J4858" s="643" t="s">
        <v>1011</v>
      </c>
      <c r="K4858" s="643" t="s">
        <v>6279</v>
      </c>
      <c r="L4858" t="str">
        <f>VLOOKUP(J4858,'State V-Lookup'!$A$1:$B$19,2,0)</f>
        <v>KENTUCKY</v>
      </c>
      <c r="M4858" t="str">
        <f>VLOOKUP(I4858,'Cost Center VLookup'!$A$1:$C$99,2,0)</f>
        <v>2636 KY Div Owensboro C&amp;M/Service</v>
      </c>
      <c r="N4858" t="str">
        <f>VLOOKUP(I4858,'Cost Center VLookup'!$A$1:$C$89,3,0)</f>
        <v>Robbie Porter / Daniel Mayfield</v>
      </c>
      <c r="O4858" t="str">
        <f>VLOOKUP(I4858,'Cost Center VLookup'!$A$1:$D$97,4,0)</f>
        <v>Mariam Tucker</v>
      </c>
    </row>
    <row r="4859" spans="1:15" ht="15">
      <c r="A4859" s="643" t="s">
        <v>6286</v>
      </c>
      <c r="B4859" s="644">
        <v>202311</v>
      </c>
      <c r="C4859" s="98" t="s">
        <v>6278</v>
      </c>
      <c r="D4859" s="643" t="s">
        <v>6291</v>
      </c>
      <c r="E4859" s="643" t="s">
        <v>6292</v>
      </c>
      <c r="F4859" s="645">
        <v>500</v>
      </c>
      <c r="G4859" s="643" t="s">
        <v>5226</v>
      </c>
      <c r="H4859" s="643" t="s">
        <v>1012</v>
      </c>
      <c r="I4859" s="644">
        <v>2737</v>
      </c>
      <c r="J4859" s="643" t="s">
        <v>1011</v>
      </c>
      <c r="K4859" s="643" t="s">
        <v>6268</v>
      </c>
      <c r="L4859" t="str">
        <f>VLOOKUP(J4859,'State V-Lookup'!$A$1:$B$19,2,0)</f>
        <v>KENTUCKY</v>
      </c>
      <c r="M4859" t="str">
        <f>VLOOKUP(I4859,'Cost Center VLookup'!$A$1:$C$99,2,0)</f>
        <v>2737 KY Div Danville C&amp;M/Service</v>
      </c>
      <c r="N4859" t="str">
        <f>VLOOKUP(I4859,'Cost Center VLookup'!$A$1:$C$89,3,0)</f>
        <v>Jimmy Dale Smith</v>
      </c>
      <c r="O4859" t="str">
        <f>VLOOKUP(I4859,'Cost Center VLookup'!$A$1:$D$97,4,0)</f>
        <v>Mike Close</v>
      </c>
    </row>
    <row r="4860" spans="1:15" ht="15" hidden="1">
      <c r="A4860" s="643" t="s">
        <v>6286</v>
      </c>
      <c r="B4860" s="644">
        <v>202311</v>
      </c>
      <c r="C4860" s="98" t="s">
        <v>6278</v>
      </c>
      <c r="D4860" s="643" t="s">
        <v>6293</v>
      </c>
      <c r="E4860" s="643" t="s">
        <v>1486</v>
      </c>
      <c r="F4860" s="645">
        <v>25370.78</v>
      </c>
      <c r="G4860" s="643" t="s">
        <v>5493</v>
      </c>
      <c r="H4860" s="643" t="s">
        <v>4550</v>
      </c>
      <c r="I4860" s="644">
        <v>3333</v>
      </c>
      <c r="J4860" s="643" t="s">
        <v>1035</v>
      </c>
      <c r="K4860" s="646" t="s">
        <v>6282</v>
      </c>
      <c r="L4860" t="str">
        <f>VLOOKUP(J4860,'State V-Lookup'!$A$1:$B$19,2,0)</f>
        <v>VIRGINIA</v>
      </c>
      <c r="M4860" t="str">
        <f>VLOOKUP(I4860,'Cost Center VLookup'!$A$1:$C$99,2,0)</f>
        <v>3333 Mid St Div Public Affairs</v>
      </c>
      <c r="N4860" t="str">
        <f>VLOOKUP(I4860,'Cost Center VLookup'!$A$1:$C$89,3,0)</f>
        <v>Mark Martin</v>
      </c>
      <c r="O4860" t="str">
        <f>VLOOKUP(I4860,'Cost Center VLookup'!$A$1:$D$97,4,0)</f>
        <v>Administration</v>
      </c>
    </row>
    <row r="4861" spans="1:15" ht="15" hidden="1">
      <c r="A4861" s="643" t="s">
        <v>6286</v>
      </c>
      <c r="B4861" s="644">
        <v>202311</v>
      </c>
      <c r="C4861" s="98" t="s">
        <v>6278</v>
      </c>
      <c r="D4861" s="643" t="s">
        <v>6293</v>
      </c>
      <c r="E4861" s="643" t="s">
        <v>1486</v>
      </c>
      <c r="F4861" s="645">
        <v>169871.16</v>
      </c>
      <c r="G4861" s="643" t="s">
        <v>5493</v>
      </c>
      <c r="H4861" s="643" t="s">
        <v>4550</v>
      </c>
      <c r="I4861" s="644">
        <v>3333</v>
      </c>
      <c r="J4861" s="643" t="s">
        <v>1026</v>
      </c>
      <c r="K4861" s="646" t="s">
        <v>6282</v>
      </c>
      <c r="L4861" t="str">
        <f>VLOOKUP(J4861,'State V-Lookup'!$A$1:$B$19,2,0)</f>
        <v>TENNESSEE</v>
      </c>
      <c r="M4861" t="str">
        <f>VLOOKUP(I4861,'Cost Center VLookup'!$A$1:$C$99,2,0)</f>
        <v>3333 Mid St Div Public Affairs</v>
      </c>
      <c r="N4861" t="str">
        <f>VLOOKUP(I4861,'Cost Center VLookup'!$A$1:$C$89,3,0)</f>
        <v>Mark Martin</v>
      </c>
      <c r="O4861" t="str">
        <f>VLOOKUP(I4861,'Cost Center VLookup'!$A$1:$D$97,4,0)</f>
        <v>Administration</v>
      </c>
    </row>
    <row r="4862" spans="1:15" ht="15">
      <c r="A4862" s="643" t="s">
        <v>6286</v>
      </c>
      <c r="B4862" s="644">
        <v>202311</v>
      </c>
      <c r="C4862" s="98" t="s">
        <v>6278</v>
      </c>
      <c r="D4862" s="643" t="s">
        <v>6293</v>
      </c>
      <c r="E4862" s="643" t="s">
        <v>1486</v>
      </c>
      <c r="F4862" s="645">
        <v>188758.05</v>
      </c>
      <c r="G4862" s="643" t="s">
        <v>5493</v>
      </c>
      <c r="H4862" s="643" t="s">
        <v>4550</v>
      </c>
      <c r="I4862" s="644">
        <v>3333</v>
      </c>
      <c r="J4862" s="643" t="s">
        <v>1011</v>
      </c>
      <c r="K4862" s="646" t="s">
        <v>6282</v>
      </c>
      <c r="L4862" t="str">
        <f>VLOOKUP(J4862,'State V-Lookup'!$A$1:$B$19,2,0)</f>
        <v>KENTUCKY</v>
      </c>
      <c r="M4862" t="str">
        <f>VLOOKUP(I4862,'Cost Center VLookup'!$A$1:$C$99,2,0)</f>
        <v>3333 Mid St Div Public Affairs</v>
      </c>
      <c r="N4862" t="str">
        <f>VLOOKUP(I4862,'Cost Center VLookup'!$A$1:$C$89,3,0)</f>
        <v>Mark Martin</v>
      </c>
      <c r="O4862" t="str">
        <f>VLOOKUP(I4862,'Cost Center VLookup'!$A$1:$D$97,4,0)</f>
        <v>Administration</v>
      </c>
    </row>
    <row r="4863" spans="1:15" ht="15">
      <c r="A4863" s="643" t="s">
        <v>6294</v>
      </c>
      <c r="B4863" s="644">
        <v>202311</v>
      </c>
      <c r="C4863" s="98" t="s">
        <v>6278</v>
      </c>
      <c r="D4863" s="643" t="s">
        <v>6295</v>
      </c>
      <c r="E4863" s="643" t="s">
        <v>6296</v>
      </c>
      <c r="F4863" s="645">
        <v>2500</v>
      </c>
      <c r="G4863" s="643" t="s">
        <v>5228</v>
      </c>
      <c r="H4863" s="643" t="s">
        <v>1015</v>
      </c>
      <c r="I4863" s="644">
        <v>2735</v>
      </c>
      <c r="J4863" s="643" t="s">
        <v>1011</v>
      </c>
      <c r="K4863" s="646" t="s">
        <v>6282</v>
      </c>
      <c r="L4863" t="str">
        <f>VLOOKUP(J4863,'State V-Lookup'!$A$1:$B$19,2,0)</f>
        <v>KENTUCKY</v>
      </c>
      <c r="M4863" t="str">
        <f>VLOOKUP(I4863,'Cost Center VLookup'!$A$1:$C$99,2,0)</f>
        <v>2735 KY Div Glasgow C&amp;M/Service</v>
      </c>
      <c r="N4863" t="str">
        <f>VLOOKUP(I4863,'Cost Center VLookup'!$A$1:$C$89,3,0)</f>
        <v>Brett Lowe</v>
      </c>
      <c r="O4863" t="str">
        <f>VLOOKUP(I4863,'Cost Center VLookup'!$A$1:$D$97,4,0)</f>
        <v>Mike Close</v>
      </c>
    </row>
    <row r="4864" spans="1:15" ht="15" hidden="1">
      <c r="A4864" s="643" t="s">
        <v>6294</v>
      </c>
      <c r="B4864" s="644">
        <v>202311</v>
      </c>
      <c r="C4864" s="98" t="s">
        <v>6278</v>
      </c>
      <c r="D4864" s="643" t="s">
        <v>6297</v>
      </c>
      <c r="E4864" s="643" t="s">
        <v>6180</v>
      </c>
      <c r="F4864" s="645">
        <v>700</v>
      </c>
      <c r="G4864" s="643" t="s">
        <v>5226</v>
      </c>
      <c r="H4864" s="643" t="s">
        <v>1012</v>
      </c>
      <c r="I4864" s="644">
        <v>3333</v>
      </c>
      <c r="J4864" s="643" t="s">
        <v>1026</v>
      </c>
      <c r="K4864" s="643" t="s">
        <v>6251</v>
      </c>
      <c r="L4864" t="str">
        <f>VLOOKUP(J4864,'State V-Lookup'!$A$1:$B$19,2,0)</f>
        <v>TENNESSEE</v>
      </c>
      <c r="M4864" t="str">
        <f>VLOOKUP(I4864,'Cost Center VLookup'!$A$1:$C$99,2,0)</f>
        <v>3333 Mid St Div Public Affairs</v>
      </c>
      <c r="N4864" t="str">
        <f>VLOOKUP(I4864,'Cost Center VLookup'!$A$1:$C$89,3,0)</f>
        <v>Mark Martin</v>
      </c>
      <c r="O4864" t="str">
        <f>VLOOKUP(I4864,'Cost Center VLookup'!$A$1:$D$97,4,0)</f>
        <v>Administration</v>
      </c>
    </row>
    <row r="4865" spans="1:15" ht="15" hidden="1">
      <c r="A4865" s="643" t="s">
        <v>6294</v>
      </c>
      <c r="B4865" s="644">
        <v>202311</v>
      </c>
      <c r="C4865" s="98" t="s">
        <v>6278</v>
      </c>
      <c r="D4865" s="643" t="s">
        <v>6298</v>
      </c>
      <c r="E4865" s="643" t="s">
        <v>475</v>
      </c>
      <c r="F4865" s="645">
        <v>150</v>
      </c>
      <c r="G4865" s="643" t="s">
        <v>5228</v>
      </c>
      <c r="H4865" s="643" t="s">
        <v>1015</v>
      </c>
      <c r="I4865" s="644">
        <v>3439</v>
      </c>
      <c r="J4865" s="643" t="s">
        <v>1026</v>
      </c>
      <c r="K4865" s="643" t="s">
        <v>6268</v>
      </c>
      <c r="L4865" t="str">
        <f>VLOOKUP(J4865,'State V-Lookup'!$A$1:$B$19,2,0)</f>
        <v>TENNESSEE</v>
      </c>
      <c r="M4865" t="str">
        <f>VLOOKUP(I4865,'Cost Center VLookup'!$A$1:$C$99,2,0)</f>
        <v>3439 Mid St Div New River South Operations</v>
      </c>
      <c r="N4865" t="str">
        <f>VLOOKUP(I4865,'Cost Center VLookup'!$A$1:$C$89,3,0)</f>
        <v>Alex House</v>
      </c>
      <c r="O4865" t="str">
        <f>VLOOKUP(I4865,'Cost Center VLookup'!$A$1:$D$97,4,0)</f>
        <v>Bernie Anderson</v>
      </c>
    </row>
    <row r="4866" spans="1:15" ht="15" hidden="1">
      <c r="A4866" s="643" t="s">
        <v>6299</v>
      </c>
      <c r="B4866" s="644">
        <v>202311</v>
      </c>
      <c r="C4866" s="98" t="s">
        <v>6278</v>
      </c>
      <c r="D4866" s="643" t="s">
        <v>6300</v>
      </c>
      <c r="E4866" s="643" t="s">
        <v>6301</v>
      </c>
      <c r="F4866" s="645">
        <v>5000</v>
      </c>
      <c r="G4866" s="643" t="s">
        <v>5226</v>
      </c>
      <c r="H4866" s="643" t="s">
        <v>1012</v>
      </c>
      <c r="I4866" s="644">
        <v>3342</v>
      </c>
      <c r="J4866" s="643" t="s">
        <v>1026</v>
      </c>
      <c r="K4866" s="643" t="s">
        <v>6251</v>
      </c>
      <c r="L4866" t="str">
        <f>VLOOKUP(J4866,'State V-Lookup'!$A$1:$B$19,2,0)</f>
        <v>TENNESSEE</v>
      </c>
      <c r="M4866" t="str">
        <f>VLOOKUP(I4866,'Cost Center VLookup'!$A$1:$C$99,2,0)</f>
        <v>3342 Mid St Div Franklin Operations</v>
      </c>
      <c r="N4866" t="str">
        <f>VLOOKUP(I4866,'Cost Center VLookup'!$A$1:$C$89,3,0)</f>
        <v>Kenny Hay / Steve Steiger</v>
      </c>
      <c r="O4866" t="str">
        <f>VLOOKUP(I4866,'Cost Center VLookup'!$A$1:$D$97,4,0)</f>
        <v>Brett Lowe</v>
      </c>
    </row>
    <row r="4867" spans="1:15" ht="15" hidden="1">
      <c r="A4867" s="643" t="s">
        <v>6299</v>
      </c>
      <c r="B4867" s="644">
        <v>202311</v>
      </c>
      <c r="C4867" s="98" t="s">
        <v>6278</v>
      </c>
      <c r="D4867" s="643" t="s">
        <v>6302</v>
      </c>
      <c r="E4867" s="643" t="s">
        <v>1540</v>
      </c>
      <c r="F4867" s="645">
        <v>2000</v>
      </c>
      <c r="G4867" s="643" t="s">
        <v>5228</v>
      </c>
      <c r="H4867" s="643" t="s">
        <v>1015</v>
      </c>
      <c r="I4867" s="644">
        <v>3342</v>
      </c>
      <c r="J4867" s="643" t="s">
        <v>1026</v>
      </c>
      <c r="K4867" s="643" t="s">
        <v>6268</v>
      </c>
      <c r="L4867" t="str">
        <f>VLOOKUP(J4867,'State V-Lookup'!$A$1:$B$19,2,0)</f>
        <v>TENNESSEE</v>
      </c>
      <c r="M4867" t="str">
        <f>VLOOKUP(I4867,'Cost Center VLookup'!$A$1:$C$99,2,0)</f>
        <v>3342 Mid St Div Franklin Operations</v>
      </c>
      <c r="N4867" t="str">
        <f>VLOOKUP(I4867,'Cost Center VLookup'!$A$1:$C$89,3,0)</f>
        <v>Kenny Hay / Steve Steiger</v>
      </c>
      <c r="O4867" t="str">
        <f>VLOOKUP(I4867,'Cost Center VLookup'!$A$1:$D$97,4,0)</f>
        <v>Brett Lowe</v>
      </c>
    </row>
    <row r="4868" spans="1:15" ht="15">
      <c r="A4868" s="643" t="s">
        <v>6303</v>
      </c>
      <c r="B4868" s="644">
        <v>202311</v>
      </c>
      <c r="C4868" s="98" t="s">
        <v>6278</v>
      </c>
      <c r="D4868" s="643" t="s">
        <v>6304</v>
      </c>
      <c r="E4868" s="643" t="s">
        <v>3731</v>
      </c>
      <c r="F4868" s="645">
        <v>2000</v>
      </c>
      <c r="G4868" s="643" t="s">
        <v>5355</v>
      </c>
      <c r="H4868" s="643" t="s">
        <v>1019</v>
      </c>
      <c r="I4868" s="644">
        <v>2737</v>
      </c>
      <c r="J4868" s="643" t="s">
        <v>1011</v>
      </c>
      <c r="K4868" s="643" t="s">
        <v>6268</v>
      </c>
      <c r="L4868" t="str">
        <f>VLOOKUP(J4868,'State V-Lookup'!$A$1:$B$19,2,0)</f>
        <v>KENTUCKY</v>
      </c>
      <c r="M4868" t="str">
        <f>VLOOKUP(I4868,'Cost Center VLookup'!$A$1:$C$99,2,0)</f>
        <v>2737 KY Div Danville C&amp;M/Service</v>
      </c>
      <c r="N4868" t="str">
        <f>VLOOKUP(I4868,'Cost Center VLookup'!$A$1:$C$89,3,0)</f>
        <v>Jimmy Dale Smith</v>
      </c>
      <c r="O4868" t="str">
        <f>VLOOKUP(I4868,'Cost Center VLookup'!$A$1:$D$97,4,0)</f>
        <v>Mike Close</v>
      </c>
    </row>
    <row r="4869" spans="1:15" ht="15">
      <c r="A4869" s="643" t="s">
        <v>6305</v>
      </c>
      <c r="B4869" s="644">
        <v>202311</v>
      </c>
      <c r="C4869" s="98" t="s">
        <v>6278</v>
      </c>
      <c r="D4869" s="643" t="s">
        <v>6306</v>
      </c>
      <c r="E4869" s="643" t="s">
        <v>801</v>
      </c>
      <c r="F4869" s="645">
        <v>10000</v>
      </c>
      <c r="G4869" s="643" t="s">
        <v>5228</v>
      </c>
      <c r="H4869" s="643" t="s">
        <v>1015</v>
      </c>
      <c r="I4869" s="644">
        <v>2636</v>
      </c>
      <c r="J4869" s="643" t="s">
        <v>1011</v>
      </c>
      <c r="K4869" s="646" t="s">
        <v>6248</v>
      </c>
      <c r="L4869" t="str">
        <f>VLOOKUP(J4869,'State V-Lookup'!$A$1:$B$19,2,0)</f>
        <v>KENTUCKY</v>
      </c>
      <c r="M4869" t="str">
        <f>VLOOKUP(I4869,'Cost Center VLookup'!$A$1:$C$99,2,0)</f>
        <v>2636 KY Div Owensboro C&amp;M/Service</v>
      </c>
      <c r="N4869" t="str">
        <f>VLOOKUP(I4869,'Cost Center VLookup'!$A$1:$C$89,3,0)</f>
        <v>Robbie Porter / Daniel Mayfield</v>
      </c>
      <c r="O4869" t="str">
        <f>VLOOKUP(I4869,'Cost Center VLookup'!$A$1:$D$97,4,0)</f>
        <v>Mariam Tucker</v>
      </c>
    </row>
    <row r="4870" spans="1:15" ht="15" hidden="1">
      <c r="A4870" s="643" t="s">
        <v>6307</v>
      </c>
      <c r="B4870" s="644">
        <v>202311</v>
      </c>
      <c r="C4870" s="98" t="s">
        <v>6278</v>
      </c>
      <c r="D4870" s="643" t="s">
        <v>6308</v>
      </c>
      <c r="E4870" s="643" t="s">
        <v>2547</v>
      </c>
      <c r="F4870" s="645">
        <v>5000</v>
      </c>
      <c r="G4870" s="643" t="s">
        <v>5226</v>
      </c>
      <c r="H4870" s="643" t="s">
        <v>1012</v>
      </c>
      <c r="I4870" s="644">
        <v>3333</v>
      </c>
      <c r="J4870" s="643" t="s">
        <v>1026</v>
      </c>
      <c r="K4870" s="643" t="s">
        <v>6251</v>
      </c>
      <c r="L4870" t="str">
        <f>VLOOKUP(J4870,'State V-Lookup'!$A$1:$B$19,2,0)</f>
        <v>TENNESSEE</v>
      </c>
      <c r="M4870" t="str">
        <f>VLOOKUP(I4870,'Cost Center VLookup'!$A$1:$C$99,2,0)</f>
        <v>3333 Mid St Div Public Affairs</v>
      </c>
      <c r="N4870" t="str">
        <f>VLOOKUP(I4870,'Cost Center VLookup'!$A$1:$C$89,3,0)</f>
        <v>Mark Martin</v>
      </c>
      <c r="O4870" t="str">
        <f>VLOOKUP(I4870,'Cost Center VLookup'!$A$1:$D$97,4,0)</f>
        <v>Administration</v>
      </c>
    </row>
    <row r="4871" spans="1:15" ht="15" hidden="1">
      <c r="A4871" s="643" t="s">
        <v>6307</v>
      </c>
      <c r="B4871" s="644">
        <v>202311</v>
      </c>
      <c r="C4871" s="98" t="s">
        <v>6278</v>
      </c>
      <c r="D4871" s="643" t="s">
        <v>6309</v>
      </c>
      <c r="E4871" s="643" t="s">
        <v>6310</v>
      </c>
      <c r="F4871" s="645">
        <v>500</v>
      </c>
      <c r="G4871" s="643" t="s">
        <v>5228</v>
      </c>
      <c r="H4871" s="643" t="s">
        <v>1015</v>
      </c>
      <c r="I4871" s="644">
        <v>3342</v>
      </c>
      <c r="J4871" s="643" t="s">
        <v>1026</v>
      </c>
      <c r="K4871" s="646" t="s">
        <v>6282</v>
      </c>
      <c r="L4871" t="str">
        <f>VLOOKUP(J4871,'State V-Lookup'!$A$1:$B$19,2,0)</f>
        <v>TENNESSEE</v>
      </c>
      <c r="M4871" t="str">
        <f>VLOOKUP(I4871,'Cost Center VLookup'!$A$1:$C$99,2,0)</f>
        <v>3342 Mid St Div Franklin Operations</v>
      </c>
      <c r="N4871" t="str">
        <f>VLOOKUP(I4871,'Cost Center VLookup'!$A$1:$C$89,3,0)</f>
        <v>Kenny Hay / Steve Steiger</v>
      </c>
      <c r="O4871" t="str">
        <f>VLOOKUP(I4871,'Cost Center VLookup'!$A$1:$D$97,4,0)</f>
        <v>Brett Lowe</v>
      </c>
    </row>
    <row r="4872" spans="1:15" ht="15" hidden="1">
      <c r="A4872" s="643" t="s">
        <v>6311</v>
      </c>
      <c r="B4872" s="644">
        <v>202311</v>
      </c>
      <c r="C4872" s="98" t="s">
        <v>6278</v>
      </c>
      <c r="D4872" s="643" t="s">
        <v>6312</v>
      </c>
      <c r="E4872" s="643" t="s">
        <v>6313</v>
      </c>
      <c r="F4872" s="645">
        <v>175</v>
      </c>
      <c r="G4872" s="643" t="s">
        <v>5228</v>
      </c>
      <c r="H4872" s="643" t="s">
        <v>1015</v>
      </c>
      <c r="I4872" s="644">
        <v>3438</v>
      </c>
      <c r="J4872" s="643" t="s">
        <v>1035</v>
      </c>
      <c r="K4872" s="643" t="s">
        <v>6279</v>
      </c>
      <c r="L4872" t="str">
        <f>VLOOKUP(J4872,'State V-Lookup'!$A$1:$B$19,2,0)</f>
        <v>VIRGINIA</v>
      </c>
      <c r="M4872" t="str">
        <f>VLOOKUP(I4872,'Cost Center VLookup'!$A$1:$C$99,2,0)</f>
        <v>3438 Mid St Div New River North Operations</v>
      </c>
      <c r="N4872" t="str">
        <f>VLOOKUP(I4872,'Cost Center VLookup'!$A$1:$C$89,3,0)</f>
        <v>Perry Patterson</v>
      </c>
      <c r="O4872" t="str">
        <f>VLOOKUP(I4872,'Cost Center VLookup'!$A$1:$D$97,4,0)</f>
        <v>Bernie Anderson</v>
      </c>
    </row>
    <row r="4873" spans="1:15" ht="15">
      <c r="A4873" s="643" t="s">
        <v>6311</v>
      </c>
      <c r="B4873" s="644">
        <v>202311</v>
      </c>
      <c r="C4873" s="98" t="s">
        <v>6278</v>
      </c>
      <c r="D4873" s="643" t="s">
        <v>6314</v>
      </c>
      <c r="E4873" s="643" t="s">
        <v>6315</v>
      </c>
      <c r="F4873" s="645">
        <v>500</v>
      </c>
      <c r="G4873" s="643" t="s">
        <v>5228</v>
      </c>
      <c r="H4873" s="643" t="s">
        <v>1015</v>
      </c>
      <c r="I4873" s="644">
        <v>2737</v>
      </c>
      <c r="J4873" s="643" t="s">
        <v>1011</v>
      </c>
      <c r="K4873" s="646" t="s">
        <v>6248</v>
      </c>
      <c r="L4873" t="str">
        <f>VLOOKUP(J4873,'State V-Lookup'!$A$1:$B$19,2,0)</f>
        <v>KENTUCKY</v>
      </c>
      <c r="M4873" t="str">
        <f>VLOOKUP(I4873,'Cost Center VLookup'!$A$1:$C$99,2,0)</f>
        <v>2737 KY Div Danville C&amp;M/Service</v>
      </c>
      <c r="N4873" t="str">
        <f>VLOOKUP(I4873,'Cost Center VLookup'!$A$1:$C$89,3,0)</f>
        <v>Jimmy Dale Smith</v>
      </c>
      <c r="O4873" t="str">
        <f>VLOOKUP(I4873,'Cost Center VLookup'!$A$1:$D$97,4,0)</f>
        <v>Mike Close</v>
      </c>
    </row>
    <row r="4874" spans="1:15" ht="15">
      <c r="A4874" s="643" t="s">
        <v>6311</v>
      </c>
      <c r="B4874" s="644">
        <v>202311</v>
      </c>
      <c r="C4874" s="98" t="s">
        <v>6278</v>
      </c>
      <c r="D4874" s="643" t="s">
        <v>6316</v>
      </c>
      <c r="E4874" s="643" t="s">
        <v>6317</v>
      </c>
      <c r="F4874" s="645">
        <v>500</v>
      </c>
      <c r="G4874" s="643" t="s">
        <v>5228</v>
      </c>
      <c r="H4874" s="643" t="s">
        <v>1015</v>
      </c>
      <c r="I4874" s="644">
        <v>2737</v>
      </c>
      <c r="J4874" s="643" t="s">
        <v>1011</v>
      </c>
      <c r="K4874" s="646" t="s">
        <v>6248</v>
      </c>
      <c r="L4874" t="str">
        <f>VLOOKUP(J4874,'State V-Lookup'!$A$1:$B$19,2,0)</f>
        <v>KENTUCKY</v>
      </c>
      <c r="M4874" t="str">
        <f>VLOOKUP(I4874,'Cost Center VLookup'!$A$1:$C$99,2,0)</f>
        <v>2737 KY Div Danville C&amp;M/Service</v>
      </c>
      <c r="N4874" t="str">
        <f>VLOOKUP(I4874,'Cost Center VLookup'!$A$1:$C$89,3,0)</f>
        <v>Jimmy Dale Smith</v>
      </c>
      <c r="O4874" t="str">
        <f>VLOOKUP(I4874,'Cost Center VLookup'!$A$1:$D$97,4,0)</f>
        <v>Mike Close</v>
      </c>
    </row>
    <row r="4875" spans="1:15" ht="15" hidden="1">
      <c r="A4875" s="643" t="s">
        <v>6318</v>
      </c>
      <c r="B4875" s="644">
        <v>202311</v>
      </c>
      <c r="C4875" s="98" t="s">
        <v>6278</v>
      </c>
      <c r="D4875" s="643" t="s">
        <v>6319</v>
      </c>
      <c r="E4875" s="643" t="s">
        <v>5915</v>
      </c>
      <c r="F4875" s="645">
        <v>250</v>
      </c>
      <c r="G4875" s="643" t="s">
        <v>5394</v>
      </c>
      <c r="H4875" s="643" t="s">
        <v>5430</v>
      </c>
      <c r="I4875" s="644">
        <v>3333</v>
      </c>
      <c r="J4875" s="643" t="s">
        <v>1026</v>
      </c>
      <c r="K4875" s="646" t="s">
        <v>6282</v>
      </c>
      <c r="L4875" t="str">
        <f>VLOOKUP(J4875,'State V-Lookup'!$A$1:$B$19,2,0)</f>
        <v>TENNESSEE</v>
      </c>
      <c r="M4875" t="str">
        <f>VLOOKUP(I4875,'Cost Center VLookup'!$A$1:$C$99,2,0)</f>
        <v>3333 Mid St Div Public Affairs</v>
      </c>
      <c r="N4875" t="str">
        <f>VLOOKUP(I4875,'Cost Center VLookup'!$A$1:$C$89,3,0)</f>
        <v>Mark Martin</v>
      </c>
      <c r="O4875" t="str">
        <f>VLOOKUP(I4875,'Cost Center VLookup'!$A$1:$D$97,4,0)</f>
        <v>Administration</v>
      </c>
    </row>
    <row r="4876" spans="1:15" ht="15">
      <c r="A4876" s="643" t="s">
        <v>6318</v>
      </c>
      <c r="B4876" s="644">
        <v>202311</v>
      </c>
      <c r="C4876" s="98" t="s">
        <v>6278</v>
      </c>
      <c r="D4876" s="643" t="s">
        <v>6320</v>
      </c>
      <c r="E4876" s="643" t="s">
        <v>1612</v>
      </c>
      <c r="F4876" s="645">
        <v>500</v>
      </c>
      <c r="G4876" s="643" t="s">
        <v>5226</v>
      </c>
      <c r="H4876" s="643" t="s">
        <v>1012</v>
      </c>
      <c r="I4876" s="644">
        <v>2738</v>
      </c>
      <c r="J4876" s="643" t="s">
        <v>1011</v>
      </c>
      <c r="K4876" s="643" t="s">
        <v>6268</v>
      </c>
      <c r="L4876" t="str">
        <f>VLOOKUP(J4876,'State V-Lookup'!$A$1:$B$19,2,0)</f>
        <v>KENTUCKY</v>
      </c>
      <c r="M4876" t="str">
        <f>VLOOKUP(I4876,'Cost Center VLookup'!$A$1:$C$99,2,0)</f>
        <v>2738 KY Div Campbellsville C&amp;M/Service</v>
      </c>
      <c r="N4876" t="str">
        <f>VLOOKUP(I4876,'Cost Center VLookup'!$A$1:$C$89,3,0)</f>
        <v>Matt Ferguson</v>
      </c>
      <c r="O4876" t="str">
        <f>VLOOKUP(I4876,'Cost Center VLookup'!$A$1:$D$97,4,0)</f>
        <v>Mike Close</v>
      </c>
    </row>
    <row r="4877" spans="1:15" ht="15">
      <c r="A4877" s="643" t="s">
        <v>6318</v>
      </c>
      <c r="B4877" s="644">
        <v>202311</v>
      </c>
      <c r="C4877" s="98" t="s">
        <v>6278</v>
      </c>
      <c r="D4877" s="643" t="s">
        <v>6321</v>
      </c>
      <c r="E4877" s="643" t="s">
        <v>6322</v>
      </c>
      <c r="F4877" s="645">
        <v>2500</v>
      </c>
      <c r="G4877" s="643" t="s">
        <v>5226</v>
      </c>
      <c r="H4877" s="643" t="s">
        <v>1012</v>
      </c>
      <c r="I4877" s="644">
        <v>2636</v>
      </c>
      <c r="J4877" s="643" t="s">
        <v>1011</v>
      </c>
      <c r="K4877" s="643" t="s">
        <v>6268</v>
      </c>
      <c r="L4877" t="str">
        <f>VLOOKUP(J4877,'State V-Lookup'!$A$1:$B$19,2,0)</f>
        <v>KENTUCKY</v>
      </c>
      <c r="M4877" t="str">
        <f>VLOOKUP(I4877,'Cost Center VLookup'!$A$1:$C$99,2,0)</f>
        <v>2636 KY Div Owensboro C&amp;M/Service</v>
      </c>
      <c r="N4877" t="str">
        <f>VLOOKUP(I4877,'Cost Center VLookup'!$A$1:$C$89,3,0)</f>
        <v>Robbie Porter / Daniel Mayfield</v>
      </c>
      <c r="O4877" t="str">
        <f>VLOOKUP(I4877,'Cost Center VLookup'!$A$1:$D$97,4,0)</f>
        <v>Mariam Tucker</v>
      </c>
    </row>
    <row r="4878" spans="1:15" ht="15" hidden="1">
      <c r="A4878" s="643" t="s">
        <v>6323</v>
      </c>
      <c r="B4878" s="644">
        <v>202311</v>
      </c>
      <c r="C4878" s="98" t="s">
        <v>6278</v>
      </c>
      <c r="D4878" s="643" t="s">
        <v>6324</v>
      </c>
      <c r="E4878" s="643" t="s">
        <v>6228</v>
      </c>
      <c r="F4878" s="645">
        <v>5000</v>
      </c>
      <c r="G4878" s="643" t="s">
        <v>5228</v>
      </c>
      <c r="H4878" s="643" t="s">
        <v>1015</v>
      </c>
      <c r="I4878" s="644">
        <v>3333</v>
      </c>
      <c r="J4878" s="643" t="s">
        <v>1026</v>
      </c>
      <c r="K4878" s="643" t="s">
        <v>6263</v>
      </c>
      <c r="L4878" t="str">
        <f>VLOOKUP(J4878,'State V-Lookup'!$A$1:$B$19,2,0)</f>
        <v>TENNESSEE</v>
      </c>
      <c r="M4878" t="str">
        <f>VLOOKUP(I4878,'Cost Center VLookup'!$A$1:$C$99,2,0)</f>
        <v>3333 Mid St Div Public Affairs</v>
      </c>
      <c r="N4878" t="str">
        <f>VLOOKUP(I4878,'Cost Center VLookup'!$A$1:$C$89,3,0)</f>
        <v>Mark Martin</v>
      </c>
      <c r="O4878" t="str">
        <f>VLOOKUP(I4878,'Cost Center VLookup'!$A$1:$D$97,4,0)</f>
        <v>Administration</v>
      </c>
    </row>
    <row r="4879" spans="1:15" ht="15">
      <c r="A4879" s="643" t="s">
        <v>6325</v>
      </c>
      <c r="B4879" s="644">
        <v>202311</v>
      </c>
      <c r="C4879" s="98" t="s">
        <v>6278</v>
      </c>
      <c r="D4879" s="643" t="s">
        <v>6326</v>
      </c>
      <c r="E4879" s="643" t="s">
        <v>2466</v>
      </c>
      <c r="F4879" s="645">
        <v>500</v>
      </c>
      <c r="G4879" s="643" t="s">
        <v>5228</v>
      </c>
      <c r="H4879" s="643" t="s">
        <v>1015</v>
      </c>
      <c r="I4879" s="644">
        <v>2636</v>
      </c>
      <c r="J4879" s="643" t="s">
        <v>1011</v>
      </c>
      <c r="K4879" s="646" t="s">
        <v>6282</v>
      </c>
      <c r="L4879" t="str">
        <f>VLOOKUP(J4879,'State V-Lookup'!$A$1:$B$19,2,0)</f>
        <v>KENTUCKY</v>
      </c>
      <c r="M4879" t="str">
        <f>VLOOKUP(I4879,'Cost Center VLookup'!$A$1:$C$99,2,0)</f>
        <v>2636 KY Div Owensboro C&amp;M/Service</v>
      </c>
      <c r="N4879" t="str">
        <f>VLOOKUP(I4879,'Cost Center VLookup'!$A$1:$C$89,3,0)</f>
        <v>Robbie Porter / Daniel Mayfield</v>
      </c>
      <c r="O4879" t="str">
        <f>VLOOKUP(I4879,'Cost Center VLookup'!$A$1:$D$97,4,0)</f>
        <v>Mariam Tucker</v>
      </c>
    </row>
    <row r="4880" spans="1:15" ht="15">
      <c r="A4880" s="643" t="s">
        <v>6325</v>
      </c>
      <c r="B4880" s="644">
        <v>202311</v>
      </c>
      <c r="C4880" s="98" t="s">
        <v>6278</v>
      </c>
      <c r="D4880" s="643" t="s">
        <v>6327</v>
      </c>
      <c r="E4880" s="643" t="s">
        <v>476</v>
      </c>
      <c r="F4880" s="645">
        <v>2500</v>
      </c>
      <c r="G4880" s="643" t="s">
        <v>5228</v>
      </c>
      <c r="H4880" s="643" t="s">
        <v>1015</v>
      </c>
      <c r="I4880" s="644">
        <v>2636</v>
      </c>
      <c r="J4880" s="643" t="s">
        <v>1011</v>
      </c>
      <c r="K4880" s="643" t="s">
        <v>6268</v>
      </c>
      <c r="L4880" t="str">
        <f>VLOOKUP(J4880,'State V-Lookup'!$A$1:$B$19,2,0)</f>
        <v>KENTUCKY</v>
      </c>
      <c r="M4880" t="str">
        <f>VLOOKUP(I4880,'Cost Center VLookup'!$A$1:$C$99,2,0)</f>
        <v>2636 KY Div Owensboro C&amp;M/Service</v>
      </c>
      <c r="N4880" t="str">
        <f>VLOOKUP(I4880,'Cost Center VLookup'!$A$1:$C$89,3,0)</f>
        <v>Robbie Porter / Daniel Mayfield</v>
      </c>
      <c r="O4880" t="str">
        <f>VLOOKUP(I4880,'Cost Center VLookup'!$A$1:$D$97,4,0)</f>
        <v>Mariam Tucker</v>
      </c>
    </row>
    <row r="4881" spans="1:15" ht="15">
      <c r="A4881" s="643" t="s">
        <v>6328</v>
      </c>
      <c r="B4881" s="644">
        <v>202311</v>
      </c>
      <c r="C4881" s="98" t="s">
        <v>6278</v>
      </c>
      <c r="D4881" s="643" t="s">
        <v>6329</v>
      </c>
      <c r="E4881" s="643" t="s">
        <v>5750</v>
      </c>
      <c r="F4881" s="645">
        <v>2500</v>
      </c>
      <c r="G4881" s="643" t="s">
        <v>5228</v>
      </c>
      <c r="H4881" s="643" t="s">
        <v>1015</v>
      </c>
      <c r="I4881" s="644">
        <v>2634</v>
      </c>
      <c r="J4881" s="643" t="s">
        <v>1011</v>
      </c>
      <c r="K4881" s="646" t="s">
        <v>6282</v>
      </c>
      <c r="L4881" t="str">
        <f>VLOOKUP(J4881,'State V-Lookup'!$A$1:$B$19,2,0)</f>
        <v>KENTUCKY</v>
      </c>
      <c r="M4881" t="str">
        <f>VLOOKUP(I4881,'Cost Center VLookup'!$A$1:$C$99,2,0)</f>
        <v>2634 KY Div Madisonville C&amp;M/Service</v>
      </c>
      <c r="N4881" t="str">
        <f>VLOOKUP(I4881,'Cost Center VLookup'!$A$1:$C$89,3,0)</f>
        <v>Mike Coleman</v>
      </c>
      <c r="O4881" t="str">
        <f>VLOOKUP(I4881,'Cost Center VLookup'!$A$1:$D$97,4,0)</f>
        <v>Mariam Tucker</v>
      </c>
    </row>
    <row r="4882" spans="1:15" ht="15" hidden="1">
      <c r="A4882" s="643" t="s">
        <v>6330</v>
      </c>
      <c r="B4882" s="644">
        <v>202311</v>
      </c>
      <c r="C4882" s="98" t="s">
        <v>6278</v>
      </c>
      <c r="D4882" s="643" t="s">
        <v>6331</v>
      </c>
      <c r="E4882" s="643" t="s">
        <v>6332</v>
      </c>
      <c r="F4882" s="645">
        <v>250</v>
      </c>
      <c r="G4882" s="643" t="s">
        <v>5228</v>
      </c>
      <c r="H4882" s="643" t="s">
        <v>1015</v>
      </c>
      <c r="I4882" s="644">
        <v>3307</v>
      </c>
      <c r="J4882" s="643" t="s">
        <v>1026</v>
      </c>
      <c r="K4882" s="643" t="s">
        <v>6268</v>
      </c>
      <c r="L4882" t="str">
        <f>VLOOKUP(J4882,'State V-Lookup'!$A$1:$B$19,2,0)</f>
        <v>TENNESSEE</v>
      </c>
      <c r="M4882" t="str">
        <f>VLOOKUP(I4882,'Cost Center VLookup'!$A$1:$C$99,2,0)</f>
        <v>3307 Mid St Div Franklin Finance</v>
      </c>
      <c r="N4882" t="str">
        <f>VLOOKUP(I4882,'Cost Center VLookup'!$A$1:$C$89,3,0)</f>
        <v>Marcie Wessinger</v>
      </c>
      <c r="O4882" t="str">
        <f>VLOOKUP(I4882,'Cost Center VLookup'!$A$1:$D$97,4,0)</f>
        <v>Administration</v>
      </c>
    </row>
    <row r="4883" spans="1:15" ht="15">
      <c r="A4883" s="643" t="s">
        <v>6333</v>
      </c>
      <c r="B4883" s="644">
        <v>202311</v>
      </c>
      <c r="C4883" s="98" t="s">
        <v>6278</v>
      </c>
      <c r="D4883" s="643" t="s">
        <v>6334</v>
      </c>
      <c r="E4883" s="643" t="s">
        <v>1903</v>
      </c>
      <c r="F4883" s="645">
        <v>1000</v>
      </c>
      <c r="G4883" s="643" t="s">
        <v>5228</v>
      </c>
      <c r="H4883" s="643" t="s">
        <v>1015</v>
      </c>
      <c r="I4883" s="644">
        <v>2737</v>
      </c>
      <c r="J4883" s="643" t="s">
        <v>1011</v>
      </c>
      <c r="K4883" s="643" t="s">
        <v>6268</v>
      </c>
      <c r="L4883" t="str">
        <f>VLOOKUP(J4883,'State V-Lookup'!$A$1:$B$19,2,0)</f>
        <v>KENTUCKY</v>
      </c>
      <c r="M4883" t="str">
        <f>VLOOKUP(I4883,'Cost Center VLookup'!$A$1:$C$99,2,0)</f>
        <v>2737 KY Div Danville C&amp;M/Service</v>
      </c>
      <c r="N4883" t="str">
        <f>VLOOKUP(I4883,'Cost Center VLookup'!$A$1:$C$89,3,0)</f>
        <v>Jimmy Dale Smith</v>
      </c>
      <c r="O4883" t="str">
        <f>VLOOKUP(I4883,'Cost Center VLookup'!$A$1:$D$97,4,0)</f>
        <v>Mike Close</v>
      </c>
    </row>
    <row r="4884" spans="1:15" ht="15">
      <c r="A4884" s="643" t="s">
        <v>6341</v>
      </c>
      <c r="B4884" s="644">
        <v>202312</v>
      </c>
      <c r="C4884" s="98" t="s">
        <v>6278</v>
      </c>
      <c r="D4884" s="643" t="s">
        <v>6342</v>
      </c>
      <c r="E4884" s="643" t="s">
        <v>5049</v>
      </c>
      <c r="F4884" s="645">
        <v>2500</v>
      </c>
      <c r="G4884" s="643" t="s">
        <v>5226</v>
      </c>
      <c r="H4884" s="643" t="s">
        <v>1012</v>
      </c>
      <c r="I4884" s="644">
        <v>2636</v>
      </c>
      <c r="J4884" s="643" t="s">
        <v>1011</v>
      </c>
      <c r="K4884" s="643" t="s">
        <v>6268</v>
      </c>
      <c r="L4884" t="str">
        <f>VLOOKUP(J4884,'State V-Lookup'!$A$1:$B$19,2,0)</f>
        <v>KENTUCKY</v>
      </c>
      <c r="M4884" t="str">
        <f>VLOOKUP(I4884,'Cost Center VLookup'!$A$1:$C$99,2,0)</f>
        <v>2636 KY Div Owensboro C&amp;M/Service</v>
      </c>
      <c r="N4884" t="str">
        <f>VLOOKUP(I4884,'Cost Center VLookup'!$A$1:$C$89,3,0)</f>
        <v>Robbie Porter / Daniel Mayfield</v>
      </c>
      <c r="O4884" t="str">
        <f>VLOOKUP(I4884,'Cost Center VLookup'!$A$1:$D$97,4,0)</f>
        <v>Mariam Tucker</v>
      </c>
    </row>
    <row r="4885" spans="1:15" ht="15">
      <c r="A4885" s="643" t="s">
        <v>6343</v>
      </c>
      <c r="B4885" s="644">
        <v>202312</v>
      </c>
      <c r="C4885" s="98" t="s">
        <v>6278</v>
      </c>
      <c r="D4885" s="643" t="s">
        <v>6344</v>
      </c>
      <c r="E4885" s="643" t="s">
        <v>848</v>
      </c>
      <c r="F4885" s="645">
        <v>1000</v>
      </c>
      <c r="G4885" s="643" t="s">
        <v>5228</v>
      </c>
      <c r="H4885" s="643" t="s">
        <v>1015</v>
      </c>
      <c r="I4885" s="644">
        <v>2738</v>
      </c>
      <c r="J4885" s="643" t="s">
        <v>1011</v>
      </c>
      <c r="K4885" s="643" t="s">
        <v>6268</v>
      </c>
      <c r="L4885" t="str">
        <f>VLOOKUP(J4885,'State V-Lookup'!$A$1:$B$19,2,0)</f>
        <v>KENTUCKY</v>
      </c>
      <c r="M4885" t="str">
        <f>VLOOKUP(I4885,'Cost Center VLookup'!$A$1:$C$99,2,0)</f>
        <v>2738 KY Div Campbellsville C&amp;M/Service</v>
      </c>
      <c r="N4885" t="str">
        <f>VLOOKUP(I4885,'Cost Center VLookup'!$A$1:$C$89,3,0)</f>
        <v>Matt Ferguson</v>
      </c>
      <c r="O4885" t="str">
        <f>VLOOKUP(I4885,'Cost Center VLookup'!$A$1:$D$97,4,0)</f>
        <v>Mike Close</v>
      </c>
    </row>
    <row r="4886" spans="1:15" ht="15">
      <c r="A4886" s="643" t="s">
        <v>6345</v>
      </c>
      <c r="B4886" s="644">
        <v>202312</v>
      </c>
      <c r="C4886" s="98" t="s">
        <v>6278</v>
      </c>
      <c r="D4886" s="643" t="s">
        <v>6346</v>
      </c>
      <c r="E4886" s="643" t="s">
        <v>373</v>
      </c>
      <c r="F4886" s="645">
        <v>3500</v>
      </c>
      <c r="G4886" s="643" t="s">
        <v>5355</v>
      </c>
      <c r="H4886" s="643" t="s">
        <v>1019</v>
      </c>
      <c r="I4886" s="644">
        <v>2636</v>
      </c>
      <c r="J4886" s="643" t="s">
        <v>1011</v>
      </c>
      <c r="K4886" s="646" t="s">
        <v>6282</v>
      </c>
      <c r="L4886" t="str">
        <f>VLOOKUP(J4886,'State V-Lookup'!$A$1:$B$19,2,0)</f>
        <v>KENTUCKY</v>
      </c>
      <c r="M4886" t="str">
        <f>VLOOKUP(I4886,'Cost Center VLookup'!$A$1:$C$99,2,0)</f>
        <v>2636 KY Div Owensboro C&amp;M/Service</v>
      </c>
      <c r="N4886" t="str">
        <f>VLOOKUP(I4886,'Cost Center VLookup'!$A$1:$C$89,3,0)</f>
        <v>Robbie Porter / Daniel Mayfield</v>
      </c>
      <c r="O4886" t="str">
        <f>VLOOKUP(I4886,'Cost Center VLookup'!$A$1:$D$97,4,0)</f>
        <v>Mariam Tucker</v>
      </c>
    </row>
    <row r="4887" spans="1:15" ht="15">
      <c r="A4887" s="643" t="s">
        <v>6345</v>
      </c>
      <c r="B4887" s="644">
        <v>202312</v>
      </c>
      <c r="C4887" s="98" t="s">
        <v>6278</v>
      </c>
      <c r="D4887" s="643" t="s">
        <v>6347</v>
      </c>
      <c r="E4887" s="643" t="s">
        <v>5167</v>
      </c>
      <c r="F4887" s="645">
        <v>1000</v>
      </c>
      <c r="G4887" s="643" t="s">
        <v>5241</v>
      </c>
      <c r="H4887" s="643" t="s">
        <v>1016</v>
      </c>
      <c r="I4887" s="644">
        <v>2734</v>
      </c>
      <c r="J4887" s="643" t="s">
        <v>1011</v>
      </c>
      <c r="K4887" s="643" t="s">
        <v>6268</v>
      </c>
      <c r="L4887" t="str">
        <f>VLOOKUP(J4887,'State V-Lookup'!$A$1:$B$19,2,0)</f>
        <v>KENTUCKY</v>
      </c>
      <c r="M4887" t="str">
        <f>VLOOKUP(I4887,'Cost Center VLookup'!$A$1:$C$99,2,0)</f>
        <v>2734 KY Div Bowling Green C&amp;M/Service</v>
      </c>
      <c r="N4887" t="str">
        <f>VLOOKUP(I4887,'Cost Center VLookup'!$A$1:$C$89,3,0)</f>
        <v>Don Bonner / Kolby Beals</v>
      </c>
      <c r="O4887" t="str">
        <f>VLOOKUP(I4887,'Cost Center VLookup'!$A$1:$D$97,4,0)</f>
        <v>Mike Close</v>
      </c>
    </row>
    <row r="4888" spans="1:15" ht="15">
      <c r="A4888" s="643" t="s">
        <v>6345</v>
      </c>
      <c r="B4888" s="644">
        <v>202312</v>
      </c>
      <c r="C4888" s="98" t="s">
        <v>6278</v>
      </c>
      <c r="D4888" s="643" t="s">
        <v>6348</v>
      </c>
      <c r="E4888" s="643" t="s">
        <v>6349</v>
      </c>
      <c r="F4888" s="645">
        <v>1000</v>
      </c>
      <c r="G4888" s="643" t="s">
        <v>5228</v>
      </c>
      <c r="H4888" s="643" t="s">
        <v>1015</v>
      </c>
      <c r="I4888" s="644">
        <v>2637</v>
      </c>
      <c r="J4888" s="643" t="s">
        <v>1011</v>
      </c>
      <c r="K4888" s="643" t="s">
        <v>6279</v>
      </c>
      <c r="L4888" t="str">
        <f>VLOOKUP(J4888,'State V-Lookup'!$A$1:$B$19,2,0)</f>
        <v>KENTUCKY</v>
      </c>
      <c r="M4888" t="str">
        <f>VLOOKUP(I4888,'Cost Center VLookup'!$A$1:$C$99,2,0)</f>
        <v>2637 KY Div Paducah C&amp;M/Service</v>
      </c>
      <c r="N4888" t="str">
        <f>VLOOKUP(I4888,'Cost Center VLookup'!$A$1:$C$89,3,0)</f>
        <v>Pat Mattingly / Sean Jones</v>
      </c>
      <c r="O4888" t="str">
        <f>VLOOKUP(I4888,'Cost Center VLookup'!$A$1:$D$97,4,0)</f>
        <v>Ryan Tolbert</v>
      </c>
    </row>
    <row r="4889" spans="1:15" ht="15">
      <c r="A4889" s="643" t="s">
        <v>6345</v>
      </c>
      <c r="B4889" s="644">
        <v>202312</v>
      </c>
      <c r="C4889" s="98" t="s">
        <v>6278</v>
      </c>
      <c r="D4889" s="643" t="s">
        <v>6350</v>
      </c>
      <c r="E4889" s="643" t="s">
        <v>581</v>
      </c>
      <c r="F4889" s="645">
        <v>600</v>
      </c>
      <c r="G4889" s="643" t="s">
        <v>5228</v>
      </c>
      <c r="H4889" s="643" t="s">
        <v>1015</v>
      </c>
      <c r="I4889" s="644">
        <v>2736</v>
      </c>
      <c r="J4889" s="643" t="s">
        <v>1011</v>
      </c>
      <c r="K4889" s="646" t="s">
        <v>6282</v>
      </c>
      <c r="L4889" t="str">
        <f>VLOOKUP(J4889,'State V-Lookup'!$A$1:$B$19,2,0)</f>
        <v>KENTUCKY</v>
      </c>
      <c r="M4889" t="str">
        <f>VLOOKUP(I4889,'Cost Center VLookup'!$A$1:$C$99,2,0)</f>
        <v>2736 KY Div Hopkinsville C&amp;M/Service</v>
      </c>
      <c r="N4889" t="str">
        <f>VLOOKUP(I4889,'Cost Center VLookup'!$A$1:$C$89,3,0)</f>
        <v>Ryan Tolbert</v>
      </c>
      <c r="O4889" t="str">
        <f>VLOOKUP(I4889,'Cost Center VLookup'!$A$1:$D$97,4,0)</f>
        <v>Mariam Tucker</v>
      </c>
    </row>
    <row r="4890" spans="1:15" ht="15">
      <c r="A4890" s="643" t="s">
        <v>6351</v>
      </c>
      <c r="B4890" s="644">
        <v>202312</v>
      </c>
      <c r="C4890" s="98" t="s">
        <v>6278</v>
      </c>
      <c r="D4890" s="643" t="s">
        <v>6352</v>
      </c>
      <c r="E4890" s="643" t="s">
        <v>6353</v>
      </c>
      <c r="F4890" s="645">
        <v>1000</v>
      </c>
      <c r="G4890" s="643" t="s">
        <v>5228</v>
      </c>
      <c r="H4890" s="643" t="s">
        <v>1015</v>
      </c>
      <c r="I4890" s="644">
        <v>2738</v>
      </c>
      <c r="J4890" s="643" t="s">
        <v>1011</v>
      </c>
      <c r="K4890" s="646" t="s">
        <v>6282</v>
      </c>
      <c r="L4890" t="str">
        <f>VLOOKUP(J4890,'State V-Lookup'!$A$1:$B$19,2,0)</f>
        <v>KENTUCKY</v>
      </c>
      <c r="M4890" t="str">
        <f>VLOOKUP(I4890,'Cost Center VLookup'!$A$1:$C$99,2,0)</f>
        <v>2738 KY Div Campbellsville C&amp;M/Service</v>
      </c>
      <c r="N4890" t="str">
        <f>VLOOKUP(I4890,'Cost Center VLookup'!$A$1:$C$89,3,0)</f>
        <v>Matt Ferguson</v>
      </c>
      <c r="O4890" t="str">
        <f>VLOOKUP(I4890,'Cost Center VLookup'!$A$1:$D$97,4,0)</f>
        <v>Mike Close</v>
      </c>
    </row>
    <row r="4891" spans="1:15" ht="15">
      <c r="A4891" s="643" t="s">
        <v>6354</v>
      </c>
      <c r="B4891" s="644">
        <v>202312</v>
      </c>
      <c r="C4891" s="98" t="s">
        <v>6278</v>
      </c>
      <c r="D4891" s="643" t="s">
        <v>6355</v>
      </c>
      <c r="E4891" s="643" t="s">
        <v>581</v>
      </c>
      <c r="F4891" s="645">
        <v>1300</v>
      </c>
      <c r="G4891" s="643" t="s">
        <v>5228</v>
      </c>
      <c r="H4891" s="643" t="s">
        <v>1015</v>
      </c>
      <c r="I4891" s="644">
        <v>2636</v>
      </c>
      <c r="J4891" s="643" t="s">
        <v>1011</v>
      </c>
      <c r="K4891" s="646" t="s">
        <v>6282</v>
      </c>
      <c r="L4891" t="str">
        <f>VLOOKUP(J4891,'State V-Lookup'!$A$1:$B$19,2,0)</f>
        <v>KENTUCKY</v>
      </c>
      <c r="M4891" t="str">
        <f>VLOOKUP(I4891,'Cost Center VLookup'!$A$1:$C$99,2,0)</f>
        <v>2636 KY Div Owensboro C&amp;M/Service</v>
      </c>
      <c r="N4891" t="str">
        <f>VLOOKUP(I4891,'Cost Center VLookup'!$A$1:$C$89,3,0)</f>
        <v>Robbie Porter / Daniel Mayfield</v>
      </c>
      <c r="O4891" t="str">
        <f>VLOOKUP(I4891,'Cost Center VLookup'!$A$1:$D$97,4,0)</f>
        <v>Mariam Tucker</v>
      </c>
    </row>
    <row r="4892" spans="1:15" ht="15">
      <c r="A4892" s="643" t="s">
        <v>6354</v>
      </c>
      <c r="B4892" s="644">
        <v>202312</v>
      </c>
      <c r="C4892" s="98" t="s">
        <v>6278</v>
      </c>
      <c r="D4892" s="643" t="s">
        <v>6356</v>
      </c>
      <c r="E4892" s="643" t="s">
        <v>713</v>
      </c>
      <c r="F4892" s="645">
        <v>3000</v>
      </c>
      <c r="G4892" s="643" t="s">
        <v>5241</v>
      </c>
      <c r="H4892" s="643" t="s">
        <v>1016</v>
      </c>
      <c r="I4892" s="644">
        <v>2734</v>
      </c>
      <c r="J4892" s="643" t="s">
        <v>1011</v>
      </c>
      <c r="K4892" s="643" t="s">
        <v>6268</v>
      </c>
      <c r="L4892" t="str">
        <f>VLOOKUP(J4892,'State V-Lookup'!$A$1:$B$19,2,0)</f>
        <v>KENTUCKY</v>
      </c>
      <c r="M4892" t="str">
        <f>VLOOKUP(I4892,'Cost Center VLookup'!$A$1:$C$99,2,0)</f>
        <v>2734 KY Div Bowling Green C&amp;M/Service</v>
      </c>
      <c r="N4892" t="str">
        <f>VLOOKUP(I4892,'Cost Center VLookup'!$A$1:$C$89,3,0)</f>
        <v>Don Bonner / Kolby Beals</v>
      </c>
      <c r="O4892" t="str">
        <f>VLOOKUP(I4892,'Cost Center VLookup'!$A$1:$D$97,4,0)</f>
        <v>Mike Close</v>
      </c>
    </row>
    <row r="4893" spans="1:15" ht="15">
      <c r="A4893" s="643" t="s">
        <v>6354</v>
      </c>
      <c r="B4893" s="644">
        <v>202312</v>
      </c>
      <c r="C4893" s="98" t="s">
        <v>6278</v>
      </c>
      <c r="D4893" s="643" t="s">
        <v>6357</v>
      </c>
      <c r="E4893" s="643" t="s">
        <v>713</v>
      </c>
      <c r="F4893" s="645">
        <v>3000</v>
      </c>
      <c r="G4893" s="643" t="s">
        <v>5228</v>
      </c>
      <c r="H4893" s="643" t="s">
        <v>1015</v>
      </c>
      <c r="I4893" s="644">
        <v>2636</v>
      </c>
      <c r="J4893" s="643" t="s">
        <v>1011</v>
      </c>
      <c r="K4893" s="643" t="s">
        <v>6268</v>
      </c>
      <c r="L4893" t="str">
        <f>VLOOKUP(J4893,'State V-Lookup'!$A$1:$B$19,2,0)</f>
        <v>KENTUCKY</v>
      </c>
      <c r="M4893" t="str">
        <f>VLOOKUP(I4893,'Cost Center VLookup'!$A$1:$C$99,2,0)</f>
        <v>2636 KY Div Owensboro C&amp;M/Service</v>
      </c>
      <c r="N4893" t="str">
        <f>VLOOKUP(I4893,'Cost Center VLookup'!$A$1:$C$89,3,0)</f>
        <v>Robbie Porter / Daniel Mayfield</v>
      </c>
      <c r="O4893" t="str">
        <f>VLOOKUP(I4893,'Cost Center VLookup'!$A$1:$D$97,4,0)</f>
        <v>Mariam Tucker</v>
      </c>
    </row>
    <row r="4894" spans="1:15" ht="15">
      <c r="A4894" s="643" t="s">
        <v>6358</v>
      </c>
      <c r="B4894" s="644">
        <v>202312</v>
      </c>
      <c r="C4894" s="98" t="s">
        <v>6278</v>
      </c>
      <c r="D4894" s="643" t="s">
        <v>6359</v>
      </c>
      <c r="E4894" s="643" t="s">
        <v>6360</v>
      </c>
      <c r="F4894" s="645">
        <v>2500</v>
      </c>
      <c r="G4894" s="643" t="s">
        <v>5226</v>
      </c>
      <c r="H4894" s="643" t="s">
        <v>1012</v>
      </c>
      <c r="I4894" s="644">
        <v>2738</v>
      </c>
      <c r="J4894" s="643" t="s">
        <v>1011</v>
      </c>
      <c r="K4894" s="643" t="s">
        <v>6268</v>
      </c>
      <c r="L4894" t="str">
        <f>VLOOKUP(J4894,'State V-Lookup'!$A$1:$B$19,2,0)</f>
        <v>KENTUCKY</v>
      </c>
      <c r="M4894" t="str">
        <f>VLOOKUP(I4894,'Cost Center VLookup'!$A$1:$C$99,2,0)</f>
        <v>2738 KY Div Campbellsville C&amp;M/Service</v>
      </c>
      <c r="N4894" t="str">
        <f>VLOOKUP(I4894,'Cost Center VLookup'!$A$1:$C$89,3,0)</f>
        <v>Matt Ferguson</v>
      </c>
      <c r="O4894" t="str">
        <f>VLOOKUP(I4894,'Cost Center VLookup'!$A$1:$D$97,4,0)</f>
        <v>Mike Close</v>
      </c>
    </row>
    <row r="4895" spans="1:15" ht="15" hidden="1">
      <c r="A4895" s="643" t="s">
        <v>6362</v>
      </c>
      <c r="B4895" s="644">
        <v>202312</v>
      </c>
      <c r="C4895" s="98" t="s">
        <v>6278</v>
      </c>
      <c r="D4895" s="643" t="s">
        <v>6363</v>
      </c>
      <c r="E4895" s="643" t="s">
        <v>1582</v>
      </c>
      <c r="F4895" s="645">
        <v>15000</v>
      </c>
      <c r="G4895" s="643" t="s">
        <v>5228</v>
      </c>
      <c r="H4895" s="643" t="s">
        <v>1015</v>
      </c>
      <c r="I4895" s="644">
        <v>3333</v>
      </c>
      <c r="J4895" s="643" t="s">
        <v>1026</v>
      </c>
      <c r="K4895" s="646" t="s">
        <v>6282</v>
      </c>
      <c r="L4895" t="str">
        <f>VLOOKUP(J4895,'State V-Lookup'!$A$1:$B$19,2,0)</f>
        <v>TENNESSEE</v>
      </c>
      <c r="M4895" t="str">
        <f>VLOOKUP(I4895,'Cost Center VLookup'!$A$1:$C$99,2,0)</f>
        <v>3333 Mid St Div Public Affairs</v>
      </c>
      <c r="N4895" t="str">
        <f>VLOOKUP(I4895,'Cost Center VLookup'!$A$1:$C$89,3,0)</f>
        <v>Mark Martin</v>
      </c>
      <c r="O4895" t="str">
        <f>VLOOKUP(I4895,'Cost Center VLookup'!$A$1:$D$97,4,0)</f>
        <v>Administration</v>
      </c>
    </row>
    <row r="4896" spans="1:15" ht="15" hidden="1">
      <c r="A4896" s="643" t="s">
        <v>6362</v>
      </c>
      <c r="B4896" s="644">
        <v>202312</v>
      </c>
      <c r="C4896" s="98" t="s">
        <v>6278</v>
      </c>
      <c r="D4896" s="643" t="s">
        <v>6364</v>
      </c>
      <c r="E4896" s="643" t="s">
        <v>5088</v>
      </c>
      <c r="F4896" s="645">
        <v>15000</v>
      </c>
      <c r="G4896" s="643" t="s">
        <v>5228</v>
      </c>
      <c r="H4896" s="643" t="s">
        <v>1015</v>
      </c>
      <c r="I4896" s="644">
        <v>3333</v>
      </c>
      <c r="J4896" s="643" t="s">
        <v>1026</v>
      </c>
      <c r="K4896" s="646" t="s">
        <v>6282</v>
      </c>
      <c r="L4896" t="str">
        <f>VLOOKUP(J4896,'State V-Lookup'!$A$1:$B$19,2,0)</f>
        <v>TENNESSEE</v>
      </c>
      <c r="M4896" t="str">
        <f>VLOOKUP(I4896,'Cost Center VLookup'!$A$1:$C$99,2,0)</f>
        <v>3333 Mid St Div Public Affairs</v>
      </c>
      <c r="N4896" t="str">
        <f>VLOOKUP(I4896,'Cost Center VLookup'!$A$1:$C$89,3,0)</f>
        <v>Mark Martin</v>
      </c>
      <c r="O4896" t="str">
        <f>VLOOKUP(I4896,'Cost Center VLookup'!$A$1:$D$97,4,0)</f>
        <v>Administration</v>
      </c>
    </row>
    <row r="4897" spans="1:15" ht="15" hidden="1">
      <c r="A4897" s="643" t="s">
        <v>6362</v>
      </c>
      <c r="B4897" s="644">
        <v>202312</v>
      </c>
      <c r="C4897" s="98" t="s">
        <v>6278</v>
      </c>
      <c r="D4897" s="643" t="s">
        <v>6365</v>
      </c>
      <c r="E4897" s="643" t="s">
        <v>4662</v>
      </c>
      <c r="F4897" s="645">
        <v>5000</v>
      </c>
      <c r="G4897" s="643" t="s">
        <v>5228</v>
      </c>
      <c r="H4897" s="643" t="s">
        <v>1015</v>
      </c>
      <c r="I4897" s="644">
        <v>3333</v>
      </c>
      <c r="J4897" s="643" t="s">
        <v>1035</v>
      </c>
      <c r="K4897" s="646" t="s">
        <v>6282</v>
      </c>
      <c r="L4897" t="str">
        <f>VLOOKUP(J4897,'State V-Lookup'!$A$1:$B$19,2,0)</f>
        <v>VIRGINIA</v>
      </c>
      <c r="M4897" t="str">
        <f>VLOOKUP(I4897,'Cost Center VLookup'!$A$1:$C$99,2,0)</f>
        <v>3333 Mid St Div Public Affairs</v>
      </c>
      <c r="N4897" t="str">
        <f>VLOOKUP(I4897,'Cost Center VLookup'!$A$1:$C$89,3,0)</f>
        <v>Mark Martin</v>
      </c>
      <c r="O4897" t="str">
        <f>VLOOKUP(I4897,'Cost Center VLookup'!$A$1:$D$97,4,0)</f>
        <v>Administration</v>
      </c>
    </row>
    <row r="4898" spans="1:15" ht="15">
      <c r="A4898" s="643" t="s">
        <v>6362</v>
      </c>
      <c r="B4898" s="644">
        <v>202312</v>
      </c>
      <c r="C4898" s="98" t="s">
        <v>6278</v>
      </c>
      <c r="D4898" s="643" t="s">
        <v>6366</v>
      </c>
      <c r="E4898" s="643" t="s">
        <v>4624</v>
      </c>
      <c r="F4898" s="645">
        <v>8182</v>
      </c>
      <c r="G4898" s="643" t="s">
        <v>5228</v>
      </c>
      <c r="H4898" s="643" t="s">
        <v>1015</v>
      </c>
      <c r="I4898" s="644">
        <v>2634</v>
      </c>
      <c r="J4898" s="643" t="s">
        <v>1011</v>
      </c>
      <c r="K4898" s="646" t="s">
        <v>6248</v>
      </c>
      <c r="L4898" t="str">
        <f>VLOOKUP(J4898,'State V-Lookup'!$A$1:$B$19,2,0)</f>
        <v>KENTUCKY</v>
      </c>
      <c r="M4898" t="str">
        <f>VLOOKUP(I4898,'Cost Center VLookup'!$A$1:$C$99,2,0)</f>
        <v>2634 KY Div Madisonville C&amp;M/Service</v>
      </c>
      <c r="N4898" t="str">
        <f>VLOOKUP(I4898,'Cost Center VLookup'!$A$1:$C$89,3,0)</f>
        <v>Mike Coleman</v>
      </c>
      <c r="O4898" t="str">
        <f>VLOOKUP(I4898,'Cost Center VLookup'!$A$1:$D$97,4,0)</f>
        <v>Mariam Tucker</v>
      </c>
    </row>
    <row r="4899" spans="1:15" ht="15">
      <c r="A4899" s="643" t="s">
        <v>6362</v>
      </c>
      <c r="B4899" s="644">
        <v>202312</v>
      </c>
      <c r="C4899" s="98" t="s">
        <v>6278</v>
      </c>
      <c r="D4899" s="643" t="s">
        <v>6367</v>
      </c>
      <c r="E4899" s="643" t="s">
        <v>5608</v>
      </c>
      <c r="F4899" s="645">
        <v>10000</v>
      </c>
      <c r="G4899" s="643" t="s">
        <v>5228</v>
      </c>
      <c r="H4899" s="643" t="s">
        <v>1015</v>
      </c>
      <c r="I4899" s="644">
        <v>2734</v>
      </c>
      <c r="J4899" s="643" t="s">
        <v>1011</v>
      </c>
      <c r="K4899" s="646" t="s">
        <v>6248</v>
      </c>
      <c r="L4899" t="str">
        <f>VLOOKUP(J4899,'State V-Lookup'!$A$1:$B$19,2,0)</f>
        <v>KENTUCKY</v>
      </c>
      <c r="M4899" t="str">
        <f>VLOOKUP(I4899,'Cost Center VLookup'!$A$1:$C$99,2,0)</f>
        <v>2734 KY Div Bowling Green C&amp;M/Service</v>
      </c>
      <c r="N4899" t="str">
        <f>VLOOKUP(I4899,'Cost Center VLookup'!$A$1:$C$89,3,0)</f>
        <v>Don Bonner / Kolby Beals</v>
      </c>
      <c r="O4899" t="str">
        <f>VLOOKUP(I4899,'Cost Center VLookup'!$A$1:$D$97,4,0)</f>
        <v>Mike Close</v>
      </c>
    </row>
    <row r="4900" spans="1:15" ht="15">
      <c r="A4900" s="643" t="s">
        <v>6362</v>
      </c>
      <c r="B4900" s="644">
        <v>202312</v>
      </c>
      <c r="C4900" s="98" t="s">
        <v>6278</v>
      </c>
      <c r="D4900" s="643" t="s">
        <v>6368</v>
      </c>
      <c r="E4900" s="643" t="s">
        <v>3839</v>
      </c>
      <c r="F4900" s="645">
        <v>10000</v>
      </c>
      <c r="G4900" s="643" t="s">
        <v>5228</v>
      </c>
      <c r="H4900" s="643" t="s">
        <v>1015</v>
      </c>
      <c r="I4900" s="644">
        <v>2734</v>
      </c>
      <c r="J4900" s="643" t="s">
        <v>1011</v>
      </c>
      <c r="K4900" s="646" t="s">
        <v>6248</v>
      </c>
      <c r="L4900" t="str">
        <f>VLOOKUP(J4900,'State V-Lookup'!$A$1:$B$19,2,0)</f>
        <v>KENTUCKY</v>
      </c>
      <c r="M4900" t="str">
        <f>VLOOKUP(I4900,'Cost Center VLookup'!$A$1:$C$99,2,0)</f>
        <v>2734 KY Div Bowling Green C&amp;M/Service</v>
      </c>
      <c r="N4900" t="str">
        <f>VLOOKUP(I4900,'Cost Center VLookup'!$A$1:$C$89,3,0)</f>
        <v>Don Bonner / Kolby Beals</v>
      </c>
      <c r="O4900" t="str">
        <f>VLOOKUP(I4900,'Cost Center VLookup'!$A$1:$D$97,4,0)</f>
        <v>Mike Close</v>
      </c>
    </row>
    <row r="4901" spans="1:15" ht="15">
      <c r="A4901" s="643" t="s">
        <v>6369</v>
      </c>
      <c r="B4901" s="644">
        <v>202312</v>
      </c>
      <c r="C4901" s="98" t="s">
        <v>6278</v>
      </c>
      <c r="D4901" s="643" t="s">
        <v>6370</v>
      </c>
      <c r="E4901" s="643" t="s">
        <v>3107</v>
      </c>
      <c r="F4901" s="645">
        <v>10000</v>
      </c>
      <c r="G4901" s="643" t="s">
        <v>5493</v>
      </c>
      <c r="H4901" s="643" t="s">
        <v>4550</v>
      </c>
      <c r="I4901" s="644">
        <v>2636</v>
      </c>
      <c r="J4901" s="643" t="s">
        <v>1011</v>
      </c>
      <c r="K4901" s="646" t="s">
        <v>6282</v>
      </c>
      <c r="L4901" t="str">
        <f>VLOOKUP(J4901,'State V-Lookup'!$A$1:$B$19,2,0)</f>
        <v>KENTUCKY</v>
      </c>
      <c r="M4901" t="str">
        <f>VLOOKUP(I4901,'Cost Center VLookup'!$A$1:$C$99,2,0)</f>
        <v>2636 KY Div Owensboro C&amp;M/Service</v>
      </c>
      <c r="N4901" t="str">
        <f>VLOOKUP(I4901,'Cost Center VLookup'!$A$1:$C$89,3,0)</f>
        <v>Robbie Porter / Daniel Mayfield</v>
      </c>
      <c r="O4901" t="str">
        <f>VLOOKUP(I4901,'Cost Center VLookup'!$A$1:$D$97,4,0)</f>
        <v>Mariam Tucker</v>
      </c>
    </row>
    <row r="4902" spans="1:15" ht="15">
      <c r="A4902" s="643" t="s">
        <v>6369</v>
      </c>
      <c r="B4902" s="644">
        <v>202312</v>
      </c>
      <c r="C4902" s="98" t="s">
        <v>6278</v>
      </c>
      <c r="D4902" s="643" t="s">
        <v>6371</v>
      </c>
      <c r="E4902" s="643" t="s">
        <v>1811</v>
      </c>
      <c r="F4902" s="645">
        <v>5000</v>
      </c>
      <c r="G4902" s="643" t="s">
        <v>5493</v>
      </c>
      <c r="H4902" s="643" t="s">
        <v>4550</v>
      </c>
      <c r="I4902" s="644">
        <v>2637</v>
      </c>
      <c r="J4902" s="643" t="s">
        <v>1011</v>
      </c>
      <c r="K4902" s="646" t="s">
        <v>6282</v>
      </c>
      <c r="L4902" t="str">
        <f>VLOOKUP(J4902,'State V-Lookup'!$A$1:$B$19,2,0)</f>
        <v>KENTUCKY</v>
      </c>
      <c r="M4902" t="str">
        <f>VLOOKUP(I4902,'Cost Center VLookup'!$A$1:$C$99,2,0)</f>
        <v>2637 KY Div Paducah C&amp;M/Service</v>
      </c>
      <c r="N4902" t="str">
        <f>VLOOKUP(I4902,'Cost Center VLookup'!$A$1:$C$89,3,0)</f>
        <v>Pat Mattingly / Sean Jones</v>
      </c>
      <c r="O4902" t="str">
        <f>VLOOKUP(I4902,'Cost Center VLookup'!$A$1:$D$97,4,0)</f>
        <v>Ryan Tolbert</v>
      </c>
    </row>
    <row r="4903" spans="1:15" ht="15">
      <c r="A4903" s="643" t="s">
        <v>6369</v>
      </c>
      <c r="B4903" s="644">
        <v>202312</v>
      </c>
      <c r="C4903" s="98" t="s">
        <v>6278</v>
      </c>
      <c r="D4903" s="643" t="s">
        <v>6372</v>
      </c>
      <c r="E4903" s="643" t="s">
        <v>5011</v>
      </c>
      <c r="F4903" s="645">
        <v>10000</v>
      </c>
      <c r="G4903" s="643" t="s">
        <v>5493</v>
      </c>
      <c r="H4903" s="643" t="s">
        <v>4550</v>
      </c>
      <c r="I4903" s="644">
        <v>2738</v>
      </c>
      <c r="J4903" s="643" t="s">
        <v>1011</v>
      </c>
      <c r="K4903" s="646" t="s">
        <v>6282</v>
      </c>
      <c r="L4903" t="str">
        <f>VLOOKUP(J4903,'State V-Lookup'!$A$1:$B$19,2,0)</f>
        <v>KENTUCKY</v>
      </c>
      <c r="M4903" t="str">
        <f>VLOOKUP(I4903,'Cost Center VLookup'!$A$1:$C$99,2,0)</f>
        <v>2738 KY Div Campbellsville C&amp;M/Service</v>
      </c>
      <c r="N4903" t="str">
        <f>VLOOKUP(I4903,'Cost Center VLookup'!$A$1:$C$89,3,0)</f>
        <v>Matt Ferguson</v>
      </c>
      <c r="O4903" t="str">
        <f>VLOOKUP(I4903,'Cost Center VLookup'!$A$1:$D$97,4,0)</f>
        <v>Mike Close</v>
      </c>
    </row>
    <row r="4904" spans="1:15" ht="15">
      <c r="A4904" s="643" t="s">
        <v>6369</v>
      </c>
      <c r="B4904" s="644">
        <v>202312</v>
      </c>
      <c r="C4904" s="98" t="s">
        <v>6278</v>
      </c>
      <c r="D4904" s="643" t="s">
        <v>6373</v>
      </c>
      <c r="E4904" s="643" t="s">
        <v>5709</v>
      </c>
      <c r="F4904" s="645">
        <v>15000</v>
      </c>
      <c r="G4904" s="643" t="s">
        <v>5493</v>
      </c>
      <c r="H4904" s="643" t="s">
        <v>4550</v>
      </c>
      <c r="I4904" s="644">
        <v>2739</v>
      </c>
      <c r="J4904" s="643" t="s">
        <v>1011</v>
      </c>
      <c r="K4904" s="646" t="s">
        <v>6282</v>
      </c>
      <c r="L4904" t="str">
        <f>VLOOKUP(J4904,'State V-Lookup'!$A$1:$B$19,2,0)</f>
        <v>KENTUCKY</v>
      </c>
      <c r="M4904" t="str">
        <f>VLOOKUP(I4904,'Cost Center VLookup'!$A$1:$C$99,2,0)</f>
        <v>2739 KY Div Shelbyville C&amp;M/Service</v>
      </c>
      <c r="N4904" t="str">
        <f>VLOOKUP(I4904,'Cost Center VLookup'!$A$1:$C$89,3,0)</f>
        <v>Jake Basham</v>
      </c>
      <c r="O4904" t="str">
        <f>VLOOKUP(I4904,'Cost Center VLookup'!$A$1:$D$97,4,0)</f>
        <v>Mike Close</v>
      </c>
    </row>
    <row r="4905" spans="1:15" ht="15">
      <c r="A4905" s="643" t="s">
        <v>6369</v>
      </c>
      <c r="B4905" s="644">
        <v>202312</v>
      </c>
      <c r="C4905" s="98" t="s">
        <v>6278</v>
      </c>
      <c r="D4905" s="643" t="s">
        <v>6374</v>
      </c>
      <c r="E4905" s="643" t="s">
        <v>583</v>
      </c>
      <c r="F4905" s="645">
        <v>20000</v>
      </c>
      <c r="G4905" s="643" t="s">
        <v>5493</v>
      </c>
      <c r="H4905" s="643" t="s">
        <v>4550</v>
      </c>
      <c r="I4905" s="644">
        <v>2637</v>
      </c>
      <c r="J4905" s="643" t="s">
        <v>1011</v>
      </c>
      <c r="K4905" s="646" t="s">
        <v>6282</v>
      </c>
      <c r="L4905" t="str">
        <f>VLOOKUP(J4905,'State V-Lookup'!$A$1:$B$19,2,0)</f>
        <v>KENTUCKY</v>
      </c>
      <c r="M4905" t="str">
        <f>VLOOKUP(I4905,'Cost Center VLookup'!$A$1:$C$99,2,0)</f>
        <v>2637 KY Div Paducah C&amp;M/Service</v>
      </c>
      <c r="N4905" t="str">
        <f>VLOOKUP(I4905,'Cost Center VLookup'!$A$1:$C$89,3,0)</f>
        <v>Pat Mattingly / Sean Jones</v>
      </c>
      <c r="O4905" t="str">
        <f>VLOOKUP(I4905,'Cost Center VLookup'!$A$1:$D$97,4,0)</f>
        <v>Ryan Tolbert</v>
      </c>
    </row>
    <row r="4906" spans="1:15" ht="15" hidden="1">
      <c r="A4906" s="643" t="s">
        <v>6369</v>
      </c>
      <c r="B4906" s="644">
        <v>202312</v>
      </c>
      <c r="C4906" s="98" t="s">
        <v>6278</v>
      </c>
      <c r="D4906" s="643" t="s">
        <v>6375</v>
      </c>
      <c r="E4906" s="643" t="s">
        <v>4072</v>
      </c>
      <c r="F4906" s="645">
        <v>10000</v>
      </c>
      <c r="G4906" s="643" t="s">
        <v>5493</v>
      </c>
      <c r="H4906" s="643" t="s">
        <v>4550</v>
      </c>
      <c r="I4906" s="644">
        <v>3333</v>
      </c>
      <c r="J4906" s="643" t="s">
        <v>1026</v>
      </c>
      <c r="K4906" s="646" t="s">
        <v>6282</v>
      </c>
      <c r="L4906" t="str">
        <f>VLOOKUP(J4906,'State V-Lookup'!$A$1:$B$19,2,0)</f>
        <v>TENNESSEE</v>
      </c>
      <c r="M4906" t="str">
        <f>VLOOKUP(I4906,'Cost Center VLookup'!$A$1:$C$99,2,0)</f>
        <v>3333 Mid St Div Public Affairs</v>
      </c>
      <c r="N4906" t="str">
        <f>VLOOKUP(I4906,'Cost Center VLookup'!$A$1:$C$89,3,0)</f>
        <v>Mark Martin</v>
      </c>
      <c r="O4906" t="str">
        <f>VLOOKUP(I4906,'Cost Center VLookup'!$A$1:$D$97,4,0)</f>
        <v>Administration</v>
      </c>
    </row>
    <row r="4907" spans="1:15" ht="15" hidden="1">
      <c r="A4907" s="643" t="s">
        <v>6369</v>
      </c>
      <c r="B4907" s="644">
        <v>202312</v>
      </c>
      <c r="C4907" s="98" t="s">
        <v>6278</v>
      </c>
      <c r="D4907" s="643" t="s">
        <v>6376</v>
      </c>
      <c r="E4907" s="643" t="s">
        <v>1582</v>
      </c>
      <c r="F4907" s="645">
        <v>20000</v>
      </c>
      <c r="G4907" s="643" t="s">
        <v>5493</v>
      </c>
      <c r="H4907" s="643" t="s">
        <v>4550</v>
      </c>
      <c r="I4907" s="644">
        <v>3333</v>
      </c>
      <c r="J4907" s="643" t="s">
        <v>1026</v>
      </c>
      <c r="K4907" s="646" t="s">
        <v>6282</v>
      </c>
      <c r="L4907" t="str">
        <f>VLOOKUP(J4907,'State V-Lookup'!$A$1:$B$19,2,0)</f>
        <v>TENNESSEE</v>
      </c>
      <c r="M4907" t="str">
        <f>VLOOKUP(I4907,'Cost Center VLookup'!$A$1:$C$99,2,0)</f>
        <v>3333 Mid St Div Public Affairs</v>
      </c>
      <c r="N4907" t="str">
        <f>VLOOKUP(I4907,'Cost Center VLookup'!$A$1:$C$89,3,0)</f>
        <v>Mark Martin</v>
      </c>
      <c r="O4907" t="str">
        <f>VLOOKUP(I4907,'Cost Center VLookup'!$A$1:$D$97,4,0)</f>
        <v>Administration</v>
      </c>
    </row>
    <row r="4908" spans="1:15" ht="15">
      <c r="A4908" s="643" t="s">
        <v>6369</v>
      </c>
      <c r="B4908" s="644">
        <v>202312</v>
      </c>
      <c r="C4908" s="98" t="s">
        <v>6278</v>
      </c>
      <c r="D4908" s="643" t="s">
        <v>6377</v>
      </c>
      <c r="E4908" s="643" t="s">
        <v>578</v>
      </c>
      <c r="F4908" s="645">
        <v>25000</v>
      </c>
      <c r="G4908" s="643" t="s">
        <v>5493</v>
      </c>
      <c r="H4908" s="643" t="s">
        <v>4550</v>
      </c>
      <c r="I4908" s="644">
        <v>2736</v>
      </c>
      <c r="J4908" s="643" t="s">
        <v>1011</v>
      </c>
      <c r="K4908" s="646" t="s">
        <v>6282</v>
      </c>
      <c r="L4908" t="str">
        <f>VLOOKUP(J4908,'State V-Lookup'!$A$1:$B$19,2,0)</f>
        <v>KENTUCKY</v>
      </c>
      <c r="M4908" t="str">
        <f>VLOOKUP(I4908,'Cost Center VLookup'!$A$1:$C$99,2,0)</f>
        <v>2736 KY Div Hopkinsville C&amp;M/Service</v>
      </c>
      <c r="N4908" t="str">
        <f>VLOOKUP(I4908,'Cost Center VLookup'!$A$1:$C$89,3,0)</f>
        <v>Ryan Tolbert</v>
      </c>
      <c r="O4908" t="str">
        <f>VLOOKUP(I4908,'Cost Center VLookup'!$A$1:$D$97,4,0)</f>
        <v>Mariam Tucker</v>
      </c>
    </row>
    <row r="4909" spans="1:15" ht="15" hidden="1">
      <c r="A4909" s="643" t="s">
        <v>6369</v>
      </c>
      <c r="B4909" s="644">
        <v>202312</v>
      </c>
      <c r="C4909" s="98" t="s">
        <v>6278</v>
      </c>
      <c r="D4909" s="643" t="s">
        <v>6378</v>
      </c>
      <c r="E4909" s="643" t="s">
        <v>1813</v>
      </c>
      <c r="F4909" s="645">
        <v>10000</v>
      </c>
      <c r="G4909" s="643" t="s">
        <v>5493</v>
      </c>
      <c r="H4909" s="643" t="s">
        <v>4550</v>
      </c>
      <c r="I4909" s="644">
        <v>3333</v>
      </c>
      <c r="J4909" s="643" t="s">
        <v>1026</v>
      </c>
      <c r="K4909" s="646" t="s">
        <v>6282</v>
      </c>
      <c r="L4909" t="str">
        <f>VLOOKUP(J4909,'State V-Lookup'!$A$1:$B$19,2,0)</f>
        <v>TENNESSEE</v>
      </c>
      <c r="M4909" t="str">
        <f>VLOOKUP(I4909,'Cost Center VLookup'!$A$1:$C$99,2,0)</f>
        <v>3333 Mid St Div Public Affairs</v>
      </c>
      <c r="N4909" t="str">
        <f>VLOOKUP(I4909,'Cost Center VLookup'!$A$1:$C$89,3,0)</f>
        <v>Mark Martin</v>
      </c>
      <c r="O4909" t="str">
        <f>VLOOKUP(I4909,'Cost Center VLookup'!$A$1:$D$97,4,0)</f>
        <v>Administration</v>
      </c>
    </row>
    <row r="4910" spans="1:15" ht="15" hidden="1">
      <c r="A4910" s="643" t="s">
        <v>6369</v>
      </c>
      <c r="B4910" s="644">
        <v>202312</v>
      </c>
      <c r="C4910" s="98" t="s">
        <v>6278</v>
      </c>
      <c r="D4910" s="643" t="s">
        <v>6379</v>
      </c>
      <c r="E4910" s="643" t="s">
        <v>4075</v>
      </c>
      <c r="F4910" s="645">
        <v>7500</v>
      </c>
      <c r="G4910" s="643" t="s">
        <v>5493</v>
      </c>
      <c r="H4910" s="643" t="s">
        <v>4550</v>
      </c>
      <c r="I4910" s="644">
        <v>3333</v>
      </c>
      <c r="J4910" s="643" t="s">
        <v>1026</v>
      </c>
      <c r="K4910" s="646" t="s">
        <v>6282</v>
      </c>
      <c r="L4910" t="str">
        <f>VLOOKUP(J4910,'State V-Lookup'!$A$1:$B$19,2,0)</f>
        <v>TENNESSEE</v>
      </c>
      <c r="M4910" t="str">
        <f>VLOOKUP(I4910,'Cost Center VLookup'!$A$1:$C$99,2,0)</f>
        <v>3333 Mid St Div Public Affairs</v>
      </c>
      <c r="N4910" t="str">
        <f>VLOOKUP(I4910,'Cost Center VLookup'!$A$1:$C$89,3,0)</f>
        <v>Mark Martin</v>
      </c>
      <c r="O4910" t="str">
        <f>VLOOKUP(I4910,'Cost Center VLookup'!$A$1:$D$97,4,0)</f>
        <v>Administration</v>
      </c>
    </row>
    <row r="4911" spans="1:15" ht="15">
      <c r="A4911" s="643" t="s">
        <v>6380</v>
      </c>
      <c r="B4911" s="644">
        <v>202312</v>
      </c>
      <c r="C4911" s="98" t="s">
        <v>6278</v>
      </c>
      <c r="D4911" s="643" t="s">
        <v>6381</v>
      </c>
      <c r="E4911" s="643" t="s">
        <v>3107</v>
      </c>
      <c r="F4911" s="645">
        <v>10000</v>
      </c>
      <c r="G4911" s="643" t="s">
        <v>5493</v>
      </c>
      <c r="H4911" s="643" t="s">
        <v>4550</v>
      </c>
      <c r="I4911" s="644">
        <v>2637</v>
      </c>
      <c r="J4911" s="643" t="s">
        <v>1011</v>
      </c>
      <c r="K4911" s="646" t="s">
        <v>6282</v>
      </c>
      <c r="L4911" t="str">
        <f>VLOOKUP(J4911,'State V-Lookup'!$A$1:$B$19,2,0)</f>
        <v>KENTUCKY</v>
      </c>
      <c r="M4911" t="str">
        <f>VLOOKUP(I4911,'Cost Center VLookup'!$A$1:$C$99,2,0)</f>
        <v>2637 KY Div Paducah C&amp;M/Service</v>
      </c>
      <c r="N4911" t="str">
        <f>VLOOKUP(I4911,'Cost Center VLookup'!$A$1:$C$89,3,0)</f>
        <v>Pat Mattingly / Sean Jones</v>
      </c>
      <c r="O4911" t="str">
        <f>VLOOKUP(I4911,'Cost Center VLookup'!$A$1:$D$97,4,0)</f>
        <v>Ryan Tolbert</v>
      </c>
    </row>
    <row r="4912" spans="1:15" ht="15">
      <c r="A4912" s="643" t="s">
        <v>6380</v>
      </c>
      <c r="B4912" s="644">
        <v>202312</v>
      </c>
      <c r="C4912" s="98" t="s">
        <v>6278</v>
      </c>
      <c r="D4912" s="643" t="s">
        <v>6382</v>
      </c>
      <c r="E4912" s="643" t="s">
        <v>4053</v>
      </c>
      <c r="F4912" s="645">
        <v>10000</v>
      </c>
      <c r="G4912" s="643" t="s">
        <v>5493</v>
      </c>
      <c r="H4912" s="643" t="s">
        <v>4550</v>
      </c>
      <c r="I4912" s="644">
        <v>2636</v>
      </c>
      <c r="J4912" s="643" t="s">
        <v>1011</v>
      </c>
      <c r="K4912" s="646" t="s">
        <v>6282</v>
      </c>
      <c r="L4912" t="str">
        <f>VLOOKUP(J4912,'State V-Lookup'!$A$1:$B$19,2,0)</f>
        <v>KENTUCKY</v>
      </c>
      <c r="M4912" t="str">
        <f>VLOOKUP(I4912,'Cost Center VLookup'!$A$1:$C$99,2,0)</f>
        <v>2636 KY Div Owensboro C&amp;M/Service</v>
      </c>
      <c r="N4912" t="str">
        <f>VLOOKUP(I4912,'Cost Center VLookup'!$A$1:$C$89,3,0)</f>
        <v>Robbie Porter / Daniel Mayfield</v>
      </c>
      <c r="O4912" t="str">
        <f>VLOOKUP(I4912,'Cost Center VLookup'!$A$1:$D$97,4,0)</f>
        <v>Mariam Tucker</v>
      </c>
    </row>
    <row r="4913" spans="1:15" ht="15">
      <c r="A4913" s="643" t="s">
        <v>6380</v>
      </c>
      <c r="B4913" s="644">
        <v>202312</v>
      </c>
      <c r="C4913" s="98" t="s">
        <v>6278</v>
      </c>
      <c r="D4913" s="643" t="s">
        <v>6383</v>
      </c>
      <c r="E4913" s="643" t="s">
        <v>581</v>
      </c>
      <c r="F4913" s="645">
        <v>25000</v>
      </c>
      <c r="G4913" s="643" t="s">
        <v>5493</v>
      </c>
      <c r="H4913" s="643" t="s">
        <v>4550</v>
      </c>
      <c r="I4913" s="644">
        <v>2636</v>
      </c>
      <c r="J4913" s="643" t="s">
        <v>1011</v>
      </c>
      <c r="K4913" s="646" t="s">
        <v>6282</v>
      </c>
      <c r="L4913" t="str">
        <f>VLOOKUP(J4913,'State V-Lookup'!$A$1:$B$19,2,0)</f>
        <v>KENTUCKY</v>
      </c>
      <c r="M4913" t="str">
        <f>VLOOKUP(I4913,'Cost Center VLookup'!$A$1:$C$99,2,0)</f>
        <v>2636 KY Div Owensboro C&amp;M/Service</v>
      </c>
      <c r="N4913" t="str">
        <f>VLOOKUP(I4913,'Cost Center VLookup'!$A$1:$C$89,3,0)</f>
        <v>Robbie Porter / Daniel Mayfield</v>
      </c>
      <c r="O4913" t="str">
        <f>VLOOKUP(I4913,'Cost Center VLookup'!$A$1:$D$97,4,0)</f>
        <v>Mariam Tucker</v>
      </c>
    </row>
    <row r="4914" spans="1:15" ht="15">
      <c r="A4914" s="643" t="s">
        <v>6380</v>
      </c>
      <c r="B4914" s="644">
        <v>202312</v>
      </c>
      <c r="C4914" s="98" t="s">
        <v>6278</v>
      </c>
      <c r="D4914" s="643" t="s">
        <v>6384</v>
      </c>
      <c r="E4914" s="643" t="s">
        <v>570</v>
      </c>
      <c r="F4914" s="645">
        <v>35000</v>
      </c>
      <c r="G4914" s="643" t="s">
        <v>5493</v>
      </c>
      <c r="H4914" s="643" t="s">
        <v>4550</v>
      </c>
      <c r="I4914" s="644">
        <v>2734</v>
      </c>
      <c r="J4914" s="643" t="s">
        <v>1011</v>
      </c>
      <c r="K4914" s="646" t="s">
        <v>6282</v>
      </c>
      <c r="L4914" t="str">
        <f>VLOOKUP(J4914,'State V-Lookup'!$A$1:$B$19,2,0)</f>
        <v>KENTUCKY</v>
      </c>
      <c r="M4914" t="str">
        <f>VLOOKUP(I4914,'Cost Center VLookup'!$A$1:$C$99,2,0)</f>
        <v>2734 KY Div Bowling Green C&amp;M/Service</v>
      </c>
      <c r="N4914" t="str">
        <f>VLOOKUP(I4914,'Cost Center VLookup'!$A$1:$C$89,3,0)</f>
        <v>Don Bonner / Kolby Beals</v>
      </c>
      <c r="O4914" t="str">
        <f>VLOOKUP(I4914,'Cost Center VLookup'!$A$1:$D$97,4,0)</f>
        <v>Mike Close</v>
      </c>
    </row>
    <row r="4915" spans="1:15" ht="15">
      <c r="A4915" s="643" t="s">
        <v>6385</v>
      </c>
      <c r="B4915" s="644">
        <v>202312</v>
      </c>
      <c r="C4915" s="98" t="s">
        <v>6278</v>
      </c>
      <c r="D4915" s="643" t="s">
        <v>6386</v>
      </c>
      <c r="E4915" s="643" t="s">
        <v>4050</v>
      </c>
      <c r="F4915" s="645">
        <v>5000</v>
      </c>
      <c r="G4915" s="643" t="s">
        <v>5493</v>
      </c>
      <c r="H4915" s="643" t="s">
        <v>4550</v>
      </c>
      <c r="I4915" s="644">
        <v>2735</v>
      </c>
      <c r="J4915" s="643" t="s">
        <v>1011</v>
      </c>
      <c r="K4915" s="646" t="s">
        <v>6282</v>
      </c>
      <c r="L4915" t="str">
        <f>VLOOKUP(J4915,'State V-Lookup'!$A$1:$B$19,2,0)</f>
        <v>KENTUCKY</v>
      </c>
      <c r="M4915" t="str">
        <f>VLOOKUP(I4915,'Cost Center VLookup'!$A$1:$C$99,2,0)</f>
        <v>2735 KY Div Glasgow C&amp;M/Service</v>
      </c>
      <c r="N4915" t="str">
        <f>VLOOKUP(I4915,'Cost Center VLookup'!$A$1:$C$89,3,0)</f>
        <v>Brett Lowe</v>
      </c>
      <c r="O4915" t="str">
        <f>VLOOKUP(I4915,'Cost Center VLookup'!$A$1:$D$97,4,0)</f>
        <v>Mike Close</v>
      </c>
    </row>
    <row r="4916" spans="1:15" ht="15" hidden="1">
      <c r="A4916" s="643" t="s">
        <v>6385</v>
      </c>
      <c r="B4916" s="644">
        <v>202312</v>
      </c>
      <c r="C4916" s="98" t="s">
        <v>6278</v>
      </c>
      <c r="D4916" s="643" t="s">
        <v>6387</v>
      </c>
      <c r="E4916" s="643" t="s">
        <v>3547</v>
      </c>
      <c r="F4916" s="645">
        <v>20000</v>
      </c>
      <c r="G4916" s="643" t="s">
        <v>5493</v>
      </c>
      <c r="H4916" s="643" t="s">
        <v>4550</v>
      </c>
      <c r="I4916" s="644">
        <v>3333</v>
      </c>
      <c r="J4916" s="643" t="s">
        <v>1026</v>
      </c>
      <c r="K4916" s="646" t="s">
        <v>6282</v>
      </c>
      <c r="L4916" t="str">
        <f>VLOOKUP(J4916,'State V-Lookup'!$A$1:$B$19,2,0)</f>
        <v>TENNESSEE</v>
      </c>
      <c r="M4916" t="str">
        <f>VLOOKUP(I4916,'Cost Center VLookup'!$A$1:$C$99,2,0)</f>
        <v>3333 Mid St Div Public Affairs</v>
      </c>
      <c r="N4916" t="str">
        <f>VLOOKUP(I4916,'Cost Center VLookup'!$A$1:$C$89,3,0)</f>
        <v>Mark Martin</v>
      </c>
      <c r="O4916" t="str">
        <f>VLOOKUP(I4916,'Cost Center VLookup'!$A$1:$D$97,4,0)</f>
        <v>Administration</v>
      </c>
    </row>
    <row r="4917" spans="1:15" ht="15">
      <c r="A4917" s="643" t="s">
        <v>6385</v>
      </c>
      <c r="B4917" s="644">
        <v>202312</v>
      </c>
      <c r="C4917" s="98" t="s">
        <v>6278</v>
      </c>
      <c r="D4917" s="643" t="s">
        <v>6388</v>
      </c>
      <c r="E4917" s="643" t="s">
        <v>581</v>
      </c>
      <c r="F4917" s="645">
        <v>900</v>
      </c>
      <c r="G4917" s="643" t="s">
        <v>5228</v>
      </c>
      <c r="H4917" s="643" t="s">
        <v>1015</v>
      </c>
      <c r="I4917" s="644">
        <v>2637</v>
      </c>
      <c r="J4917" s="643" t="s">
        <v>1011</v>
      </c>
      <c r="K4917" s="646" t="s">
        <v>6282</v>
      </c>
      <c r="L4917" t="str">
        <f>VLOOKUP(J4917,'State V-Lookup'!$A$1:$B$19,2,0)</f>
        <v>KENTUCKY</v>
      </c>
      <c r="M4917" t="str">
        <f>VLOOKUP(I4917,'Cost Center VLookup'!$A$1:$C$99,2,0)</f>
        <v>2637 KY Div Paducah C&amp;M/Service</v>
      </c>
      <c r="N4917" t="str">
        <f>VLOOKUP(I4917,'Cost Center VLookup'!$A$1:$C$89,3,0)</f>
        <v>Pat Mattingly / Sean Jones</v>
      </c>
      <c r="O4917" t="str">
        <f>VLOOKUP(I4917,'Cost Center VLookup'!$A$1:$D$97,4,0)</f>
        <v>Ryan Tolbert</v>
      </c>
    </row>
    <row r="4918" spans="1:15" ht="15">
      <c r="A4918" s="643" t="s">
        <v>6389</v>
      </c>
      <c r="B4918" s="644">
        <v>202312</v>
      </c>
      <c r="C4918" s="98" t="s">
        <v>6278</v>
      </c>
      <c r="D4918" s="643" t="s">
        <v>6390</v>
      </c>
      <c r="E4918" s="643" t="s">
        <v>6391</v>
      </c>
      <c r="F4918" s="645">
        <v>10000</v>
      </c>
      <c r="G4918" s="643" t="s">
        <v>5493</v>
      </c>
      <c r="H4918" s="643" t="s">
        <v>4550</v>
      </c>
      <c r="I4918" s="644">
        <v>2737</v>
      </c>
      <c r="J4918" s="643" t="s">
        <v>1011</v>
      </c>
      <c r="K4918" s="646" t="s">
        <v>6282</v>
      </c>
      <c r="L4918" t="str">
        <f>VLOOKUP(J4918,'State V-Lookup'!$A$1:$B$19,2,0)</f>
        <v>KENTUCKY</v>
      </c>
      <c r="M4918" t="str">
        <f>VLOOKUP(I4918,'Cost Center VLookup'!$A$1:$C$99,2,0)</f>
        <v>2737 KY Div Danville C&amp;M/Service</v>
      </c>
      <c r="N4918" t="str">
        <f>VLOOKUP(I4918,'Cost Center VLookup'!$A$1:$C$89,3,0)</f>
        <v>Jimmy Dale Smith</v>
      </c>
      <c r="O4918" t="str">
        <f>VLOOKUP(I4918,'Cost Center VLookup'!$A$1:$D$97,4,0)</f>
        <v>Mike Close</v>
      </c>
    </row>
    <row r="4919" spans="1:15" ht="15">
      <c r="A4919" s="643" t="s">
        <v>6389</v>
      </c>
      <c r="B4919" s="644">
        <v>202312</v>
      </c>
      <c r="C4919" s="98" t="s">
        <v>6278</v>
      </c>
      <c r="D4919" s="643" t="s">
        <v>6392</v>
      </c>
      <c r="E4919" s="643" t="s">
        <v>1524</v>
      </c>
      <c r="F4919" s="645">
        <v>20000</v>
      </c>
      <c r="G4919" s="643" t="s">
        <v>5493</v>
      </c>
      <c r="H4919" s="643" t="s">
        <v>4550</v>
      </c>
      <c r="I4919" s="644">
        <v>2636</v>
      </c>
      <c r="J4919" s="643" t="s">
        <v>1011</v>
      </c>
      <c r="K4919" s="646" t="s">
        <v>6282</v>
      </c>
      <c r="L4919" t="str">
        <f>VLOOKUP(J4919,'State V-Lookup'!$A$1:$B$19,2,0)</f>
        <v>KENTUCKY</v>
      </c>
      <c r="M4919" t="str">
        <f>VLOOKUP(I4919,'Cost Center VLookup'!$A$1:$C$99,2,0)</f>
        <v>2636 KY Div Owensboro C&amp;M/Service</v>
      </c>
      <c r="N4919" t="str">
        <f>VLOOKUP(I4919,'Cost Center VLookup'!$A$1:$C$89,3,0)</f>
        <v>Robbie Porter / Daniel Mayfield</v>
      </c>
      <c r="O4919" t="str">
        <f>VLOOKUP(I4919,'Cost Center VLookup'!$A$1:$D$97,4,0)</f>
        <v>Mariam Tucker</v>
      </c>
    </row>
    <row r="4920" spans="1:15" ht="15" hidden="1">
      <c r="A4920" s="643" t="s">
        <v>6389</v>
      </c>
      <c r="B4920" s="644">
        <v>202312</v>
      </c>
      <c r="C4920" s="98" t="s">
        <v>6278</v>
      </c>
      <c r="D4920" s="643" t="s">
        <v>6393</v>
      </c>
      <c r="E4920" s="643" t="s">
        <v>4071</v>
      </c>
      <c r="F4920" s="645">
        <v>15000</v>
      </c>
      <c r="G4920" s="643" t="s">
        <v>5493</v>
      </c>
      <c r="H4920" s="643" t="s">
        <v>4550</v>
      </c>
      <c r="I4920" s="644">
        <v>3333</v>
      </c>
      <c r="J4920" s="643" t="s">
        <v>1026</v>
      </c>
      <c r="K4920" s="646" t="s">
        <v>6282</v>
      </c>
      <c r="L4920" t="str">
        <f>VLOOKUP(J4920,'State V-Lookup'!$A$1:$B$19,2,0)</f>
        <v>TENNESSEE</v>
      </c>
      <c r="M4920" t="str">
        <f>VLOOKUP(I4920,'Cost Center VLookup'!$A$1:$C$99,2,0)</f>
        <v>3333 Mid St Div Public Affairs</v>
      </c>
      <c r="N4920" t="str">
        <f>VLOOKUP(I4920,'Cost Center VLookup'!$A$1:$C$89,3,0)</f>
        <v>Mark Martin</v>
      </c>
      <c r="O4920" t="str">
        <f>VLOOKUP(I4920,'Cost Center VLookup'!$A$1:$D$97,4,0)</f>
        <v>Administration</v>
      </c>
    </row>
    <row r="4921" spans="1:15" ht="15" hidden="1">
      <c r="A4921" s="643" t="s">
        <v>6389</v>
      </c>
      <c r="B4921" s="644">
        <v>202312</v>
      </c>
      <c r="C4921" s="98" t="s">
        <v>6278</v>
      </c>
      <c r="D4921" s="643" t="s">
        <v>6394</v>
      </c>
      <c r="E4921" s="643" t="s">
        <v>4073</v>
      </c>
      <c r="F4921" s="645">
        <v>10000</v>
      </c>
      <c r="G4921" s="643" t="s">
        <v>5493</v>
      </c>
      <c r="H4921" s="643" t="s">
        <v>4550</v>
      </c>
      <c r="I4921" s="644">
        <v>3333</v>
      </c>
      <c r="J4921" s="643" t="s">
        <v>1026</v>
      </c>
      <c r="K4921" s="646" t="s">
        <v>6282</v>
      </c>
      <c r="L4921" t="str">
        <f>VLOOKUP(J4921,'State V-Lookup'!$A$1:$B$19,2,0)</f>
        <v>TENNESSEE</v>
      </c>
      <c r="M4921" t="str">
        <f>VLOOKUP(I4921,'Cost Center VLookup'!$A$1:$C$99,2,0)</f>
        <v>3333 Mid St Div Public Affairs</v>
      </c>
      <c r="N4921" t="str">
        <f>VLOOKUP(I4921,'Cost Center VLookup'!$A$1:$C$89,3,0)</f>
        <v>Mark Martin</v>
      </c>
      <c r="O4921" t="str">
        <f>VLOOKUP(I4921,'Cost Center VLookup'!$A$1:$D$97,4,0)</f>
        <v>Administration</v>
      </c>
    </row>
    <row r="4922" spans="1:15" ht="15" hidden="1">
      <c r="A4922" s="643" t="s">
        <v>6395</v>
      </c>
      <c r="B4922" s="644">
        <v>202312</v>
      </c>
      <c r="C4922" s="98" t="s">
        <v>6278</v>
      </c>
      <c r="D4922" s="643" t="s">
        <v>6396</v>
      </c>
      <c r="E4922" s="643" t="s">
        <v>6397</v>
      </c>
      <c r="F4922" s="645">
        <v>7500</v>
      </c>
      <c r="G4922" s="643" t="s">
        <v>5493</v>
      </c>
      <c r="H4922" s="643" t="s">
        <v>4550</v>
      </c>
      <c r="I4922" s="644">
        <v>3333</v>
      </c>
      <c r="J4922" s="643" t="s">
        <v>1035</v>
      </c>
      <c r="K4922" s="646" t="s">
        <v>6282</v>
      </c>
      <c r="L4922" t="str">
        <f>VLOOKUP(J4922,'State V-Lookup'!$A$1:$B$19,2,0)</f>
        <v>VIRGINIA</v>
      </c>
      <c r="M4922" t="str">
        <f>VLOOKUP(I4922,'Cost Center VLookup'!$A$1:$C$99,2,0)</f>
        <v>3333 Mid St Div Public Affairs</v>
      </c>
      <c r="N4922" t="str">
        <f>VLOOKUP(I4922,'Cost Center VLookup'!$A$1:$C$89,3,0)</f>
        <v>Mark Martin</v>
      </c>
      <c r="O4922" t="str">
        <f>VLOOKUP(I4922,'Cost Center VLookup'!$A$1:$D$97,4,0)</f>
        <v>Administration</v>
      </c>
    </row>
    <row r="4923" spans="1:15" ht="15" hidden="1">
      <c r="A4923" s="643" t="s">
        <v>6398</v>
      </c>
      <c r="B4923" s="644">
        <v>202401</v>
      </c>
      <c r="C4923" s="98" t="s">
        <v>6278</v>
      </c>
      <c r="D4923" s="643" t="s">
        <v>6399</v>
      </c>
      <c r="E4923" s="643" t="s">
        <v>475</v>
      </c>
      <c r="F4923" s="645">
        <v>1000</v>
      </c>
      <c r="G4923" s="643" t="s">
        <v>5226</v>
      </c>
      <c r="H4923" s="643" t="s">
        <v>1012</v>
      </c>
      <c r="I4923" s="644">
        <v>3435</v>
      </c>
      <c r="J4923" s="643" t="s">
        <v>1026</v>
      </c>
      <c r="K4923" s="643" t="s">
        <v>6268</v>
      </c>
      <c r="L4923" t="str">
        <f>VLOOKUP(J4923,'State V-Lookup'!$A$1:$B$19,2,0)</f>
        <v>TENNESSEE</v>
      </c>
      <c r="M4923" t="str">
        <f>VLOOKUP(I4923,'Cost Center VLookup'!$A$1:$C$99,2,0)</f>
        <v>3435 Mid St Div Greenville/Morristown Operations</v>
      </c>
      <c r="N4923" t="str">
        <f>VLOOKUP(I4923,'Cost Center VLookup'!$A$1:$C$89,3,0)</f>
        <v>Jonathan Barnett</v>
      </c>
      <c r="O4923" t="str">
        <f>VLOOKUP(I4923,'Cost Center VLookup'!$A$1:$D$97,4,0)</f>
        <v>Bernie Anderson</v>
      </c>
    </row>
    <row r="4924" spans="1:15" ht="15" hidden="1">
      <c r="A4924" s="643" t="s">
        <v>6400</v>
      </c>
      <c r="B4924" s="644">
        <v>202401</v>
      </c>
      <c r="C4924" s="98" t="s">
        <v>6278</v>
      </c>
      <c r="D4924" s="643" t="s">
        <v>6401</v>
      </c>
      <c r="E4924" s="643" t="s">
        <v>5821</v>
      </c>
      <c r="F4924" s="645">
        <v>3500</v>
      </c>
      <c r="G4924" s="643" t="s">
        <v>5228</v>
      </c>
      <c r="H4924" s="643" t="s">
        <v>1015</v>
      </c>
      <c r="I4924" s="644">
        <v>3301</v>
      </c>
      <c r="J4924" s="643" t="s">
        <v>1026</v>
      </c>
      <c r="K4924" s="646" t="s">
        <v>6282</v>
      </c>
      <c r="L4924" t="str">
        <f>VLOOKUP(J4924,'State V-Lookup'!$A$1:$B$19,2,0)</f>
        <v>TENNESSEE</v>
      </c>
      <c r="M4924" t="str">
        <f>VLOOKUP(I4924,'Cost Center VLookup'!$A$1:$C$99,2,0)</f>
        <v>3301 Mid St Div Franklin Administration</v>
      </c>
      <c r="N4924" t="str">
        <f>VLOOKUP(I4924,'Cost Center VLookup'!$A$1:$C$89,3,0)</f>
        <v>Kevin Dobbs</v>
      </c>
      <c r="O4924" t="str">
        <f>VLOOKUP(I4924,'Cost Center VLookup'!$A$1:$D$97,4,0)</f>
        <v>Administration</v>
      </c>
    </row>
    <row r="4925" spans="1:15" ht="15" hidden="1">
      <c r="A4925" s="643" t="s">
        <v>6402</v>
      </c>
      <c r="B4925" s="644">
        <v>202401</v>
      </c>
      <c r="C4925" s="98" t="s">
        <v>6278</v>
      </c>
      <c r="D4925" s="643" t="s">
        <v>6403</v>
      </c>
      <c r="E4925" s="643" t="s">
        <v>6404</v>
      </c>
      <c r="F4925" s="645">
        <v>250</v>
      </c>
      <c r="G4925" s="643" t="s">
        <v>5228</v>
      </c>
      <c r="H4925" s="643" t="s">
        <v>1015</v>
      </c>
      <c r="I4925" s="644">
        <v>3333</v>
      </c>
      <c r="J4925" s="643" t="s">
        <v>1026</v>
      </c>
      <c r="K4925" s="646" t="s">
        <v>6282</v>
      </c>
      <c r="L4925" t="str">
        <f>VLOOKUP(J4925,'State V-Lookup'!$A$1:$B$19,2,0)</f>
        <v>TENNESSEE</v>
      </c>
      <c r="M4925" t="str">
        <f>VLOOKUP(I4925,'Cost Center VLookup'!$A$1:$C$99,2,0)</f>
        <v>3333 Mid St Div Public Affairs</v>
      </c>
      <c r="N4925" t="str">
        <f>VLOOKUP(I4925,'Cost Center VLookup'!$A$1:$C$89,3,0)</f>
        <v>Mark Martin</v>
      </c>
      <c r="O4925" t="str">
        <f>VLOOKUP(I4925,'Cost Center VLookup'!$A$1:$D$97,4,0)</f>
        <v>Administration</v>
      </c>
    </row>
    <row r="4926" spans="1:15" ht="15">
      <c r="A4926" s="643" t="s">
        <v>6405</v>
      </c>
      <c r="B4926" s="644">
        <v>202401</v>
      </c>
      <c r="C4926" s="98" t="s">
        <v>6278</v>
      </c>
      <c r="D4926" s="643" t="s">
        <v>6406</v>
      </c>
      <c r="E4926" s="643" t="s">
        <v>470</v>
      </c>
      <c r="F4926" s="645">
        <v>750</v>
      </c>
      <c r="G4926" s="643" t="s">
        <v>5228</v>
      </c>
      <c r="H4926" s="643" t="s">
        <v>1015</v>
      </c>
      <c r="I4926" s="644">
        <v>2734</v>
      </c>
      <c r="J4926" s="643" t="s">
        <v>1011</v>
      </c>
      <c r="K4926" s="646" t="s">
        <v>6282</v>
      </c>
      <c r="L4926" t="str">
        <f>VLOOKUP(J4926,'State V-Lookup'!$A$1:$B$19,2,0)</f>
        <v>KENTUCKY</v>
      </c>
      <c r="M4926" t="str">
        <f>VLOOKUP(I4926,'Cost Center VLookup'!$A$1:$C$99,2,0)</f>
        <v>2734 KY Div Bowling Green C&amp;M/Service</v>
      </c>
      <c r="N4926" t="str">
        <f>VLOOKUP(I4926,'Cost Center VLookup'!$A$1:$C$89,3,0)</f>
        <v>Don Bonner / Kolby Beals</v>
      </c>
      <c r="O4926" t="str">
        <f>VLOOKUP(I4926,'Cost Center VLookup'!$A$1:$D$97,4,0)</f>
        <v>Mike Close</v>
      </c>
    </row>
    <row r="4927" spans="1:15" ht="15">
      <c r="A4927" s="643" t="s">
        <v>6407</v>
      </c>
      <c r="B4927" s="644">
        <v>202401</v>
      </c>
      <c r="C4927" s="98" t="s">
        <v>6278</v>
      </c>
      <c r="D4927" s="643" t="s">
        <v>6408</v>
      </c>
      <c r="E4927" s="643" t="s">
        <v>6409</v>
      </c>
      <c r="F4927" s="645">
        <v>2500</v>
      </c>
      <c r="G4927" s="643" t="s">
        <v>5228</v>
      </c>
      <c r="H4927" s="643" t="s">
        <v>1015</v>
      </c>
      <c r="I4927" s="644">
        <v>2636</v>
      </c>
      <c r="J4927" s="643" t="s">
        <v>1011</v>
      </c>
      <c r="K4927" s="646" t="s">
        <v>6282</v>
      </c>
      <c r="L4927" t="str">
        <f>VLOOKUP(J4927,'State V-Lookup'!$A$1:$B$19,2,0)</f>
        <v>KENTUCKY</v>
      </c>
      <c r="M4927" t="str">
        <f>VLOOKUP(I4927,'Cost Center VLookup'!$A$1:$C$99,2,0)</f>
        <v>2636 KY Div Owensboro C&amp;M/Service</v>
      </c>
      <c r="N4927" t="str">
        <f>VLOOKUP(I4927,'Cost Center VLookup'!$A$1:$C$89,3,0)</f>
        <v>Robbie Porter / Daniel Mayfield</v>
      </c>
      <c r="O4927" t="str">
        <f>VLOOKUP(I4927,'Cost Center VLookup'!$A$1:$D$97,4,0)</f>
        <v>Mariam Tucker</v>
      </c>
    </row>
    <row r="4928" spans="1:15" ht="15">
      <c r="A4928" s="643" t="s">
        <v>6410</v>
      </c>
      <c r="B4928" s="644">
        <v>202401</v>
      </c>
      <c r="C4928" s="98" t="s">
        <v>6278</v>
      </c>
      <c r="D4928" s="643" t="s">
        <v>6411</v>
      </c>
      <c r="E4928" s="643" t="s">
        <v>486</v>
      </c>
      <c r="F4928" s="645">
        <v>986</v>
      </c>
      <c r="G4928" s="643" t="s">
        <v>5228</v>
      </c>
      <c r="H4928" s="643" t="s">
        <v>1015</v>
      </c>
      <c r="I4928" s="644">
        <v>2737</v>
      </c>
      <c r="J4928" s="643" t="s">
        <v>1011</v>
      </c>
      <c r="K4928" s="643" t="s">
        <v>6263</v>
      </c>
      <c r="L4928" t="str">
        <f>VLOOKUP(J4928,'State V-Lookup'!$A$1:$B$19,2,0)</f>
        <v>KENTUCKY</v>
      </c>
      <c r="M4928" t="str">
        <f>VLOOKUP(I4928,'Cost Center VLookup'!$A$1:$C$99,2,0)</f>
        <v>2737 KY Div Danville C&amp;M/Service</v>
      </c>
      <c r="N4928" t="str">
        <f>VLOOKUP(I4928,'Cost Center VLookup'!$A$1:$C$89,3,0)</f>
        <v>Jimmy Dale Smith</v>
      </c>
      <c r="O4928" t="str">
        <f>VLOOKUP(I4928,'Cost Center VLookup'!$A$1:$D$97,4,0)</f>
        <v>Mike Close</v>
      </c>
    </row>
    <row r="4929" spans="1:15" ht="15" hidden="1">
      <c r="A4929" s="643" t="s">
        <v>6412</v>
      </c>
      <c r="B4929" s="644">
        <v>202401</v>
      </c>
      <c r="C4929" s="98" t="s">
        <v>6278</v>
      </c>
      <c r="D4929" s="643" t="s">
        <v>6413</v>
      </c>
      <c r="E4929" s="643" t="s">
        <v>2828</v>
      </c>
      <c r="F4929" s="645">
        <v>400</v>
      </c>
      <c r="G4929" s="643" t="s">
        <v>5226</v>
      </c>
      <c r="H4929" s="643" t="s">
        <v>1012</v>
      </c>
      <c r="I4929" s="644">
        <v>3434</v>
      </c>
      <c r="J4929" s="643" t="s">
        <v>1026</v>
      </c>
      <c r="K4929" s="643" t="s">
        <v>6268</v>
      </c>
      <c r="L4929" t="str">
        <f>VLOOKUP(J4929,'State V-Lookup'!$A$1:$B$19,2,0)</f>
        <v>TENNESSEE</v>
      </c>
      <c r="M4929" t="str">
        <f>VLOOKUP(I4929,'Cost Center VLookup'!$A$1:$C$99,2,0)</f>
        <v>3434 Mid St Div Maryville Operations</v>
      </c>
      <c r="N4929" t="str">
        <f>VLOOKUP(I4929,'Cost Center VLookup'!$A$1:$C$89,3,0)</f>
        <v>Bobby Burrell</v>
      </c>
      <c r="O4929" t="str">
        <f>VLOOKUP(I4929,'Cost Center VLookup'!$A$1:$D$97,4,0)</f>
        <v>Bernie Anderson</v>
      </c>
    </row>
    <row r="4930" spans="1:15" ht="15" hidden="1">
      <c r="A4930" s="643" t="s">
        <v>6414</v>
      </c>
      <c r="B4930" s="644">
        <v>202401</v>
      </c>
      <c r="C4930" s="98" t="s">
        <v>6278</v>
      </c>
      <c r="D4930" s="643" t="s">
        <v>6415</v>
      </c>
      <c r="E4930" s="643" t="s">
        <v>5088</v>
      </c>
      <c r="F4930" s="645">
        <v>7500</v>
      </c>
      <c r="G4930" s="643" t="s">
        <v>5228</v>
      </c>
      <c r="H4930" s="643" t="s">
        <v>1015</v>
      </c>
      <c r="I4930" s="644">
        <v>3342</v>
      </c>
      <c r="J4930" s="643" t="s">
        <v>1026</v>
      </c>
      <c r="K4930" s="646" t="s">
        <v>6248</v>
      </c>
      <c r="L4930" t="str">
        <f>VLOOKUP(J4930,'State V-Lookup'!$A$1:$B$19,2,0)</f>
        <v>TENNESSEE</v>
      </c>
      <c r="M4930" t="str">
        <f>VLOOKUP(I4930,'Cost Center VLookup'!$A$1:$C$99,2,0)</f>
        <v>3342 Mid St Div Franklin Operations</v>
      </c>
      <c r="N4930" t="str">
        <f>VLOOKUP(I4930,'Cost Center VLookup'!$A$1:$C$89,3,0)</f>
        <v>Kenny Hay / Steve Steiger</v>
      </c>
      <c r="O4930" t="str">
        <f>VLOOKUP(I4930,'Cost Center VLookup'!$A$1:$D$97,4,0)</f>
        <v>Brett Lowe</v>
      </c>
    </row>
    <row r="4931" spans="1:15" ht="15" hidden="1">
      <c r="A4931" s="643" t="s">
        <v>6414</v>
      </c>
      <c r="B4931" s="644">
        <v>202401</v>
      </c>
      <c r="C4931" s="98" t="s">
        <v>6278</v>
      </c>
      <c r="D4931" s="643" t="s">
        <v>6416</v>
      </c>
      <c r="E4931" s="643" t="s">
        <v>1148</v>
      </c>
      <c r="F4931" s="645">
        <v>1250</v>
      </c>
      <c r="G4931" s="643" t="s">
        <v>5228</v>
      </c>
      <c r="H4931" s="643" t="s">
        <v>1015</v>
      </c>
      <c r="I4931" s="644">
        <v>3342</v>
      </c>
      <c r="J4931" s="643" t="s">
        <v>1026</v>
      </c>
      <c r="K4931" s="646" t="s">
        <v>6282</v>
      </c>
      <c r="L4931" t="str">
        <f>VLOOKUP(J4931,'State V-Lookup'!$A$1:$B$19,2,0)</f>
        <v>TENNESSEE</v>
      </c>
      <c r="M4931" t="str">
        <f>VLOOKUP(I4931,'Cost Center VLookup'!$A$1:$C$99,2,0)</f>
        <v>3342 Mid St Div Franklin Operations</v>
      </c>
      <c r="N4931" t="str">
        <f>VLOOKUP(I4931,'Cost Center VLookup'!$A$1:$C$89,3,0)</f>
        <v>Kenny Hay / Steve Steiger</v>
      </c>
      <c r="O4931" t="str">
        <f>VLOOKUP(I4931,'Cost Center VLookup'!$A$1:$D$97,4,0)</f>
        <v>Brett Lowe</v>
      </c>
    </row>
    <row r="4932" spans="1:15" ht="15">
      <c r="A4932" s="643" t="s">
        <v>6417</v>
      </c>
      <c r="B4932" s="644">
        <v>202401</v>
      </c>
      <c r="C4932" s="98" t="s">
        <v>6278</v>
      </c>
      <c r="D4932" s="643" t="s">
        <v>2494</v>
      </c>
      <c r="E4932" s="643" t="s">
        <v>4399</v>
      </c>
      <c r="F4932" s="645">
        <v>1000</v>
      </c>
      <c r="G4932" s="643" t="s">
        <v>5228</v>
      </c>
      <c r="H4932" s="643" t="s">
        <v>1015</v>
      </c>
      <c r="I4932" s="644">
        <v>2734</v>
      </c>
      <c r="J4932" s="643" t="s">
        <v>1011</v>
      </c>
      <c r="K4932" s="646" t="s">
        <v>6282</v>
      </c>
      <c r="L4932" t="str">
        <f>VLOOKUP(J4932,'State V-Lookup'!$A$1:$B$19,2,0)</f>
        <v>KENTUCKY</v>
      </c>
      <c r="M4932" t="str">
        <f>VLOOKUP(I4932,'Cost Center VLookup'!$A$1:$C$99,2,0)</f>
        <v>2734 KY Div Bowling Green C&amp;M/Service</v>
      </c>
      <c r="N4932" t="str">
        <f>VLOOKUP(I4932,'Cost Center VLookup'!$A$1:$C$89,3,0)</f>
        <v>Don Bonner / Kolby Beals</v>
      </c>
      <c r="O4932" t="str">
        <f>VLOOKUP(I4932,'Cost Center VLookup'!$A$1:$D$97,4,0)</f>
        <v>Mike Close</v>
      </c>
    </row>
    <row r="4933" spans="1:15" ht="15" hidden="1">
      <c r="A4933" s="643" t="s">
        <v>6417</v>
      </c>
      <c r="B4933" s="644">
        <v>202401</v>
      </c>
      <c r="C4933" s="98" t="s">
        <v>6278</v>
      </c>
      <c r="D4933" s="643" t="s">
        <v>6418</v>
      </c>
      <c r="E4933" s="643" t="s">
        <v>691</v>
      </c>
      <c r="F4933" s="645">
        <v>1250</v>
      </c>
      <c r="G4933" s="643" t="s">
        <v>5226</v>
      </c>
      <c r="H4933" s="643" t="s">
        <v>1012</v>
      </c>
      <c r="I4933" s="644">
        <v>3438</v>
      </c>
      <c r="J4933" s="643" t="s">
        <v>1035</v>
      </c>
      <c r="K4933" s="643" t="s">
        <v>6268</v>
      </c>
      <c r="L4933" t="str">
        <f>VLOOKUP(J4933,'State V-Lookup'!$A$1:$B$19,2,0)</f>
        <v>VIRGINIA</v>
      </c>
      <c r="M4933" t="str">
        <f>VLOOKUP(I4933,'Cost Center VLookup'!$A$1:$C$99,2,0)</f>
        <v>3438 Mid St Div New River North Operations</v>
      </c>
      <c r="N4933" t="str">
        <f>VLOOKUP(I4933,'Cost Center VLookup'!$A$1:$C$89,3,0)</f>
        <v>Perry Patterson</v>
      </c>
      <c r="O4933" t="str">
        <f>VLOOKUP(I4933,'Cost Center VLookup'!$A$1:$D$97,4,0)</f>
        <v>Bernie Anderson</v>
      </c>
    </row>
    <row r="4934" spans="1:15" ht="15" hidden="1">
      <c r="A4934" s="643" t="s">
        <v>6417</v>
      </c>
      <c r="B4934" s="644">
        <v>202401</v>
      </c>
      <c r="C4934" s="98" t="s">
        <v>6278</v>
      </c>
      <c r="D4934" s="643" t="s">
        <v>6418</v>
      </c>
      <c r="E4934" s="643" t="s">
        <v>691</v>
      </c>
      <c r="F4934" s="645">
        <v>1250</v>
      </c>
      <c r="G4934" s="643" t="s">
        <v>5228</v>
      </c>
      <c r="H4934" s="643" t="s">
        <v>1015</v>
      </c>
      <c r="I4934" s="644">
        <v>3438</v>
      </c>
      <c r="J4934" s="643" t="s">
        <v>1035</v>
      </c>
      <c r="K4934" s="643" t="s">
        <v>6279</v>
      </c>
      <c r="L4934" t="str">
        <f>VLOOKUP(J4934,'State V-Lookup'!$A$1:$B$19,2,0)</f>
        <v>VIRGINIA</v>
      </c>
      <c r="M4934" t="str">
        <f>VLOOKUP(I4934,'Cost Center VLookup'!$A$1:$C$99,2,0)</f>
        <v>3438 Mid St Div New River North Operations</v>
      </c>
      <c r="N4934" t="str">
        <f>VLOOKUP(I4934,'Cost Center VLookup'!$A$1:$C$89,3,0)</f>
        <v>Perry Patterson</v>
      </c>
      <c r="O4934" t="str">
        <f>VLOOKUP(I4934,'Cost Center VLookup'!$A$1:$D$97,4,0)</f>
        <v>Bernie Anderson</v>
      </c>
    </row>
    <row r="4935" spans="1:15" ht="15" hidden="1">
      <c r="A4935" s="643" t="s">
        <v>6417</v>
      </c>
      <c r="B4935" s="644">
        <v>202401</v>
      </c>
      <c r="C4935" s="98" t="s">
        <v>6278</v>
      </c>
      <c r="D4935" s="643" t="s">
        <v>6419</v>
      </c>
      <c r="E4935" s="643" t="s">
        <v>1381</v>
      </c>
      <c r="F4935" s="645">
        <v>1500</v>
      </c>
      <c r="G4935" s="643" t="s">
        <v>5513</v>
      </c>
      <c r="H4935" s="643" t="s">
        <v>1017</v>
      </c>
      <c r="I4935" s="644">
        <v>3439</v>
      </c>
      <c r="J4935" s="643" t="s">
        <v>1035</v>
      </c>
      <c r="K4935" s="646" t="s">
        <v>6282</v>
      </c>
      <c r="L4935" t="str">
        <f>VLOOKUP(J4935,'State V-Lookup'!$A$1:$B$19,2,0)</f>
        <v>VIRGINIA</v>
      </c>
      <c r="M4935" t="str">
        <f>VLOOKUP(I4935,'Cost Center VLookup'!$A$1:$C$99,2,0)</f>
        <v>3439 Mid St Div New River South Operations</v>
      </c>
      <c r="N4935" t="str">
        <f>VLOOKUP(I4935,'Cost Center VLookup'!$A$1:$C$89,3,0)</f>
        <v>Alex House</v>
      </c>
      <c r="O4935" t="str">
        <f>VLOOKUP(I4935,'Cost Center VLookup'!$A$1:$D$97,4,0)</f>
        <v>Bernie Anderson</v>
      </c>
    </row>
    <row r="4936" spans="1:15" ht="15">
      <c r="A4936" s="643" t="s">
        <v>6420</v>
      </c>
      <c r="B4936" s="644">
        <v>202401</v>
      </c>
      <c r="C4936" s="98" t="s">
        <v>6278</v>
      </c>
      <c r="D4936" s="643" t="s">
        <v>6421</v>
      </c>
      <c r="E4936" s="643" t="s">
        <v>4639</v>
      </c>
      <c r="F4936" s="645">
        <v>500</v>
      </c>
      <c r="G4936" s="643" t="s">
        <v>5228</v>
      </c>
      <c r="H4936" s="643" t="s">
        <v>1015</v>
      </c>
      <c r="I4936" s="644">
        <v>2636</v>
      </c>
      <c r="J4936" s="643" t="s">
        <v>1011</v>
      </c>
      <c r="K4936" s="643" t="s">
        <v>6279</v>
      </c>
      <c r="L4936" t="str">
        <f>VLOOKUP(J4936,'State V-Lookup'!$A$1:$B$19,2,0)</f>
        <v>KENTUCKY</v>
      </c>
      <c r="M4936" t="str">
        <f>VLOOKUP(I4936,'Cost Center VLookup'!$A$1:$C$99,2,0)</f>
        <v>2636 KY Div Owensboro C&amp;M/Service</v>
      </c>
      <c r="N4936" t="str">
        <f>VLOOKUP(I4936,'Cost Center VLookup'!$A$1:$C$89,3,0)</f>
        <v>Robbie Porter / Daniel Mayfield</v>
      </c>
      <c r="O4936" t="str">
        <f>VLOOKUP(I4936,'Cost Center VLookup'!$A$1:$D$97,4,0)</f>
        <v>Mariam Tucker</v>
      </c>
    </row>
    <row r="4937" spans="1:15" ht="15">
      <c r="A4937" s="643" t="s">
        <v>6420</v>
      </c>
      <c r="B4937" s="644">
        <v>202401</v>
      </c>
      <c r="C4937" s="98" t="s">
        <v>6278</v>
      </c>
      <c r="D4937" s="643" t="s">
        <v>6422</v>
      </c>
      <c r="E4937" s="643" t="s">
        <v>953</v>
      </c>
      <c r="F4937" s="645">
        <v>750</v>
      </c>
      <c r="G4937" s="643" t="s">
        <v>5228</v>
      </c>
      <c r="H4937" s="643" t="s">
        <v>1015</v>
      </c>
      <c r="I4937" s="644">
        <v>2636</v>
      </c>
      <c r="J4937" s="643" t="s">
        <v>1011</v>
      </c>
      <c r="K4937" s="646" t="s">
        <v>6282</v>
      </c>
      <c r="L4937" t="str">
        <f>VLOOKUP(J4937,'State V-Lookup'!$A$1:$B$19,2,0)</f>
        <v>KENTUCKY</v>
      </c>
      <c r="M4937" t="str">
        <f>VLOOKUP(I4937,'Cost Center VLookup'!$A$1:$C$99,2,0)</f>
        <v>2636 KY Div Owensboro C&amp;M/Service</v>
      </c>
      <c r="N4937" t="str">
        <f>VLOOKUP(I4937,'Cost Center VLookup'!$A$1:$C$89,3,0)</f>
        <v>Robbie Porter / Daniel Mayfield</v>
      </c>
      <c r="O4937" t="str">
        <f>VLOOKUP(I4937,'Cost Center VLookup'!$A$1:$D$97,4,0)</f>
        <v>Mariam Tucker</v>
      </c>
    </row>
    <row r="4938" spans="1:15" ht="15">
      <c r="A4938" s="643" t="s">
        <v>6420</v>
      </c>
      <c r="B4938" s="644">
        <v>202401</v>
      </c>
      <c r="C4938" s="98" t="s">
        <v>6278</v>
      </c>
      <c r="D4938" s="643" t="s">
        <v>6423</v>
      </c>
      <c r="E4938" s="643" t="s">
        <v>2769</v>
      </c>
      <c r="F4938" s="645">
        <v>500</v>
      </c>
      <c r="G4938" s="643" t="s">
        <v>5228</v>
      </c>
      <c r="H4938" s="643" t="s">
        <v>1015</v>
      </c>
      <c r="I4938" s="644">
        <v>2734</v>
      </c>
      <c r="J4938" s="643" t="s">
        <v>1011</v>
      </c>
      <c r="K4938" s="646" t="s">
        <v>6282</v>
      </c>
      <c r="L4938" t="str">
        <f>VLOOKUP(J4938,'State V-Lookup'!$A$1:$B$19,2,0)</f>
        <v>KENTUCKY</v>
      </c>
      <c r="M4938" t="str">
        <f>VLOOKUP(I4938,'Cost Center VLookup'!$A$1:$C$99,2,0)</f>
        <v>2734 KY Div Bowling Green C&amp;M/Service</v>
      </c>
      <c r="N4938" t="str">
        <f>VLOOKUP(I4938,'Cost Center VLookup'!$A$1:$C$89,3,0)</f>
        <v>Don Bonner / Kolby Beals</v>
      </c>
      <c r="O4938" t="str">
        <f>VLOOKUP(I4938,'Cost Center VLookup'!$A$1:$D$97,4,0)</f>
        <v>Mike Close</v>
      </c>
    </row>
    <row r="4939" spans="1:15" ht="15">
      <c r="A4939" s="643" t="s">
        <v>6420</v>
      </c>
      <c r="B4939" s="644">
        <v>202401</v>
      </c>
      <c r="C4939" s="98" t="s">
        <v>6278</v>
      </c>
      <c r="D4939" s="643" t="s">
        <v>6424</v>
      </c>
      <c r="E4939" s="643" t="s">
        <v>3814</v>
      </c>
      <c r="F4939" s="645">
        <v>1000</v>
      </c>
      <c r="G4939" s="643" t="s">
        <v>5228</v>
      </c>
      <c r="H4939" s="643" t="s">
        <v>1015</v>
      </c>
      <c r="I4939" s="644">
        <v>2738</v>
      </c>
      <c r="J4939" s="643" t="s">
        <v>1011</v>
      </c>
      <c r="K4939" s="646" t="s">
        <v>6282</v>
      </c>
      <c r="L4939" t="str">
        <f>VLOOKUP(J4939,'State V-Lookup'!$A$1:$B$19,2,0)</f>
        <v>KENTUCKY</v>
      </c>
      <c r="M4939" t="str">
        <f>VLOOKUP(I4939,'Cost Center VLookup'!$A$1:$C$99,2,0)</f>
        <v>2738 KY Div Campbellsville C&amp;M/Service</v>
      </c>
      <c r="N4939" t="str">
        <f>VLOOKUP(I4939,'Cost Center VLookup'!$A$1:$C$89,3,0)</f>
        <v>Matt Ferguson</v>
      </c>
      <c r="O4939" t="str">
        <f>VLOOKUP(I4939,'Cost Center VLookup'!$A$1:$D$97,4,0)</f>
        <v>Mike Close</v>
      </c>
    </row>
    <row r="4940" spans="1:15" ht="15">
      <c r="A4940" s="643" t="s">
        <v>6425</v>
      </c>
      <c r="B4940" s="644">
        <v>202401</v>
      </c>
      <c r="C4940" s="98" t="s">
        <v>6278</v>
      </c>
      <c r="D4940" s="643" t="s">
        <v>6426</v>
      </c>
      <c r="E4940" s="643" t="s">
        <v>780</v>
      </c>
      <c r="F4940" s="645">
        <v>1500</v>
      </c>
      <c r="G4940" s="643" t="s">
        <v>6427</v>
      </c>
      <c r="H4940" s="643" t="s">
        <v>1022</v>
      </c>
      <c r="I4940" s="644">
        <v>2636</v>
      </c>
      <c r="J4940" s="643" t="s">
        <v>1011</v>
      </c>
      <c r="K4940" s="646" t="s">
        <v>6282</v>
      </c>
      <c r="L4940" t="str">
        <f>VLOOKUP(J4940,'State V-Lookup'!$A$1:$B$19,2,0)</f>
        <v>KENTUCKY</v>
      </c>
      <c r="M4940" t="str">
        <f>VLOOKUP(I4940,'Cost Center VLookup'!$A$1:$C$99,2,0)</f>
        <v>2636 KY Div Owensboro C&amp;M/Service</v>
      </c>
      <c r="N4940" t="str">
        <f>VLOOKUP(I4940,'Cost Center VLookup'!$A$1:$C$89,3,0)</f>
        <v>Robbie Porter / Daniel Mayfield</v>
      </c>
      <c r="O4940" t="str">
        <f>VLOOKUP(I4940,'Cost Center VLookup'!$A$1:$D$97,4,0)</f>
        <v>Mariam Tucker</v>
      </c>
    </row>
    <row r="4941" spans="1:15" ht="15">
      <c r="A4941" s="643" t="s">
        <v>6428</v>
      </c>
      <c r="B4941" s="644">
        <v>202401</v>
      </c>
      <c r="C4941" s="98" t="s">
        <v>6278</v>
      </c>
      <c r="D4941" s="643" t="s">
        <v>6429</v>
      </c>
      <c r="E4941" s="643" t="s">
        <v>470</v>
      </c>
      <c r="F4941" s="645">
        <v>500</v>
      </c>
      <c r="G4941" s="643" t="s">
        <v>5228</v>
      </c>
      <c r="H4941" s="643" t="s">
        <v>1015</v>
      </c>
      <c r="I4941" s="644">
        <v>2636</v>
      </c>
      <c r="J4941" s="643" t="s">
        <v>1011</v>
      </c>
      <c r="K4941" s="646" t="s">
        <v>6282</v>
      </c>
      <c r="L4941" t="str">
        <f>VLOOKUP(J4941,'State V-Lookup'!$A$1:$B$19,2,0)</f>
        <v>KENTUCKY</v>
      </c>
      <c r="M4941" t="str">
        <f>VLOOKUP(I4941,'Cost Center VLookup'!$A$1:$C$99,2,0)</f>
        <v>2636 KY Div Owensboro C&amp;M/Service</v>
      </c>
      <c r="N4941" t="str">
        <f>VLOOKUP(I4941,'Cost Center VLookup'!$A$1:$C$89,3,0)</f>
        <v>Robbie Porter / Daniel Mayfield</v>
      </c>
      <c r="O4941" t="str">
        <f>VLOOKUP(I4941,'Cost Center VLookup'!$A$1:$D$97,4,0)</f>
        <v>Mariam Tucker</v>
      </c>
    </row>
    <row r="4942" spans="1:15" ht="15" hidden="1">
      <c r="A4942" s="643" t="s">
        <v>1695</v>
      </c>
      <c r="B4942" s="644">
        <v>202401</v>
      </c>
      <c r="C4942" s="98" t="s">
        <v>6278</v>
      </c>
      <c r="D4942" s="643" t="s">
        <v>1695</v>
      </c>
      <c r="E4942" s="648" t="s">
        <v>6431</v>
      </c>
      <c r="F4942" s="645">
        <v>-179528.72</v>
      </c>
      <c r="G4942" s="643" t="s">
        <v>5493</v>
      </c>
      <c r="H4942" s="643" t="s">
        <v>4550</v>
      </c>
      <c r="I4942" s="644">
        <v>3333</v>
      </c>
      <c r="J4942" s="643" t="s">
        <v>1026</v>
      </c>
      <c r="K4942" s="646" t="s">
        <v>6282</v>
      </c>
      <c r="L4942" t="str">
        <f>VLOOKUP(J4942,'State V-Lookup'!$A$1:$B$19,2,0)</f>
        <v>TENNESSEE</v>
      </c>
      <c r="M4942" t="str">
        <f>VLOOKUP(I4942,'Cost Center VLookup'!$A$1:$C$99,2,0)</f>
        <v>3333 Mid St Div Public Affairs</v>
      </c>
      <c r="N4942" t="str">
        <f>VLOOKUP(I4942,'Cost Center VLookup'!$A$1:$C$89,3,0)</f>
        <v>Mark Martin</v>
      </c>
      <c r="O4942" t="str">
        <f>VLOOKUP(I4942,'Cost Center VLookup'!$A$1:$D$97,4,0)</f>
        <v>Administration</v>
      </c>
    </row>
    <row r="4943" spans="1:15" ht="15">
      <c r="A4943" s="643" t="s">
        <v>1695</v>
      </c>
      <c r="B4943" s="644">
        <v>202401</v>
      </c>
      <c r="C4943" s="98" t="s">
        <v>6278</v>
      </c>
      <c r="D4943" s="643" t="s">
        <v>1695</v>
      </c>
      <c r="E4943" s="648" t="s">
        <v>6431</v>
      </c>
      <c r="F4943" s="645">
        <v>-149838.54999999999</v>
      </c>
      <c r="G4943" s="643" t="s">
        <v>5493</v>
      </c>
      <c r="H4943" s="643" t="s">
        <v>4550</v>
      </c>
      <c r="I4943" s="644">
        <v>3333</v>
      </c>
      <c r="J4943" s="643" t="s">
        <v>1011</v>
      </c>
      <c r="K4943" s="646" t="s">
        <v>6282</v>
      </c>
      <c r="L4943" t="str">
        <f>VLOOKUP(J4943,'State V-Lookup'!$A$1:$B$19,2,0)</f>
        <v>KENTUCKY</v>
      </c>
      <c r="M4943" t="str">
        <f>VLOOKUP(I4943,'Cost Center VLookup'!$A$1:$C$99,2,0)</f>
        <v>3333 Mid St Div Public Affairs</v>
      </c>
      <c r="N4943" t="str">
        <f>VLOOKUP(I4943,'Cost Center VLookup'!$A$1:$C$89,3,0)</f>
        <v>Mark Martin</v>
      </c>
      <c r="O4943" t="str">
        <f>VLOOKUP(I4943,'Cost Center VLookup'!$A$1:$D$97,4,0)</f>
        <v>Administration</v>
      </c>
    </row>
    <row r="4944" spans="1:15" ht="15" hidden="1">
      <c r="A4944" s="643" t="s">
        <v>1695</v>
      </c>
      <c r="B4944" s="644">
        <v>202401</v>
      </c>
      <c r="C4944" s="98" t="s">
        <v>6278</v>
      </c>
      <c r="D4944" s="643" t="s">
        <v>1695</v>
      </c>
      <c r="E4944" s="648" t="s">
        <v>6431</v>
      </c>
      <c r="F4944" s="645">
        <v>-23160.68</v>
      </c>
      <c r="G4944" s="643" t="s">
        <v>5493</v>
      </c>
      <c r="H4944" s="643" t="s">
        <v>4550</v>
      </c>
      <c r="I4944" s="644">
        <v>3333</v>
      </c>
      <c r="J4944" s="643" t="s">
        <v>1035</v>
      </c>
      <c r="K4944" s="646" t="s">
        <v>6282</v>
      </c>
      <c r="L4944" t="str">
        <f>VLOOKUP(J4944,'State V-Lookup'!$A$1:$B$19,2,0)</f>
        <v>VIRGINIA</v>
      </c>
      <c r="M4944" t="str">
        <f>VLOOKUP(I4944,'Cost Center VLookup'!$A$1:$C$99,2,0)</f>
        <v>3333 Mid St Div Public Affairs</v>
      </c>
      <c r="N4944" t="str">
        <f>VLOOKUP(I4944,'Cost Center VLookup'!$A$1:$C$89,3,0)</f>
        <v>Mark Martin</v>
      </c>
      <c r="O4944" t="str">
        <f>VLOOKUP(I4944,'Cost Center VLookup'!$A$1:$D$97,4,0)</f>
        <v>Administration</v>
      </c>
    </row>
    <row r="4945" spans="1:15" ht="15">
      <c r="A4945" s="643" t="s">
        <v>1695</v>
      </c>
      <c r="B4945" s="644">
        <v>202401</v>
      </c>
      <c r="C4945" s="98" t="s">
        <v>6278</v>
      </c>
      <c r="D4945" s="643" t="s">
        <v>1695</v>
      </c>
      <c r="E4945" s="648" t="s">
        <v>6431</v>
      </c>
      <c r="F4945" s="645">
        <v>153105.21</v>
      </c>
      <c r="G4945" s="643" t="s">
        <v>5493</v>
      </c>
      <c r="H4945" s="643" t="s">
        <v>4550</v>
      </c>
      <c r="I4945" s="644">
        <v>3333</v>
      </c>
      <c r="J4945" s="643" t="s">
        <v>1011</v>
      </c>
      <c r="K4945" s="646" t="s">
        <v>6282</v>
      </c>
      <c r="L4945" t="str">
        <f>VLOOKUP(J4945,'State V-Lookup'!$A$1:$B$19,2,0)</f>
        <v>KENTUCKY</v>
      </c>
      <c r="M4945" t="str">
        <f>VLOOKUP(I4945,'Cost Center VLookup'!$A$1:$C$99,2,0)</f>
        <v>3333 Mid St Div Public Affairs</v>
      </c>
      <c r="N4945" t="str">
        <f>VLOOKUP(I4945,'Cost Center VLookup'!$A$1:$C$89,3,0)</f>
        <v>Mark Martin</v>
      </c>
      <c r="O4945" t="str">
        <f>VLOOKUP(I4945,'Cost Center VLookup'!$A$1:$D$97,4,0)</f>
        <v>Administration</v>
      </c>
    </row>
    <row r="4946" spans="1:15" ht="15">
      <c r="B4946" s="644">
        <v>202401</v>
      </c>
      <c r="C4946" s="98" t="s">
        <v>6278</v>
      </c>
      <c r="F4946" s="645">
        <v>59.16</v>
      </c>
      <c r="G4946" s="643" t="s">
        <v>5228</v>
      </c>
      <c r="H4946" s="643" t="s">
        <v>1015</v>
      </c>
      <c r="I4946" s="647">
        <v>2737</v>
      </c>
      <c r="J4946" s="643" t="s">
        <v>1011</v>
      </c>
      <c r="K4946" s="646" t="s">
        <v>6282</v>
      </c>
      <c r="L4946" t="str">
        <f>VLOOKUP(J4946,'State V-Lookup'!$A$1:$B$19,2,0)</f>
        <v>KENTUCKY</v>
      </c>
      <c r="M4946" t="str">
        <f>VLOOKUP(I4946,'Cost Center VLookup'!$A$1:$C$99,2,0)</f>
        <v>2737 KY Div Danville C&amp;M/Service</v>
      </c>
      <c r="N4946" t="str">
        <f>VLOOKUP(I4946,'Cost Center VLookup'!$A$1:$C$89,3,0)</f>
        <v>Jimmy Dale Smith</v>
      </c>
      <c r="O4946" t="str">
        <f>VLOOKUP(I4946,'Cost Center VLookup'!$A$1:$D$97,4,0)</f>
        <v>Mike Close</v>
      </c>
    </row>
    <row r="4947" spans="1:15" ht="15" hidden="1">
      <c r="A4947" s="649" t="s">
        <v>6432</v>
      </c>
      <c r="B4947" s="650">
        <v>202402</v>
      </c>
      <c r="C4947" s="98" t="s">
        <v>6278</v>
      </c>
      <c r="D4947" s="649" t="s">
        <v>6433</v>
      </c>
      <c r="E4947" s="649" t="s">
        <v>3772</v>
      </c>
      <c r="F4947" s="651">
        <v>500</v>
      </c>
      <c r="G4947" s="649" t="s">
        <v>5228</v>
      </c>
      <c r="H4947" s="649" t="s">
        <v>1015</v>
      </c>
      <c r="I4947" s="652">
        <v>3308</v>
      </c>
      <c r="J4947" s="643" t="s">
        <v>1026</v>
      </c>
      <c r="K4947" s="646" t="s">
        <v>6282</v>
      </c>
      <c r="L4947" t="str">
        <f>VLOOKUP(J4947,'State V-Lookup'!$A$1:$B$19,2,0)</f>
        <v>TENNESSEE</v>
      </c>
      <c r="M4947" t="str">
        <f>VLOOKUP(I4947,'Cost Center VLookup'!$A$1:$C$99,2,0)</f>
        <v>3308 Mid St Div Franklin Marketing</v>
      </c>
      <c r="N4947" t="str">
        <f>VLOOKUP(I4947,'Cost Center VLookup'!$A$1:$C$89,3,0)</f>
        <v>Danny Bertotti</v>
      </c>
      <c r="O4947" t="str">
        <f>VLOOKUP(I4947,'Cost Center VLookup'!$A$1:$D$97,4,0)</f>
        <v>Marketing</v>
      </c>
    </row>
    <row r="4948" spans="1:15" ht="15">
      <c r="A4948" s="649" t="s">
        <v>6434</v>
      </c>
      <c r="B4948" s="650">
        <v>202402</v>
      </c>
      <c r="C4948" s="98" t="s">
        <v>6278</v>
      </c>
      <c r="D4948" s="649" t="s">
        <v>6435</v>
      </c>
      <c r="E4948" s="649" t="s">
        <v>865</v>
      </c>
      <c r="F4948" s="651">
        <v>2000</v>
      </c>
      <c r="G4948" s="649" t="s">
        <v>5228</v>
      </c>
      <c r="H4948" s="649" t="s">
        <v>1015</v>
      </c>
      <c r="I4948" s="652">
        <v>2636</v>
      </c>
      <c r="J4948" s="643" t="s">
        <v>1011</v>
      </c>
      <c r="K4948" s="646" t="s">
        <v>6282</v>
      </c>
      <c r="L4948" t="str">
        <f>VLOOKUP(J4948,'State V-Lookup'!$A$1:$B$19,2,0)</f>
        <v>KENTUCKY</v>
      </c>
      <c r="M4948" t="str">
        <f>VLOOKUP(I4948,'Cost Center VLookup'!$A$1:$C$99,2,0)</f>
        <v>2636 KY Div Owensboro C&amp;M/Service</v>
      </c>
      <c r="N4948" t="str">
        <f>VLOOKUP(I4948,'Cost Center VLookup'!$A$1:$C$89,3,0)</f>
        <v>Robbie Porter / Daniel Mayfield</v>
      </c>
      <c r="O4948" t="str">
        <f>VLOOKUP(I4948,'Cost Center VLookup'!$A$1:$D$97,4,0)</f>
        <v>Mariam Tucker</v>
      </c>
    </row>
    <row r="4949" spans="1:15" ht="15" hidden="1">
      <c r="A4949" s="649" t="s">
        <v>6434</v>
      </c>
      <c r="B4949" s="650">
        <v>202402</v>
      </c>
      <c r="C4949" s="98" t="s">
        <v>6278</v>
      </c>
      <c r="D4949" s="649" t="s">
        <v>6436</v>
      </c>
      <c r="E4949" s="649" t="s">
        <v>1944</v>
      </c>
      <c r="F4949" s="651">
        <v>1000</v>
      </c>
      <c r="G4949" s="649" t="s">
        <v>5228</v>
      </c>
      <c r="H4949" s="649" t="s">
        <v>1015</v>
      </c>
      <c r="I4949" s="652">
        <v>3343</v>
      </c>
      <c r="J4949" s="643" t="s">
        <v>1026</v>
      </c>
      <c r="K4949" s="643" t="s">
        <v>6268</v>
      </c>
      <c r="L4949" t="str">
        <f>VLOOKUP(J4949,'State V-Lookup'!$A$1:$B$19,2,0)</f>
        <v>TENNESSEE</v>
      </c>
      <c r="M4949" t="str">
        <f>VLOOKUP(I4949,'Cost Center VLookup'!$A$1:$C$99,2,0)</f>
        <v>3343 Mid St Div Murfreesboro Operations</v>
      </c>
      <c r="N4949" t="str">
        <f>VLOOKUP(I4949,'Cost Center VLookup'!$A$1:$C$89,3,0)</f>
        <v>James Robbins / Jason Griffin</v>
      </c>
      <c r="O4949" t="str">
        <f>VLOOKUP(I4949,'Cost Center VLookup'!$A$1:$D$97,4,0)</f>
        <v>Brett Lowe</v>
      </c>
    </row>
    <row r="4950" spans="1:15" ht="15" hidden="1">
      <c r="A4950" s="649" t="s">
        <v>6437</v>
      </c>
      <c r="B4950" s="650">
        <v>202402</v>
      </c>
      <c r="C4950" s="98" t="s">
        <v>6278</v>
      </c>
      <c r="D4950" s="649" t="s">
        <v>6438</v>
      </c>
      <c r="E4950" s="649" t="s">
        <v>491</v>
      </c>
      <c r="F4950" s="651">
        <v>2000</v>
      </c>
      <c r="G4950" s="649" t="s">
        <v>5228</v>
      </c>
      <c r="H4950" s="649" t="s">
        <v>1015</v>
      </c>
      <c r="I4950" s="652">
        <v>3434</v>
      </c>
      <c r="J4950" s="643" t="s">
        <v>1026</v>
      </c>
      <c r="K4950" s="646" t="s">
        <v>6282</v>
      </c>
      <c r="L4950" t="str">
        <f>VLOOKUP(J4950,'State V-Lookup'!$A$1:$B$19,2,0)</f>
        <v>TENNESSEE</v>
      </c>
      <c r="M4950" t="str">
        <f>VLOOKUP(I4950,'Cost Center VLookup'!$A$1:$C$99,2,0)</f>
        <v>3434 Mid St Div Maryville Operations</v>
      </c>
      <c r="N4950" t="str">
        <f>VLOOKUP(I4950,'Cost Center VLookup'!$A$1:$C$89,3,0)</f>
        <v>Bobby Burrell</v>
      </c>
      <c r="O4950" t="str">
        <f>VLOOKUP(I4950,'Cost Center VLookup'!$A$1:$D$97,4,0)</f>
        <v>Bernie Anderson</v>
      </c>
    </row>
    <row r="4951" spans="1:15" ht="15">
      <c r="A4951" s="649" t="s">
        <v>6439</v>
      </c>
      <c r="B4951" s="650">
        <v>202402</v>
      </c>
      <c r="C4951" s="98" t="s">
        <v>6278</v>
      </c>
      <c r="D4951" s="649" t="s">
        <v>6440</v>
      </c>
      <c r="E4951" s="649" t="s">
        <v>5153</v>
      </c>
      <c r="F4951" s="651">
        <v>300</v>
      </c>
      <c r="G4951" s="649" t="s">
        <v>5228</v>
      </c>
      <c r="H4951" s="649" t="s">
        <v>1015</v>
      </c>
      <c r="I4951" s="652">
        <v>2635</v>
      </c>
      <c r="J4951" s="643" t="s">
        <v>1011</v>
      </c>
      <c r="K4951" s="646" t="s">
        <v>6282</v>
      </c>
      <c r="L4951" t="str">
        <f>VLOOKUP(J4951,'State V-Lookup'!$A$1:$B$19,2,0)</f>
        <v>KENTUCKY</v>
      </c>
      <c r="M4951" t="str">
        <f>VLOOKUP(I4951,'Cost Center VLookup'!$A$1:$C$99,2,0)</f>
        <v>2635 KY Div Princeton C&amp;M/Service</v>
      </c>
      <c r="N4951" t="str">
        <f>VLOOKUP(I4951,'Cost Center VLookup'!$A$1:$C$89,3,0)</f>
        <v>Rusty Honeycutt</v>
      </c>
      <c r="O4951" t="str">
        <f>VLOOKUP(I4951,'Cost Center VLookup'!$A$1:$D$97,4,0)</f>
        <v>Mariam Tucker</v>
      </c>
    </row>
    <row r="4952" spans="1:15" ht="15">
      <c r="A4952" s="649" t="s">
        <v>6439</v>
      </c>
      <c r="B4952" s="650">
        <v>202402</v>
      </c>
      <c r="C4952" s="98" t="s">
        <v>6278</v>
      </c>
      <c r="D4952" s="649" t="s">
        <v>6441</v>
      </c>
      <c r="E4952" s="649" t="s">
        <v>6442</v>
      </c>
      <c r="F4952" s="651">
        <v>630</v>
      </c>
      <c r="G4952" s="649" t="s">
        <v>5241</v>
      </c>
      <c r="H4952" s="649" t="s">
        <v>1016</v>
      </c>
      <c r="I4952" s="652">
        <v>2735</v>
      </c>
      <c r="J4952" s="643" t="s">
        <v>1011</v>
      </c>
      <c r="K4952" s="643" t="s">
        <v>6268</v>
      </c>
      <c r="L4952" t="str">
        <f>VLOOKUP(J4952,'State V-Lookup'!$A$1:$B$19,2,0)</f>
        <v>KENTUCKY</v>
      </c>
      <c r="M4952" t="str">
        <f>VLOOKUP(I4952,'Cost Center VLookup'!$A$1:$C$99,2,0)</f>
        <v>2735 KY Div Glasgow C&amp;M/Service</v>
      </c>
      <c r="N4952" t="str">
        <f>VLOOKUP(I4952,'Cost Center VLookup'!$A$1:$C$89,3,0)</f>
        <v>Brett Lowe</v>
      </c>
      <c r="O4952" t="str">
        <f>VLOOKUP(I4952,'Cost Center VLookup'!$A$1:$D$97,4,0)</f>
        <v>Mike Close</v>
      </c>
    </row>
    <row r="4953" spans="1:15" ht="15" hidden="1">
      <c r="A4953" s="649" t="s">
        <v>6439</v>
      </c>
      <c r="B4953" s="650">
        <v>202402</v>
      </c>
      <c r="C4953" s="98" t="s">
        <v>6278</v>
      </c>
      <c r="D4953" s="649" t="s">
        <v>6443</v>
      </c>
      <c r="E4953" s="649" t="s">
        <v>5358</v>
      </c>
      <c r="F4953" s="651">
        <v>600</v>
      </c>
      <c r="G4953" s="649" t="s">
        <v>5228</v>
      </c>
      <c r="H4953" s="649" t="s">
        <v>1015</v>
      </c>
      <c r="I4953" s="652">
        <v>3438</v>
      </c>
      <c r="J4953" s="648" t="s">
        <v>1035</v>
      </c>
      <c r="K4953" s="643" t="s">
        <v>6263</v>
      </c>
      <c r="L4953" t="str">
        <f>VLOOKUP(J4953,'State V-Lookup'!$A$1:$B$19,2,0)</f>
        <v>VIRGINIA</v>
      </c>
      <c r="M4953" t="str">
        <f>VLOOKUP(I4953,'Cost Center VLookup'!$A$1:$C$99,2,0)</f>
        <v>3438 Mid St Div New River North Operations</v>
      </c>
      <c r="N4953" t="str">
        <f>VLOOKUP(I4953,'Cost Center VLookup'!$A$1:$C$89,3,0)</f>
        <v>Perry Patterson</v>
      </c>
      <c r="O4953" t="str">
        <f>VLOOKUP(I4953,'Cost Center VLookup'!$A$1:$D$97,4,0)</f>
        <v>Bernie Anderson</v>
      </c>
    </row>
    <row r="4954" spans="1:15" ht="15">
      <c r="A4954" s="649" t="s">
        <v>6444</v>
      </c>
      <c r="B4954" s="650">
        <v>202402</v>
      </c>
      <c r="C4954" s="98" t="s">
        <v>6278</v>
      </c>
      <c r="D4954" s="649" t="s">
        <v>6445</v>
      </c>
      <c r="E4954" s="649" t="s">
        <v>491</v>
      </c>
      <c r="F4954" s="651">
        <v>5000</v>
      </c>
      <c r="G4954" s="649" t="s">
        <v>5228</v>
      </c>
      <c r="H4954" s="649" t="s">
        <v>1015</v>
      </c>
      <c r="I4954" s="652">
        <v>2636</v>
      </c>
      <c r="J4954" s="643" t="s">
        <v>1011</v>
      </c>
      <c r="K4954" s="646" t="s">
        <v>6282</v>
      </c>
      <c r="L4954" t="str">
        <f>VLOOKUP(J4954,'State V-Lookup'!$A$1:$B$19,2,0)</f>
        <v>KENTUCKY</v>
      </c>
      <c r="M4954" t="str">
        <f>VLOOKUP(I4954,'Cost Center VLookup'!$A$1:$C$99,2,0)</f>
        <v>2636 KY Div Owensboro C&amp;M/Service</v>
      </c>
      <c r="N4954" t="str">
        <f>VLOOKUP(I4954,'Cost Center VLookup'!$A$1:$C$89,3,0)</f>
        <v>Robbie Porter / Daniel Mayfield</v>
      </c>
      <c r="O4954" t="str">
        <f>VLOOKUP(I4954,'Cost Center VLookup'!$A$1:$D$97,4,0)</f>
        <v>Mariam Tucker</v>
      </c>
    </row>
    <row r="4955" spans="1:15" ht="15">
      <c r="A4955" s="649" t="s">
        <v>6444</v>
      </c>
      <c r="B4955" s="650">
        <v>202402</v>
      </c>
      <c r="C4955" s="98" t="s">
        <v>6278</v>
      </c>
      <c r="D4955" s="649" t="s">
        <v>6446</v>
      </c>
      <c r="E4955" s="649" t="s">
        <v>1487</v>
      </c>
      <c r="F4955" s="651">
        <v>2500</v>
      </c>
      <c r="G4955" s="649" t="s">
        <v>5226</v>
      </c>
      <c r="H4955" s="649" t="s">
        <v>1012</v>
      </c>
      <c r="I4955" s="652">
        <v>2636</v>
      </c>
      <c r="J4955" s="643" t="s">
        <v>1011</v>
      </c>
      <c r="K4955" s="646" t="s">
        <v>6282</v>
      </c>
      <c r="L4955" t="str">
        <f>VLOOKUP(J4955,'State V-Lookup'!$A$1:$B$19,2,0)</f>
        <v>KENTUCKY</v>
      </c>
      <c r="M4955" t="str">
        <f>VLOOKUP(I4955,'Cost Center VLookup'!$A$1:$C$99,2,0)</f>
        <v>2636 KY Div Owensboro C&amp;M/Service</v>
      </c>
      <c r="N4955" t="str">
        <f>VLOOKUP(I4955,'Cost Center VLookup'!$A$1:$C$89,3,0)</f>
        <v>Robbie Porter / Daniel Mayfield</v>
      </c>
      <c r="O4955" t="str">
        <f>VLOOKUP(I4955,'Cost Center VLookup'!$A$1:$D$97,4,0)</f>
        <v>Mariam Tucker</v>
      </c>
    </row>
    <row r="4956" spans="1:15" ht="15" hidden="1">
      <c r="A4956" s="649" t="s">
        <v>6447</v>
      </c>
      <c r="B4956" s="650">
        <v>202402</v>
      </c>
      <c r="C4956" s="98" t="s">
        <v>6278</v>
      </c>
      <c r="D4956" s="649" t="s">
        <v>6448</v>
      </c>
      <c r="E4956" s="649" t="s">
        <v>5915</v>
      </c>
      <c r="F4956" s="651">
        <v>625</v>
      </c>
      <c r="G4956" s="649" t="s">
        <v>5394</v>
      </c>
      <c r="H4956" s="649" t="s">
        <v>5430</v>
      </c>
      <c r="I4956" s="652">
        <v>3333</v>
      </c>
      <c r="J4956" s="643" t="s">
        <v>1026</v>
      </c>
      <c r="K4956" s="646" t="s">
        <v>6282</v>
      </c>
      <c r="L4956" t="str">
        <f>VLOOKUP(J4956,'State V-Lookup'!$A$1:$B$19,2,0)</f>
        <v>TENNESSEE</v>
      </c>
      <c r="M4956" t="str">
        <f>VLOOKUP(I4956,'Cost Center VLookup'!$A$1:$C$99,2,0)</f>
        <v>3333 Mid St Div Public Affairs</v>
      </c>
      <c r="N4956" t="str">
        <f>VLOOKUP(I4956,'Cost Center VLookup'!$A$1:$C$89,3,0)</f>
        <v>Mark Martin</v>
      </c>
      <c r="O4956" t="str">
        <f>VLOOKUP(I4956,'Cost Center VLookup'!$A$1:$D$97,4,0)</f>
        <v>Administration</v>
      </c>
    </row>
    <row r="4957" spans="1:15" ht="15">
      <c r="A4957" s="649" t="s">
        <v>6447</v>
      </c>
      <c r="B4957" s="650">
        <v>202402</v>
      </c>
      <c r="C4957" s="98" t="s">
        <v>6278</v>
      </c>
      <c r="D4957" s="649" t="s">
        <v>6449</v>
      </c>
      <c r="E4957" s="649" t="s">
        <v>2431</v>
      </c>
      <c r="F4957" s="651">
        <v>1500</v>
      </c>
      <c r="G4957" s="649" t="s">
        <v>5228</v>
      </c>
      <c r="H4957" s="649" t="s">
        <v>1015</v>
      </c>
      <c r="I4957" s="652">
        <v>2637</v>
      </c>
      <c r="J4957" s="643" t="s">
        <v>1011</v>
      </c>
      <c r="K4957" s="646" t="s">
        <v>6282</v>
      </c>
      <c r="L4957" t="str">
        <f>VLOOKUP(J4957,'State V-Lookup'!$A$1:$B$19,2,0)</f>
        <v>KENTUCKY</v>
      </c>
      <c r="M4957" t="str">
        <f>VLOOKUP(I4957,'Cost Center VLookup'!$A$1:$C$99,2,0)</f>
        <v>2637 KY Div Paducah C&amp;M/Service</v>
      </c>
      <c r="N4957" t="str">
        <f>VLOOKUP(I4957,'Cost Center VLookup'!$A$1:$C$89,3,0)</f>
        <v>Pat Mattingly / Sean Jones</v>
      </c>
      <c r="O4957" t="str">
        <f>VLOOKUP(I4957,'Cost Center VLookup'!$A$1:$D$97,4,0)</f>
        <v>Ryan Tolbert</v>
      </c>
    </row>
    <row r="4958" spans="1:15" ht="15" hidden="1">
      <c r="A4958" s="649" t="s">
        <v>6447</v>
      </c>
      <c r="B4958" s="650">
        <v>202402</v>
      </c>
      <c r="C4958" s="98" t="s">
        <v>6278</v>
      </c>
      <c r="D4958" s="649" t="s">
        <v>6450</v>
      </c>
      <c r="E4958" s="649" t="s">
        <v>4712</v>
      </c>
      <c r="F4958" s="651">
        <v>4000</v>
      </c>
      <c r="G4958" s="649" t="s">
        <v>5228</v>
      </c>
      <c r="H4958" s="649" t="s">
        <v>1015</v>
      </c>
      <c r="I4958" s="652">
        <v>3343</v>
      </c>
      <c r="J4958" s="643" t="s">
        <v>1026</v>
      </c>
      <c r="K4958" s="643" t="s">
        <v>6268</v>
      </c>
      <c r="L4958" t="str">
        <f>VLOOKUP(J4958,'State V-Lookup'!$A$1:$B$19,2,0)</f>
        <v>TENNESSEE</v>
      </c>
      <c r="M4958" t="str">
        <f>VLOOKUP(I4958,'Cost Center VLookup'!$A$1:$C$99,2,0)</f>
        <v>3343 Mid St Div Murfreesboro Operations</v>
      </c>
      <c r="N4958" t="str">
        <f>VLOOKUP(I4958,'Cost Center VLookup'!$A$1:$C$89,3,0)</f>
        <v>James Robbins / Jason Griffin</v>
      </c>
      <c r="O4958" t="str">
        <f>VLOOKUP(I4958,'Cost Center VLookup'!$A$1:$D$97,4,0)</f>
        <v>Brett Lowe</v>
      </c>
    </row>
    <row r="4959" spans="1:15" ht="15" hidden="1">
      <c r="A4959" s="649" t="s">
        <v>6451</v>
      </c>
      <c r="B4959" s="650">
        <v>202402</v>
      </c>
      <c r="C4959" s="98" t="s">
        <v>6278</v>
      </c>
      <c r="D4959" s="649" t="s">
        <v>6452</v>
      </c>
      <c r="E4959" s="649" t="s">
        <v>2877</v>
      </c>
      <c r="F4959" s="651">
        <v>500</v>
      </c>
      <c r="G4959" s="649" t="s">
        <v>5241</v>
      </c>
      <c r="H4959" s="649" t="s">
        <v>1016</v>
      </c>
      <c r="I4959" s="652">
        <v>3343</v>
      </c>
      <c r="J4959" s="643" t="s">
        <v>1026</v>
      </c>
      <c r="K4959" s="643" t="s">
        <v>6268</v>
      </c>
      <c r="L4959" t="str">
        <f>VLOOKUP(J4959,'State V-Lookup'!$A$1:$B$19,2,0)</f>
        <v>TENNESSEE</v>
      </c>
      <c r="M4959" t="str">
        <f>VLOOKUP(I4959,'Cost Center VLookup'!$A$1:$C$99,2,0)</f>
        <v>3343 Mid St Div Murfreesboro Operations</v>
      </c>
      <c r="N4959" t="str">
        <f>VLOOKUP(I4959,'Cost Center VLookup'!$A$1:$C$89,3,0)</f>
        <v>James Robbins / Jason Griffin</v>
      </c>
      <c r="O4959" t="str">
        <f>VLOOKUP(I4959,'Cost Center VLookup'!$A$1:$D$97,4,0)</f>
        <v>Brett Lowe</v>
      </c>
    </row>
    <row r="4960" spans="1:15" ht="15" hidden="1">
      <c r="A4960" s="649" t="s">
        <v>6451</v>
      </c>
      <c r="B4960" s="650">
        <v>202402</v>
      </c>
      <c r="C4960" s="98" t="s">
        <v>6278</v>
      </c>
      <c r="D4960" s="649" t="s">
        <v>6453</v>
      </c>
      <c r="E4960" s="649" t="s">
        <v>484</v>
      </c>
      <c r="F4960" s="651">
        <v>7500</v>
      </c>
      <c r="G4960" s="649" t="s">
        <v>5345</v>
      </c>
      <c r="H4960" s="649" t="s">
        <v>1018</v>
      </c>
      <c r="I4960" s="652">
        <v>3342</v>
      </c>
      <c r="J4960" s="643" t="s">
        <v>1026</v>
      </c>
      <c r="K4960" s="649" t="s">
        <v>6251</v>
      </c>
      <c r="L4960" t="str">
        <f>VLOOKUP(J4960,'State V-Lookup'!$A$1:$B$19,2,0)</f>
        <v>TENNESSEE</v>
      </c>
      <c r="M4960" t="str">
        <f>VLOOKUP(I4960,'Cost Center VLookup'!$A$1:$C$99,2,0)</f>
        <v>3342 Mid St Div Franklin Operations</v>
      </c>
      <c r="N4960" t="str">
        <f>VLOOKUP(I4960,'Cost Center VLookup'!$A$1:$C$89,3,0)</f>
        <v>Kenny Hay / Steve Steiger</v>
      </c>
      <c r="O4960" t="str">
        <f>VLOOKUP(I4960,'Cost Center VLookup'!$A$1:$D$97,4,0)</f>
        <v>Brett Lowe</v>
      </c>
    </row>
    <row r="4961" spans="1:15" ht="15">
      <c r="A4961" s="649" t="s">
        <v>6454</v>
      </c>
      <c r="B4961" s="650">
        <v>202402</v>
      </c>
      <c r="C4961" s="98" t="s">
        <v>6278</v>
      </c>
      <c r="D4961" s="649" t="s">
        <v>6455</v>
      </c>
      <c r="E4961" s="649" t="s">
        <v>4009</v>
      </c>
      <c r="F4961" s="651">
        <v>500</v>
      </c>
      <c r="G4961" s="649" t="s">
        <v>5513</v>
      </c>
      <c r="H4961" s="649" t="s">
        <v>1017</v>
      </c>
      <c r="I4961" s="652">
        <v>2636</v>
      </c>
      <c r="J4961" s="643" t="s">
        <v>1011</v>
      </c>
      <c r="K4961" s="646" t="s">
        <v>6282</v>
      </c>
      <c r="L4961" t="str">
        <f>VLOOKUP(J4961,'State V-Lookup'!$A$1:$B$19,2,0)</f>
        <v>KENTUCKY</v>
      </c>
      <c r="M4961" t="str">
        <f>VLOOKUP(I4961,'Cost Center VLookup'!$A$1:$C$99,2,0)</f>
        <v>2636 KY Div Owensboro C&amp;M/Service</v>
      </c>
      <c r="N4961" t="str">
        <f>VLOOKUP(I4961,'Cost Center VLookup'!$A$1:$C$89,3,0)</f>
        <v>Robbie Porter / Daniel Mayfield</v>
      </c>
      <c r="O4961" t="str">
        <f>VLOOKUP(I4961,'Cost Center VLookup'!$A$1:$D$97,4,0)</f>
        <v>Mariam Tucker</v>
      </c>
    </row>
    <row r="4962" spans="1:15" ht="15">
      <c r="A4962" s="649" t="s">
        <v>6454</v>
      </c>
      <c r="B4962" s="650">
        <v>202402</v>
      </c>
      <c r="C4962" s="98" t="s">
        <v>6278</v>
      </c>
      <c r="D4962" s="649" t="s">
        <v>6456</v>
      </c>
      <c r="E4962" s="649" t="s">
        <v>6457</v>
      </c>
      <c r="F4962" s="651">
        <v>1000</v>
      </c>
      <c r="G4962" s="649" t="s">
        <v>5228</v>
      </c>
      <c r="H4962" s="649" t="s">
        <v>1015</v>
      </c>
      <c r="I4962" s="652">
        <v>2736</v>
      </c>
      <c r="J4962" s="643" t="s">
        <v>1011</v>
      </c>
      <c r="K4962" s="646" t="s">
        <v>6282</v>
      </c>
      <c r="L4962" t="str">
        <f>VLOOKUP(J4962,'State V-Lookup'!$A$1:$B$19,2,0)</f>
        <v>KENTUCKY</v>
      </c>
      <c r="M4962" t="str">
        <f>VLOOKUP(I4962,'Cost Center VLookup'!$A$1:$C$99,2,0)</f>
        <v>2736 KY Div Hopkinsville C&amp;M/Service</v>
      </c>
      <c r="N4962" t="str">
        <f>VLOOKUP(I4962,'Cost Center VLookup'!$A$1:$C$89,3,0)</f>
        <v>Ryan Tolbert</v>
      </c>
      <c r="O4962" t="str">
        <f>VLOOKUP(I4962,'Cost Center VLookup'!$A$1:$D$97,4,0)</f>
        <v>Mariam Tucker</v>
      </c>
    </row>
    <row r="4963" spans="1:15" ht="15">
      <c r="A4963" s="649" t="s">
        <v>6458</v>
      </c>
      <c r="B4963" s="650">
        <v>202402</v>
      </c>
      <c r="C4963" s="98" t="s">
        <v>6278</v>
      </c>
      <c r="D4963" s="649" t="s">
        <v>6459</v>
      </c>
      <c r="E4963" s="649" t="s">
        <v>6460</v>
      </c>
      <c r="F4963" s="651">
        <v>360</v>
      </c>
      <c r="G4963" s="649" t="s">
        <v>5226</v>
      </c>
      <c r="H4963" s="649" t="s">
        <v>1012</v>
      </c>
      <c r="I4963" s="652">
        <v>2635</v>
      </c>
      <c r="J4963" s="643" t="s">
        <v>1011</v>
      </c>
      <c r="K4963" s="649" t="s">
        <v>6251</v>
      </c>
      <c r="L4963" t="str">
        <f>VLOOKUP(J4963,'State V-Lookup'!$A$1:$B$19,2,0)</f>
        <v>KENTUCKY</v>
      </c>
      <c r="M4963" t="str">
        <f>VLOOKUP(I4963,'Cost Center VLookup'!$A$1:$C$99,2,0)</f>
        <v>2635 KY Div Princeton C&amp;M/Service</v>
      </c>
      <c r="N4963" t="str">
        <f>VLOOKUP(I4963,'Cost Center VLookup'!$A$1:$C$89,3,0)</f>
        <v>Rusty Honeycutt</v>
      </c>
      <c r="O4963" t="str">
        <f>VLOOKUP(I4963,'Cost Center VLookup'!$A$1:$D$97,4,0)</f>
        <v>Mariam Tucker</v>
      </c>
    </row>
    <row r="4964" spans="1:15" ht="15" hidden="1">
      <c r="A4964" s="649" t="s">
        <v>6458</v>
      </c>
      <c r="B4964" s="650">
        <v>202402</v>
      </c>
      <c r="C4964" s="98" t="s">
        <v>6278</v>
      </c>
      <c r="D4964" s="649" t="s">
        <v>6461</v>
      </c>
      <c r="E4964" s="649" t="s">
        <v>6462</v>
      </c>
      <c r="F4964" s="651">
        <v>1000</v>
      </c>
      <c r="G4964" s="649" t="s">
        <v>5226</v>
      </c>
      <c r="H4964" s="649" t="s">
        <v>1012</v>
      </c>
      <c r="I4964" s="652">
        <v>3342</v>
      </c>
      <c r="J4964" s="643" t="s">
        <v>1026</v>
      </c>
      <c r="K4964" s="649" t="s">
        <v>6251</v>
      </c>
      <c r="L4964" t="str">
        <f>VLOOKUP(J4964,'State V-Lookup'!$A$1:$B$19,2,0)</f>
        <v>TENNESSEE</v>
      </c>
      <c r="M4964" t="str">
        <f>VLOOKUP(I4964,'Cost Center VLookup'!$A$1:$C$99,2,0)</f>
        <v>3342 Mid St Div Franklin Operations</v>
      </c>
      <c r="N4964" t="str">
        <f>VLOOKUP(I4964,'Cost Center VLookup'!$A$1:$C$89,3,0)</f>
        <v>Kenny Hay / Steve Steiger</v>
      </c>
      <c r="O4964" t="str">
        <f>VLOOKUP(I4964,'Cost Center VLookup'!$A$1:$D$97,4,0)</f>
        <v>Brett Lowe</v>
      </c>
    </row>
    <row r="4965" spans="1:15" ht="15" hidden="1">
      <c r="A4965" s="649" t="s">
        <v>6463</v>
      </c>
      <c r="B4965" s="650">
        <v>202402</v>
      </c>
      <c r="C4965" s="98" t="s">
        <v>6278</v>
      </c>
      <c r="D4965" s="649" t="s">
        <v>6464</v>
      </c>
      <c r="E4965" s="649" t="s">
        <v>4367</v>
      </c>
      <c r="F4965" s="651">
        <v>7500</v>
      </c>
      <c r="G4965" s="649" t="s">
        <v>5513</v>
      </c>
      <c r="H4965" s="649" t="s">
        <v>1017</v>
      </c>
      <c r="I4965" s="652">
        <v>3342</v>
      </c>
      <c r="J4965" s="643" t="s">
        <v>1026</v>
      </c>
      <c r="K4965" s="646" t="s">
        <v>6282</v>
      </c>
      <c r="L4965" t="str">
        <f>VLOOKUP(J4965,'State V-Lookup'!$A$1:$B$19,2,0)</f>
        <v>TENNESSEE</v>
      </c>
      <c r="M4965" t="str">
        <f>VLOOKUP(I4965,'Cost Center VLookup'!$A$1:$C$99,2,0)</f>
        <v>3342 Mid St Div Franklin Operations</v>
      </c>
      <c r="N4965" t="str">
        <f>VLOOKUP(I4965,'Cost Center VLookup'!$A$1:$C$89,3,0)</f>
        <v>Kenny Hay / Steve Steiger</v>
      </c>
      <c r="O4965" t="str">
        <f>VLOOKUP(I4965,'Cost Center VLookup'!$A$1:$D$97,4,0)</f>
        <v>Brett Lowe</v>
      </c>
    </row>
    <row r="4966" spans="1:15" ht="15">
      <c r="A4966" s="649" t="s">
        <v>6465</v>
      </c>
      <c r="B4966" s="650">
        <v>202402</v>
      </c>
      <c r="C4966" s="98" t="s">
        <v>6278</v>
      </c>
      <c r="D4966" s="649" t="s">
        <v>6466</v>
      </c>
      <c r="E4966" s="649" t="s">
        <v>6467</v>
      </c>
      <c r="F4966" s="651">
        <v>500</v>
      </c>
      <c r="G4966" s="649" t="s">
        <v>5228</v>
      </c>
      <c r="H4966" s="649" t="s">
        <v>1015</v>
      </c>
      <c r="I4966" s="652">
        <v>2636</v>
      </c>
      <c r="J4966" s="643" t="s">
        <v>1011</v>
      </c>
      <c r="K4966" s="646" t="s">
        <v>6282</v>
      </c>
      <c r="L4966" t="str">
        <f>VLOOKUP(J4966,'State V-Lookup'!$A$1:$B$19,2,0)</f>
        <v>KENTUCKY</v>
      </c>
      <c r="M4966" t="str">
        <f>VLOOKUP(I4966,'Cost Center VLookup'!$A$1:$C$99,2,0)</f>
        <v>2636 KY Div Owensboro C&amp;M/Service</v>
      </c>
      <c r="N4966" t="str">
        <f>VLOOKUP(I4966,'Cost Center VLookup'!$A$1:$C$89,3,0)</f>
        <v>Robbie Porter / Daniel Mayfield</v>
      </c>
      <c r="O4966" t="str">
        <f>VLOOKUP(I4966,'Cost Center VLookup'!$A$1:$D$97,4,0)</f>
        <v>Mariam Tucker</v>
      </c>
    </row>
    <row r="4967" spans="1:15" ht="15">
      <c r="A4967" s="649" t="s">
        <v>6465</v>
      </c>
      <c r="B4967" s="650">
        <v>202402</v>
      </c>
      <c r="C4967" s="98" t="s">
        <v>6278</v>
      </c>
      <c r="D4967" s="649" t="s">
        <v>6468</v>
      </c>
      <c r="E4967" s="649" t="s">
        <v>1615</v>
      </c>
      <c r="F4967" s="651">
        <v>1000</v>
      </c>
      <c r="G4967" s="649" t="s">
        <v>5228</v>
      </c>
      <c r="H4967" s="649" t="s">
        <v>1015</v>
      </c>
      <c r="I4967" s="652">
        <v>2638</v>
      </c>
      <c r="J4967" s="643" t="s">
        <v>1011</v>
      </c>
      <c r="K4967" s="646" t="s">
        <v>6282</v>
      </c>
      <c r="L4967" t="str">
        <f>VLOOKUP(J4967,'State V-Lookup'!$A$1:$B$19,2,0)</f>
        <v>KENTUCKY</v>
      </c>
      <c r="M4967" t="str">
        <f>VLOOKUP(I4967,'Cost Center VLookup'!$A$1:$C$99,2,0)</f>
        <v>2638 KY Div Mayfield C&amp;M/Service</v>
      </c>
      <c r="N4967" t="str">
        <f>VLOOKUP(I4967,'Cost Center VLookup'!$A$1:$C$89,3,0)</f>
        <v>Pat Mattingly / Sean Jones</v>
      </c>
      <c r="O4967" t="str">
        <f>VLOOKUP(I4967,'Cost Center VLookup'!$A$1:$D$97,4,0)</f>
        <v>Ryan Tolbert</v>
      </c>
    </row>
    <row r="4968" spans="1:15" ht="15">
      <c r="A4968" s="649" t="s">
        <v>6469</v>
      </c>
      <c r="B4968" s="650">
        <v>202402</v>
      </c>
      <c r="C4968" s="98" t="s">
        <v>6278</v>
      </c>
      <c r="D4968" s="649" t="s">
        <v>6470</v>
      </c>
      <c r="E4968" s="649" t="s">
        <v>484</v>
      </c>
      <c r="F4968" s="651">
        <v>2500</v>
      </c>
      <c r="G4968" s="649" t="s">
        <v>5345</v>
      </c>
      <c r="H4968" s="649" t="s">
        <v>1018</v>
      </c>
      <c r="I4968" s="652">
        <v>2636</v>
      </c>
      <c r="J4968" s="643" t="s">
        <v>1011</v>
      </c>
      <c r="K4968" s="646" t="s">
        <v>6282</v>
      </c>
      <c r="L4968" t="str">
        <f>VLOOKUP(J4968,'State V-Lookup'!$A$1:$B$19,2,0)</f>
        <v>KENTUCKY</v>
      </c>
      <c r="M4968" t="str">
        <f>VLOOKUP(I4968,'Cost Center VLookup'!$A$1:$C$99,2,0)</f>
        <v>2636 KY Div Owensboro C&amp;M/Service</v>
      </c>
      <c r="N4968" t="str">
        <f>VLOOKUP(I4968,'Cost Center VLookup'!$A$1:$C$89,3,0)</f>
        <v>Robbie Porter / Daniel Mayfield</v>
      </c>
      <c r="O4968" t="str">
        <f>VLOOKUP(I4968,'Cost Center VLookup'!$A$1:$D$97,4,0)</f>
        <v>Mariam Tucker</v>
      </c>
    </row>
    <row r="4969" spans="1:15" ht="15">
      <c r="A4969" s="649" t="s">
        <v>6469</v>
      </c>
      <c r="B4969" s="650">
        <v>202402</v>
      </c>
      <c r="C4969" s="98" t="s">
        <v>6278</v>
      </c>
      <c r="D4969" s="649" t="s">
        <v>6471</v>
      </c>
      <c r="E4969" s="649" t="s">
        <v>6467</v>
      </c>
      <c r="F4969" s="651">
        <v>250</v>
      </c>
      <c r="G4969" s="649" t="s">
        <v>5228</v>
      </c>
      <c r="H4969" s="649" t="s">
        <v>1015</v>
      </c>
      <c r="I4969" s="652">
        <v>2636</v>
      </c>
      <c r="J4969" s="643" t="s">
        <v>1011</v>
      </c>
      <c r="K4969" s="646" t="s">
        <v>6282</v>
      </c>
      <c r="L4969" t="str">
        <f>VLOOKUP(J4969,'State V-Lookup'!$A$1:$B$19,2,0)</f>
        <v>KENTUCKY</v>
      </c>
      <c r="M4969" t="str">
        <f>VLOOKUP(I4969,'Cost Center VLookup'!$A$1:$C$99,2,0)</f>
        <v>2636 KY Div Owensboro C&amp;M/Service</v>
      </c>
      <c r="N4969" t="str">
        <f>VLOOKUP(I4969,'Cost Center VLookup'!$A$1:$C$89,3,0)</f>
        <v>Robbie Porter / Daniel Mayfield</v>
      </c>
      <c r="O4969" t="str">
        <f>VLOOKUP(I4969,'Cost Center VLookup'!$A$1:$D$97,4,0)</f>
        <v>Mariam Tucker</v>
      </c>
    </row>
    <row r="4970" spans="1:15" ht="15">
      <c r="A4970" s="649" t="s">
        <v>6469</v>
      </c>
      <c r="B4970" s="650">
        <v>202402</v>
      </c>
      <c r="C4970" s="98" t="s">
        <v>6278</v>
      </c>
      <c r="D4970" s="649" t="s">
        <v>6472</v>
      </c>
      <c r="E4970" s="649" t="s">
        <v>1591</v>
      </c>
      <c r="F4970" s="651">
        <v>1000</v>
      </c>
      <c r="G4970" s="649" t="s">
        <v>5228</v>
      </c>
      <c r="H4970" s="649" t="s">
        <v>1015</v>
      </c>
      <c r="I4970" s="652">
        <v>2734</v>
      </c>
      <c r="J4970" s="643" t="s">
        <v>1011</v>
      </c>
      <c r="K4970" s="646" t="s">
        <v>6282</v>
      </c>
      <c r="L4970" t="str">
        <f>VLOOKUP(J4970,'State V-Lookup'!$A$1:$B$19,2,0)</f>
        <v>KENTUCKY</v>
      </c>
      <c r="M4970" t="str">
        <f>VLOOKUP(I4970,'Cost Center VLookup'!$A$1:$C$99,2,0)</f>
        <v>2734 KY Div Bowling Green C&amp;M/Service</v>
      </c>
      <c r="N4970" t="str">
        <f>VLOOKUP(I4970,'Cost Center VLookup'!$A$1:$C$89,3,0)</f>
        <v>Don Bonner / Kolby Beals</v>
      </c>
      <c r="O4970" t="str">
        <f>VLOOKUP(I4970,'Cost Center VLookup'!$A$1:$D$97,4,0)</f>
        <v>Mike Close</v>
      </c>
    </row>
    <row r="4971" spans="1:15" ht="15">
      <c r="A4971" s="649" t="s">
        <v>6473</v>
      </c>
      <c r="B4971" s="650">
        <v>202402</v>
      </c>
      <c r="C4971" s="98" t="s">
        <v>6278</v>
      </c>
      <c r="D4971" s="649" t="s">
        <v>6474</v>
      </c>
      <c r="E4971" s="649" t="s">
        <v>6475</v>
      </c>
      <c r="F4971" s="651">
        <v>200</v>
      </c>
      <c r="G4971" s="649" t="s">
        <v>5241</v>
      </c>
      <c r="H4971" s="649" t="s">
        <v>1016</v>
      </c>
      <c r="I4971" s="652">
        <v>2636</v>
      </c>
      <c r="J4971" s="643" t="s">
        <v>1011</v>
      </c>
      <c r="K4971" s="643" t="s">
        <v>6268</v>
      </c>
      <c r="L4971" t="str">
        <f>VLOOKUP(J4971,'State V-Lookup'!$A$1:$B$19,2,0)</f>
        <v>KENTUCKY</v>
      </c>
      <c r="M4971" t="str">
        <f>VLOOKUP(I4971,'Cost Center VLookup'!$A$1:$C$99,2,0)</f>
        <v>2636 KY Div Owensboro C&amp;M/Service</v>
      </c>
      <c r="N4971" t="str">
        <f>VLOOKUP(I4971,'Cost Center VLookup'!$A$1:$C$89,3,0)</f>
        <v>Robbie Porter / Daniel Mayfield</v>
      </c>
      <c r="O4971" t="str">
        <f>VLOOKUP(I4971,'Cost Center VLookup'!$A$1:$D$97,4,0)</f>
        <v>Mariam Tucker</v>
      </c>
    </row>
    <row r="4972" spans="1:15" ht="15" hidden="1">
      <c r="A4972" s="649" t="s">
        <v>6476</v>
      </c>
      <c r="B4972" s="650">
        <v>202402</v>
      </c>
      <c r="C4972" s="98" t="s">
        <v>6278</v>
      </c>
      <c r="D4972" s="649" t="s">
        <v>6477</v>
      </c>
      <c r="E4972" s="649" t="s">
        <v>5088</v>
      </c>
      <c r="F4972" s="651">
        <v>7500</v>
      </c>
      <c r="G4972" s="649" t="s">
        <v>5228</v>
      </c>
      <c r="H4972" s="649" t="s">
        <v>1015</v>
      </c>
      <c r="I4972" s="652">
        <v>3342</v>
      </c>
      <c r="J4972" s="643" t="s">
        <v>1026</v>
      </c>
      <c r="K4972" s="646" t="s">
        <v>6248</v>
      </c>
      <c r="L4972" t="str">
        <f>VLOOKUP(J4972,'State V-Lookup'!$A$1:$B$19,2,0)</f>
        <v>TENNESSEE</v>
      </c>
      <c r="M4972" t="str">
        <f>VLOOKUP(I4972,'Cost Center VLookup'!$A$1:$C$99,2,0)</f>
        <v>3342 Mid St Div Franklin Operations</v>
      </c>
      <c r="N4972" t="str">
        <f>VLOOKUP(I4972,'Cost Center VLookup'!$A$1:$C$89,3,0)</f>
        <v>Kenny Hay / Steve Steiger</v>
      </c>
      <c r="O4972" t="str">
        <f>VLOOKUP(I4972,'Cost Center VLookup'!$A$1:$D$97,4,0)</f>
        <v>Brett Lowe</v>
      </c>
    </row>
    <row r="4973" spans="1:15" ht="15" hidden="1">
      <c r="A4973" s="649" t="s">
        <v>6476</v>
      </c>
      <c r="B4973" s="650">
        <v>202402</v>
      </c>
      <c r="C4973" s="98" t="s">
        <v>6278</v>
      </c>
      <c r="D4973" s="649" t="s">
        <v>6477</v>
      </c>
      <c r="E4973" s="649" t="s">
        <v>5088</v>
      </c>
      <c r="F4973" s="651">
        <v>7500</v>
      </c>
      <c r="G4973" s="649" t="s">
        <v>5228</v>
      </c>
      <c r="H4973" s="649" t="s">
        <v>1015</v>
      </c>
      <c r="I4973" s="652">
        <v>3343</v>
      </c>
      <c r="J4973" s="643" t="s">
        <v>1026</v>
      </c>
      <c r="K4973" s="646" t="s">
        <v>6248</v>
      </c>
      <c r="L4973" t="str">
        <f>VLOOKUP(J4973,'State V-Lookup'!$A$1:$B$19,2,0)</f>
        <v>TENNESSEE</v>
      </c>
      <c r="M4973" t="str">
        <f>VLOOKUP(I4973,'Cost Center VLookup'!$A$1:$C$99,2,0)</f>
        <v>3343 Mid St Div Murfreesboro Operations</v>
      </c>
      <c r="N4973" t="str">
        <f>VLOOKUP(I4973,'Cost Center VLookup'!$A$1:$C$89,3,0)</f>
        <v>James Robbins / Jason Griffin</v>
      </c>
      <c r="O4973" t="str">
        <f>VLOOKUP(I4973,'Cost Center VLookup'!$A$1:$D$97,4,0)</f>
        <v>Brett Lowe</v>
      </c>
    </row>
    <row r="4974" spans="1:15" ht="15" hidden="1">
      <c r="A4974" s="649" t="s">
        <v>6476</v>
      </c>
      <c r="B4974" s="650">
        <v>202402</v>
      </c>
      <c r="C4974" s="98" t="s">
        <v>6278</v>
      </c>
      <c r="D4974" s="649" t="s">
        <v>6478</v>
      </c>
      <c r="E4974" s="649" t="s">
        <v>2401</v>
      </c>
      <c r="F4974" s="651">
        <v>1200</v>
      </c>
      <c r="G4974" s="649" t="s">
        <v>5228</v>
      </c>
      <c r="H4974" s="649" t="s">
        <v>1015</v>
      </c>
      <c r="I4974" s="652">
        <v>3342</v>
      </c>
      <c r="J4974" s="643" t="s">
        <v>1026</v>
      </c>
      <c r="K4974" s="646" t="s">
        <v>6248</v>
      </c>
      <c r="L4974" t="str">
        <f>VLOOKUP(J4974,'State V-Lookup'!$A$1:$B$19,2,0)</f>
        <v>TENNESSEE</v>
      </c>
      <c r="M4974" t="str">
        <f>VLOOKUP(I4974,'Cost Center VLookup'!$A$1:$C$99,2,0)</f>
        <v>3342 Mid St Div Franklin Operations</v>
      </c>
      <c r="N4974" t="str">
        <f>VLOOKUP(I4974,'Cost Center VLookup'!$A$1:$C$89,3,0)</f>
        <v>Kenny Hay / Steve Steiger</v>
      </c>
      <c r="O4974" t="str">
        <f>VLOOKUP(I4974,'Cost Center VLookup'!$A$1:$D$97,4,0)</f>
        <v>Brett Lowe</v>
      </c>
    </row>
    <row r="4975" spans="1:15" ht="15" hidden="1">
      <c r="A4975" s="649" t="s">
        <v>6476</v>
      </c>
      <c r="B4975" s="650">
        <v>202402</v>
      </c>
      <c r="C4975" s="98" t="s">
        <v>6278</v>
      </c>
      <c r="D4975" s="649" t="s">
        <v>6479</v>
      </c>
      <c r="E4975" s="649" t="s">
        <v>2452</v>
      </c>
      <c r="F4975" s="651">
        <v>5000</v>
      </c>
      <c r="G4975" s="649" t="s">
        <v>5228</v>
      </c>
      <c r="H4975" s="649" t="s">
        <v>1015</v>
      </c>
      <c r="I4975" s="652">
        <v>3343</v>
      </c>
      <c r="J4975" s="643" t="s">
        <v>1026</v>
      </c>
      <c r="K4975" s="646" t="s">
        <v>6248</v>
      </c>
      <c r="L4975" t="str">
        <f>VLOOKUP(J4975,'State V-Lookup'!$A$1:$B$19,2,0)</f>
        <v>TENNESSEE</v>
      </c>
      <c r="M4975" t="str">
        <f>VLOOKUP(I4975,'Cost Center VLookup'!$A$1:$C$99,2,0)</f>
        <v>3343 Mid St Div Murfreesboro Operations</v>
      </c>
      <c r="N4975" t="str">
        <f>VLOOKUP(I4975,'Cost Center VLookup'!$A$1:$C$89,3,0)</f>
        <v>James Robbins / Jason Griffin</v>
      </c>
      <c r="O4975" t="str">
        <f>VLOOKUP(I4975,'Cost Center VLookup'!$A$1:$D$97,4,0)</f>
        <v>Brett Lowe</v>
      </c>
    </row>
    <row r="4976" spans="1:15" ht="15" hidden="1">
      <c r="A4976" s="649" t="s">
        <v>6476</v>
      </c>
      <c r="B4976" s="650">
        <v>202402</v>
      </c>
      <c r="C4976" s="98" t="s">
        <v>6278</v>
      </c>
      <c r="D4976" s="649" t="s">
        <v>6480</v>
      </c>
      <c r="E4976" s="649" t="s">
        <v>1582</v>
      </c>
      <c r="F4976" s="651">
        <v>12500</v>
      </c>
      <c r="G4976" s="649" t="s">
        <v>5228</v>
      </c>
      <c r="H4976" s="649" t="s">
        <v>1015</v>
      </c>
      <c r="I4976" s="652">
        <v>3342</v>
      </c>
      <c r="J4976" s="643" t="s">
        <v>1026</v>
      </c>
      <c r="K4976" s="646" t="s">
        <v>6248</v>
      </c>
      <c r="L4976" t="str">
        <f>VLOOKUP(J4976,'State V-Lookup'!$A$1:$B$19,2,0)</f>
        <v>TENNESSEE</v>
      </c>
      <c r="M4976" t="str">
        <f>VLOOKUP(I4976,'Cost Center VLookup'!$A$1:$C$99,2,0)</f>
        <v>3342 Mid St Div Franklin Operations</v>
      </c>
      <c r="N4976" t="str">
        <f>VLOOKUP(I4976,'Cost Center VLookup'!$A$1:$C$89,3,0)</f>
        <v>Kenny Hay / Steve Steiger</v>
      </c>
      <c r="O4976" t="str">
        <f>VLOOKUP(I4976,'Cost Center VLookup'!$A$1:$D$97,4,0)</f>
        <v>Brett Lowe</v>
      </c>
    </row>
    <row r="4977" spans="1:15" ht="15">
      <c r="A4977" s="653" t="s">
        <v>6481</v>
      </c>
      <c r="B4977" s="654">
        <v>202403</v>
      </c>
      <c r="C4977" s="98" t="s">
        <v>6278</v>
      </c>
      <c r="D4977" s="653" t="s">
        <v>6482</v>
      </c>
      <c r="E4977" s="653" t="s">
        <v>5281</v>
      </c>
      <c r="F4977" s="655">
        <v>500</v>
      </c>
      <c r="G4977" s="653" t="s">
        <v>5228</v>
      </c>
      <c r="H4977" s="653" t="s">
        <v>1015</v>
      </c>
      <c r="I4977" s="654">
        <v>2737</v>
      </c>
      <c r="J4977" s="643" t="s">
        <v>1011</v>
      </c>
      <c r="K4977" s="649" t="s">
        <v>6251</v>
      </c>
      <c r="L4977" t="str">
        <f>VLOOKUP(J4977,'State V-Lookup'!$A$1:$B$19,2,0)</f>
        <v>KENTUCKY</v>
      </c>
      <c r="M4977" t="str">
        <f>VLOOKUP(I4977,'Cost Center VLookup'!$A$1:$C$99,2,0)</f>
        <v>2737 KY Div Danville C&amp;M/Service</v>
      </c>
      <c r="N4977" t="str">
        <f>VLOOKUP(I4977,'Cost Center VLookup'!$A$1:$C$89,3,0)</f>
        <v>Jimmy Dale Smith</v>
      </c>
      <c r="O4977" t="str">
        <f>VLOOKUP(I4977,'Cost Center VLookup'!$A$1:$D$97,4,0)</f>
        <v>Mike Close</v>
      </c>
    </row>
    <row r="4978" spans="1:15" ht="15">
      <c r="A4978" s="653" t="s">
        <v>6481</v>
      </c>
      <c r="B4978" s="654">
        <v>202403</v>
      </c>
      <c r="C4978" s="98" t="s">
        <v>6278</v>
      </c>
      <c r="D4978" s="653" t="s">
        <v>6483</v>
      </c>
      <c r="E4978" s="653" t="s">
        <v>1785</v>
      </c>
      <c r="F4978" s="655">
        <v>1000</v>
      </c>
      <c r="G4978" s="653" t="s">
        <v>5228</v>
      </c>
      <c r="H4978" s="653" t="s">
        <v>1015</v>
      </c>
      <c r="I4978" s="654">
        <v>2636</v>
      </c>
      <c r="J4978" s="643" t="s">
        <v>1011</v>
      </c>
      <c r="K4978" s="653" t="s">
        <v>6282</v>
      </c>
      <c r="L4978" t="str">
        <f>VLOOKUP(J4978,'State V-Lookup'!$A$1:$B$19,2,0)</f>
        <v>KENTUCKY</v>
      </c>
      <c r="M4978" t="str">
        <f>VLOOKUP(I4978,'Cost Center VLookup'!$A$1:$C$99,2,0)</f>
        <v>2636 KY Div Owensboro C&amp;M/Service</v>
      </c>
      <c r="N4978" t="str">
        <f>VLOOKUP(I4978,'Cost Center VLookup'!$A$1:$C$89,3,0)</f>
        <v>Robbie Porter / Daniel Mayfield</v>
      </c>
      <c r="O4978" t="str">
        <f>VLOOKUP(I4978,'Cost Center VLookup'!$A$1:$D$97,4,0)</f>
        <v>Mariam Tucker</v>
      </c>
    </row>
    <row r="4979" spans="1:15" ht="15">
      <c r="A4979" s="653" t="s">
        <v>6481</v>
      </c>
      <c r="B4979" s="654">
        <v>202403</v>
      </c>
      <c r="C4979" s="98" t="s">
        <v>6278</v>
      </c>
      <c r="D4979" s="653" t="s">
        <v>6484</v>
      </c>
      <c r="E4979" s="653" t="s">
        <v>1524</v>
      </c>
      <c r="F4979" s="655">
        <v>33898.300000000003</v>
      </c>
      <c r="G4979" s="653" t="s">
        <v>5493</v>
      </c>
      <c r="H4979" s="653" t="s">
        <v>4550</v>
      </c>
      <c r="I4979" s="654">
        <v>2636</v>
      </c>
      <c r="J4979" s="643" t="s">
        <v>1011</v>
      </c>
      <c r="K4979" s="653" t="s">
        <v>6282</v>
      </c>
      <c r="L4979" t="str">
        <f>VLOOKUP(J4979,'State V-Lookup'!$A$1:$B$19,2,0)</f>
        <v>KENTUCKY</v>
      </c>
      <c r="M4979" t="str">
        <f>VLOOKUP(I4979,'Cost Center VLookup'!$A$1:$C$99,2,0)</f>
        <v>2636 KY Div Owensboro C&amp;M/Service</v>
      </c>
      <c r="N4979" t="str">
        <f>VLOOKUP(I4979,'Cost Center VLookup'!$A$1:$C$89,3,0)</f>
        <v>Robbie Porter / Daniel Mayfield</v>
      </c>
      <c r="O4979" t="str">
        <f>VLOOKUP(I4979,'Cost Center VLookup'!$A$1:$D$97,4,0)</f>
        <v>Mariam Tucker</v>
      </c>
    </row>
    <row r="4980" spans="1:15" ht="15">
      <c r="A4980" s="653" t="s">
        <v>6481</v>
      </c>
      <c r="B4980" s="654">
        <v>202403</v>
      </c>
      <c r="C4980" s="98" t="s">
        <v>6278</v>
      </c>
      <c r="D4980" s="653" t="s">
        <v>6485</v>
      </c>
      <c r="E4980" s="653" t="s">
        <v>578</v>
      </c>
      <c r="F4980" s="655">
        <v>33898.31</v>
      </c>
      <c r="G4980" s="653" t="s">
        <v>5493</v>
      </c>
      <c r="H4980" s="653" t="s">
        <v>4550</v>
      </c>
      <c r="I4980" s="654">
        <v>2736</v>
      </c>
      <c r="J4980" s="643" t="s">
        <v>1011</v>
      </c>
      <c r="K4980" s="653" t="s">
        <v>6282</v>
      </c>
      <c r="L4980" t="str">
        <f>VLOOKUP(J4980,'State V-Lookup'!$A$1:$B$19,2,0)</f>
        <v>KENTUCKY</v>
      </c>
      <c r="M4980" t="str">
        <f>VLOOKUP(I4980,'Cost Center VLookup'!$A$1:$C$99,2,0)</f>
        <v>2736 KY Div Hopkinsville C&amp;M/Service</v>
      </c>
      <c r="N4980" t="str">
        <f>VLOOKUP(I4980,'Cost Center VLookup'!$A$1:$C$89,3,0)</f>
        <v>Ryan Tolbert</v>
      </c>
      <c r="O4980" t="str">
        <f>VLOOKUP(I4980,'Cost Center VLookup'!$A$1:$D$97,4,0)</f>
        <v>Mariam Tucker</v>
      </c>
    </row>
    <row r="4981" spans="1:15" ht="15">
      <c r="A4981" s="653" t="s">
        <v>6486</v>
      </c>
      <c r="B4981" s="654">
        <v>202403</v>
      </c>
      <c r="C4981" s="98" t="s">
        <v>6278</v>
      </c>
      <c r="D4981" s="653" t="s">
        <v>6487</v>
      </c>
      <c r="E4981" s="653" t="s">
        <v>6488</v>
      </c>
      <c r="F4981" s="655">
        <v>2500</v>
      </c>
      <c r="G4981" s="653" t="s">
        <v>5228</v>
      </c>
      <c r="H4981" s="653" t="s">
        <v>1015</v>
      </c>
      <c r="I4981" s="654">
        <v>2734</v>
      </c>
      <c r="J4981" s="643" t="s">
        <v>1011</v>
      </c>
      <c r="K4981" s="653" t="s">
        <v>6282</v>
      </c>
      <c r="L4981" t="str">
        <f>VLOOKUP(J4981,'State V-Lookup'!$A$1:$B$19,2,0)</f>
        <v>KENTUCKY</v>
      </c>
      <c r="M4981" t="str">
        <f>VLOOKUP(I4981,'Cost Center VLookup'!$A$1:$C$99,2,0)</f>
        <v>2734 KY Div Bowling Green C&amp;M/Service</v>
      </c>
      <c r="N4981" t="str">
        <f>VLOOKUP(I4981,'Cost Center VLookup'!$A$1:$C$89,3,0)</f>
        <v>Don Bonner / Kolby Beals</v>
      </c>
      <c r="O4981" t="str">
        <f>VLOOKUP(I4981,'Cost Center VLookup'!$A$1:$D$97,4,0)</f>
        <v>Mike Close</v>
      </c>
    </row>
    <row r="4982" spans="1:15" ht="15">
      <c r="A4982" s="653" t="s">
        <v>6486</v>
      </c>
      <c r="B4982" s="654">
        <v>202403</v>
      </c>
      <c r="C4982" s="98" t="s">
        <v>6278</v>
      </c>
      <c r="D4982" s="653" t="s">
        <v>6489</v>
      </c>
      <c r="E4982" s="653" t="s">
        <v>6093</v>
      </c>
      <c r="F4982" s="655">
        <v>100</v>
      </c>
      <c r="G4982" s="653" t="s">
        <v>5228</v>
      </c>
      <c r="H4982" s="653" t="s">
        <v>1015</v>
      </c>
      <c r="I4982" s="654">
        <v>2737</v>
      </c>
      <c r="J4982" s="643" t="s">
        <v>1011</v>
      </c>
      <c r="K4982" s="653" t="s">
        <v>6282</v>
      </c>
      <c r="L4982" t="str">
        <f>VLOOKUP(J4982,'State V-Lookup'!$A$1:$B$19,2,0)</f>
        <v>KENTUCKY</v>
      </c>
      <c r="M4982" t="str">
        <f>VLOOKUP(I4982,'Cost Center VLookup'!$A$1:$C$99,2,0)</f>
        <v>2737 KY Div Danville C&amp;M/Service</v>
      </c>
      <c r="N4982" t="str">
        <f>VLOOKUP(I4982,'Cost Center VLookup'!$A$1:$C$89,3,0)</f>
        <v>Jimmy Dale Smith</v>
      </c>
      <c r="O4982" t="str">
        <f>VLOOKUP(I4982,'Cost Center VLookup'!$A$1:$D$97,4,0)</f>
        <v>Mike Close</v>
      </c>
    </row>
    <row r="4983" spans="1:15" ht="15">
      <c r="A4983" s="653" t="s">
        <v>6486</v>
      </c>
      <c r="B4983" s="654">
        <v>202403</v>
      </c>
      <c r="C4983" s="98" t="s">
        <v>6278</v>
      </c>
      <c r="D4983" s="653" t="s">
        <v>6490</v>
      </c>
      <c r="E4983" s="653" t="s">
        <v>781</v>
      </c>
      <c r="F4983" s="655">
        <v>500</v>
      </c>
      <c r="G4983" s="653" t="s">
        <v>5241</v>
      </c>
      <c r="H4983" s="653" t="s">
        <v>1016</v>
      </c>
      <c r="I4983" s="654">
        <v>2736</v>
      </c>
      <c r="J4983" s="643" t="s">
        <v>1011</v>
      </c>
      <c r="K4983" s="643" t="s">
        <v>6268</v>
      </c>
      <c r="L4983" t="str">
        <f>VLOOKUP(J4983,'State V-Lookup'!$A$1:$B$19,2,0)</f>
        <v>KENTUCKY</v>
      </c>
      <c r="M4983" t="str">
        <f>VLOOKUP(I4983,'Cost Center VLookup'!$A$1:$C$99,2,0)</f>
        <v>2736 KY Div Hopkinsville C&amp;M/Service</v>
      </c>
      <c r="N4983" t="str">
        <f>VLOOKUP(I4983,'Cost Center VLookup'!$A$1:$C$89,3,0)</f>
        <v>Ryan Tolbert</v>
      </c>
      <c r="O4983" t="str">
        <f>VLOOKUP(I4983,'Cost Center VLookup'!$A$1:$D$97,4,0)</f>
        <v>Mariam Tucker</v>
      </c>
    </row>
    <row r="4984" spans="1:15" ht="15" hidden="1">
      <c r="A4984" s="653" t="s">
        <v>6491</v>
      </c>
      <c r="B4984" s="654">
        <v>202403</v>
      </c>
      <c r="C4984" s="98" t="s">
        <v>6278</v>
      </c>
      <c r="D4984" s="653" t="s">
        <v>6492</v>
      </c>
      <c r="E4984" s="653" t="s">
        <v>5877</v>
      </c>
      <c r="F4984" s="655">
        <v>750</v>
      </c>
      <c r="G4984" s="653" t="s">
        <v>5228</v>
      </c>
      <c r="H4984" s="653" t="s">
        <v>1015</v>
      </c>
      <c r="I4984" s="654">
        <v>3434</v>
      </c>
      <c r="J4984" s="643" t="s">
        <v>1026</v>
      </c>
      <c r="K4984" s="653" t="s">
        <v>6282</v>
      </c>
      <c r="L4984" t="str">
        <f>VLOOKUP(J4984,'State V-Lookup'!$A$1:$B$19,2,0)</f>
        <v>TENNESSEE</v>
      </c>
      <c r="M4984" t="str">
        <f>VLOOKUP(I4984,'Cost Center VLookup'!$A$1:$C$99,2,0)</f>
        <v>3434 Mid St Div Maryville Operations</v>
      </c>
      <c r="N4984" t="str">
        <f>VLOOKUP(I4984,'Cost Center VLookup'!$A$1:$C$89,3,0)</f>
        <v>Bobby Burrell</v>
      </c>
      <c r="O4984" t="str">
        <f>VLOOKUP(I4984,'Cost Center VLookup'!$A$1:$D$97,4,0)</f>
        <v>Bernie Anderson</v>
      </c>
    </row>
    <row r="4985" spans="1:15" ht="15">
      <c r="A4985" s="653" t="s">
        <v>6493</v>
      </c>
      <c r="B4985" s="654">
        <v>202403</v>
      </c>
      <c r="C4985" s="98" t="s">
        <v>6278</v>
      </c>
      <c r="D4985" s="653" t="s">
        <v>6494</v>
      </c>
      <c r="E4985" s="653" t="s">
        <v>583</v>
      </c>
      <c r="F4985" s="655">
        <v>33898.31</v>
      </c>
      <c r="G4985" s="653" t="s">
        <v>5493</v>
      </c>
      <c r="H4985" s="653" t="s">
        <v>4550</v>
      </c>
      <c r="I4985" s="654">
        <v>2637</v>
      </c>
      <c r="J4985" s="643" t="s">
        <v>1011</v>
      </c>
      <c r="K4985" s="646" t="s">
        <v>6282</v>
      </c>
      <c r="L4985" t="str">
        <f>VLOOKUP(J4985,'State V-Lookup'!$A$1:$B$19,2,0)</f>
        <v>KENTUCKY</v>
      </c>
      <c r="M4985" t="str">
        <f>VLOOKUP(I4985,'Cost Center VLookup'!$A$1:$C$99,2,0)</f>
        <v>2637 KY Div Paducah C&amp;M/Service</v>
      </c>
      <c r="N4985" t="str">
        <f>VLOOKUP(I4985,'Cost Center VLookup'!$A$1:$C$89,3,0)</f>
        <v>Pat Mattingly / Sean Jones</v>
      </c>
      <c r="O4985" t="str">
        <f>VLOOKUP(I4985,'Cost Center VLookup'!$A$1:$D$97,4,0)</f>
        <v>Ryan Tolbert</v>
      </c>
    </row>
    <row r="4986" spans="1:15" ht="15">
      <c r="A4986" s="653" t="s">
        <v>6493</v>
      </c>
      <c r="B4986" s="654">
        <v>202403</v>
      </c>
      <c r="C4986" s="98" t="s">
        <v>6278</v>
      </c>
      <c r="D4986" s="653" t="s">
        <v>6495</v>
      </c>
      <c r="E4986" s="653" t="s">
        <v>581</v>
      </c>
      <c r="F4986" s="655">
        <v>33898.300000000003</v>
      </c>
      <c r="G4986" s="653" t="s">
        <v>5493</v>
      </c>
      <c r="H4986" s="653" t="s">
        <v>4550</v>
      </c>
      <c r="I4986" s="654">
        <v>2636</v>
      </c>
      <c r="J4986" s="643" t="s">
        <v>1011</v>
      </c>
      <c r="K4986" s="646" t="s">
        <v>6282</v>
      </c>
      <c r="L4986" t="str">
        <f>VLOOKUP(J4986,'State V-Lookup'!$A$1:$B$19,2,0)</f>
        <v>KENTUCKY</v>
      </c>
      <c r="M4986" t="str">
        <f>VLOOKUP(I4986,'Cost Center VLookup'!$A$1:$C$99,2,0)</f>
        <v>2636 KY Div Owensboro C&amp;M/Service</v>
      </c>
      <c r="N4986" t="str">
        <f>VLOOKUP(I4986,'Cost Center VLookup'!$A$1:$C$89,3,0)</f>
        <v>Robbie Porter / Daniel Mayfield</v>
      </c>
      <c r="O4986" t="str">
        <f>VLOOKUP(I4986,'Cost Center VLookup'!$A$1:$D$97,4,0)</f>
        <v>Mariam Tucker</v>
      </c>
    </row>
    <row r="4987" spans="1:15" ht="15">
      <c r="A4987" s="653" t="s">
        <v>6496</v>
      </c>
      <c r="B4987" s="654">
        <v>202403</v>
      </c>
      <c r="C4987" s="98" t="s">
        <v>6278</v>
      </c>
      <c r="D4987" s="653" t="s">
        <v>6497</v>
      </c>
      <c r="E4987" s="653" t="s">
        <v>2988</v>
      </c>
      <c r="F4987" s="655">
        <v>500</v>
      </c>
      <c r="G4987" s="653" t="s">
        <v>5228</v>
      </c>
      <c r="H4987" s="653" t="s">
        <v>1015</v>
      </c>
      <c r="I4987" s="654">
        <v>2637</v>
      </c>
      <c r="J4987" s="643" t="s">
        <v>1011</v>
      </c>
      <c r="K4987" s="646" t="s">
        <v>6282</v>
      </c>
      <c r="L4987" t="str">
        <f>VLOOKUP(J4987,'State V-Lookup'!$A$1:$B$19,2,0)</f>
        <v>KENTUCKY</v>
      </c>
      <c r="M4987" t="str">
        <f>VLOOKUP(I4987,'Cost Center VLookup'!$A$1:$C$99,2,0)</f>
        <v>2637 KY Div Paducah C&amp;M/Service</v>
      </c>
      <c r="N4987" t="str">
        <f>VLOOKUP(I4987,'Cost Center VLookup'!$A$1:$C$89,3,0)</f>
        <v>Pat Mattingly / Sean Jones</v>
      </c>
      <c r="O4987" t="str">
        <f>VLOOKUP(I4987,'Cost Center VLookup'!$A$1:$D$97,4,0)</f>
        <v>Ryan Tolbert</v>
      </c>
    </row>
    <row r="4988" spans="1:15" ht="15" hidden="1">
      <c r="A4988" s="653" t="s">
        <v>6498</v>
      </c>
      <c r="B4988" s="654">
        <v>202403</v>
      </c>
      <c r="C4988" s="98" t="s">
        <v>6278</v>
      </c>
      <c r="D4988" s="653" t="s">
        <v>6499</v>
      </c>
      <c r="E4988" s="653" t="s">
        <v>4062</v>
      </c>
      <c r="F4988" s="655">
        <v>4000</v>
      </c>
      <c r="G4988" s="653" t="s">
        <v>5513</v>
      </c>
      <c r="H4988" s="653" t="s">
        <v>1017</v>
      </c>
      <c r="I4988" s="654">
        <v>3436</v>
      </c>
      <c r="J4988" s="643" t="s">
        <v>1026</v>
      </c>
      <c r="K4988" s="643" t="s">
        <v>6268</v>
      </c>
      <c r="L4988" t="str">
        <f>VLOOKUP(J4988,'State V-Lookup'!$A$1:$B$19,2,0)</f>
        <v>TENNESSEE</v>
      </c>
      <c r="M4988" t="str">
        <f>VLOOKUP(I4988,'Cost Center VLookup'!$A$1:$C$99,2,0)</f>
        <v>3436 Mid St Div Johnson City Tri-Cities Operations</v>
      </c>
      <c r="N4988" t="str">
        <f>VLOOKUP(I4988,'Cost Center VLookup'!$A$1:$C$89,3,0)</f>
        <v>John Bradley</v>
      </c>
      <c r="O4988" t="str">
        <f>VLOOKUP(I4988,'Cost Center VLookup'!$A$1:$D$97,4,0)</f>
        <v>Bernie Anderson</v>
      </c>
    </row>
    <row r="4989" spans="1:15" ht="15">
      <c r="A4989" s="653" t="s">
        <v>6500</v>
      </c>
      <c r="B4989" s="654">
        <v>202403</v>
      </c>
      <c r="C4989" s="98" t="s">
        <v>6278</v>
      </c>
      <c r="D4989" s="653" t="s">
        <v>6501</v>
      </c>
      <c r="E4989" s="653" t="s">
        <v>781</v>
      </c>
      <c r="F4989" s="655">
        <v>5000</v>
      </c>
      <c r="G4989" s="653" t="s">
        <v>5241</v>
      </c>
      <c r="H4989" s="653" t="s">
        <v>1016</v>
      </c>
      <c r="I4989" s="654">
        <v>2734</v>
      </c>
      <c r="J4989" s="643" t="s">
        <v>1011</v>
      </c>
      <c r="K4989" s="649" t="s">
        <v>6251</v>
      </c>
      <c r="L4989" t="str">
        <f>VLOOKUP(J4989,'State V-Lookup'!$A$1:$B$19,2,0)</f>
        <v>KENTUCKY</v>
      </c>
      <c r="M4989" t="str">
        <f>VLOOKUP(I4989,'Cost Center VLookup'!$A$1:$C$99,2,0)</f>
        <v>2734 KY Div Bowling Green C&amp;M/Service</v>
      </c>
      <c r="N4989" t="str">
        <f>VLOOKUP(I4989,'Cost Center VLookup'!$A$1:$C$89,3,0)</f>
        <v>Don Bonner / Kolby Beals</v>
      </c>
      <c r="O4989" t="str">
        <f>VLOOKUP(I4989,'Cost Center VLookup'!$A$1:$D$97,4,0)</f>
        <v>Mike Close</v>
      </c>
    </row>
    <row r="4990" spans="1:15" ht="15">
      <c r="A4990" s="653" t="s">
        <v>6502</v>
      </c>
      <c r="B4990" s="654">
        <v>202403</v>
      </c>
      <c r="C4990" s="98" t="s">
        <v>6278</v>
      </c>
      <c r="D4990" s="653" t="s">
        <v>6503</v>
      </c>
      <c r="E4990" s="653" t="s">
        <v>3333</v>
      </c>
      <c r="F4990" s="655">
        <v>250</v>
      </c>
      <c r="G4990" s="653" t="s">
        <v>5228</v>
      </c>
      <c r="H4990" s="653" t="s">
        <v>1015</v>
      </c>
      <c r="I4990" s="654">
        <v>2736</v>
      </c>
      <c r="J4990" s="643" t="s">
        <v>1011</v>
      </c>
      <c r="K4990" s="646" t="s">
        <v>6248</v>
      </c>
      <c r="L4990" t="str">
        <f>VLOOKUP(J4990,'State V-Lookup'!$A$1:$B$19,2,0)</f>
        <v>KENTUCKY</v>
      </c>
      <c r="M4990" t="str">
        <f>VLOOKUP(I4990,'Cost Center VLookup'!$A$1:$C$99,2,0)</f>
        <v>2736 KY Div Hopkinsville C&amp;M/Service</v>
      </c>
      <c r="N4990" t="str">
        <f>VLOOKUP(I4990,'Cost Center VLookup'!$A$1:$C$89,3,0)</f>
        <v>Ryan Tolbert</v>
      </c>
      <c r="O4990" t="str">
        <f>VLOOKUP(I4990,'Cost Center VLookup'!$A$1:$D$97,4,0)</f>
        <v>Mariam Tucker</v>
      </c>
    </row>
    <row r="4991" spans="1:15" ht="15" hidden="1">
      <c r="A4991" s="653" t="s">
        <v>6502</v>
      </c>
      <c r="B4991" s="654">
        <v>202403</v>
      </c>
      <c r="C4991" s="98" t="s">
        <v>6278</v>
      </c>
      <c r="D4991" s="653" t="s">
        <v>6504</v>
      </c>
      <c r="E4991" s="653" t="s">
        <v>2452</v>
      </c>
      <c r="F4991" s="655">
        <v>1250</v>
      </c>
      <c r="G4991" s="653" t="s">
        <v>5228</v>
      </c>
      <c r="H4991" s="653" t="s">
        <v>1015</v>
      </c>
      <c r="I4991" s="654">
        <v>3343</v>
      </c>
      <c r="J4991" s="643" t="s">
        <v>1026</v>
      </c>
      <c r="K4991" s="646" t="s">
        <v>6248</v>
      </c>
      <c r="L4991" t="str">
        <f>VLOOKUP(J4991,'State V-Lookup'!$A$1:$B$19,2,0)</f>
        <v>TENNESSEE</v>
      </c>
      <c r="M4991" t="str">
        <f>VLOOKUP(I4991,'Cost Center VLookup'!$A$1:$C$99,2,0)</f>
        <v>3343 Mid St Div Murfreesboro Operations</v>
      </c>
      <c r="N4991" t="str">
        <f>VLOOKUP(I4991,'Cost Center VLookup'!$A$1:$C$89,3,0)</f>
        <v>James Robbins / Jason Griffin</v>
      </c>
      <c r="O4991" t="str">
        <f>VLOOKUP(I4991,'Cost Center VLookup'!$A$1:$D$97,4,0)</f>
        <v>Brett Lowe</v>
      </c>
    </row>
    <row r="4992" spans="1:15" ht="15">
      <c r="A4992" s="653" t="s">
        <v>6505</v>
      </c>
      <c r="B4992" s="654">
        <v>202403</v>
      </c>
      <c r="C4992" s="98" t="s">
        <v>6278</v>
      </c>
      <c r="D4992" s="653" t="s">
        <v>6506</v>
      </c>
      <c r="E4992" s="653" t="s">
        <v>1410</v>
      </c>
      <c r="F4992" s="655">
        <v>250</v>
      </c>
      <c r="G4992" s="653" t="s">
        <v>5226</v>
      </c>
      <c r="H4992" s="653" t="s">
        <v>1012</v>
      </c>
      <c r="I4992" s="654">
        <v>2734</v>
      </c>
      <c r="J4992" s="643" t="s">
        <v>1011</v>
      </c>
      <c r="K4992" s="643" t="s">
        <v>6268</v>
      </c>
      <c r="L4992" t="str">
        <f>VLOOKUP(J4992,'State V-Lookup'!$A$1:$B$19,2,0)</f>
        <v>KENTUCKY</v>
      </c>
      <c r="M4992" t="str">
        <f>VLOOKUP(I4992,'Cost Center VLookup'!$A$1:$C$99,2,0)</f>
        <v>2734 KY Div Bowling Green C&amp;M/Service</v>
      </c>
      <c r="N4992" t="str">
        <f>VLOOKUP(I4992,'Cost Center VLookup'!$A$1:$C$89,3,0)</f>
        <v>Don Bonner / Kolby Beals</v>
      </c>
      <c r="O4992" t="str">
        <f>VLOOKUP(I4992,'Cost Center VLookup'!$A$1:$D$97,4,0)</f>
        <v>Mike Close</v>
      </c>
    </row>
    <row r="4993" spans="1:15" ht="15">
      <c r="A4993" s="653" t="s">
        <v>6507</v>
      </c>
      <c r="B4993" s="654">
        <v>202403</v>
      </c>
      <c r="C4993" s="98" t="s">
        <v>6278</v>
      </c>
      <c r="D4993" s="653" t="s">
        <v>6508</v>
      </c>
      <c r="E4993" s="653" t="s">
        <v>691</v>
      </c>
      <c r="F4993" s="655">
        <v>500</v>
      </c>
      <c r="G4993" s="653" t="s">
        <v>5228</v>
      </c>
      <c r="H4993" s="653" t="s">
        <v>1015</v>
      </c>
      <c r="I4993" s="654">
        <v>2636</v>
      </c>
      <c r="J4993" s="643" t="s">
        <v>1011</v>
      </c>
      <c r="K4993" s="643" t="s">
        <v>6263</v>
      </c>
      <c r="L4993" t="str">
        <f>VLOOKUP(J4993,'State V-Lookup'!$A$1:$B$19,2,0)</f>
        <v>KENTUCKY</v>
      </c>
      <c r="M4993" t="str">
        <f>VLOOKUP(I4993,'Cost Center VLookup'!$A$1:$C$99,2,0)</f>
        <v>2636 KY Div Owensboro C&amp;M/Service</v>
      </c>
      <c r="N4993" t="str">
        <f>VLOOKUP(I4993,'Cost Center VLookup'!$A$1:$C$89,3,0)</f>
        <v>Robbie Porter / Daniel Mayfield</v>
      </c>
      <c r="O4993" t="str">
        <f>VLOOKUP(I4993,'Cost Center VLookup'!$A$1:$D$97,4,0)</f>
        <v>Mariam Tucker</v>
      </c>
    </row>
    <row r="4994" spans="1:15" ht="15">
      <c r="A4994" s="653" t="s">
        <v>6509</v>
      </c>
      <c r="B4994" s="654">
        <v>202403</v>
      </c>
      <c r="C4994" s="98" t="s">
        <v>6278</v>
      </c>
      <c r="D4994" s="653" t="s">
        <v>6510</v>
      </c>
      <c r="E4994" s="653" t="s">
        <v>2162</v>
      </c>
      <c r="F4994" s="655">
        <v>1500</v>
      </c>
      <c r="G4994" s="653" t="s">
        <v>5228</v>
      </c>
      <c r="H4994" s="653" t="s">
        <v>1015</v>
      </c>
      <c r="I4994" s="654">
        <v>2637</v>
      </c>
      <c r="J4994" s="643" t="s">
        <v>1011</v>
      </c>
      <c r="K4994" s="646" t="s">
        <v>6282</v>
      </c>
      <c r="L4994" t="str">
        <f>VLOOKUP(J4994,'State V-Lookup'!$A$1:$B$19,2,0)</f>
        <v>KENTUCKY</v>
      </c>
      <c r="M4994" t="str">
        <f>VLOOKUP(I4994,'Cost Center VLookup'!$A$1:$C$99,2,0)</f>
        <v>2637 KY Div Paducah C&amp;M/Service</v>
      </c>
      <c r="N4994" t="str">
        <f>VLOOKUP(I4994,'Cost Center VLookup'!$A$1:$C$89,3,0)</f>
        <v>Pat Mattingly / Sean Jones</v>
      </c>
      <c r="O4994" t="str">
        <f>VLOOKUP(I4994,'Cost Center VLookup'!$A$1:$D$97,4,0)</f>
        <v>Ryan Tolbert</v>
      </c>
    </row>
    <row r="4995" spans="1:15" ht="15" hidden="1">
      <c r="A4995" s="653" t="s">
        <v>6511</v>
      </c>
      <c r="B4995" s="654">
        <v>202403</v>
      </c>
      <c r="C4995" s="98" t="s">
        <v>6278</v>
      </c>
      <c r="D4995" s="653" t="s">
        <v>6512</v>
      </c>
      <c r="E4995" s="653" t="s">
        <v>6513</v>
      </c>
      <c r="F4995" s="655">
        <v>2000</v>
      </c>
      <c r="G4995" s="653" t="s">
        <v>5228</v>
      </c>
      <c r="H4995" s="653" t="s">
        <v>1015</v>
      </c>
      <c r="I4995" s="654">
        <v>3439</v>
      </c>
      <c r="J4995" s="656" t="s">
        <v>1035</v>
      </c>
      <c r="K4995" s="643" t="s">
        <v>6279</v>
      </c>
      <c r="L4995" t="str">
        <f>VLOOKUP(J4995,'State V-Lookup'!$A$1:$B$19,2,0)</f>
        <v>VIRGINIA</v>
      </c>
      <c r="M4995" t="str">
        <f>VLOOKUP(I4995,'Cost Center VLookup'!$A$1:$C$99,2,0)</f>
        <v>3439 Mid St Div New River South Operations</v>
      </c>
      <c r="N4995" t="str">
        <f>VLOOKUP(I4995,'Cost Center VLookup'!$A$1:$C$89,3,0)</f>
        <v>Alex House</v>
      </c>
      <c r="O4995" t="str">
        <f>VLOOKUP(I4995,'Cost Center VLookup'!$A$1:$D$97,4,0)</f>
        <v>Bernie Anderson</v>
      </c>
    </row>
    <row r="4996" spans="1:15" s="448" customFormat="1" ht="15" hidden="1">
      <c r="A4996" s="661" t="s">
        <v>6514</v>
      </c>
      <c r="B4996" s="662">
        <v>202403</v>
      </c>
      <c r="C4996" s="446" t="s">
        <v>6278</v>
      </c>
      <c r="D4996" s="661" t="s">
        <v>6515</v>
      </c>
      <c r="E4996" s="661" t="s">
        <v>5912</v>
      </c>
      <c r="F4996" s="663">
        <v>1500</v>
      </c>
      <c r="G4996" s="661" t="s">
        <v>5241</v>
      </c>
      <c r="H4996" s="661" t="s">
        <v>1016</v>
      </c>
      <c r="I4996" s="662">
        <v>3307</v>
      </c>
      <c r="J4996" s="664" t="s">
        <v>1026</v>
      </c>
      <c r="K4996" s="643" t="s">
        <v>6268</v>
      </c>
      <c r="L4996" s="448" t="str">
        <f>VLOOKUP(J4996,'State V-Lookup'!$A$1:$B$19,2,0)</f>
        <v>TENNESSEE</v>
      </c>
      <c r="M4996" s="448" t="str">
        <f>VLOOKUP(I4996,'Cost Center VLookup'!$A$1:$C$99,2,0)</f>
        <v>3307 Mid St Div Franklin Finance</v>
      </c>
      <c r="N4996" s="448" t="str">
        <f>VLOOKUP(I4996,'Cost Center VLookup'!$A$1:$C$89,3,0)</f>
        <v>Marcie Wessinger</v>
      </c>
      <c r="O4996" s="448" t="str">
        <f>VLOOKUP(I4996,'Cost Center VLookup'!$A$1:$D$97,4,0)</f>
        <v>Administration</v>
      </c>
    </row>
    <row r="4997" spans="1:15" ht="15">
      <c r="A4997" s="657" t="s">
        <v>6516</v>
      </c>
      <c r="B4997" s="658">
        <v>202404</v>
      </c>
      <c r="C4997" s="98" t="s">
        <v>6278</v>
      </c>
      <c r="D4997" s="657" t="s">
        <v>6517</v>
      </c>
      <c r="E4997" s="657" t="s">
        <v>4285</v>
      </c>
      <c r="F4997" s="659">
        <v>300</v>
      </c>
      <c r="G4997" s="657" t="s">
        <v>5228</v>
      </c>
      <c r="H4997" s="657" t="s">
        <v>1015</v>
      </c>
      <c r="I4997" s="658">
        <v>2736</v>
      </c>
      <c r="J4997" s="643" t="s">
        <v>1011</v>
      </c>
      <c r="K4997" s="646" t="s">
        <v>6282</v>
      </c>
      <c r="L4997" t="str">
        <f>VLOOKUP(J4997,'State V-Lookup'!$A$1:$B$19,2,0)</f>
        <v>KENTUCKY</v>
      </c>
      <c r="M4997" t="str">
        <f>VLOOKUP(I4997,'Cost Center VLookup'!$A$1:$C$99,2,0)</f>
        <v>2736 KY Div Hopkinsville C&amp;M/Service</v>
      </c>
      <c r="N4997" t="str">
        <f>VLOOKUP(I4997,'Cost Center VLookup'!$A$1:$C$89,3,0)</f>
        <v>Ryan Tolbert</v>
      </c>
      <c r="O4997" t="str">
        <f>VLOOKUP(I4997,'Cost Center VLookup'!$A$1:$D$97,4,0)</f>
        <v>Mariam Tucker</v>
      </c>
    </row>
    <row r="4998" spans="1:15" ht="15">
      <c r="A4998" s="657" t="s">
        <v>6439</v>
      </c>
      <c r="B4998" s="658">
        <v>202404</v>
      </c>
      <c r="C4998" s="98" t="s">
        <v>6278</v>
      </c>
      <c r="D4998" s="657" t="s">
        <v>6518</v>
      </c>
      <c r="E4998" s="657" t="s">
        <v>655</v>
      </c>
      <c r="F4998" s="659">
        <v>7500</v>
      </c>
      <c r="G4998" s="657" t="s">
        <v>5228</v>
      </c>
      <c r="H4998" s="657" t="s">
        <v>1015</v>
      </c>
      <c r="I4998" s="658">
        <v>2636</v>
      </c>
      <c r="J4998" s="643" t="s">
        <v>1011</v>
      </c>
      <c r="K4998" s="646" t="s">
        <v>6282</v>
      </c>
      <c r="L4998" t="str">
        <f>VLOOKUP(J4998,'State V-Lookup'!$A$1:$B$19,2,0)</f>
        <v>KENTUCKY</v>
      </c>
      <c r="M4998" t="str">
        <f>VLOOKUP(I4998,'Cost Center VLookup'!$A$1:$C$99,2,0)</f>
        <v>2636 KY Div Owensboro C&amp;M/Service</v>
      </c>
      <c r="N4998" t="str">
        <f>VLOOKUP(I4998,'Cost Center VLookup'!$A$1:$C$89,3,0)</f>
        <v>Robbie Porter / Daniel Mayfield</v>
      </c>
      <c r="O4998" t="str">
        <f>VLOOKUP(I4998,'Cost Center VLookup'!$A$1:$D$97,4,0)</f>
        <v>Mariam Tucker</v>
      </c>
    </row>
    <row r="4999" spans="1:15" ht="15">
      <c r="A4999" s="657" t="s">
        <v>6454</v>
      </c>
      <c r="B4999" s="658">
        <v>202404</v>
      </c>
      <c r="C4999" s="98" t="s">
        <v>6278</v>
      </c>
      <c r="D4999" s="657" t="s">
        <v>6456</v>
      </c>
      <c r="E4999" s="657" t="s">
        <v>6457</v>
      </c>
      <c r="F4999" s="659">
        <v>-1000</v>
      </c>
      <c r="G4999" s="657" t="s">
        <v>5228</v>
      </c>
      <c r="H4999" s="657" t="s">
        <v>1015</v>
      </c>
      <c r="I4999" s="658">
        <v>2736</v>
      </c>
      <c r="J4999" s="643" t="s">
        <v>1011</v>
      </c>
      <c r="K4999" s="646" t="s">
        <v>6282</v>
      </c>
      <c r="L4999" t="str">
        <f>VLOOKUP(J4999,'State V-Lookup'!$A$1:$B$19,2,0)</f>
        <v>KENTUCKY</v>
      </c>
      <c r="M4999" t="str">
        <f>VLOOKUP(I4999,'Cost Center VLookup'!$A$1:$C$99,2,0)</f>
        <v>2736 KY Div Hopkinsville C&amp;M/Service</v>
      </c>
      <c r="N4999" t="str">
        <f>VLOOKUP(I4999,'Cost Center VLookup'!$A$1:$C$89,3,0)</f>
        <v>Ryan Tolbert</v>
      </c>
      <c r="O4999" t="str">
        <f>VLOOKUP(I4999,'Cost Center VLookup'!$A$1:$D$97,4,0)</f>
        <v>Mariam Tucker</v>
      </c>
    </row>
    <row r="5000" spans="1:15" ht="15">
      <c r="A5000" s="657" t="s">
        <v>6507</v>
      </c>
      <c r="B5000" s="658">
        <v>202404</v>
      </c>
      <c r="C5000" s="98" t="s">
        <v>6278</v>
      </c>
      <c r="D5000" s="657" t="s">
        <v>4670</v>
      </c>
      <c r="E5000" s="657" t="s">
        <v>6442</v>
      </c>
      <c r="F5000" s="659">
        <v>250</v>
      </c>
      <c r="G5000" s="657" t="s">
        <v>5228</v>
      </c>
      <c r="H5000" s="657" t="s">
        <v>1015</v>
      </c>
      <c r="I5000" s="658">
        <v>2736</v>
      </c>
      <c r="J5000" s="643" t="s">
        <v>1011</v>
      </c>
      <c r="K5000" s="646" t="s">
        <v>6282</v>
      </c>
      <c r="L5000" t="str">
        <f>VLOOKUP(J5000,'State V-Lookup'!$A$1:$B$19,2,0)</f>
        <v>KENTUCKY</v>
      </c>
      <c r="M5000" t="str">
        <f>VLOOKUP(I5000,'Cost Center VLookup'!$A$1:$C$99,2,0)</f>
        <v>2736 KY Div Hopkinsville C&amp;M/Service</v>
      </c>
      <c r="N5000" t="str">
        <f>VLOOKUP(I5000,'Cost Center VLookup'!$A$1:$C$89,3,0)</f>
        <v>Ryan Tolbert</v>
      </c>
      <c r="O5000" t="str">
        <f>VLOOKUP(I5000,'Cost Center VLookup'!$A$1:$D$97,4,0)</f>
        <v>Mariam Tucker</v>
      </c>
    </row>
    <row r="5001" spans="1:15" ht="15">
      <c r="A5001" s="657" t="s">
        <v>6519</v>
      </c>
      <c r="B5001" s="658">
        <v>202404</v>
      </c>
      <c r="C5001" s="98" t="s">
        <v>6278</v>
      </c>
      <c r="D5001" s="657" t="s">
        <v>6520</v>
      </c>
      <c r="E5001" s="657" t="s">
        <v>4504</v>
      </c>
      <c r="F5001" s="659">
        <v>3000</v>
      </c>
      <c r="G5001" s="657" t="s">
        <v>5228</v>
      </c>
      <c r="H5001" s="657" t="s">
        <v>1015</v>
      </c>
      <c r="I5001" s="658">
        <v>2736</v>
      </c>
      <c r="J5001" s="643" t="s">
        <v>1011</v>
      </c>
      <c r="K5001" s="646" t="s">
        <v>6282</v>
      </c>
      <c r="L5001" t="str">
        <f>VLOOKUP(J5001,'State V-Lookup'!$A$1:$B$19,2,0)</f>
        <v>KENTUCKY</v>
      </c>
      <c r="M5001" t="str">
        <f>VLOOKUP(I5001,'Cost Center VLookup'!$A$1:$C$99,2,0)</f>
        <v>2736 KY Div Hopkinsville C&amp;M/Service</v>
      </c>
      <c r="N5001" t="str">
        <f>VLOOKUP(I5001,'Cost Center VLookup'!$A$1:$C$89,3,0)</f>
        <v>Ryan Tolbert</v>
      </c>
      <c r="O5001" t="str">
        <f>VLOOKUP(I5001,'Cost Center VLookup'!$A$1:$D$97,4,0)</f>
        <v>Mariam Tucker</v>
      </c>
    </row>
    <row r="5002" spans="1:15" ht="15">
      <c r="A5002" s="657" t="s">
        <v>6521</v>
      </c>
      <c r="B5002" s="658">
        <v>202404</v>
      </c>
      <c r="C5002" s="98" t="s">
        <v>6278</v>
      </c>
      <c r="D5002" s="657" t="s">
        <v>6522</v>
      </c>
      <c r="E5002" s="657" t="s">
        <v>470</v>
      </c>
      <c r="F5002" s="659">
        <v>1500</v>
      </c>
      <c r="G5002" s="657" t="s">
        <v>5228</v>
      </c>
      <c r="H5002" s="657" t="s">
        <v>1015</v>
      </c>
      <c r="I5002" s="658">
        <v>2637</v>
      </c>
      <c r="J5002" s="643" t="s">
        <v>1011</v>
      </c>
      <c r="K5002" s="646" t="s">
        <v>6282</v>
      </c>
      <c r="L5002" t="str">
        <f>VLOOKUP(J5002,'State V-Lookup'!$A$1:$B$19,2,0)</f>
        <v>KENTUCKY</v>
      </c>
      <c r="M5002" t="str">
        <f>VLOOKUP(I5002,'Cost Center VLookup'!$A$1:$C$99,2,0)</f>
        <v>2637 KY Div Paducah C&amp;M/Service</v>
      </c>
      <c r="N5002" t="str">
        <f>VLOOKUP(I5002,'Cost Center VLookup'!$A$1:$C$89,3,0)</f>
        <v>Pat Mattingly / Sean Jones</v>
      </c>
      <c r="O5002" t="str">
        <f>VLOOKUP(I5002,'Cost Center VLookup'!$A$1:$D$97,4,0)</f>
        <v>Ryan Tolbert</v>
      </c>
    </row>
    <row r="5003" spans="1:15" ht="15">
      <c r="A5003" s="657" t="s">
        <v>6521</v>
      </c>
      <c r="B5003" s="658">
        <v>202404</v>
      </c>
      <c r="C5003" s="98" t="s">
        <v>6278</v>
      </c>
      <c r="D5003" s="657" t="s">
        <v>6523</v>
      </c>
      <c r="E5003" s="657" t="s">
        <v>3710</v>
      </c>
      <c r="F5003" s="659">
        <v>500</v>
      </c>
      <c r="G5003" s="657" t="s">
        <v>5241</v>
      </c>
      <c r="H5003" s="657" t="s">
        <v>1016</v>
      </c>
      <c r="I5003" s="658">
        <v>2634</v>
      </c>
      <c r="J5003" s="643" t="s">
        <v>1011</v>
      </c>
      <c r="K5003" s="643" t="s">
        <v>6268</v>
      </c>
      <c r="L5003" t="str">
        <f>VLOOKUP(J5003,'State V-Lookup'!$A$1:$B$19,2,0)</f>
        <v>KENTUCKY</v>
      </c>
      <c r="M5003" t="str">
        <f>VLOOKUP(I5003,'Cost Center VLookup'!$A$1:$C$99,2,0)</f>
        <v>2634 KY Div Madisonville C&amp;M/Service</v>
      </c>
      <c r="N5003" t="str">
        <f>VLOOKUP(I5003,'Cost Center VLookup'!$A$1:$C$89,3,0)</f>
        <v>Mike Coleman</v>
      </c>
      <c r="O5003" t="str">
        <f>VLOOKUP(I5003,'Cost Center VLookup'!$A$1:$D$97,4,0)</f>
        <v>Mariam Tucker</v>
      </c>
    </row>
    <row r="5004" spans="1:15" ht="15">
      <c r="A5004" s="657" t="s">
        <v>6521</v>
      </c>
      <c r="B5004" s="658">
        <v>202404</v>
      </c>
      <c r="C5004" s="98" t="s">
        <v>6278</v>
      </c>
      <c r="D5004" s="657" t="s">
        <v>6524</v>
      </c>
      <c r="E5004" s="657" t="s">
        <v>909</v>
      </c>
      <c r="F5004" s="659">
        <v>2666</v>
      </c>
      <c r="G5004" s="657" t="s">
        <v>5228</v>
      </c>
      <c r="H5004" s="657" t="s">
        <v>1015</v>
      </c>
      <c r="I5004" s="658">
        <v>2636</v>
      </c>
      <c r="J5004" s="643" t="s">
        <v>1011</v>
      </c>
      <c r="K5004" s="646" t="s">
        <v>6282</v>
      </c>
      <c r="L5004" t="str">
        <f>VLOOKUP(J5004,'State V-Lookup'!$A$1:$B$19,2,0)</f>
        <v>KENTUCKY</v>
      </c>
      <c r="M5004" t="str">
        <f>VLOOKUP(I5004,'Cost Center VLookup'!$A$1:$C$99,2,0)</f>
        <v>2636 KY Div Owensboro C&amp;M/Service</v>
      </c>
      <c r="N5004" t="str">
        <f>VLOOKUP(I5004,'Cost Center VLookup'!$A$1:$C$89,3,0)</f>
        <v>Robbie Porter / Daniel Mayfield</v>
      </c>
      <c r="O5004" t="str">
        <f>VLOOKUP(I5004,'Cost Center VLookup'!$A$1:$D$97,4,0)</f>
        <v>Mariam Tucker</v>
      </c>
    </row>
    <row r="5005" spans="1:15" ht="15">
      <c r="A5005" s="657" t="s">
        <v>6521</v>
      </c>
      <c r="B5005" s="658">
        <v>202404</v>
      </c>
      <c r="C5005" s="98" t="s">
        <v>6278</v>
      </c>
      <c r="D5005" s="657" t="s">
        <v>6524</v>
      </c>
      <c r="E5005" s="657" t="s">
        <v>909</v>
      </c>
      <c r="F5005" s="659">
        <v>2667</v>
      </c>
      <c r="G5005" s="657" t="s">
        <v>5228</v>
      </c>
      <c r="H5005" s="657" t="s">
        <v>1015</v>
      </c>
      <c r="I5005" s="658">
        <v>2637</v>
      </c>
      <c r="J5005" s="643" t="s">
        <v>1011</v>
      </c>
      <c r="K5005" s="646" t="s">
        <v>6282</v>
      </c>
      <c r="L5005" t="str">
        <f>VLOOKUP(J5005,'State V-Lookup'!$A$1:$B$19,2,0)</f>
        <v>KENTUCKY</v>
      </c>
      <c r="M5005" t="str">
        <f>VLOOKUP(I5005,'Cost Center VLookup'!$A$1:$C$99,2,0)</f>
        <v>2637 KY Div Paducah C&amp;M/Service</v>
      </c>
      <c r="N5005" t="str">
        <f>VLOOKUP(I5005,'Cost Center VLookup'!$A$1:$C$89,3,0)</f>
        <v>Pat Mattingly / Sean Jones</v>
      </c>
      <c r="O5005" t="str">
        <f>VLOOKUP(I5005,'Cost Center VLookup'!$A$1:$D$97,4,0)</f>
        <v>Ryan Tolbert</v>
      </c>
    </row>
    <row r="5006" spans="1:15" ht="15">
      <c r="A5006" s="657" t="s">
        <v>6521</v>
      </c>
      <c r="B5006" s="658">
        <v>202404</v>
      </c>
      <c r="C5006" s="98" t="s">
        <v>6278</v>
      </c>
      <c r="D5006" s="657" t="s">
        <v>6524</v>
      </c>
      <c r="E5006" s="657" t="s">
        <v>909</v>
      </c>
      <c r="F5006" s="659">
        <v>2667</v>
      </c>
      <c r="G5006" s="657" t="s">
        <v>5228</v>
      </c>
      <c r="H5006" s="657" t="s">
        <v>1015</v>
      </c>
      <c r="I5006" s="658">
        <v>2734</v>
      </c>
      <c r="J5006" s="643" t="s">
        <v>1011</v>
      </c>
      <c r="K5006" s="646" t="s">
        <v>6282</v>
      </c>
      <c r="L5006" t="str">
        <f>VLOOKUP(J5006,'State V-Lookup'!$A$1:$B$19,2,0)</f>
        <v>KENTUCKY</v>
      </c>
      <c r="M5006" t="str">
        <f>VLOOKUP(I5006,'Cost Center VLookup'!$A$1:$C$99,2,0)</f>
        <v>2734 KY Div Bowling Green C&amp;M/Service</v>
      </c>
      <c r="N5006" t="str">
        <f>VLOOKUP(I5006,'Cost Center VLookup'!$A$1:$C$89,3,0)</f>
        <v>Don Bonner / Kolby Beals</v>
      </c>
      <c r="O5006" t="str">
        <f>VLOOKUP(I5006,'Cost Center VLookup'!$A$1:$D$97,4,0)</f>
        <v>Mike Close</v>
      </c>
    </row>
    <row r="5007" spans="1:15" ht="15" hidden="1">
      <c r="A5007" s="657" t="s">
        <v>6521</v>
      </c>
      <c r="B5007" s="658">
        <v>202404</v>
      </c>
      <c r="C5007" s="98" t="s">
        <v>6278</v>
      </c>
      <c r="D5007" s="657" t="s">
        <v>6525</v>
      </c>
      <c r="E5007" s="657" t="s">
        <v>2049</v>
      </c>
      <c r="F5007" s="659">
        <v>45.94</v>
      </c>
      <c r="G5007" s="657" t="s">
        <v>5226</v>
      </c>
      <c r="H5007" s="657" t="s">
        <v>1012</v>
      </c>
      <c r="I5007" s="658">
        <v>3434</v>
      </c>
      <c r="J5007" s="643" t="s">
        <v>1026</v>
      </c>
      <c r="K5007" s="643" t="s">
        <v>6268</v>
      </c>
      <c r="L5007" t="str">
        <f>VLOOKUP(J5007,'State V-Lookup'!$A$1:$B$19,2,0)</f>
        <v>TENNESSEE</v>
      </c>
      <c r="M5007" t="str">
        <f>VLOOKUP(I5007,'Cost Center VLookup'!$A$1:$C$99,2,0)</f>
        <v>3434 Mid St Div Maryville Operations</v>
      </c>
      <c r="N5007" t="str">
        <f>VLOOKUP(I5007,'Cost Center VLookup'!$A$1:$C$89,3,0)</f>
        <v>Bobby Burrell</v>
      </c>
      <c r="O5007" t="str">
        <f>VLOOKUP(I5007,'Cost Center VLookup'!$A$1:$D$97,4,0)</f>
        <v>Bernie Anderson</v>
      </c>
    </row>
    <row r="5008" spans="1:15" ht="15" hidden="1">
      <c r="A5008" s="657" t="s">
        <v>6521</v>
      </c>
      <c r="B5008" s="658">
        <v>202404</v>
      </c>
      <c r="C5008" s="98" t="s">
        <v>6278</v>
      </c>
      <c r="D5008" s="657" t="s">
        <v>6526</v>
      </c>
      <c r="E5008" s="657" t="s">
        <v>3547</v>
      </c>
      <c r="F5008" s="659">
        <v>25000</v>
      </c>
      <c r="G5008" s="657" t="s">
        <v>5493</v>
      </c>
      <c r="H5008" s="657" t="s">
        <v>4550</v>
      </c>
      <c r="I5008" s="658">
        <v>3333</v>
      </c>
      <c r="J5008" s="643" t="s">
        <v>1026</v>
      </c>
      <c r="K5008" s="646" t="s">
        <v>6282</v>
      </c>
      <c r="L5008" t="str">
        <f>VLOOKUP(J5008,'State V-Lookup'!$A$1:$B$19,2,0)</f>
        <v>TENNESSEE</v>
      </c>
      <c r="M5008" t="str">
        <f>VLOOKUP(I5008,'Cost Center VLookup'!$A$1:$C$99,2,0)</f>
        <v>3333 Mid St Div Public Affairs</v>
      </c>
      <c r="N5008" t="str">
        <f>VLOOKUP(I5008,'Cost Center VLookup'!$A$1:$C$89,3,0)</f>
        <v>Mark Martin</v>
      </c>
      <c r="O5008" t="str">
        <f>VLOOKUP(I5008,'Cost Center VLookup'!$A$1:$D$97,4,0)</f>
        <v>Administration</v>
      </c>
    </row>
    <row r="5009" spans="1:15" ht="15">
      <c r="A5009" s="657" t="s">
        <v>6521</v>
      </c>
      <c r="B5009" s="658">
        <v>202404</v>
      </c>
      <c r="C5009" s="98" t="s">
        <v>6278</v>
      </c>
      <c r="D5009" s="657" t="s">
        <v>6527</v>
      </c>
      <c r="E5009" s="657" t="s">
        <v>6528</v>
      </c>
      <c r="F5009" s="659">
        <v>250</v>
      </c>
      <c r="G5009" s="657" t="s">
        <v>5228</v>
      </c>
      <c r="H5009" s="657" t="s">
        <v>1015</v>
      </c>
      <c r="I5009" s="658">
        <v>2738</v>
      </c>
      <c r="J5009" s="643" t="s">
        <v>1011</v>
      </c>
      <c r="K5009" s="649" t="s">
        <v>6251</v>
      </c>
      <c r="L5009" t="str">
        <f>VLOOKUP(J5009,'State V-Lookup'!$A$1:$B$19,2,0)</f>
        <v>KENTUCKY</v>
      </c>
      <c r="M5009" t="str">
        <f>VLOOKUP(I5009,'Cost Center VLookup'!$A$1:$C$99,2,0)</f>
        <v>2738 KY Div Campbellsville C&amp;M/Service</v>
      </c>
      <c r="N5009" t="str">
        <f>VLOOKUP(I5009,'Cost Center VLookup'!$A$1:$C$89,3,0)</f>
        <v>Matt Ferguson</v>
      </c>
      <c r="O5009" t="str">
        <f>VLOOKUP(I5009,'Cost Center VLookup'!$A$1:$D$97,4,0)</f>
        <v>Mike Close</v>
      </c>
    </row>
    <row r="5010" spans="1:15" ht="15">
      <c r="A5010" s="657" t="s">
        <v>6521</v>
      </c>
      <c r="B5010" s="658">
        <v>202404</v>
      </c>
      <c r="C5010" s="98" t="s">
        <v>6278</v>
      </c>
      <c r="D5010" s="657" t="s">
        <v>6529</v>
      </c>
      <c r="E5010" s="657" t="s">
        <v>6055</v>
      </c>
      <c r="F5010" s="659">
        <v>1000</v>
      </c>
      <c r="G5010" s="657" t="s">
        <v>5241</v>
      </c>
      <c r="H5010" s="657" t="s">
        <v>1016</v>
      </c>
      <c r="I5010" s="658">
        <v>2634</v>
      </c>
      <c r="J5010" s="643" t="s">
        <v>1011</v>
      </c>
      <c r="K5010" s="643" t="s">
        <v>6268</v>
      </c>
      <c r="L5010" t="str">
        <f>VLOOKUP(J5010,'State V-Lookup'!$A$1:$B$19,2,0)</f>
        <v>KENTUCKY</v>
      </c>
      <c r="M5010" t="str">
        <f>VLOOKUP(I5010,'Cost Center VLookup'!$A$1:$C$99,2,0)</f>
        <v>2634 KY Div Madisonville C&amp;M/Service</v>
      </c>
      <c r="N5010" t="str">
        <f>VLOOKUP(I5010,'Cost Center VLookup'!$A$1:$C$89,3,0)</f>
        <v>Mike Coleman</v>
      </c>
      <c r="O5010" t="str">
        <f>VLOOKUP(I5010,'Cost Center VLookup'!$A$1:$D$97,4,0)</f>
        <v>Mariam Tucker</v>
      </c>
    </row>
    <row r="5011" spans="1:15" ht="15" hidden="1">
      <c r="A5011" s="657" t="s">
        <v>6521</v>
      </c>
      <c r="B5011" s="658">
        <v>202404</v>
      </c>
      <c r="C5011" s="98" t="s">
        <v>6278</v>
      </c>
      <c r="D5011" s="657" t="s">
        <v>6530</v>
      </c>
      <c r="E5011" s="657" t="s">
        <v>581</v>
      </c>
      <c r="F5011" s="659">
        <v>20000</v>
      </c>
      <c r="G5011" s="657" t="s">
        <v>5493</v>
      </c>
      <c r="H5011" s="657" t="s">
        <v>4550</v>
      </c>
      <c r="I5011" s="658">
        <v>3333</v>
      </c>
      <c r="J5011" s="643" t="s">
        <v>1026</v>
      </c>
      <c r="K5011" s="646" t="s">
        <v>6282</v>
      </c>
      <c r="L5011" t="str">
        <f>VLOOKUP(J5011,'State V-Lookup'!$A$1:$B$19,2,0)</f>
        <v>TENNESSEE</v>
      </c>
      <c r="M5011" t="str">
        <f>VLOOKUP(I5011,'Cost Center VLookup'!$A$1:$C$99,2,0)</f>
        <v>3333 Mid St Div Public Affairs</v>
      </c>
      <c r="N5011" t="str">
        <f>VLOOKUP(I5011,'Cost Center VLookup'!$A$1:$C$89,3,0)</f>
        <v>Mark Martin</v>
      </c>
      <c r="O5011" t="str">
        <f>VLOOKUP(I5011,'Cost Center VLookup'!$A$1:$D$97,4,0)</f>
        <v>Administration</v>
      </c>
    </row>
    <row r="5012" spans="1:15" ht="15">
      <c r="A5012" s="657" t="s">
        <v>6531</v>
      </c>
      <c r="B5012" s="658">
        <v>202404</v>
      </c>
      <c r="C5012" s="98" t="s">
        <v>6278</v>
      </c>
      <c r="D5012" s="657" t="s">
        <v>6532</v>
      </c>
      <c r="E5012" s="657" t="s">
        <v>470</v>
      </c>
      <c r="F5012" s="659">
        <v>1000</v>
      </c>
      <c r="G5012" s="657" t="s">
        <v>5228</v>
      </c>
      <c r="H5012" s="657" t="s">
        <v>1015</v>
      </c>
      <c r="I5012" s="658">
        <v>2738</v>
      </c>
      <c r="J5012" s="643" t="s">
        <v>1011</v>
      </c>
      <c r="K5012" s="646" t="s">
        <v>6282</v>
      </c>
      <c r="L5012" t="str">
        <f>VLOOKUP(J5012,'State V-Lookup'!$A$1:$B$19,2,0)</f>
        <v>KENTUCKY</v>
      </c>
      <c r="M5012" t="str">
        <f>VLOOKUP(I5012,'Cost Center VLookup'!$A$1:$C$99,2,0)</f>
        <v>2738 KY Div Campbellsville C&amp;M/Service</v>
      </c>
      <c r="N5012" t="str">
        <f>VLOOKUP(I5012,'Cost Center VLookup'!$A$1:$C$89,3,0)</f>
        <v>Matt Ferguson</v>
      </c>
      <c r="O5012" t="str">
        <f>VLOOKUP(I5012,'Cost Center VLookup'!$A$1:$D$97,4,0)</f>
        <v>Mike Close</v>
      </c>
    </row>
    <row r="5013" spans="1:15" ht="15" hidden="1">
      <c r="A5013" s="657" t="s">
        <v>6533</v>
      </c>
      <c r="B5013" s="658">
        <v>202404</v>
      </c>
      <c r="C5013" s="98" t="s">
        <v>6278</v>
      </c>
      <c r="D5013" s="657" t="s">
        <v>6534</v>
      </c>
      <c r="E5013" s="657" t="s">
        <v>4682</v>
      </c>
      <c r="F5013" s="659">
        <v>2500</v>
      </c>
      <c r="G5013" s="657" t="s">
        <v>5226</v>
      </c>
      <c r="H5013" s="657" t="s">
        <v>1012</v>
      </c>
      <c r="I5013" s="658">
        <v>3342</v>
      </c>
      <c r="J5013" s="643" t="s">
        <v>1026</v>
      </c>
      <c r="K5013" s="649" t="s">
        <v>6251</v>
      </c>
      <c r="L5013" t="str">
        <f>VLOOKUP(J5013,'State V-Lookup'!$A$1:$B$19,2,0)</f>
        <v>TENNESSEE</v>
      </c>
      <c r="M5013" t="str">
        <f>VLOOKUP(I5013,'Cost Center VLookup'!$A$1:$C$99,2,0)</f>
        <v>3342 Mid St Div Franklin Operations</v>
      </c>
      <c r="N5013" t="str">
        <f>VLOOKUP(I5013,'Cost Center VLookup'!$A$1:$C$89,3,0)</f>
        <v>Kenny Hay / Steve Steiger</v>
      </c>
      <c r="O5013" t="str">
        <f>VLOOKUP(I5013,'Cost Center VLookup'!$A$1:$D$97,4,0)</f>
        <v>Brett Lowe</v>
      </c>
    </row>
    <row r="5014" spans="1:15" ht="15" hidden="1">
      <c r="A5014" s="657" t="s">
        <v>6533</v>
      </c>
      <c r="B5014" s="658">
        <v>202404</v>
      </c>
      <c r="C5014" s="98" t="s">
        <v>6278</v>
      </c>
      <c r="D5014" s="657" t="s">
        <v>6535</v>
      </c>
      <c r="E5014" s="657" t="s">
        <v>4582</v>
      </c>
      <c r="F5014" s="659">
        <v>2500</v>
      </c>
      <c r="G5014" s="657" t="s">
        <v>5228</v>
      </c>
      <c r="H5014" s="657" t="s">
        <v>1015</v>
      </c>
      <c r="I5014" s="658">
        <v>3342</v>
      </c>
      <c r="J5014" s="643" t="s">
        <v>1026</v>
      </c>
      <c r="K5014" s="643" t="s">
        <v>6268</v>
      </c>
      <c r="L5014" t="str">
        <f>VLOOKUP(J5014,'State V-Lookup'!$A$1:$B$19,2,0)</f>
        <v>TENNESSEE</v>
      </c>
      <c r="M5014" t="str">
        <f>VLOOKUP(I5014,'Cost Center VLookup'!$A$1:$C$99,2,0)</f>
        <v>3342 Mid St Div Franklin Operations</v>
      </c>
      <c r="N5014" t="str">
        <f>VLOOKUP(I5014,'Cost Center VLookup'!$A$1:$C$89,3,0)</f>
        <v>Kenny Hay / Steve Steiger</v>
      </c>
      <c r="O5014" t="str">
        <f>VLOOKUP(I5014,'Cost Center VLookup'!$A$1:$D$97,4,0)</f>
        <v>Brett Lowe</v>
      </c>
    </row>
    <row r="5015" spans="1:15" ht="15">
      <c r="A5015" s="657" t="s">
        <v>6536</v>
      </c>
      <c r="B5015" s="658">
        <v>202404</v>
      </c>
      <c r="C5015" s="98" t="s">
        <v>6278</v>
      </c>
      <c r="D5015" s="657" t="s">
        <v>6537</v>
      </c>
      <c r="E5015" s="657" t="s">
        <v>6457</v>
      </c>
      <c r="F5015" s="659">
        <v>1000</v>
      </c>
      <c r="G5015" s="657" t="s">
        <v>5228</v>
      </c>
      <c r="H5015" s="657" t="s">
        <v>1015</v>
      </c>
      <c r="I5015" s="658">
        <v>2736</v>
      </c>
      <c r="J5015" s="643" t="s">
        <v>1011</v>
      </c>
      <c r="K5015" s="646" t="s">
        <v>6282</v>
      </c>
      <c r="L5015" t="str">
        <f>VLOOKUP(J5015,'State V-Lookup'!$A$1:$B$19,2,0)</f>
        <v>KENTUCKY</v>
      </c>
      <c r="M5015" t="str">
        <f>VLOOKUP(I5015,'Cost Center VLookup'!$A$1:$C$99,2,0)</f>
        <v>2736 KY Div Hopkinsville C&amp;M/Service</v>
      </c>
      <c r="N5015" t="str">
        <f>VLOOKUP(I5015,'Cost Center VLookup'!$A$1:$C$89,3,0)</f>
        <v>Ryan Tolbert</v>
      </c>
      <c r="O5015" t="str">
        <f>VLOOKUP(I5015,'Cost Center VLookup'!$A$1:$D$97,4,0)</f>
        <v>Mariam Tucker</v>
      </c>
    </row>
    <row r="5016" spans="1:15" ht="15" hidden="1">
      <c r="A5016" s="657" t="s">
        <v>6538</v>
      </c>
      <c r="B5016" s="658">
        <v>202404</v>
      </c>
      <c r="C5016" s="98" t="s">
        <v>6278</v>
      </c>
      <c r="D5016" s="657" t="s">
        <v>6539</v>
      </c>
      <c r="E5016" s="657" t="s">
        <v>6397</v>
      </c>
      <c r="F5016" s="659">
        <v>5000</v>
      </c>
      <c r="G5016" s="657" t="s">
        <v>5493</v>
      </c>
      <c r="H5016" s="657" t="s">
        <v>4550</v>
      </c>
      <c r="I5016" s="658">
        <v>3333</v>
      </c>
      <c r="J5016" s="660" t="s">
        <v>1035</v>
      </c>
      <c r="K5016" s="646" t="s">
        <v>6282</v>
      </c>
      <c r="L5016" t="str">
        <f>VLOOKUP(J5016,'State V-Lookup'!$A$1:$B$19,2,0)</f>
        <v>VIRGINIA</v>
      </c>
      <c r="M5016" t="str">
        <f>VLOOKUP(I5016,'Cost Center VLookup'!$A$1:$C$99,2,0)</f>
        <v>3333 Mid St Div Public Affairs</v>
      </c>
      <c r="N5016" t="str">
        <f>VLOOKUP(I5016,'Cost Center VLookup'!$A$1:$C$89,3,0)</f>
        <v>Mark Martin</v>
      </c>
      <c r="O5016" t="str">
        <f>VLOOKUP(I5016,'Cost Center VLookup'!$A$1:$D$97,4,0)</f>
        <v>Administration</v>
      </c>
    </row>
    <row r="5017" spans="1:15" ht="15">
      <c r="A5017" s="657" t="s">
        <v>6540</v>
      </c>
      <c r="B5017" s="658">
        <v>202404</v>
      </c>
      <c r="C5017" s="98" t="s">
        <v>6278</v>
      </c>
      <c r="D5017" s="657" t="s">
        <v>6541</v>
      </c>
      <c r="E5017" s="657" t="s">
        <v>6542</v>
      </c>
      <c r="F5017" s="659">
        <v>500</v>
      </c>
      <c r="G5017" s="657" t="s">
        <v>5228</v>
      </c>
      <c r="H5017" s="657" t="s">
        <v>1015</v>
      </c>
      <c r="I5017" s="658">
        <v>2634</v>
      </c>
      <c r="J5017" s="643" t="s">
        <v>1011</v>
      </c>
      <c r="K5017" s="646" t="s">
        <v>6282</v>
      </c>
      <c r="L5017" t="str">
        <f>VLOOKUP(J5017,'State V-Lookup'!$A$1:$B$19,2,0)</f>
        <v>KENTUCKY</v>
      </c>
      <c r="M5017" t="str">
        <f>VLOOKUP(I5017,'Cost Center VLookup'!$A$1:$C$99,2,0)</f>
        <v>2634 KY Div Madisonville C&amp;M/Service</v>
      </c>
      <c r="N5017" t="str">
        <f>VLOOKUP(I5017,'Cost Center VLookup'!$A$1:$C$89,3,0)</f>
        <v>Mike Coleman</v>
      </c>
      <c r="O5017" t="str">
        <f>VLOOKUP(I5017,'Cost Center VLookup'!$A$1:$D$97,4,0)</f>
        <v>Mariam Tucker</v>
      </c>
    </row>
    <row r="5018" spans="1:15" ht="15" hidden="1">
      <c r="A5018" s="657" t="s">
        <v>6543</v>
      </c>
      <c r="B5018" s="658">
        <v>202404</v>
      </c>
      <c r="C5018" s="98" t="s">
        <v>6278</v>
      </c>
      <c r="D5018" s="657" t="s">
        <v>6544</v>
      </c>
      <c r="E5018" s="657" t="s">
        <v>6545</v>
      </c>
      <c r="F5018" s="659">
        <v>15000</v>
      </c>
      <c r="G5018" s="657" t="s">
        <v>5493</v>
      </c>
      <c r="H5018" s="657" t="s">
        <v>4550</v>
      </c>
      <c r="I5018" s="658">
        <v>3333</v>
      </c>
      <c r="J5018" s="643" t="s">
        <v>1026</v>
      </c>
      <c r="K5018" s="646" t="s">
        <v>6282</v>
      </c>
      <c r="L5018" t="str">
        <f>VLOOKUP(J5018,'State V-Lookup'!$A$1:$B$19,2,0)</f>
        <v>TENNESSEE</v>
      </c>
      <c r="M5018" t="str">
        <f>VLOOKUP(I5018,'Cost Center VLookup'!$A$1:$C$99,2,0)</f>
        <v>3333 Mid St Div Public Affairs</v>
      </c>
      <c r="N5018" t="str">
        <f>VLOOKUP(I5018,'Cost Center VLookup'!$A$1:$C$89,3,0)</f>
        <v>Mark Martin</v>
      </c>
      <c r="O5018" t="str">
        <f>VLOOKUP(I5018,'Cost Center VLookup'!$A$1:$D$97,4,0)</f>
        <v>Administration</v>
      </c>
    </row>
    <row r="5019" spans="1:15" ht="15" hidden="1">
      <c r="A5019" s="657" t="s">
        <v>6543</v>
      </c>
      <c r="B5019" s="658">
        <v>202404</v>
      </c>
      <c r="C5019" s="98" t="s">
        <v>6278</v>
      </c>
      <c r="D5019" s="657" t="s">
        <v>6546</v>
      </c>
      <c r="E5019" s="657" t="s">
        <v>781</v>
      </c>
      <c r="F5019" s="659">
        <v>250</v>
      </c>
      <c r="G5019" s="657" t="s">
        <v>5241</v>
      </c>
      <c r="H5019" s="657" t="s">
        <v>1016</v>
      </c>
      <c r="I5019" s="658">
        <v>3436</v>
      </c>
      <c r="J5019" s="643" t="s">
        <v>1026</v>
      </c>
      <c r="K5019" s="643" t="s">
        <v>6268</v>
      </c>
      <c r="L5019" t="str">
        <f>VLOOKUP(J5019,'State V-Lookup'!$A$1:$B$19,2,0)</f>
        <v>TENNESSEE</v>
      </c>
      <c r="M5019" t="str">
        <f>VLOOKUP(I5019,'Cost Center VLookup'!$A$1:$C$99,2,0)</f>
        <v>3436 Mid St Div Johnson City Tri-Cities Operations</v>
      </c>
      <c r="N5019" t="str">
        <f>VLOOKUP(I5019,'Cost Center VLookup'!$A$1:$C$89,3,0)</f>
        <v>John Bradley</v>
      </c>
      <c r="O5019" t="str">
        <f>VLOOKUP(I5019,'Cost Center VLookup'!$A$1:$D$97,4,0)</f>
        <v>Bernie Anderson</v>
      </c>
    </row>
    <row r="5020" spans="1:15" ht="15">
      <c r="A5020" s="657" t="s">
        <v>6547</v>
      </c>
      <c r="B5020" s="658">
        <v>202404</v>
      </c>
      <c r="C5020" s="98" t="s">
        <v>6278</v>
      </c>
      <c r="D5020" s="657" t="s">
        <v>6548</v>
      </c>
      <c r="E5020" s="657" t="s">
        <v>980</v>
      </c>
      <c r="F5020" s="659">
        <v>500</v>
      </c>
      <c r="G5020" s="657" t="s">
        <v>5228</v>
      </c>
      <c r="H5020" s="657" t="s">
        <v>1015</v>
      </c>
      <c r="I5020" s="658">
        <v>2636</v>
      </c>
      <c r="J5020" s="643" t="s">
        <v>1011</v>
      </c>
      <c r="K5020" s="646" t="s">
        <v>6248</v>
      </c>
      <c r="L5020" t="str">
        <f>VLOOKUP(J5020,'State V-Lookup'!$A$1:$B$19,2,0)</f>
        <v>KENTUCKY</v>
      </c>
      <c r="M5020" t="str">
        <f>VLOOKUP(I5020,'Cost Center VLookup'!$A$1:$C$99,2,0)</f>
        <v>2636 KY Div Owensboro C&amp;M/Service</v>
      </c>
      <c r="N5020" t="str">
        <f>VLOOKUP(I5020,'Cost Center VLookup'!$A$1:$C$89,3,0)</f>
        <v>Robbie Porter / Daniel Mayfield</v>
      </c>
      <c r="O5020" t="str">
        <f>VLOOKUP(I5020,'Cost Center VLookup'!$A$1:$D$97,4,0)</f>
        <v>Mariam Tucker</v>
      </c>
    </row>
    <row r="5021" spans="1:15" ht="15" hidden="1">
      <c r="A5021" s="657" t="s">
        <v>6549</v>
      </c>
      <c r="B5021" s="658">
        <v>202404</v>
      </c>
      <c r="C5021" s="98" t="s">
        <v>6278</v>
      </c>
      <c r="D5021" s="657" t="s">
        <v>5975</v>
      </c>
      <c r="E5021" s="657" t="s">
        <v>486</v>
      </c>
      <c r="F5021" s="659">
        <v>9.4700000000000006</v>
      </c>
      <c r="G5021" s="657" t="s">
        <v>5394</v>
      </c>
      <c r="H5021" s="657" t="s">
        <v>5430</v>
      </c>
      <c r="I5021" s="658">
        <v>3333</v>
      </c>
      <c r="J5021" s="660" t="s">
        <v>1035</v>
      </c>
      <c r="K5021" s="646" t="s">
        <v>6282</v>
      </c>
      <c r="L5021" t="str">
        <f>VLOOKUP(J5021,'State V-Lookup'!$A$1:$B$19,2,0)</f>
        <v>VIRGINIA</v>
      </c>
      <c r="M5021" t="str">
        <f>VLOOKUP(I5021,'Cost Center VLookup'!$A$1:$C$99,2,0)</f>
        <v>3333 Mid St Div Public Affairs</v>
      </c>
      <c r="N5021" t="str">
        <f>VLOOKUP(I5021,'Cost Center VLookup'!$A$1:$C$89,3,0)</f>
        <v>Mark Martin</v>
      </c>
      <c r="O5021" t="str">
        <f>VLOOKUP(I5021,'Cost Center VLookup'!$A$1:$D$97,4,0)</f>
        <v>Administration</v>
      </c>
    </row>
    <row r="5022" spans="1:15" ht="15" hidden="1">
      <c r="A5022" s="657" t="s">
        <v>6549</v>
      </c>
      <c r="B5022" s="658">
        <v>202404</v>
      </c>
      <c r="C5022" s="98" t="s">
        <v>6278</v>
      </c>
      <c r="D5022" s="657" t="s">
        <v>5975</v>
      </c>
      <c r="E5022" s="657" t="s">
        <v>486</v>
      </c>
      <c r="F5022" s="659">
        <v>164.3</v>
      </c>
      <c r="G5022" s="657" t="s">
        <v>5394</v>
      </c>
      <c r="H5022" s="657" t="s">
        <v>5430</v>
      </c>
      <c r="I5022" s="658">
        <v>3333</v>
      </c>
      <c r="J5022" s="660" t="s">
        <v>1035</v>
      </c>
      <c r="K5022" s="646" t="s">
        <v>6282</v>
      </c>
      <c r="L5022" t="str">
        <f>VLOOKUP(J5022,'State V-Lookup'!$A$1:$B$19,2,0)</f>
        <v>VIRGINIA</v>
      </c>
      <c r="M5022" t="str">
        <f>VLOOKUP(I5022,'Cost Center VLookup'!$A$1:$C$99,2,0)</f>
        <v>3333 Mid St Div Public Affairs</v>
      </c>
      <c r="N5022" t="str">
        <f>VLOOKUP(I5022,'Cost Center VLookup'!$A$1:$C$89,3,0)</f>
        <v>Mark Martin</v>
      </c>
      <c r="O5022" t="str">
        <f>VLOOKUP(I5022,'Cost Center VLookup'!$A$1:$D$97,4,0)</f>
        <v>Administration</v>
      </c>
    </row>
    <row r="5023" spans="1:15" ht="15" hidden="1">
      <c r="A5023" s="657" t="s">
        <v>6549</v>
      </c>
      <c r="B5023" s="658">
        <v>202404</v>
      </c>
      <c r="C5023" s="98" t="s">
        <v>6278</v>
      </c>
      <c r="D5023" s="657" t="s">
        <v>5975</v>
      </c>
      <c r="E5023" s="657" t="s">
        <v>486</v>
      </c>
      <c r="F5023" s="659">
        <v>318.02</v>
      </c>
      <c r="G5023" s="657" t="s">
        <v>5394</v>
      </c>
      <c r="H5023" s="657" t="s">
        <v>5430</v>
      </c>
      <c r="I5023" s="658">
        <v>3333</v>
      </c>
      <c r="J5023" s="660" t="s">
        <v>1035</v>
      </c>
      <c r="K5023" s="646" t="s">
        <v>6282</v>
      </c>
      <c r="L5023" t="str">
        <f>VLOOKUP(J5023,'State V-Lookup'!$A$1:$B$19,2,0)</f>
        <v>VIRGINIA</v>
      </c>
      <c r="M5023" t="str">
        <f>VLOOKUP(I5023,'Cost Center VLookup'!$A$1:$C$99,2,0)</f>
        <v>3333 Mid St Div Public Affairs</v>
      </c>
      <c r="N5023" t="str">
        <f>VLOOKUP(I5023,'Cost Center VLookup'!$A$1:$C$89,3,0)</f>
        <v>Mark Martin</v>
      </c>
      <c r="O5023" t="str">
        <f>VLOOKUP(I5023,'Cost Center VLookup'!$A$1:$D$97,4,0)</f>
        <v>Administration</v>
      </c>
    </row>
    <row r="5024" spans="1:15" ht="15">
      <c r="A5024" s="657" t="s">
        <v>6549</v>
      </c>
      <c r="B5024" s="658">
        <v>202404</v>
      </c>
      <c r="C5024" s="98" t="s">
        <v>6278</v>
      </c>
      <c r="D5024" s="657" t="s">
        <v>6550</v>
      </c>
      <c r="E5024" s="657" t="s">
        <v>711</v>
      </c>
      <c r="F5024" s="659">
        <v>100</v>
      </c>
      <c r="G5024" s="657" t="s">
        <v>5226</v>
      </c>
      <c r="H5024" s="657" t="s">
        <v>1012</v>
      </c>
      <c r="I5024" s="658">
        <v>2636</v>
      </c>
      <c r="J5024" s="643" t="s">
        <v>1011</v>
      </c>
      <c r="K5024" s="643" t="s">
        <v>6268</v>
      </c>
      <c r="L5024" t="str">
        <f>VLOOKUP(J5024,'State V-Lookup'!$A$1:$B$19,2,0)</f>
        <v>KENTUCKY</v>
      </c>
      <c r="M5024" t="str">
        <f>VLOOKUP(I5024,'Cost Center VLookup'!$A$1:$C$99,2,0)</f>
        <v>2636 KY Div Owensboro C&amp;M/Service</v>
      </c>
      <c r="N5024" t="str">
        <f>VLOOKUP(I5024,'Cost Center VLookup'!$A$1:$C$89,3,0)</f>
        <v>Robbie Porter / Daniel Mayfield</v>
      </c>
      <c r="O5024" t="str">
        <f>VLOOKUP(I5024,'Cost Center VLookup'!$A$1:$D$97,4,0)</f>
        <v>Mariam Tucker</v>
      </c>
    </row>
    <row r="5025" spans="1:15" ht="15">
      <c r="A5025" s="657" t="s">
        <v>6551</v>
      </c>
      <c r="B5025" s="658">
        <v>202404</v>
      </c>
      <c r="C5025" s="98" t="s">
        <v>6278</v>
      </c>
      <c r="D5025" s="657" t="s">
        <v>6552</v>
      </c>
      <c r="E5025" s="657" t="s">
        <v>5703</v>
      </c>
      <c r="F5025" s="659">
        <v>250</v>
      </c>
      <c r="G5025" s="657" t="s">
        <v>5228</v>
      </c>
      <c r="H5025" s="657" t="s">
        <v>1015</v>
      </c>
      <c r="I5025" s="658">
        <v>2637</v>
      </c>
      <c r="J5025" s="643" t="s">
        <v>1011</v>
      </c>
      <c r="K5025" s="649" t="s">
        <v>6251</v>
      </c>
      <c r="L5025" t="str">
        <f>VLOOKUP(J5025,'State V-Lookup'!$A$1:$B$19,2,0)</f>
        <v>KENTUCKY</v>
      </c>
      <c r="M5025" t="str">
        <f>VLOOKUP(I5025,'Cost Center VLookup'!$A$1:$C$99,2,0)</f>
        <v>2637 KY Div Paducah C&amp;M/Service</v>
      </c>
      <c r="N5025" t="str">
        <f>VLOOKUP(I5025,'Cost Center VLookup'!$A$1:$C$89,3,0)</f>
        <v>Pat Mattingly / Sean Jones</v>
      </c>
      <c r="O5025" t="str">
        <f>VLOOKUP(I5025,'Cost Center VLookup'!$A$1:$D$97,4,0)</f>
        <v>Ryan Tolbert</v>
      </c>
    </row>
    <row r="5026" spans="1:15" ht="15" hidden="1">
      <c r="A5026" s="657" t="s">
        <v>6551</v>
      </c>
      <c r="B5026" s="658">
        <v>202404</v>
      </c>
      <c r="C5026" s="98" t="s">
        <v>6278</v>
      </c>
      <c r="D5026" s="657" t="s">
        <v>6553</v>
      </c>
      <c r="E5026" s="657" t="s">
        <v>5907</v>
      </c>
      <c r="F5026" s="659">
        <v>500</v>
      </c>
      <c r="G5026" s="657" t="s">
        <v>5228</v>
      </c>
      <c r="H5026" s="657" t="s">
        <v>1015</v>
      </c>
      <c r="I5026" s="658">
        <v>3307</v>
      </c>
      <c r="J5026" s="643" t="s">
        <v>1026</v>
      </c>
      <c r="K5026" s="643" t="s">
        <v>6268</v>
      </c>
      <c r="L5026" t="str">
        <f>VLOOKUP(J5026,'State V-Lookup'!$A$1:$B$19,2,0)</f>
        <v>TENNESSEE</v>
      </c>
      <c r="M5026" t="str">
        <f>VLOOKUP(I5026,'Cost Center VLookup'!$A$1:$C$99,2,0)</f>
        <v>3307 Mid St Div Franklin Finance</v>
      </c>
      <c r="N5026" t="str">
        <f>VLOOKUP(I5026,'Cost Center VLookup'!$A$1:$C$89,3,0)</f>
        <v>Marcie Wessinger</v>
      </c>
      <c r="O5026" t="str">
        <f>VLOOKUP(I5026,'Cost Center VLookup'!$A$1:$D$97,4,0)</f>
        <v>Administration</v>
      </c>
    </row>
    <row r="5027" spans="1:15" ht="15">
      <c r="A5027" s="657" t="s">
        <v>6554</v>
      </c>
      <c r="B5027" s="658">
        <v>202404</v>
      </c>
      <c r="C5027" s="98" t="s">
        <v>6278</v>
      </c>
      <c r="D5027" s="657" t="s">
        <v>6555</v>
      </c>
      <c r="E5027" s="657" t="s">
        <v>507</v>
      </c>
      <c r="F5027" s="659">
        <v>2500</v>
      </c>
      <c r="G5027" s="657" t="s">
        <v>5226</v>
      </c>
      <c r="H5027" s="657" t="s">
        <v>1012</v>
      </c>
      <c r="I5027" s="658">
        <v>2734</v>
      </c>
      <c r="J5027" s="643" t="s">
        <v>1011</v>
      </c>
      <c r="K5027" s="646" t="s">
        <v>6282</v>
      </c>
      <c r="L5027" t="str">
        <f>VLOOKUP(J5027,'State V-Lookup'!$A$1:$B$19,2,0)</f>
        <v>KENTUCKY</v>
      </c>
      <c r="M5027" t="str">
        <f>VLOOKUP(I5027,'Cost Center VLookup'!$A$1:$C$99,2,0)</f>
        <v>2734 KY Div Bowling Green C&amp;M/Service</v>
      </c>
      <c r="N5027" t="str">
        <f>VLOOKUP(I5027,'Cost Center VLookup'!$A$1:$C$89,3,0)</f>
        <v>Don Bonner / Kolby Beals</v>
      </c>
      <c r="O5027" t="str">
        <f>VLOOKUP(I5027,'Cost Center VLookup'!$A$1:$D$97,4,0)</f>
        <v>Mike Close</v>
      </c>
    </row>
    <row r="5028" spans="1:15" ht="15" hidden="1">
      <c r="A5028" s="657" t="s">
        <v>6554</v>
      </c>
      <c r="B5028" s="658">
        <v>202404</v>
      </c>
      <c r="C5028" s="98" t="s">
        <v>6278</v>
      </c>
      <c r="D5028" s="657" t="s">
        <v>6556</v>
      </c>
      <c r="E5028" s="657" t="s">
        <v>484</v>
      </c>
      <c r="F5028" s="659">
        <v>125</v>
      </c>
      <c r="G5028" s="657" t="s">
        <v>5345</v>
      </c>
      <c r="H5028" s="657" t="s">
        <v>1018</v>
      </c>
      <c r="I5028" s="658">
        <v>3439</v>
      </c>
      <c r="J5028" s="660" t="s">
        <v>1035</v>
      </c>
      <c r="K5028" s="646" t="s">
        <v>6282</v>
      </c>
      <c r="L5028" t="str">
        <f>VLOOKUP(J5028,'State V-Lookup'!$A$1:$B$19,2,0)</f>
        <v>VIRGINIA</v>
      </c>
      <c r="M5028" t="str">
        <f>VLOOKUP(I5028,'Cost Center VLookup'!$A$1:$C$99,2,0)</f>
        <v>3439 Mid St Div New River South Operations</v>
      </c>
      <c r="N5028" t="str">
        <f>VLOOKUP(I5028,'Cost Center VLookup'!$A$1:$C$89,3,0)</f>
        <v>Alex House</v>
      </c>
      <c r="O5028" t="str">
        <f>VLOOKUP(I5028,'Cost Center VLookup'!$A$1:$D$97,4,0)</f>
        <v>Bernie Anderson</v>
      </c>
    </row>
    <row r="5029" spans="1:15" ht="15" hidden="1">
      <c r="A5029" s="657" t="s">
        <v>6554</v>
      </c>
      <c r="B5029" s="658">
        <v>202404</v>
      </c>
      <c r="C5029" s="98" t="s">
        <v>6278</v>
      </c>
      <c r="D5029" s="657" t="s">
        <v>6557</v>
      </c>
      <c r="E5029" s="657" t="s">
        <v>6013</v>
      </c>
      <c r="F5029" s="659">
        <v>500</v>
      </c>
      <c r="G5029" s="657" t="s">
        <v>5241</v>
      </c>
      <c r="H5029" s="657" t="s">
        <v>1016</v>
      </c>
      <c r="I5029" s="658">
        <v>3434</v>
      </c>
      <c r="J5029" s="643" t="s">
        <v>1026</v>
      </c>
      <c r="K5029" s="643" t="s">
        <v>6268</v>
      </c>
      <c r="L5029" t="str">
        <f>VLOOKUP(J5029,'State V-Lookup'!$A$1:$B$19,2,0)</f>
        <v>TENNESSEE</v>
      </c>
      <c r="M5029" t="str">
        <f>VLOOKUP(I5029,'Cost Center VLookup'!$A$1:$C$99,2,0)</f>
        <v>3434 Mid St Div Maryville Operations</v>
      </c>
      <c r="N5029" t="str">
        <f>VLOOKUP(I5029,'Cost Center VLookup'!$A$1:$C$89,3,0)</f>
        <v>Bobby Burrell</v>
      </c>
      <c r="O5029" t="str">
        <f>VLOOKUP(I5029,'Cost Center VLookup'!$A$1:$D$97,4,0)</f>
        <v>Bernie Anderson</v>
      </c>
    </row>
    <row r="5030" spans="1:15" ht="15">
      <c r="A5030" s="657" t="s">
        <v>6558</v>
      </c>
      <c r="B5030" s="658">
        <v>202404</v>
      </c>
      <c r="C5030" s="98" t="s">
        <v>6278</v>
      </c>
      <c r="D5030" s="657" t="s">
        <v>6559</v>
      </c>
      <c r="E5030" s="657" t="s">
        <v>1060</v>
      </c>
      <c r="F5030" s="659">
        <v>1000</v>
      </c>
      <c r="G5030" s="657" t="s">
        <v>5355</v>
      </c>
      <c r="H5030" s="657" t="s">
        <v>1019</v>
      </c>
      <c r="I5030" s="658">
        <v>2636</v>
      </c>
      <c r="J5030" s="643" t="s">
        <v>1011</v>
      </c>
      <c r="K5030" s="646" t="s">
        <v>6282</v>
      </c>
      <c r="L5030" t="str">
        <f>VLOOKUP(J5030,'State V-Lookup'!$A$1:$B$19,2,0)</f>
        <v>KENTUCKY</v>
      </c>
      <c r="M5030" t="str">
        <f>VLOOKUP(I5030,'Cost Center VLookup'!$A$1:$C$99,2,0)</f>
        <v>2636 KY Div Owensboro C&amp;M/Service</v>
      </c>
      <c r="N5030" t="str">
        <f>VLOOKUP(I5030,'Cost Center VLookup'!$A$1:$C$89,3,0)</f>
        <v>Robbie Porter / Daniel Mayfield</v>
      </c>
      <c r="O5030" t="str">
        <f>VLOOKUP(I5030,'Cost Center VLookup'!$A$1:$D$97,4,0)</f>
        <v>Mariam Tucker</v>
      </c>
    </row>
    <row r="5031" spans="1:15" ht="15">
      <c r="A5031" s="657" t="s">
        <v>6558</v>
      </c>
      <c r="B5031" s="658">
        <v>202404</v>
      </c>
      <c r="C5031" s="98" t="s">
        <v>6278</v>
      </c>
      <c r="D5031" s="657" t="s">
        <v>6560</v>
      </c>
      <c r="E5031" s="657" t="s">
        <v>1420</v>
      </c>
      <c r="F5031" s="659">
        <v>500</v>
      </c>
      <c r="G5031" s="657" t="s">
        <v>5228</v>
      </c>
      <c r="H5031" s="657" t="s">
        <v>1015</v>
      </c>
      <c r="I5031" s="658">
        <v>2636</v>
      </c>
      <c r="J5031" s="643" t="s">
        <v>1011</v>
      </c>
      <c r="K5031" s="646" t="s">
        <v>6282</v>
      </c>
      <c r="L5031" t="str">
        <f>VLOOKUP(J5031,'State V-Lookup'!$A$1:$B$19,2,0)</f>
        <v>KENTUCKY</v>
      </c>
      <c r="M5031" t="str">
        <f>VLOOKUP(I5031,'Cost Center VLookup'!$A$1:$C$99,2,0)</f>
        <v>2636 KY Div Owensboro C&amp;M/Service</v>
      </c>
      <c r="N5031" t="str">
        <f>VLOOKUP(I5031,'Cost Center VLookup'!$A$1:$C$89,3,0)</f>
        <v>Robbie Porter / Daniel Mayfield</v>
      </c>
      <c r="O5031" t="str">
        <f>VLOOKUP(I5031,'Cost Center VLookup'!$A$1:$D$97,4,0)</f>
        <v>Mariam Tucker</v>
      </c>
    </row>
    <row r="5032" spans="1:15" ht="15">
      <c r="A5032" s="657" t="s">
        <v>6558</v>
      </c>
      <c r="B5032" s="658">
        <v>202404</v>
      </c>
      <c r="C5032" s="98" t="s">
        <v>6278</v>
      </c>
      <c r="D5032" s="657" t="s">
        <v>6561</v>
      </c>
      <c r="E5032" s="657" t="s">
        <v>755</v>
      </c>
      <c r="F5032" s="659">
        <v>500</v>
      </c>
      <c r="G5032" s="657" t="s">
        <v>5228</v>
      </c>
      <c r="H5032" s="657" t="s">
        <v>1015</v>
      </c>
      <c r="I5032" s="658">
        <v>2734</v>
      </c>
      <c r="J5032" s="643" t="s">
        <v>1011</v>
      </c>
      <c r="K5032" s="643" t="s">
        <v>6279</v>
      </c>
      <c r="L5032" t="str">
        <f>VLOOKUP(J5032,'State V-Lookup'!$A$1:$B$19,2,0)</f>
        <v>KENTUCKY</v>
      </c>
      <c r="M5032" t="str">
        <f>VLOOKUP(I5032,'Cost Center VLookup'!$A$1:$C$99,2,0)</f>
        <v>2734 KY Div Bowling Green C&amp;M/Service</v>
      </c>
      <c r="N5032" t="str">
        <f>VLOOKUP(I5032,'Cost Center VLookup'!$A$1:$C$89,3,0)</f>
        <v>Don Bonner / Kolby Beals</v>
      </c>
      <c r="O5032" t="str">
        <f>VLOOKUP(I5032,'Cost Center VLookup'!$A$1:$D$97,4,0)</f>
        <v>Mike Close</v>
      </c>
    </row>
    <row r="5033" spans="1:15" ht="15">
      <c r="A5033" s="657" t="s">
        <v>6558</v>
      </c>
      <c r="B5033" s="658">
        <v>202404</v>
      </c>
      <c r="C5033" s="98" t="s">
        <v>6278</v>
      </c>
      <c r="D5033" s="657" t="s">
        <v>6562</v>
      </c>
      <c r="E5033" s="657" t="s">
        <v>4118</v>
      </c>
      <c r="F5033" s="659">
        <v>1000</v>
      </c>
      <c r="G5033" s="657" t="s">
        <v>5228</v>
      </c>
      <c r="H5033" s="657" t="s">
        <v>1015</v>
      </c>
      <c r="I5033" s="658">
        <v>2636</v>
      </c>
      <c r="J5033" s="643" t="s">
        <v>1011</v>
      </c>
      <c r="K5033" s="646" t="s">
        <v>6282</v>
      </c>
      <c r="L5033" t="str">
        <f>VLOOKUP(J5033,'State V-Lookup'!$A$1:$B$19,2,0)</f>
        <v>KENTUCKY</v>
      </c>
      <c r="M5033" t="str">
        <f>VLOOKUP(I5033,'Cost Center VLookup'!$A$1:$C$99,2,0)</f>
        <v>2636 KY Div Owensboro C&amp;M/Service</v>
      </c>
      <c r="N5033" t="str">
        <f>VLOOKUP(I5033,'Cost Center VLookup'!$A$1:$C$89,3,0)</f>
        <v>Robbie Porter / Daniel Mayfield</v>
      </c>
      <c r="O5033" t="str">
        <f>VLOOKUP(I5033,'Cost Center VLookup'!$A$1:$D$97,4,0)</f>
        <v>Mariam Tucker</v>
      </c>
    </row>
    <row r="5034" spans="1:15" ht="15" hidden="1">
      <c r="A5034" s="657" t="s">
        <v>6563</v>
      </c>
      <c r="B5034" s="658">
        <v>202404</v>
      </c>
      <c r="C5034" s="98" t="s">
        <v>6278</v>
      </c>
      <c r="D5034" s="657" t="s">
        <v>6564</v>
      </c>
      <c r="E5034" s="657" t="s">
        <v>484</v>
      </c>
      <c r="F5034" s="659">
        <v>2500</v>
      </c>
      <c r="G5034" s="657" t="s">
        <v>5345</v>
      </c>
      <c r="H5034" s="657" t="s">
        <v>1018</v>
      </c>
      <c r="I5034" s="658">
        <v>3434</v>
      </c>
      <c r="J5034" s="643" t="s">
        <v>1026</v>
      </c>
      <c r="K5034" s="646" t="s">
        <v>6282</v>
      </c>
      <c r="L5034" t="str">
        <f>VLOOKUP(J5034,'State V-Lookup'!$A$1:$B$19,2,0)</f>
        <v>TENNESSEE</v>
      </c>
      <c r="M5034" t="str">
        <f>VLOOKUP(I5034,'Cost Center VLookup'!$A$1:$C$99,2,0)</f>
        <v>3434 Mid St Div Maryville Operations</v>
      </c>
      <c r="N5034" t="str">
        <f>VLOOKUP(I5034,'Cost Center VLookup'!$A$1:$C$89,3,0)</f>
        <v>Bobby Burrell</v>
      </c>
      <c r="O5034" t="str">
        <f>VLOOKUP(I5034,'Cost Center VLookup'!$A$1:$D$97,4,0)</f>
        <v>Bernie Anderson</v>
      </c>
    </row>
    <row r="5035" spans="1:15" ht="15">
      <c r="A5035" s="657" t="s">
        <v>6565</v>
      </c>
      <c r="B5035" s="658">
        <v>202404</v>
      </c>
      <c r="C5035" s="98" t="s">
        <v>6278</v>
      </c>
      <c r="D5035" s="657" t="s">
        <v>6566</v>
      </c>
      <c r="E5035" s="657" t="s">
        <v>3206</v>
      </c>
      <c r="F5035" s="659">
        <v>300</v>
      </c>
      <c r="G5035" s="657" t="s">
        <v>5228</v>
      </c>
      <c r="H5035" s="657" t="s">
        <v>1015</v>
      </c>
      <c r="I5035" s="658">
        <v>2636</v>
      </c>
      <c r="J5035" s="643" t="s">
        <v>1011</v>
      </c>
      <c r="K5035" s="646" t="s">
        <v>6282</v>
      </c>
      <c r="L5035" t="str">
        <f>VLOOKUP(J5035,'State V-Lookup'!$A$1:$B$19,2,0)</f>
        <v>KENTUCKY</v>
      </c>
      <c r="M5035" t="str">
        <f>VLOOKUP(I5035,'Cost Center VLookup'!$A$1:$C$99,2,0)</f>
        <v>2636 KY Div Owensboro C&amp;M/Service</v>
      </c>
      <c r="N5035" t="str">
        <f>VLOOKUP(I5035,'Cost Center VLookup'!$A$1:$C$89,3,0)</f>
        <v>Robbie Porter / Daniel Mayfield</v>
      </c>
      <c r="O5035" t="str">
        <f>VLOOKUP(I5035,'Cost Center VLookup'!$A$1:$D$97,4,0)</f>
        <v>Mariam Tucker</v>
      </c>
    </row>
    <row r="5036" spans="1:15" ht="15">
      <c r="A5036" s="657" t="s">
        <v>6567</v>
      </c>
      <c r="B5036" s="658">
        <v>202404</v>
      </c>
      <c r="C5036" s="98" t="s">
        <v>6278</v>
      </c>
      <c r="D5036" s="657" t="s">
        <v>6568</v>
      </c>
      <c r="E5036" s="657" t="s">
        <v>6009</v>
      </c>
      <c r="F5036" s="659">
        <v>2000</v>
      </c>
      <c r="G5036" s="657" t="s">
        <v>5228</v>
      </c>
      <c r="H5036" s="657" t="s">
        <v>1015</v>
      </c>
      <c r="I5036" s="658">
        <v>2734</v>
      </c>
      <c r="J5036" s="643" t="s">
        <v>1011</v>
      </c>
      <c r="K5036" s="646" t="s">
        <v>6282</v>
      </c>
      <c r="L5036" t="str">
        <f>VLOOKUP(J5036,'State V-Lookup'!$A$1:$B$19,2,0)</f>
        <v>KENTUCKY</v>
      </c>
      <c r="M5036" t="str">
        <f>VLOOKUP(I5036,'Cost Center VLookup'!$A$1:$C$99,2,0)</f>
        <v>2734 KY Div Bowling Green C&amp;M/Service</v>
      </c>
      <c r="N5036" t="str">
        <f>VLOOKUP(I5036,'Cost Center VLookup'!$A$1:$C$89,3,0)</f>
        <v>Don Bonner / Kolby Beals</v>
      </c>
      <c r="O5036" t="str">
        <f>VLOOKUP(I5036,'Cost Center VLookup'!$A$1:$D$97,4,0)</f>
        <v>Mike Close</v>
      </c>
    </row>
    <row r="5037" spans="1:15" ht="15">
      <c r="A5037" s="657" t="s">
        <v>6567</v>
      </c>
      <c r="B5037" s="658">
        <v>202404</v>
      </c>
      <c r="C5037" s="98" t="s">
        <v>6278</v>
      </c>
      <c r="D5037" s="657" t="s">
        <v>6569</v>
      </c>
      <c r="E5037" s="657" t="s">
        <v>781</v>
      </c>
      <c r="F5037" s="659">
        <v>1000</v>
      </c>
      <c r="G5037" s="657" t="s">
        <v>5241</v>
      </c>
      <c r="H5037" s="657" t="s">
        <v>1016</v>
      </c>
      <c r="I5037" s="658">
        <v>2636</v>
      </c>
      <c r="J5037" s="643" t="s">
        <v>1011</v>
      </c>
      <c r="K5037" s="643" t="s">
        <v>6268</v>
      </c>
      <c r="L5037" t="str">
        <f>VLOOKUP(J5037,'State V-Lookup'!$A$1:$B$19,2,0)</f>
        <v>KENTUCKY</v>
      </c>
      <c r="M5037" t="str">
        <f>VLOOKUP(I5037,'Cost Center VLookup'!$A$1:$C$99,2,0)</f>
        <v>2636 KY Div Owensboro C&amp;M/Service</v>
      </c>
      <c r="N5037" t="str">
        <f>VLOOKUP(I5037,'Cost Center VLookup'!$A$1:$C$89,3,0)</f>
        <v>Robbie Porter / Daniel Mayfield</v>
      </c>
      <c r="O5037" t="str">
        <f>VLOOKUP(I5037,'Cost Center VLookup'!$A$1:$D$97,4,0)</f>
        <v>Mariam Tucker</v>
      </c>
    </row>
    <row r="5038" spans="1:15" ht="15" hidden="1">
      <c r="A5038" s="665" t="s">
        <v>6570</v>
      </c>
      <c r="B5038" s="666">
        <v>202405</v>
      </c>
      <c r="C5038" s="98" t="s">
        <v>6278</v>
      </c>
      <c r="D5038" s="665" t="s">
        <v>6571</v>
      </c>
      <c r="E5038" s="665" t="s">
        <v>4496</v>
      </c>
      <c r="F5038" s="667">
        <v>2500</v>
      </c>
      <c r="G5038" s="665" t="s">
        <v>5228</v>
      </c>
      <c r="H5038" s="665" t="s">
        <v>1015</v>
      </c>
      <c r="I5038" s="666">
        <v>3301</v>
      </c>
      <c r="J5038" s="643" t="s">
        <v>1026</v>
      </c>
      <c r="K5038" s="643" t="s">
        <v>6268</v>
      </c>
      <c r="L5038" t="str">
        <f>VLOOKUP(J5038,'State V-Lookup'!$A$1:$B$19,2,0)</f>
        <v>TENNESSEE</v>
      </c>
      <c r="M5038" t="str">
        <f>VLOOKUP(I5038,'Cost Center VLookup'!$A$1:$C$99,2,0)</f>
        <v>3301 Mid St Div Franklin Administration</v>
      </c>
      <c r="N5038" t="str">
        <f>VLOOKUP(I5038,'Cost Center VLookup'!$A$1:$C$89,3,0)</f>
        <v>Kevin Dobbs</v>
      </c>
      <c r="O5038" t="str">
        <f>VLOOKUP(I5038,'Cost Center VLookup'!$A$1:$D$97,4,0)</f>
        <v>Administration</v>
      </c>
    </row>
    <row r="5039" spans="1:15" ht="15" hidden="1">
      <c r="A5039" s="665" t="s">
        <v>6570</v>
      </c>
      <c r="B5039" s="666">
        <v>202405</v>
      </c>
      <c r="C5039" s="98" t="s">
        <v>6278</v>
      </c>
      <c r="D5039" s="665" t="s">
        <v>6572</v>
      </c>
      <c r="E5039" s="665" t="s">
        <v>866</v>
      </c>
      <c r="F5039" s="667">
        <v>3000</v>
      </c>
      <c r="G5039" s="665" t="s">
        <v>5355</v>
      </c>
      <c r="H5039" s="665" t="s">
        <v>1019</v>
      </c>
      <c r="I5039" s="666">
        <v>3342</v>
      </c>
      <c r="J5039" s="643" t="s">
        <v>1026</v>
      </c>
      <c r="K5039" s="643" t="s">
        <v>6268</v>
      </c>
      <c r="L5039" t="str">
        <f>VLOOKUP(J5039,'State V-Lookup'!$A$1:$B$19,2,0)</f>
        <v>TENNESSEE</v>
      </c>
      <c r="M5039" t="str">
        <f>VLOOKUP(I5039,'Cost Center VLookup'!$A$1:$C$99,2,0)</f>
        <v>3342 Mid St Div Franklin Operations</v>
      </c>
      <c r="N5039" t="str">
        <f>VLOOKUP(I5039,'Cost Center VLookup'!$A$1:$C$89,3,0)</f>
        <v>Kenny Hay / Steve Steiger</v>
      </c>
      <c r="O5039" t="str">
        <f>VLOOKUP(I5039,'Cost Center VLookup'!$A$1:$D$97,4,0)</f>
        <v>Brett Lowe</v>
      </c>
    </row>
    <row r="5040" spans="1:15" ht="15">
      <c r="A5040" s="665" t="s">
        <v>6570</v>
      </c>
      <c r="B5040" s="666">
        <v>202405</v>
      </c>
      <c r="C5040" s="98" t="s">
        <v>6278</v>
      </c>
      <c r="D5040" s="665" t="s">
        <v>6573</v>
      </c>
      <c r="E5040" s="665" t="s">
        <v>5826</v>
      </c>
      <c r="F5040" s="667">
        <v>300</v>
      </c>
      <c r="G5040" s="665" t="s">
        <v>5226</v>
      </c>
      <c r="H5040" s="665" t="s">
        <v>1012</v>
      </c>
      <c r="I5040" s="666">
        <v>2636</v>
      </c>
      <c r="J5040" s="643" t="s">
        <v>1011</v>
      </c>
      <c r="K5040" s="643" t="s">
        <v>6268</v>
      </c>
      <c r="L5040" t="str">
        <f>VLOOKUP(J5040,'State V-Lookup'!$A$1:$B$19,2,0)</f>
        <v>KENTUCKY</v>
      </c>
      <c r="M5040" t="str">
        <f>VLOOKUP(I5040,'Cost Center VLookup'!$A$1:$C$99,2,0)</f>
        <v>2636 KY Div Owensboro C&amp;M/Service</v>
      </c>
      <c r="N5040" t="str">
        <f>VLOOKUP(I5040,'Cost Center VLookup'!$A$1:$C$89,3,0)</f>
        <v>Robbie Porter / Daniel Mayfield</v>
      </c>
      <c r="O5040" t="str">
        <f>VLOOKUP(I5040,'Cost Center VLookup'!$A$1:$D$97,4,0)</f>
        <v>Mariam Tucker</v>
      </c>
    </row>
    <row r="5041" spans="1:15" ht="15">
      <c r="A5041" s="665" t="s">
        <v>6570</v>
      </c>
      <c r="B5041" s="666">
        <v>202405</v>
      </c>
      <c r="C5041" s="98" t="s">
        <v>6278</v>
      </c>
      <c r="D5041" s="665" t="s">
        <v>6574</v>
      </c>
      <c r="E5041" s="665" t="s">
        <v>3782</v>
      </c>
      <c r="F5041" s="667">
        <v>5000</v>
      </c>
      <c r="G5041" s="665" t="s">
        <v>5355</v>
      </c>
      <c r="H5041" s="665" t="s">
        <v>1019</v>
      </c>
      <c r="I5041" s="666">
        <v>2636</v>
      </c>
      <c r="J5041" s="643" t="s">
        <v>1011</v>
      </c>
      <c r="K5041" s="643" t="s">
        <v>6263</v>
      </c>
      <c r="L5041" t="str">
        <f>VLOOKUP(J5041,'State V-Lookup'!$A$1:$B$19,2,0)</f>
        <v>KENTUCKY</v>
      </c>
      <c r="M5041" t="str">
        <f>VLOOKUP(I5041,'Cost Center VLookup'!$A$1:$C$99,2,0)</f>
        <v>2636 KY Div Owensboro C&amp;M/Service</v>
      </c>
      <c r="N5041" t="str">
        <f>VLOOKUP(I5041,'Cost Center VLookup'!$A$1:$C$89,3,0)</f>
        <v>Robbie Porter / Daniel Mayfield</v>
      </c>
      <c r="O5041" t="str">
        <f>VLOOKUP(I5041,'Cost Center VLookup'!$A$1:$D$97,4,0)</f>
        <v>Mariam Tucker</v>
      </c>
    </row>
    <row r="5042" spans="1:15" ht="15">
      <c r="A5042" s="665" t="s">
        <v>6575</v>
      </c>
      <c r="B5042" s="666">
        <v>202405</v>
      </c>
      <c r="C5042" s="98" t="s">
        <v>6278</v>
      </c>
      <c r="D5042" s="665" t="s">
        <v>6576</v>
      </c>
      <c r="E5042" s="665" t="s">
        <v>470</v>
      </c>
      <c r="F5042" s="667">
        <v>124.8</v>
      </c>
      <c r="G5042" s="665" t="s">
        <v>5228</v>
      </c>
      <c r="H5042" s="665" t="s">
        <v>1015</v>
      </c>
      <c r="I5042" s="666">
        <v>2736</v>
      </c>
      <c r="J5042" s="643" t="s">
        <v>1011</v>
      </c>
      <c r="K5042" s="646" t="s">
        <v>6282</v>
      </c>
      <c r="L5042" t="str">
        <f>VLOOKUP(J5042,'State V-Lookup'!$A$1:$B$19,2,0)</f>
        <v>KENTUCKY</v>
      </c>
      <c r="M5042" t="str">
        <f>VLOOKUP(I5042,'Cost Center VLookup'!$A$1:$C$99,2,0)</f>
        <v>2736 KY Div Hopkinsville C&amp;M/Service</v>
      </c>
      <c r="N5042" t="str">
        <f>VLOOKUP(I5042,'Cost Center VLookup'!$A$1:$C$89,3,0)</f>
        <v>Ryan Tolbert</v>
      </c>
      <c r="O5042" t="str">
        <f>VLOOKUP(I5042,'Cost Center VLookup'!$A$1:$D$97,4,0)</f>
        <v>Mariam Tucker</v>
      </c>
    </row>
    <row r="5043" spans="1:15" ht="15">
      <c r="A5043" s="665" t="s">
        <v>6577</v>
      </c>
      <c r="B5043" s="666">
        <v>202405</v>
      </c>
      <c r="C5043" s="98" t="s">
        <v>6278</v>
      </c>
      <c r="D5043" s="665" t="s">
        <v>6578</v>
      </c>
      <c r="E5043" s="665" t="s">
        <v>6579</v>
      </c>
      <c r="F5043" s="667">
        <v>500</v>
      </c>
      <c r="G5043" s="665" t="s">
        <v>5228</v>
      </c>
      <c r="H5043" s="665" t="s">
        <v>1015</v>
      </c>
      <c r="I5043" s="666">
        <v>2734</v>
      </c>
      <c r="J5043" s="643" t="s">
        <v>1011</v>
      </c>
      <c r="K5043" s="643" t="s">
        <v>6263</v>
      </c>
      <c r="L5043" t="str">
        <f>VLOOKUP(J5043,'State V-Lookup'!$A$1:$B$19,2,0)</f>
        <v>KENTUCKY</v>
      </c>
      <c r="M5043" t="str">
        <f>VLOOKUP(I5043,'Cost Center VLookup'!$A$1:$C$99,2,0)</f>
        <v>2734 KY Div Bowling Green C&amp;M/Service</v>
      </c>
      <c r="N5043" t="str">
        <f>VLOOKUP(I5043,'Cost Center VLookup'!$A$1:$C$89,3,0)</f>
        <v>Don Bonner / Kolby Beals</v>
      </c>
      <c r="O5043" t="str">
        <f>VLOOKUP(I5043,'Cost Center VLookup'!$A$1:$D$97,4,0)</f>
        <v>Mike Close</v>
      </c>
    </row>
    <row r="5044" spans="1:15" ht="15" hidden="1">
      <c r="A5044" s="665" t="s">
        <v>6577</v>
      </c>
      <c r="B5044" s="666">
        <v>202405</v>
      </c>
      <c r="C5044" s="98" t="s">
        <v>6278</v>
      </c>
      <c r="D5044" s="665" t="s">
        <v>6580</v>
      </c>
      <c r="E5044" s="665" t="s">
        <v>5380</v>
      </c>
      <c r="F5044" s="667">
        <v>13900</v>
      </c>
      <c r="G5044" s="665" t="s">
        <v>5226</v>
      </c>
      <c r="H5044" s="665" t="s">
        <v>1012</v>
      </c>
      <c r="I5044" s="666">
        <v>3333</v>
      </c>
      <c r="J5044" s="643" t="s">
        <v>1026</v>
      </c>
      <c r="K5044" s="649" t="s">
        <v>6251</v>
      </c>
      <c r="L5044" t="str">
        <f>VLOOKUP(J5044,'State V-Lookup'!$A$1:$B$19,2,0)</f>
        <v>TENNESSEE</v>
      </c>
      <c r="M5044" t="str">
        <f>VLOOKUP(I5044,'Cost Center VLookup'!$A$1:$C$99,2,0)</f>
        <v>3333 Mid St Div Public Affairs</v>
      </c>
      <c r="N5044" t="str">
        <f>VLOOKUP(I5044,'Cost Center VLookup'!$A$1:$C$89,3,0)</f>
        <v>Mark Martin</v>
      </c>
      <c r="O5044" t="str">
        <f>VLOOKUP(I5044,'Cost Center VLookup'!$A$1:$D$97,4,0)</f>
        <v>Administration</v>
      </c>
    </row>
    <row r="5045" spans="1:15" ht="15" hidden="1">
      <c r="A5045" s="665" t="s">
        <v>6577</v>
      </c>
      <c r="B5045" s="666">
        <v>202405</v>
      </c>
      <c r="C5045" s="98" t="s">
        <v>6278</v>
      </c>
      <c r="D5045" s="665" t="s">
        <v>6581</v>
      </c>
      <c r="E5045" s="665" t="s">
        <v>1391</v>
      </c>
      <c r="F5045" s="667">
        <v>1000</v>
      </c>
      <c r="G5045" s="665" t="s">
        <v>5228</v>
      </c>
      <c r="H5045" s="665" t="s">
        <v>1015</v>
      </c>
      <c r="I5045" s="666">
        <v>3307</v>
      </c>
      <c r="J5045" s="643" t="s">
        <v>1026</v>
      </c>
      <c r="K5045" s="646" t="s">
        <v>6282</v>
      </c>
      <c r="L5045" t="str">
        <f>VLOOKUP(J5045,'State V-Lookup'!$A$1:$B$19,2,0)</f>
        <v>TENNESSEE</v>
      </c>
      <c r="M5045" t="str">
        <f>VLOOKUP(I5045,'Cost Center VLookup'!$A$1:$C$99,2,0)</f>
        <v>3307 Mid St Div Franklin Finance</v>
      </c>
      <c r="N5045" t="str">
        <f>VLOOKUP(I5045,'Cost Center VLookup'!$A$1:$C$89,3,0)</f>
        <v>Marcie Wessinger</v>
      </c>
      <c r="O5045" t="str">
        <f>VLOOKUP(I5045,'Cost Center VLookup'!$A$1:$D$97,4,0)</f>
        <v>Administration</v>
      </c>
    </row>
    <row r="5046" spans="1:15" ht="15" hidden="1">
      <c r="A5046" s="665" t="s">
        <v>6577</v>
      </c>
      <c r="B5046" s="666">
        <v>202405</v>
      </c>
      <c r="C5046" s="98" t="s">
        <v>6278</v>
      </c>
      <c r="D5046" s="665" t="s">
        <v>6582</v>
      </c>
      <c r="E5046" s="665" t="s">
        <v>5433</v>
      </c>
      <c r="F5046" s="667">
        <v>630</v>
      </c>
      <c r="G5046" s="665" t="s">
        <v>5394</v>
      </c>
      <c r="H5046" s="665" t="s">
        <v>5430</v>
      </c>
      <c r="I5046" s="666">
        <v>3333</v>
      </c>
      <c r="J5046" s="668" t="s">
        <v>1035</v>
      </c>
      <c r="K5046" s="646" t="s">
        <v>6282</v>
      </c>
      <c r="L5046" t="str">
        <f>VLOOKUP(J5046,'State V-Lookup'!$A$1:$B$19,2,0)</f>
        <v>VIRGINIA</v>
      </c>
      <c r="M5046" t="str">
        <f>VLOOKUP(I5046,'Cost Center VLookup'!$A$1:$C$99,2,0)</f>
        <v>3333 Mid St Div Public Affairs</v>
      </c>
      <c r="N5046" t="str">
        <f>VLOOKUP(I5046,'Cost Center VLookup'!$A$1:$C$89,3,0)</f>
        <v>Mark Martin</v>
      </c>
      <c r="O5046" t="str">
        <f>VLOOKUP(I5046,'Cost Center VLookup'!$A$1:$D$97,4,0)</f>
        <v>Administration</v>
      </c>
    </row>
    <row r="5047" spans="1:15" ht="15" hidden="1">
      <c r="A5047" s="665" t="s">
        <v>6577</v>
      </c>
      <c r="B5047" s="666">
        <v>202405</v>
      </c>
      <c r="C5047" s="98" t="s">
        <v>6278</v>
      </c>
      <c r="D5047" s="665" t="s">
        <v>6583</v>
      </c>
      <c r="E5047" s="665" t="s">
        <v>5433</v>
      </c>
      <c r="F5047" s="667">
        <v>1400</v>
      </c>
      <c r="G5047" s="665" t="s">
        <v>5394</v>
      </c>
      <c r="H5047" s="665" t="s">
        <v>5430</v>
      </c>
      <c r="I5047" s="666">
        <v>3333</v>
      </c>
      <c r="J5047" s="668" t="s">
        <v>1035</v>
      </c>
      <c r="K5047" s="646" t="s">
        <v>6282</v>
      </c>
      <c r="L5047" t="str">
        <f>VLOOKUP(J5047,'State V-Lookup'!$A$1:$B$19,2,0)</f>
        <v>VIRGINIA</v>
      </c>
      <c r="M5047" t="str">
        <f>VLOOKUP(I5047,'Cost Center VLookup'!$A$1:$C$99,2,0)</f>
        <v>3333 Mid St Div Public Affairs</v>
      </c>
      <c r="N5047" t="str">
        <f>VLOOKUP(I5047,'Cost Center VLookup'!$A$1:$C$89,3,0)</f>
        <v>Mark Martin</v>
      </c>
      <c r="O5047" t="str">
        <f>VLOOKUP(I5047,'Cost Center VLookup'!$A$1:$D$97,4,0)</f>
        <v>Administration</v>
      </c>
    </row>
    <row r="5048" spans="1:15" ht="15">
      <c r="A5048" s="665" t="s">
        <v>6584</v>
      </c>
      <c r="B5048" s="666">
        <v>202405</v>
      </c>
      <c r="C5048" s="98" t="s">
        <v>6278</v>
      </c>
      <c r="D5048" s="665" t="s">
        <v>6585</v>
      </c>
      <c r="E5048" s="665" t="s">
        <v>1876</v>
      </c>
      <c r="F5048" s="667">
        <v>5000</v>
      </c>
      <c r="G5048" s="665" t="s">
        <v>5226</v>
      </c>
      <c r="H5048" s="665" t="s">
        <v>1012</v>
      </c>
      <c r="I5048" s="666">
        <v>2737</v>
      </c>
      <c r="J5048" s="643" t="s">
        <v>1011</v>
      </c>
      <c r="K5048" s="646" t="s">
        <v>6282</v>
      </c>
      <c r="L5048" t="str">
        <f>VLOOKUP(J5048,'State V-Lookup'!$A$1:$B$19,2,0)</f>
        <v>KENTUCKY</v>
      </c>
      <c r="M5048" t="str">
        <f>VLOOKUP(I5048,'Cost Center VLookup'!$A$1:$C$99,2,0)</f>
        <v>2737 KY Div Danville C&amp;M/Service</v>
      </c>
      <c r="N5048" t="str">
        <f>VLOOKUP(I5048,'Cost Center VLookup'!$A$1:$C$89,3,0)</f>
        <v>Jimmy Dale Smith</v>
      </c>
      <c r="O5048" t="str">
        <f>VLOOKUP(I5048,'Cost Center VLookup'!$A$1:$D$97,4,0)</f>
        <v>Mike Close</v>
      </c>
    </row>
    <row r="5049" spans="1:15" ht="15">
      <c r="A5049" s="665" t="s">
        <v>6584</v>
      </c>
      <c r="B5049" s="666">
        <v>202405</v>
      </c>
      <c r="C5049" s="98" t="s">
        <v>6278</v>
      </c>
      <c r="D5049" s="665" t="s">
        <v>6586</v>
      </c>
      <c r="E5049" s="665" t="s">
        <v>5108</v>
      </c>
      <c r="F5049" s="667">
        <v>1000</v>
      </c>
      <c r="G5049" s="665" t="s">
        <v>5228</v>
      </c>
      <c r="H5049" s="665" t="s">
        <v>1015</v>
      </c>
      <c r="I5049" s="666">
        <v>2737</v>
      </c>
      <c r="J5049" s="643" t="s">
        <v>1011</v>
      </c>
      <c r="K5049" s="646" t="s">
        <v>6248</v>
      </c>
      <c r="L5049" t="str">
        <f>VLOOKUP(J5049,'State V-Lookup'!$A$1:$B$19,2,0)</f>
        <v>KENTUCKY</v>
      </c>
      <c r="M5049" t="str">
        <f>VLOOKUP(I5049,'Cost Center VLookup'!$A$1:$C$99,2,0)</f>
        <v>2737 KY Div Danville C&amp;M/Service</v>
      </c>
      <c r="N5049" t="str">
        <f>VLOOKUP(I5049,'Cost Center VLookup'!$A$1:$C$89,3,0)</f>
        <v>Jimmy Dale Smith</v>
      </c>
      <c r="O5049" t="str">
        <f>VLOOKUP(I5049,'Cost Center VLookup'!$A$1:$D$97,4,0)</f>
        <v>Mike Close</v>
      </c>
    </row>
    <row r="5050" spans="1:15" ht="15">
      <c r="A5050" s="665" t="s">
        <v>6584</v>
      </c>
      <c r="B5050" s="666">
        <v>202405</v>
      </c>
      <c r="C5050" s="98" t="s">
        <v>6278</v>
      </c>
      <c r="D5050" s="665" t="s">
        <v>6587</v>
      </c>
      <c r="E5050" s="665" t="s">
        <v>4641</v>
      </c>
      <c r="F5050" s="667">
        <v>2500</v>
      </c>
      <c r="G5050" s="665" t="s">
        <v>5228</v>
      </c>
      <c r="H5050" s="665" t="s">
        <v>1015</v>
      </c>
      <c r="I5050" s="666">
        <v>2737</v>
      </c>
      <c r="J5050" s="643" t="s">
        <v>1011</v>
      </c>
      <c r="K5050" s="668" t="s">
        <v>6281</v>
      </c>
      <c r="L5050" t="str">
        <f>VLOOKUP(J5050,'State V-Lookup'!$A$1:$B$19,2,0)</f>
        <v>KENTUCKY</v>
      </c>
      <c r="M5050" t="str">
        <f>VLOOKUP(I5050,'Cost Center VLookup'!$A$1:$C$99,2,0)</f>
        <v>2737 KY Div Danville C&amp;M/Service</v>
      </c>
      <c r="N5050" t="str">
        <f>VLOOKUP(I5050,'Cost Center VLookup'!$A$1:$C$89,3,0)</f>
        <v>Jimmy Dale Smith</v>
      </c>
      <c r="O5050" t="str">
        <f>VLOOKUP(I5050,'Cost Center VLookup'!$A$1:$D$97,4,0)</f>
        <v>Mike Close</v>
      </c>
    </row>
    <row r="5051" spans="1:15" ht="15">
      <c r="A5051" s="665" t="s">
        <v>6588</v>
      </c>
      <c r="B5051" s="666">
        <v>202405</v>
      </c>
      <c r="C5051" s="98" t="s">
        <v>6278</v>
      </c>
      <c r="D5051" s="665" t="s">
        <v>6589</v>
      </c>
      <c r="E5051" s="665" t="s">
        <v>6590</v>
      </c>
      <c r="F5051" s="667">
        <v>1500</v>
      </c>
      <c r="G5051" s="665" t="s">
        <v>5355</v>
      </c>
      <c r="H5051" s="665" t="s">
        <v>1019</v>
      </c>
      <c r="I5051" s="666">
        <v>2636</v>
      </c>
      <c r="J5051" s="643" t="s">
        <v>1011</v>
      </c>
      <c r="K5051" s="643" t="s">
        <v>6268</v>
      </c>
      <c r="L5051" t="str">
        <f>VLOOKUP(J5051,'State V-Lookup'!$A$1:$B$19,2,0)</f>
        <v>KENTUCKY</v>
      </c>
      <c r="M5051" t="str">
        <f>VLOOKUP(I5051,'Cost Center VLookup'!$A$1:$C$99,2,0)</f>
        <v>2636 KY Div Owensboro C&amp;M/Service</v>
      </c>
      <c r="N5051" t="str">
        <f>VLOOKUP(I5051,'Cost Center VLookup'!$A$1:$C$89,3,0)</f>
        <v>Robbie Porter / Daniel Mayfield</v>
      </c>
      <c r="O5051" t="str">
        <f>VLOOKUP(I5051,'Cost Center VLookup'!$A$1:$D$97,4,0)</f>
        <v>Mariam Tucker</v>
      </c>
    </row>
    <row r="5052" spans="1:15" ht="15">
      <c r="A5052" s="665" t="s">
        <v>6588</v>
      </c>
      <c r="B5052" s="666">
        <v>202405</v>
      </c>
      <c r="C5052" s="98" t="s">
        <v>6278</v>
      </c>
      <c r="D5052" s="665" t="s">
        <v>6591</v>
      </c>
      <c r="E5052" s="665" t="s">
        <v>6592</v>
      </c>
      <c r="F5052" s="667">
        <v>300</v>
      </c>
      <c r="G5052" s="665" t="s">
        <v>5228</v>
      </c>
      <c r="H5052" s="665" t="s">
        <v>1015</v>
      </c>
      <c r="I5052" s="666">
        <v>2739</v>
      </c>
      <c r="J5052" s="643" t="s">
        <v>1011</v>
      </c>
      <c r="K5052" s="643" t="s">
        <v>6279</v>
      </c>
      <c r="L5052" t="str">
        <f>VLOOKUP(J5052,'State V-Lookup'!$A$1:$B$19,2,0)</f>
        <v>KENTUCKY</v>
      </c>
      <c r="M5052" t="str">
        <f>VLOOKUP(I5052,'Cost Center VLookup'!$A$1:$C$99,2,0)</f>
        <v>2739 KY Div Shelbyville C&amp;M/Service</v>
      </c>
      <c r="N5052" t="str">
        <f>VLOOKUP(I5052,'Cost Center VLookup'!$A$1:$C$89,3,0)</f>
        <v>Jake Basham</v>
      </c>
      <c r="O5052" t="str">
        <f>VLOOKUP(I5052,'Cost Center VLookup'!$A$1:$D$97,4,0)</f>
        <v>Mike Close</v>
      </c>
    </row>
    <row r="5053" spans="1:15" ht="15">
      <c r="A5053" s="665" t="s">
        <v>6593</v>
      </c>
      <c r="B5053" s="666">
        <v>202405</v>
      </c>
      <c r="C5053" s="98" t="s">
        <v>6278</v>
      </c>
      <c r="D5053" s="665" t="s">
        <v>6594</v>
      </c>
      <c r="E5053" s="665" t="s">
        <v>3981</v>
      </c>
      <c r="F5053" s="667">
        <v>3000</v>
      </c>
      <c r="G5053" s="665" t="s">
        <v>5513</v>
      </c>
      <c r="H5053" s="665" t="s">
        <v>1017</v>
      </c>
      <c r="I5053" s="666">
        <v>2734</v>
      </c>
      <c r="J5053" s="643" t="s">
        <v>1011</v>
      </c>
      <c r="K5053" s="646" t="s">
        <v>6248</v>
      </c>
      <c r="L5053" t="str">
        <f>VLOOKUP(J5053,'State V-Lookup'!$A$1:$B$19,2,0)</f>
        <v>KENTUCKY</v>
      </c>
      <c r="M5053" t="str">
        <f>VLOOKUP(I5053,'Cost Center VLookup'!$A$1:$C$99,2,0)</f>
        <v>2734 KY Div Bowling Green C&amp;M/Service</v>
      </c>
      <c r="N5053" t="str">
        <f>VLOOKUP(I5053,'Cost Center VLookup'!$A$1:$C$89,3,0)</f>
        <v>Don Bonner / Kolby Beals</v>
      </c>
      <c r="O5053" t="str">
        <f>VLOOKUP(I5053,'Cost Center VLookup'!$A$1:$D$97,4,0)</f>
        <v>Mike Close</v>
      </c>
    </row>
    <row r="5054" spans="1:15" ht="15">
      <c r="A5054" s="665" t="s">
        <v>6595</v>
      </c>
      <c r="B5054" s="666">
        <v>202405</v>
      </c>
      <c r="C5054" s="98" t="s">
        <v>6278</v>
      </c>
      <c r="D5054" s="665" t="s">
        <v>6596</v>
      </c>
      <c r="E5054" s="665" t="s">
        <v>711</v>
      </c>
      <c r="F5054" s="667">
        <v>500</v>
      </c>
      <c r="G5054" s="665" t="s">
        <v>5226</v>
      </c>
      <c r="H5054" s="665" t="s">
        <v>1012</v>
      </c>
      <c r="I5054" s="666">
        <v>2636</v>
      </c>
      <c r="J5054" s="643" t="s">
        <v>1011</v>
      </c>
      <c r="K5054" s="643" t="s">
        <v>6268</v>
      </c>
      <c r="L5054" t="str">
        <f>VLOOKUP(J5054,'State V-Lookup'!$A$1:$B$19,2,0)</f>
        <v>KENTUCKY</v>
      </c>
      <c r="M5054" t="str">
        <f>VLOOKUP(I5054,'Cost Center VLookup'!$A$1:$C$99,2,0)</f>
        <v>2636 KY Div Owensboro C&amp;M/Service</v>
      </c>
      <c r="N5054" t="str">
        <f>VLOOKUP(I5054,'Cost Center VLookup'!$A$1:$C$89,3,0)</f>
        <v>Robbie Porter / Daniel Mayfield</v>
      </c>
      <c r="O5054" t="str">
        <f>VLOOKUP(I5054,'Cost Center VLookup'!$A$1:$D$97,4,0)</f>
        <v>Mariam Tucker</v>
      </c>
    </row>
    <row r="5055" spans="1:15" ht="15" hidden="1">
      <c r="A5055" s="665" t="s">
        <v>6597</v>
      </c>
      <c r="B5055" s="666">
        <v>202405</v>
      </c>
      <c r="C5055" s="98" t="s">
        <v>6278</v>
      </c>
      <c r="D5055" s="665" t="s">
        <v>6598</v>
      </c>
      <c r="E5055" s="665" t="s">
        <v>3033</v>
      </c>
      <c r="F5055" s="667">
        <v>1000</v>
      </c>
      <c r="G5055" s="665" t="s">
        <v>5452</v>
      </c>
      <c r="H5055" s="665" t="s">
        <v>2062</v>
      </c>
      <c r="I5055" s="666">
        <v>3301</v>
      </c>
      <c r="J5055" s="643" t="s">
        <v>1026</v>
      </c>
      <c r="K5055" s="646" t="s">
        <v>6282</v>
      </c>
      <c r="L5055" t="str">
        <f>VLOOKUP(J5055,'State V-Lookup'!$A$1:$B$19,2,0)</f>
        <v>TENNESSEE</v>
      </c>
      <c r="M5055" t="str">
        <f>VLOOKUP(I5055,'Cost Center VLookup'!$A$1:$C$99,2,0)</f>
        <v>3301 Mid St Div Franklin Administration</v>
      </c>
      <c r="N5055" t="str">
        <f>VLOOKUP(I5055,'Cost Center VLookup'!$A$1:$C$89,3,0)</f>
        <v>Kevin Dobbs</v>
      </c>
      <c r="O5055" t="str">
        <f>VLOOKUP(I5055,'Cost Center VLookup'!$A$1:$D$97,4,0)</f>
        <v>Administration</v>
      </c>
    </row>
    <row r="5056" spans="1:15" ht="15" hidden="1">
      <c r="A5056" s="665" t="s">
        <v>6597</v>
      </c>
      <c r="B5056" s="666">
        <v>202405</v>
      </c>
      <c r="C5056" s="98" t="s">
        <v>6278</v>
      </c>
      <c r="D5056" s="665" t="s">
        <v>6599</v>
      </c>
      <c r="E5056" s="665" t="s">
        <v>2547</v>
      </c>
      <c r="F5056" s="667">
        <v>2500</v>
      </c>
      <c r="G5056" s="665" t="s">
        <v>5355</v>
      </c>
      <c r="H5056" s="665" t="s">
        <v>1019</v>
      </c>
      <c r="I5056" s="666">
        <v>3342</v>
      </c>
      <c r="J5056" s="643" t="s">
        <v>1026</v>
      </c>
      <c r="K5056" s="643" t="s">
        <v>6268</v>
      </c>
      <c r="L5056" t="str">
        <f>VLOOKUP(J5056,'State V-Lookup'!$A$1:$B$19,2,0)</f>
        <v>TENNESSEE</v>
      </c>
      <c r="M5056" t="str">
        <f>VLOOKUP(I5056,'Cost Center VLookup'!$A$1:$C$99,2,0)</f>
        <v>3342 Mid St Div Franklin Operations</v>
      </c>
      <c r="N5056" t="str">
        <f>VLOOKUP(I5056,'Cost Center VLookup'!$A$1:$C$89,3,0)</f>
        <v>Kenny Hay / Steve Steiger</v>
      </c>
      <c r="O5056" t="str">
        <f>VLOOKUP(I5056,'Cost Center VLookup'!$A$1:$D$97,4,0)</f>
        <v>Brett Lowe</v>
      </c>
    </row>
    <row r="5057" spans="1:15" ht="15" hidden="1">
      <c r="A5057" s="665" t="s">
        <v>6597</v>
      </c>
      <c r="B5057" s="666">
        <v>202405</v>
      </c>
      <c r="C5057" s="98" t="s">
        <v>6278</v>
      </c>
      <c r="D5057" s="665" t="s">
        <v>6600</v>
      </c>
      <c r="E5057" s="665" t="s">
        <v>484</v>
      </c>
      <c r="F5057" s="667">
        <v>5000</v>
      </c>
      <c r="G5057" s="665" t="s">
        <v>5345</v>
      </c>
      <c r="H5057" s="665" t="s">
        <v>1018</v>
      </c>
      <c r="I5057" s="666">
        <v>3343</v>
      </c>
      <c r="J5057" s="643" t="s">
        <v>1026</v>
      </c>
      <c r="K5057" s="649" t="s">
        <v>6251</v>
      </c>
      <c r="L5057" t="str">
        <f>VLOOKUP(J5057,'State V-Lookup'!$A$1:$B$19,2,0)</f>
        <v>TENNESSEE</v>
      </c>
      <c r="M5057" t="str">
        <f>VLOOKUP(I5057,'Cost Center VLookup'!$A$1:$C$99,2,0)</f>
        <v>3343 Mid St Div Murfreesboro Operations</v>
      </c>
      <c r="N5057" t="str">
        <f>VLOOKUP(I5057,'Cost Center VLookup'!$A$1:$C$89,3,0)</f>
        <v>James Robbins / Jason Griffin</v>
      </c>
      <c r="O5057" t="str">
        <f>VLOOKUP(I5057,'Cost Center VLookup'!$A$1:$D$97,4,0)</f>
        <v>Brett Lowe</v>
      </c>
    </row>
    <row r="5058" spans="1:15" ht="15" hidden="1">
      <c r="A5058" s="665" t="s">
        <v>6597</v>
      </c>
      <c r="B5058" s="666">
        <v>202405</v>
      </c>
      <c r="C5058" s="98" t="s">
        <v>6278</v>
      </c>
      <c r="D5058" s="665" t="s">
        <v>6601</v>
      </c>
      <c r="E5058" s="665" t="s">
        <v>6602</v>
      </c>
      <c r="F5058" s="667">
        <v>1250</v>
      </c>
      <c r="G5058" s="665" t="s">
        <v>5513</v>
      </c>
      <c r="H5058" s="665" t="s">
        <v>1017</v>
      </c>
      <c r="I5058" s="666">
        <v>3439</v>
      </c>
      <c r="J5058" s="668" t="s">
        <v>1035</v>
      </c>
      <c r="K5058" s="646" t="s">
        <v>6282</v>
      </c>
      <c r="L5058" t="str">
        <f>VLOOKUP(J5058,'State V-Lookup'!$A$1:$B$19,2,0)</f>
        <v>VIRGINIA</v>
      </c>
      <c r="M5058" t="str">
        <f>VLOOKUP(I5058,'Cost Center VLookup'!$A$1:$C$99,2,0)</f>
        <v>3439 Mid St Div New River South Operations</v>
      </c>
      <c r="N5058" t="str">
        <f>VLOOKUP(I5058,'Cost Center VLookup'!$A$1:$C$89,3,0)</f>
        <v>Alex House</v>
      </c>
      <c r="O5058" t="str">
        <f>VLOOKUP(I5058,'Cost Center VLookup'!$A$1:$D$97,4,0)</f>
        <v>Bernie Anderson</v>
      </c>
    </row>
    <row r="5059" spans="1:15" ht="15">
      <c r="A5059" s="665" t="s">
        <v>6603</v>
      </c>
      <c r="B5059" s="666">
        <v>202405</v>
      </c>
      <c r="C5059" s="98" t="s">
        <v>6278</v>
      </c>
      <c r="D5059" s="665" t="s">
        <v>6604</v>
      </c>
      <c r="E5059" s="665" t="s">
        <v>5600</v>
      </c>
      <c r="F5059" s="667">
        <v>500</v>
      </c>
      <c r="G5059" s="665" t="s">
        <v>5228</v>
      </c>
      <c r="H5059" s="665" t="s">
        <v>1015</v>
      </c>
      <c r="I5059" s="666">
        <v>2636</v>
      </c>
      <c r="J5059" s="643" t="s">
        <v>1011</v>
      </c>
      <c r="K5059" s="646" t="s">
        <v>6282</v>
      </c>
      <c r="L5059" t="str">
        <f>VLOOKUP(J5059,'State V-Lookup'!$A$1:$B$19,2,0)</f>
        <v>KENTUCKY</v>
      </c>
      <c r="M5059" t="str">
        <f>VLOOKUP(I5059,'Cost Center VLookup'!$A$1:$C$99,2,0)</f>
        <v>2636 KY Div Owensboro C&amp;M/Service</v>
      </c>
      <c r="N5059" t="str">
        <f>VLOOKUP(I5059,'Cost Center VLookup'!$A$1:$C$89,3,0)</f>
        <v>Robbie Porter / Daniel Mayfield</v>
      </c>
      <c r="O5059" t="str">
        <f>VLOOKUP(I5059,'Cost Center VLookup'!$A$1:$D$97,4,0)</f>
        <v>Mariam Tucker</v>
      </c>
    </row>
    <row r="5060" spans="1:15" ht="15">
      <c r="A5060" s="665" t="s">
        <v>6605</v>
      </c>
      <c r="B5060" s="666">
        <v>202405</v>
      </c>
      <c r="C5060" s="98" t="s">
        <v>6278</v>
      </c>
      <c r="D5060" s="665" t="s">
        <v>6606</v>
      </c>
      <c r="E5060" s="665" t="s">
        <v>2595</v>
      </c>
      <c r="F5060" s="667">
        <v>1500</v>
      </c>
      <c r="G5060" s="665" t="s">
        <v>5228</v>
      </c>
      <c r="H5060" s="665" t="s">
        <v>1015</v>
      </c>
      <c r="I5060" s="666">
        <v>2634</v>
      </c>
      <c r="J5060" s="643" t="s">
        <v>1011</v>
      </c>
      <c r="K5060" s="643" t="s">
        <v>6279</v>
      </c>
      <c r="L5060" t="str">
        <f>VLOOKUP(J5060,'State V-Lookup'!$A$1:$B$19,2,0)</f>
        <v>KENTUCKY</v>
      </c>
      <c r="M5060" t="str">
        <f>VLOOKUP(I5060,'Cost Center VLookup'!$A$1:$C$99,2,0)</f>
        <v>2634 KY Div Madisonville C&amp;M/Service</v>
      </c>
      <c r="N5060" t="str">
        <f>VLOOKUP(I5060,'Cost Center VLookup'!$A$1:$C$89,3,0)</f>
        <v>Mike Coleman</v>
      </c>
      <c r="O5060" t="str">
        <f>VLOOKUP(I5060,'Cost Center VLookup'!$A$1:$D$97,4,0)</f>
        <v>Mariam Tucker</v>
      </c>
    </row>
    <row r="5061" spans="1:15" ht="15">
      <c r="A5061" s="665" t="s">
        <v>6605</v>
      </c>
      <c r="B5061" s="666">
        <v>202405</v>
      </c>
      <c r="C5061" s="98" t="s">
        <v>6278</v>
      </c>
      <c r="D5061" s="665" t="s">
        <v>6607</v>
      </c>
      <c r="E5061" s="665" t="s">
        <v>6467</v>
      </c>
      <c r="F5061" s="667">
        <v>1000</v>
      </c>
      <c r="G5061" s="665" t="s">
        <v>5228</v>
      </c>
      <c r="H5061" s="665" t="s">
        <v>1015</v>
      </c>
      <c r="I5061" s="666">
        <v>2636</v>
      </c>
      <c r="J5061" s="643" t="s">
        <v>1011</v>
      </c>
      <c r="K5061" s="646" t="s">
        <v>6282</v>
      </c>
      <c r="L5061" t="str">
        <f>VLOOKUP(J5061,'State V-Lookup'!$A$1:$B$19,2,0)</f>
        <v>KENTUCKY</v>
      </c>
      <c r="M5061" t="str">
        <f>VLOOKUP(I5061,'Cost Center VLookup'!$A$1:$C$99,2,0)</f>
        <v>2636 KY Div Owensboro C&amp;M/Service</v>
      </c>
      <c r="N5061" t="str">
        <f>VLOOKUP(I5061,'Cost Center VLookup'!$A$1:$C$89,3,0)</f>
        <v>Robbie Porter / Daniel Mayfield</v>
      </c>
      <c r="O5061" t="str">
        <f>VLOOKUP(I5061,'Cost Center VLookup'!$A$1:$D$97,4,0)</f>
        <v>Mariam Tucker</v>
      </c>
    </row>
    <row r="5062" spans="1:15" ht="15" hidden="1">
      <c r="A5062" s="665" t="s">
        <v>4011</v>
      </c>
      <c r="B5062" s="666">
        <v>202405</v>
      </c>
      <c r="C5062" s="98" t="s">
        <v>6278</v>
      </c>
      <c r="D5062" s="665" t="s">
        <v>4047</v>
      </c>
      <c r="E5062" s="665" t="s">
        <v>633</v>
      </c>
      <c r="F5062" s="667">
        <v>-500</v>
      </c>
      <c r="G5062" s="665" t="s">
        <v>5513</v>
      </c>
      <c r="H5062" s="665" t="s">
        <v>1017</v>
      </c>
      <c r="I5062" s="666">
        <v>3338</v>
      </c>
      <c r="J5062" s="643" t="s">
        <v>1026</v>
      </c>
      <c r="K5062" s="646" t="s">
        <v>6282</v>
      </c>
      <c r="L5062" t="str">
        <f>VLOOKUP(J5062,'State V-Lookup'!$A$1:$B$19,2,0)</f>
        <v>TENNESSEE</v>
      </c>
      <c r="M5062" t="str">
        <f>VLOOKUP(I5062,'Cost Center VLookup'!$A$1:$C$99,2,0)</f>
        <v>3338 Mid St Div ILWTN Union City Operations</v>
      </c>
      <c r="N5062" t="str">
        <f>VLOOKUP(I5062,'Cost Center VLookup'!$A$1:$C$89,3,0)</f>
        <v>Pat Mattingly / Sean Jones</v>
      </c>
      <c r="O5062" t="str">
        <f>VLOOKUP(I5062,'Cost Center VLookup'!$A$1:$D$97,4,0)</f>
        <v>Ryan Tolbert</v>
      </c>
    </row>
    <row r="5063" spans="1:15" ht="15" hidden="1">
      <c r="A5063" s="669" t="s">
        <v>6609</v>
      </c>
      <c r="B5063" s="670">
        <v>202406</v>
      </c>
      <c r="C5063" s="98" t="s">
        <v>6278</v>
      </c>
      <c r="D5063" s="669" t="s">
        <v>6610</v>
      </c>
      <c r="E5063" s="669" t="s">
        <v>6611</v>
      </c>
      <c r="F5063" s="671">
        <v>137.97999999999999</v>
      </c>
      <c r="G5063" s="669" t="s">
        <v>5228</v>
      </c>
      <c r="H5063" s="669" t="s">
        <v>1015</v>
      </c>
      <c r="I5063" s="670">
        <v>3307</v>
      </c>
      <c r="J5063" s="672" t="s">
        <v>1027</v>
      </c>
      <c r="K5063" s="646" t="s">
        <v>6282</v>
      </c>
      <c r="L5063" t="str">
        <f>VLOOKUP(J5063,'State V-Lookup'!$A$1:$B$19,2,0)</f>
        <v>GENERAL OFFICE</v>
      </c>
      <c r="M5063" t="str">
        <f>VLOOKUP(I5063,'Cost Center VLookup'!$A$1:$C$99,2,0)</f>
        <v>3307 Mid St Div Franklin Finance</v>
      </c>
      <c r="N5063" t="str">
        <f>VLOOKUP(I5063,'Cost Center VLookup'!$A$1:$C$89,3,0)</f>
        <v>Marcie Wessinger</v>
      </c>
      <c r="O5063" t="str">
        <f>VLOOKUP(I5063,'Cost Center VLookup'!$A$1:$D$97,4,0)</f>
        <v>Administration</v>
      </c>
    </row>
    <row r="5064" spans="1:15" ht="15">
      <c r="A5064" s="669" t="s">
        <v>6612</v>
      </c>
      <c r="B5064" s="670">
        <v>202406</v>
      </c>
      <c r="C5064" s="98" t="s">
        <v>6278</v>
      </c>
      <c r="D5064" s="669" t="s">
        <v>6613</v>
      </c>
      <c r="E5064" s="669" t="s">
        <v>1542</v>
      </c>
      <c r="F5064" s="671">
        <v>2500</v>
      </c>
      <c r="G5064" s="669" t="s">
        <v>5228</v>
      </c>
      <c r="H5064" s="669" t="s">
        <v>1015</v>
      </c>
      <c r="I5064" s="670">
        <v>2637</v>
      </c>
      <c r="J5064" s="643" t="s">
        <v>1011</v>
      </c>
      <c r="K5064" s="649" t="s">
        <v>6251</v>
      </c>
      <c r="L5064" t="str">
        <f>VLOOKUP(J5064,'State V-Lookup'!$A$1:$B$19,2,0)</f>
        <v>KENTUCKY</v>
      </c>
      <c r="M5064" t="str">
        <f>VLOOKUP(I5064,'Cost Center VLookup'!$A$1:$C$99,2,0)</f>
        <v>2637 KY Div Paducah C&amp;M/Service</v>
      </c>
      <c r="N5064" t="str">
        <f>VLOOKUP(I5064,'Cost Center VLookup'!$A$1:$C$89,3,0)</f>
        <v>Pat Mattingly / Sean Jones</v>
      </c>
      <c r="O5064" t="str">
        <f>VLOOKUP(I5064,'Cost Center VLookup'!$A$1:$D$97,4,0)</f>
        <v>Ryan Tolbert</v>
      </c>
    </row>
    <row r="5065" spans="1:15" ht="15" hidden="1">
      <c r="A5065" s="669" t="s">
        <v>6614</v>
      </c>
      <c r="B5065" s="670">
        <v>202406</v>
      </c>
      <c r="C5065" s="98" t="s">
        <v>6278</v>
      </c>
      <c r="D5065" s="669" t="s">
        <v>6615</v>
      </c>
      <c r="E5065" s="669" t="s">
        <v>6616</v>
      </c>
      <c r="F5065" s="671">
        <v>500</v>
      </c>
      <c r="G5065" s="669" t="s">
        <v>5228</v>
      </c>
      <c r="H5065" s="669" t="s">
        <v>1015</v>
      </c>
      <c r="I5065" s="670">
        <v>3303</v>
      </c>
      <c r="J5065" s="672" t="s">
        <v>1027</v>
      </c>
      <c r="K5065" s="646" t="s">
        <v>6282</v>
      </c>
      <c r="L5065" t="str">
        <f>VLOOKUP(J5065,'State V-Lookup'!$A$1:$B$19,2,0)</f>
        <v>GENERAL OFFICE</v>
      </c>
      <c r="M5065" t="str">
        <f>VLOOKUP(I5065,'Cost Center VLookup'!$A$1:$C$99,2,0)</f>
        <v>3303 Mid St Div Franklin Human Resources</v>
      </c>
      <c r="N5065" t="str">
        <f>VLOOKUP(I5065,'Cost Center VLookup'!$A$1:$C$89,3,0)</f>
        <v>Julie Duff</v>
      </c>
      <c r="O5065" t="str">
        <f>VLOOKUP(I5065,'Cost Center VLookup'!$A$1:$D$97,4,0)</f>
        <v>Administration</v>
      </c>
    </row>
    <row r="5066" spans="1:15" ht="15" hidden="1">
      <c r="A5066" s="669" t="s">
        <v>6617</v>
      </c>
      <c r="B5066" s="670">
        <v>202406</v>
      </c>
      <c r="C5066" s="98" t="s">
        <v>6278</v>
      </c>
      <c r="D5066" s="669" t="s">
        <v>6618</v>
      </c>
      <c r="E5066" s="669" t="s">
        <v>5399</v>
      </c>
      <c r="F5066" s="671">
        <v>1000</v>
      </c>
      <c r="G5066" s="669" t="s">
        <v>5228</v>
      </c>
      <c r="H5066" s="669" t="s">
        <v>1015</v>
      </c>
      <c r="I5066" s="670">
        <v>3338</v>
      </c>
      <c r="J5066" s="643" t="s">
        <v>1026</v>
      </c>
      <c r="K5066" s="646" t="s">
        <v>6282</v>
      </c>
      <c r="L5066" t="str">
        <f>VLOOKUP(J5066,'State V-Lookup'!$A$1:$B$19,2,0)</f>
        <v>TENNESSEE</v>
      </c>
      <c r="M5066" t="str">
        <f>VLOOKUP(I5066,'Cost Center VLookup'!$A$1:$C$99,2,0)</f>
        <v>3338 Mid St Div ILWTN Union City Operations</v>
      </c>
      <c r="N5066" t="str">
        <f>VLOOKUP(I5066,'Cost Center VLookup'!$A$1:$C$89,3,0)</f>
        <v>Pat Mattingly / Sean Jones</v>
      </c>
      <c r="O5066" t="str">
        <f>VLOOKUP(I5066,'Cost Center VLookup'!$A$1:$D$97,4,0)</f>
        <v>Ryan Tolbert</v>
      </c>
    </row>
    <row r="5067" spans="1:15" ht="15">
      <c r="A5067" s="669" t="s">
        <v>6619</v>
      </c>
      <c r="B5067" s="670">
        <v>202406</v>
      </c>
      <c r="C5067" s="98" t="s">
        <v>6278</v>
      </c>
      <c r="D5067" s="669" t="s">
        <v>6620</v>
      </c>
      <c r="E5067" s="669" t="s">
        <v>756</v>
      </c>
      <c r="F5067" s="671">
        <v>1000</v>
      </c>
      <c r="G5067" s="669" t="s">
        <v>5228</v>
      </c>
      <c r="H5067" s="669" t="s">
        <v>1015</v>
      </c>
      <c r="I5067" s="670">
        <v>2636</v>
      </c>
      <c r="J5067" s="643" t="s">
        <v>1011</v>
      </c>
      <c r="K5067" s="646" t="s">
        <v>6282</v>
      </c>
      <c r="L5067" t="str">
        <f>VLOOKUP(J5067,'State V-Lookup'!$A$1:$B$19,2,0)</f>
        <v>KENTUCKY</v>
      </c>
      <c r="M5067" t="str">
        <f>VLOOKUP(I5067,'Cost Center VLookup'!$A$1:$C$99,2,0)</f>
        <v>2636 KY Div Owensboro C&amp;M/Service</v>
      </c>
      <c r="N5067" t="str">
        <f>VLOOKUP(I5067,'Cost Center VLookup'!$A$1:$C$89,3,0)</f>
        <v>Robbie Porter / Daniel Mayfield</v>
      </c>
      <c r="O5067" t="str">
        <f>VLOOKUP(I5067,'Cost Center VLookup'!$A$1:$D$97,4,0)</f>
        <v>Mariam Tucker</v>
      </c>
    </row>
    <row r="5068" spans="1:15" ht="15" hidden="1">
      <c r="A5068" s="669" t="s">
        <v>6621</v>
      </c>
      <c r="B5068" s="670">
        <v>202406</v>
      </c>
      <c r="C5068" s="98" t="s">
        <v>6278</v>
      </c>
      <c r="D5068" s="669" t="s">
        <v>6622</v>
      </c>
      <c r="E5068" s="669" t="s">
        <v>797</v>
      </c>
      <c r="F5068" s="671">
        <v>500</v>
      </c>
      <c r="G5068" s="669" t="s">
        <v>5228</v>
      </c>
      <c r="H5068" s="669" t="s">
        <v>1015</v>
      </c>
      <c r="I5068" s="670">
        <v>3338</v>
      </c>
      <c r="J5068" s="643" t="s">
        <v>1026</v>
      </c>
      <c r="K5068" s="673" t="s">
        <v>6268</v>
      </c>
      <c r="L5068" t="str">
        <f>VLOOKUP(J5068,'State V-Lookup'!$A$1:$B$19,2,0)</f>
        <v>TENNESSEE</v>
      </c>
      <c r="M5068" t="str">
        <f>VLOOKUP(I5068,'Cost Center VLookup'!$A$1:$C$99,2,0)</f>
        <v>3338 Mid St Div ILWTN Union City Operations</v>
      </c>
      <c r="N5068" t="str">
        <f>VLOOKUP(I5068,'Cost Center VLookup'!$A$1:$C$89,3,0)</f>
        <v>Pat Mattingly / Sean Jones</v>
      </c>
      <c r="O5068" t="str">
        <f>VLOOKUP(I5068,'Cost Center VLookup'!$A$1:$D$97,4,0)</f>
        <v>Ryan Tolbert</v>
      </c>
    </row>
    <row r="5069" spans="1:15" ht="15">
      <c r="A5069" s="669" t="s">
        <v>6621</v>
      </c>
      <c r="B5069" s="670">
        <v>202406</v>
      </c>
      <c r="C5069" s="98" t="s">
        <v>6278</v>
      </c>
      <c r="D5069" s="669" t="s">
        <v>6623</v>
      </c>
      <c r="E5069" s="669" t="s">
        <v>3011</v>
      </c>
      <c r="F5069" s="671">
        <v>500</v>
      </c>
      <c r="G5069" s="669" t="s">
        <v>5228</v>
      </c>
      <c r="H5069" s="669" t="s">
        <v>1015</v>
      </c>
      <c r="I5069" s="670">
        <v>2636</v>
      </c>
      <c r="J5069" s="643" t="s">
        <v>1011</v>
      </c>
      <c r="K5069" s="646" t="s">
        <v>6282</v>
      </c>
      <c r="L5069" t="str">
        <f>VLOOKUP(J5069,'State V-Lookup'!$A$1:$B$19,2,0)</f>
        <v>KENTUCKY</v>
      </c>
      <c r="M5069" t="str">
        <f>VLOOKUP(I5069,'Cost Center VLookup'!$A$1:$C$99,2,0)</f>
        <v>2636 KY Div Owensboro C&amp;M/Service</v>
      </c>
      <c r="N5069" t="str">
        <f>VLOOKUP(I5069,'Cost Center VLookup'!$A$1:$C$89,3,0)</f>
        <v>Robbie Porter / Daniel Mayfield</v>
      </c>
      <c r="O5069" t="str">
        <f>VLOOKUP(I5069,'Cost Center VLookup'!$A$1:$D$97,4,0)</f>
        <v>Mariam Tucker</v>
      </c>
    </row>
    <row r="5070" spans="1:15" ht="15">
      <c r="A5070" s="669" t="s">
        <v>6621</v>
      </c>
      <c r="B5070" s="670">
        <v>202406</v>
      </c>
      <c r="C5070" s="98" t="s">
        <v>6278</v>
      </c>
      <c r="D5070" s="669" t="s">
        <v>6624</v>
      </c>
      <c r="E5070" s="669" t="s">
        <v>876</v>
      </c>
      <c r="F5070" s="671">
        <v>9000</v>
      </c>
      <c r="G5070" s="669" t="s">
        <v>5228</v>
      </c>
      <c r="H5070" s="669" t="s">
        <v>1015</v>
      </c>
      <c r="I5070" s="670">
        <v>2636</v>
      </c>
      <c r="J5070" s="643" t="s">
        <v>1011</v>
      </c>
      <c r="K5070" s="646" t="s">
        <v>6282</v>
      </c>
      <c r="L5070" t="str">
        <f>VLOOKUP(J5070,'State V-Lookup'!$A$1:$B$19,2,0)</f>
        <v>KENTUCKY</v>
      </c>
      <c r="M5070" t="str">
        <f>VLOOKUP(I5070,'Cost Center VLookup'!$A$1:$C$99,2,0)</f>
        <v>2636 KY Div Owensboro C&amp;M/Service</v>
      </c>
      <c r="N5070" t="str">
        <f>VLOOKUP(I5070,'Cost Center VLookup'!$A$1:$C$89,3,0)</f>
        <v>Robbie Porter / Daniel Mayfield</v>
      </c>
      <c r="O5070" t="str">
        <f>VLOOKUP(I5070,'Cost Center VLookup'!$A$1:$D$97,4,0)</f>
        <v>Mariam Tucker</v>
      </c>
    </row>
    <row r="5071" spans="1:15" ht="15" hidden="1">
      <c r="A5071" s="669" t="s">
        <v>6625</v>
      </c>
      <c r="B5071" s="670">
        <v>202406</v>
      </c>
      <c r="C5071" s="98" t="s">
        <v>6278</v>
      </c>
      <c r="D5071" s="669" t="s">
        <v>6626</v>
      </c>
      <c r="E5071" s="669" t="s">
        <v>1442</v>
      </c>
      <c r="F5071" s="671">
        <v>200</v>
      </c>
      <c r="G5071" s="669" t="s">
        <v>5355</v>
      </c>
      <c r="H5071" s="669" t="s">
        <v>1019</v>
      </c>
      <c r="I5071" s="670">
        <v>3342</v>
      </c>
      <c r="J5071" s="643" t="s">
        <v>1026</v>
      </c>
      <c r="K5071" s="646" t="s">
        <v>6282</v>
      </c>
      <c r="L5071" t="str">
        <f>VLOOKUP(J5071,'State V-Lookup'!$A$1:$B$19,2,0)</f>
        <v>TENNESSEE</v>
      </c>
      <c r="M5071" t="str">
        <f>VLOOKUP(I5071,'Cost Center VLookup'!$A$1:$C$99,2,0)</f>
        <v>3342 Mid St Div Franklin Operations</v>
      </c>
      <c r="N5071" t="str">
        <f>VLOOKUP(I5071,'Cost Center VLookup'!$A$1:$C$89,3,0)</f>
        <v>Kenny Hay / Steve Steiger</v>
      </c>
      <c r="O5071" t="str">
        <f>VLOOKUP(I5071,'Cost Center VLookup'!$A$1:$D$97,4,0)</f>
        <v>Brett Lowe</v>
      </c>
    </row>
    <row r="5072" spans="1:15" ht="15" hidden="1">
      <c r="A5072" s="669" t="s">
        <v>6625</v>
      </c>
      <c r="B5072" s="670">
        <v>202406</v>
      </c>
      <c r="C5072" s="98" t="s">
        <v>6278</v>
      </c>
      <c r="D5072" s="669" t="s">
        <v>6627</v>
      </c>
      <c r="E5072" s="669" t="s">
        <v>484</v>
      </c>
      <c r="F5072" s="671">
        <v>1000</v>
      </c>
      <c r="G5072" s="669" t="s">
        <v>5345</v>
      </c>
      <c r="H5072" s="669" t="s">
        <v>1018</v>
      </c>
      <c r="I5072" s="670">
        <v>3342</v>
      </c>
      <c r="J5072" s="643" t="s">
        <v>1026</v>
      </c>
      <c r="K5072" s="673" t="s">
        <v>6268</v>
      </c>
      <c r="L5072" t="str">
        <f>VLOOKUP(J5072,'State V-Lookup'!$A$1:$B$19,2,0)</f>
        <v>TENNESSEE</v>
      </c>
      <c r="M5072" t="str">
        <f>VLOOKUP(I5072,'Cost Center VLookup'!$A$1:$C$99,2,0)</f>
        <v>3342 Mid St Div Franklin Operations</v>
      </c>
      <c r="N5072" t="str">
        <f>VLOOKUP(I5072,'Cost Center VLookup'!$A$1:$C$89,3,0)</f>
        <v>Kenny Hay / Steve Steiger</v>
      </c>
      <c r="O5072" t="str">
        <f>VLOOKUP(I5072,'Cost Center VLookup'!$A$1:$D$97,4,0)</f>
        <v>Brett Lowe</v>
      </c>
    </row>
    <row r="5073" spans="1:15" ht="15" hidden="1">
      <c r="A5073" s="669" t="s">
        <v>6628</v>
      </c>
      <c r="B5073" s="670">
        <v>202406</v>
      </c>
      <c r="C5073" s="98" t="s">
        <v>6278</v>
      </c>
      <c r="D5073" s="669" t="s">
        <v>6629</v>
      </c>
      <c r="E5073" s="669" t="s">
        <v>4509</v>
      </c>
      <c r="F5073" s="671">
        <v>750</v>
      </c>
      <c r="G5073" s="669" t="s">
        <v>5513</v>
      </c>
      <c r="H5073" s="669" t="s">
        <v>1017</v>
      </c>
      <c r="I5073" s="670">
        <v>3434</v>
      </c>
      <c r="J5073" s="643" t="s">
        <v>1026</v>
      </c>
      <c r="K5073" s="646" t="s">
        <v>6282</v>
      </c>
      <c r="L5073" t="str">
        <f>VLOOKUP(J5073,'State V-Lookup'!$A$1:$B$19,2,0)</f>
        <v>TENNESSEE</v>
      </c>
      <c r="M5073" t="str">
        <f>VLOOKUP(I5073,'Cost Center VLookup'!$A$1:$C$99,2,0)</f>
        <v>3434 Mid St Div Maryville Operations</v>
      </c>
      <c r="N5073" t="str">
        <f>VLOOKUP(I5073,'Cost Center VLookup'!$A$1:$C$89,3,0)</f>
        <v>Bobby Burrell</v>
      </c>
      <c r="O5073" t="str">
        <f>VLOOKUP(I5073,'Cost Center VLookup'!$A$1:$D$97,4,0)</f>
        <v>Bernie Anderson</v>
      </c>
    </row>
    <row r="5074" spans="1:15" ht="15" hidden="1">
      <c r="A5074" s="669" t="s">
        <v>6628</v>
      </c>
      <c r="B5074" s="670">
        <v>202406</v>
      </c>
      <c r="C5074" s="98" t="s">
        <v>6278</v>
      </c>
      <c r="D5074" s="669" t="s">
        <v>6630</v>
      </c>
      <c r="E5074" s="669" t="s">
        <v>4005</v>
      </c>
      <c r="F5074" s="671">
        <v>5000</v>
      </c>
      <c r="G5074" s="669" t="s">
        <v>5228</v>
      </c>
      <c r="H5074" s="669" t="s">
        <v>1015</v>
      </c>
      <c r="I5074" s="670">
        <v>3344</v>
      </c>
      <c r="J5074" s="643" t="s">
        <v>1026</v>
      </c>
      <c r="K5074" s="669" t="s">
        <v>6248</v>
      </c>
      <c r="L5074" t="str">
        <f>VLOOKUP(J5074,'State V-Lookup'!$A$1:$B$19,2,0)</f>
        <v>TENNESSEE</v>
      </c>
      <c r="M5074" t="str">
        <f>VLOOKUP(I5074,'Cost Center VLookup'!$A$1:$C$99,2,0)</f>
        <v>3344 Mid St Div Shelbyville Operations</v>
      </c>
      <c r="N5074" t="str">
        <f>VLOOKUP(I5074,'Cost Center VLookup'!$A$1:$C$89,3,0)</f>
        <v>James Robbins / Jason Griffin</v>
      </c>
      <c r="O5074" t="str">
        <f>VLOOKUP(I5074,'Cost Center VLookup'!$A$1:$D$97,4,0)</f>
        <v>Brett Lowe</v>
      </c>
    </row>
    <row r="5075" spans="1:15" ht="15">
      <c r="A5075" s="669" t="s">
        <v>6631</v>
      </c>
      <c r="B5075" s="670">
        <v>202406</v>
      </c>
      <c r="C5075" s="98" t="s">
        <v>6278</v>
      </c>
      <c r="D5075" s="669" t="s">
        <v>6632</v>
      </c>
      <c r="E5075" s="669" t="s">
        <v>3995</v>
      </c>
      <c r="F5075" s="671">
        <v>500</v>
      </c>
      <c r="G5075" s="669" t="s">
        <v>5228</v>
      </c>
      <c r="H5075" s="669" t="s">
        <v>1015</v>
      </c>
      <c r="I5075" s="670">
        <v>2634</v>
      </c>
      <c r="J5075" s="643" t="s">
        <v>1011</v>
      </c>
      <c r="K5075" s="673" t="s">
        <v>6268</v>
      </c>
      <c r="L5075" t="str">
        <f>VLOOKUP(J5075,'State V-Lookup'!$A$1:$B$19,2,0)</f>
        <v>KENTUCKY</v>
      </c>
      <c r="M5075" t="str">
        <f>VLOOKUP(I5075,'Cost Center VLookup'!$A$1:$C$99,2,0)</f>
        <v>2634 KY Div Madisonville C&amp;M/Service</v>
      </c>
      <c r="N5075" t="str">
        <f>VLOOKUP(I5075,'Cost Center VLookup'!$A$1:$C$89,3,0)</f>
        <v>Mike Coleman</v>
      </c>
      <c r="O5075" t="str">
        <f>VLOOKUP(I5075,'Cost Center VLookup'!$A$1:$D$97,4,0)</f>
        <v>Mariam Tucker</v>
      </c>
    </row>
    <row r="5076" spans="1:15" ht="15">
      <c r="A5076" s="669" t="s">
        <v>6633</v>
      </c>
      <c r="B5076" s="670">
        <v>202406</v>
      </c>
      <c r="C5076" s="98" t="s">
        <v>6278</v>
      </c>
      <c r="D5076" s="669" t="s">
        <v>6634</v>
      </c>
      <c r="E5076" s="669" t="s">
        <v>1058</v>
      </c>
      <c r="F5076" s="671">
        <v>2400</v>
      </c>
      <c r="G5076" s="669" t="s">
        <v>5228</v>
      </c>
      <c r="H5076" s="669" t="s">
        <v>1015</v>
      </c>
      <c r="I5076" s="670">
        <v>2736</v>
      </c>
      <c r="J5076" s="643" t="s">
        <v>1011</v>
      </c>
      <c r="K5076" s="649" t="s">
        <v>6251</v>
      </c>
      <c r="L5076" t="str">
        <f>VLOOKUP(J5076,'State V-Lookup'!$A$1:$B$19,2,0)</f>
        <v>KENTUCKY</v>
      </c>
      <c r="M5076" t="str">
        <f>VLOOKUP(I5076,'Cost Center VLookup'!$A$1:$C$99,2,0)</f>
        <v>2736 KY Div Hopkinsville C&amp;M/Service</v>
      </c>
      <c r="N5076" t="str">
        <f>VLOOKUP(I5076,'Cost Center VLookup'!$A$1:$C$89,3,0)</f>
        <v>Ryan Tolbert</v>
      </c>
      <c r="O5076" t="str">
        <f>VLOOKUP(I5076,'Cost Center VLookup'!$A$1:$D$97,4,0)</f>
        <v>Mariam Tucker</v>
      </c>
    </row>
    <row r="5077" spans="1:15" ht="15">
      <c r="A5077" s="669" t="s">
        <v>6633</v>
      </c>
      <c r="B5077" s="670">
        <v>202406</v>
      </c>
      <c r="C5077" s="98" t="s">
        <v>6278</v>
      </c>
      <c r="D5077" s="669" t="s">
        <v>6635</v>
      </c>
      <c r="E5077" s="669" t="s">
        <v>6636</v>
      </c>
      <c r="F5077" s="671">
        <v>1000</v>
      </c>
      <c r="G5077" s="669" t="s">
        <v>5228</v>
      </c>
      <c r="H5077" s="669" t="s">
        <v>1015</v>
      </c>
      <c r="I5077" s="670">
        <v>2735</v>
      </c>
      <c r="J5077" s="643" t="s">
        <v>1011</v>
      </c>
      <c r="K5077" s="646" t="s">
        <v>6282</v>
      </c>
      <c r="L5077" t="str">
        <f>VLOOKUP(J5077,'State V-Lookup'!$A$1:$B$19,2,0)</f>
        <v>KENTUCKY</v>
      </c>
      <c r="M5077" t="str">
        <f>VLOOKUP(I5077,'Cost Center VLookup'!$A$1:$C$99,2,0)</f>
        <v>2735 KY Div Glasgow C&amp;M/Service</v>
      </c>
      <c r="N5077" t="str">
        <f>VLOOKUP(I5077,'Cost Center VLookup'!$A$1:$C$89,3,0)</f>
        <v>Brett Lowe</v>
      </c>
      <c r="O5077" t="str">
        <f>VLOOKUP(I5077,'Cost Center VLookup'!$A$1:$D$97,4,0)</f>
        <v>Mike Close</v>
      </c>
    </row>
    <row r="5078" spans="1:15" ht="15">
      <c r="A5078" s="669" t="s">
        <v>6637</v>
      </c>
      <c r="B5078" s="670">
        <v>202406</v>
      </c>
      <c r="C5078" s="98" t="s">
        <v>6278</v>
      </c>
      <c r="D5078" s="669" t="s">
        <v>6638</v>
      </c>
      <c r="E5078" s="669" t="s">
        <v>6639</v>
      </c>
      <c r="F5078" s="671">
        <v>100</v>
      </c>
      <c r="G5078" s="669" t="s">
        <v>5228</v>
      </c>
      <c r="H5078" s="669" t="s">
        <v>1015</v>
      </c>
      <c r="I5078" s="670">
        <v>2634</v>
      </c>
      <c r="J5078" s="643" t="s">
        <v>1011</v>
      </c>
      <c r="K5078" s="646" t="s">
        <v>6282</v>
      </c>
      <c r="L5078" t="str">
        <f>VLOOKUP(J5078,'State V-Lookup'!$A$1:$B$19,2,0)</f>
        <v>KENTUCKY</v>
      </c>
      <c r="M5078" t="str">
        <f>VLOOKUP(I5078,'Cost Center VLookup'!$A$1:$C$99,2,0)</f>
        <v>2634 KY Div Madisonville C&amp;M/Service</v>
      </c>
      <c r="N5078" t="str">
        <f>VLOOKUP(I5078,'Cost Center VLookup'!$A$1:$C$89,3,0)</f>
        <v>Mike Coleman</v>
      </c>
      <c r="O5078" t="str">
        <f>VLOOKUP(I5078,'Cost Center VLookup'!$A$1:$D$97,4,0)</f>
        <v>Mariam Tucker</v>
      </c>
    </row>
    <row r="5079" spans="1:15" ht="15">
      <c r="A5079" s="669" t="s">
        <v>6640</v>
      </c>
      <c r="B5079" s="670">
        <v>202406</v>
      </c>
      <c r="C5079" s="98" t="s">
        <v>6278</v>
      </c>
      <c r="D5079" s="669" t="s">
        <v>6641</v>
      </c>
      <c r="E5079" s="669" t="s">
        <v>470</v>
      </c>
      <c r="F5079" s="671">
        <v>1000</v>
      </c>
      <c r="G5079" s="669" t="s">
        <v>5228</v>
      </c>
      <c r="H5079" s="669" t="s">
        <v>1015</v>
      </c>
      <c r="I5079" s="670">
        <v>2734</v>
      </c>
      <c r="J5079" s="643" t="s">
        <v>1011</v>
      </c>
      <c r="K5079" s="646" t="s">
        <v>6282</v>
      </c>
      <c r="L5079" t="str">
        <f>VLOOKUP(J5079,'State V-Lookup'!$A$1:$B$19,2,0)</f>
        <v>KENTUCKY</v>
      </c>
      <c r="M5079" t="str">
        <f>VLOOKUP(I5079,'Cost Center VLookup'!$A$1:$C$99,2,0)</f>
        <v>2734 KY Div Bowling Green C&amp;M/Service</v>
      </c>
      <c r="N5079" t="str">
        <f>VLOOKUP(I5079,'Cost Center VLookup'!$A$1:$C$89,3,0)</f>
        <v>Don Bonner / Kolby Beals</v>
      </c>
      <c r="O5079" t="str">
        <f>VLOOKUP(I5079,'Cost Center VLookup'!$A$1:$D$97,4,0)</f>
        <v>Mike Close</v>
      </c>
    </row>
    <row r="5080" spans="1:15" ht="15">
      <c r="A5080" s="669" t="s">
        <v>6640</v>
      </c>
      <c r="B5080" s="670">
        <v>202406</v>
      </c>
      <c r="C5080" s="98" t="s">
        <v>6278</v>
      </c>
      <c r="D5080" s="669" t="s">
        <v>6642</v>
      </c>
      <c r="E5080" s="669" t="s">
        <v>5026</v>
      </c>
      <c r="F5080" s="671">
        <v>1000</v>
      </c>
      <c r="G5080" s="669" t="s">
        <v>5228</v>
      </c>
      <c r="H5080" s="669" t="s">
        <v>1015</v>
      </c>
      <c r="I5080" s="670">
        <v>2736</v>
      </c>
      <c r="J5080" s="643" t="s">
        <v>1011</v>
      </c>
      <c r="K5080" s="646" t="s">
        <v>6282</v>
      </c>
      <c r="L5080" t="str">
        <f>VLOOKUP(J5080,'State V-Lookup'!$A$1:$B$19,2,0)</f>
        <v>KENTUCKY</v>
      </c>
      <c r="M5080" t="str">
        <f>VLOOKUP(I5080,'Cost Center VLookup'!$A$1:$C$99,2,0)</f>
        <v>2736 KY Div Hopkinsville C&amp;M/Service</v>
      </c>
      <c r="N5080" t="str">
        <f>VLOOKUP(I5080,'Cost Center VLookup'!$A$1:$C$89,3,0)</f>
        <v>Ryan Tolbert</v>
      </c>
      <c r="O5080" t="str">
        <f>VLOOKUP(I5080,'Cost Center VLookup'!$A$1:$D$97,4,0)</f>
        <v>Mariam Tucker</v>
      </c>
    </row>
    <row r="5081" spans="1:15" ht="15">
      <c r="A5081" s="669" t="s">
        <v>6640</v>
      </c>
      <c r="B5081" s="670">
        <v>202406</v>
      </c>
      <c r="C5081" s="98" t="s">
        <v>6278</v>
      </c>
      <c r="D5081" s="669" t="s">
        <v>6643</v>
      </c>
      <c r="E5081" s="669" t="s">
        <v>4440</v>
      </c>
      <c r="F5081" s="671">
        <v>1000</v>
      </c>
      <c r="G5081" s="669" t="s">
        <v>5228</v>
      </c>
      <c r="H5081" s="669" t="s">
        <v>1015</v>
      </c>
      <c r="I5081" s="670">
        <v>2636</v>
      </c>
      <c r="J5081" s="643" t="s">
        <v>1011</v>
      </c>
      <c r="K5081" s="646" t="s">
        <v>6282</v>
      </c>
      <c r="L5081" t="str">
        <f>VLOOKUP(J5081,'State V-Lookup'!$A$1:$B$19,2,0)</f>
        <v>KENTUCKY</v>
      </c>
      <c r="M5081" t="str">
        <f>VLOOKUP(I5081,'Cost Center VLookup'!$A$1:$C$99,2,0)</f>
        <v>2636 KY Div Owensboro C&amp;M/Service</v>
      </c>
      <c r="N5081" t="str">
        <f>VLOOKUP(I5081,'Cost Center VLookup'!$A$1:$C$89,3,0)</f>
        <v>Robbie Porter / Daniel Mayfield</v>
      </c>
      <c r="O5081" t="str">
        <f>VLOOKUP(I5081,'Cost Center VLookup'!$A$1:$D$97,4,0)</f>
        <v>Mariam Tucker</v>
      </c>
    </row>
    <row r="5082" spans="1:15" ht="15">
      <c r="A5082" s="669" t="s">
        <v>6644</v>
      </c>
      <c r="B5082" s="670">
        <v>202406</v>
      </c>
      <c r="C5082" s="98" t="s">
        <v>6278</v>
      </c>
      <c r="D5082" s="669" t="s">
        <v>6645</v>
      </c>
      <c r="E5082" s="669" t="s">
        <v>3705</v>
      </c>
      <c r="F5082" s="671">
        <v>500</v>
      </c>
      <c r="G5082" s="669" t="s">
        <v>5228</v>
      </c>
      <c r="H5082" s="669" t="s">
        <v>1015</v>
      </c>
      <c r="I5082" s="670">
        <v>2638</v>
      </c>
      <c r="J5082" s="643" t="s">
        <v>1011</v>
      </c>
      <c r="K5082" s="646" t="s">
        <v>6282</v>
      </c>
      <c r="L5082" t="str">
        <f>VLOOKUP(J5082,'State V-Lookup'!$A$1:$B$19,2,0)</f>
        <v>KENTUCKY</v>
      </c>
      <c r="M5082" t="str">
        <f>VLOOKUP(I5082,'Cost Center VLookup'!$A$1:$C$99,2,0)</f>
        <v>2638 KY Div Mayfield C&amp;M/Service</v>
      </c>
      <c r="N5082" t="str">
        <f>VLOOKUP(I5082,'Cost Center VLookup'!$A$1:$C$89,3,0)</f>
        <v>Pat Mattingly / Sean Jones</v>
      </c>
      <c r="O5082" t="str">
        <f>VLOOKUP(I5082,'Cost Center VLookup'!$A$1:$D$97,4,0)</f>
        <v>Ryan Tolbert</v>
      </c>
    </row>
  </sheetData>
  <autoFilter ref="A1:O5082" xr:uid="{00000000-0001-0000-0200-000000000000}">
    <filterColumn colId="1">
      <filters>
        <filter val="202307"/>
        <filter val="202308"/>
        <filter val="202309"/>
        <filter val="202310"/>
        <filter val="202311"/>
        <filter val="202312"/>
        <filter val="202401"/>
        <filter val="202402"/>
        <filter val="202403"/>
        <filter val="202404"/>
        <filter val="202405"/>
        <filter val="202406"/>
      </filters>
    </filterColumn>
    <filterColumn colId="2">
      <filters>
        <filter val="FY 2023"/>
        <filter val="FY 2024"/>
      </filters>
    </filterColumn>
    <filterColumn colId="9">
      <filters>
        <filter val="009"/>
      </filters>
    </filterColumn>
  </autoFilter>
  <phoneticPr fontId="140" type="noConversion"/>
  <pageMargins left="0.75" right="0.75" top="1" bottom="1" header="0.5" footer="0.5"/>
  <pageSetup scale="44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365A-472C-46D3-88CC-0567694D17CC}">
  <dimension ref="A1:A8"/>
  <sheetViews>
    <sheetView workbookViewId="0"/>
  </sheetViews>
  <sheetFormatPr defaultRowHeight="12.75"/>
  <cols>
    <col min="1" max="1" width="26" bestFit="1" customWidth="1"/>
  </cols>
  <sheetData>
    <row r="1" spans="1:1" ht="15.75" thickBot="1">
      <c r="A1" s="612" t="s">
        <v>6279</v>
      </c>
    </row>
    <row r="2" spans="1:1" ht="15.75" thickBot="1">
      <c r="A2" s="613" t="s">
        <v>6263</v>
      </c>
    </row>
    <row r="3" spans="1:1" ht="15.75" thickBot="1">
      <c r="A3" s="613" t="s">
        <v>6280</v>
      </c>
    </row>
    <row r="4" spans="1:1" ht="15.75" thickBot="1">
      <c r="A4" s="613" t="s">
        <v>6281</v>
      </c>
    </row>
    <row r="5" spans="1:1" ht="15.75" thickBot="1">
      <c r="A5" s="613" t="s">
        <v>6251</v>
      </c>
    </row>
    <row r="6" spans="1:1" ht="15.75" thickBot="1">
      <c r="A6" s="613" t="s">
        <v>6268</v>
      </c>
    </row>
    <row r="7" spans="1:1" ht="15.75" thickBot="1">
      <c r="A7" s="613" t="s">
        <v>6248</v>
      </c>
    </row>
    <row r="8" spans="1:1" ht="15.75" thickBot="1">
      <c r="A8" s="613" t="s">
        <v>6282</v>
      </c>
    </row>
  </sheetData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B29"/>
  <sheetViews>
    <sheetView workbookViewId="0"/>
  </sheetViews>
  <sheetFormatPr defaultRowHeight="12.75"/>
  <cols>
    <col min="1" max="1" width="14.5703125" style="7" bestFit="1" customWidth="1"/>
    <col min="2" max="2" width="32.5703125" bestFit="1" customWidth="1"/>
  </cols>
  <sheetData>
    <row r="1" spans="1:2" s="3" customFormat="1">
      <c r="A1" s="5" t="s">
        <v>1003</v>
      </c>
      <c r="B1" s="3" t="s">
        <v>1004</v>
      </c>
    </row>
    <row r="2" spans="1:2">
      <c r="A2" s="7">
        <v>30702</v>
      </c>
      <c r="B2" t="s">
        <v>1012</v>
      </c>
    </row>
    <row r="3" spans="1:2">
      <c r="A3" s="10" t="s">
        <v>1013</v>
      </c>
      <c r="B3" s="7" t="s">
        <v>1014</v>
      </c>
    </row>
    <row r="4" spans="1:2">
      <c r="A4" s="7">
        <v>30736</v>
      </c>
      <c r="B4" s="7" t="s">
        <v>1015</v>
      </c>
    </row>
    <row r="5" spans="1:2">
      <c r="A5" s="7">
        <v>30710</v>
      </c>
      <c r="B5" s="7" t="s">
        <v>1016</v>
      </c>
    </row>
    <row r="6" spans="1:2">
      <c r="A6" s="7">
        <v>30705</v>
      </c>
      <c r="B6" s="7" t="s">
        <v>1017</v>
      </c>
    </row>
    <row r="7" spans="1:2">
      <c r="A7" s="7">
        <v>30703</v>
      </c>
      <c r="B7" s="7" t="s">
        <v>1018</v>
      </c>
    </row>
    <row r="8" spans="1:2" s="7" customFormat="1">
      <c r="A8" s="7">
        <v>30706</v>
      </c>
      <c r="B8" s="7" t="s">
        <v>1019</v>
      </c>
    </row>
    <row r="9" spans="1:2" s="7" customFormat="1">
      <c r="A9" s="7">
        <v>30733</v>
      </c>
      <c r="B9" s="7" t="s">
        <v>1020</v>
      </c>
    </row>
    <row r="10" spans="1:2" s="7" customFormat="1">
      <c r="A10" s="7">
        <v>30709</v>
      </c>
      <c r="B10" s="7" t="s">
        <v>1021</v>
      </c>
    </row>
    <row r="11" spans="1:2" s="7" customFormat="1">
      <c r="A11" s="7">
        <v>30713</v>
      </c>
      <c r="B11" s="7" t="s">
        <v>1022</v>
      </c>
    </row>
    <row r="12" spans="1:2" s="7" customFormat="1">
      <c r="A12" s="7">
        <v>30721</v>
      </c>
      <c r="B12" s="7" t="s">
        <v>1015</v>
      </c>
    </row>
    <row r="13" spans="1:2" s="7" customFormat="1">
      <c r="A13" s="7">
        <v>30722</v>
      </c>
      <c r="B13" s="7" t="s">
        <v>1015</v>
      </c>
    </row>
    <row r="14" spans="1:2" s="7" customFormat="1">
      <c r="A14" s="10" t="s">
        <v>1228</v>
      </c>
      <c r="B14" s="7" t="s">
        <v>1230</v>
      </c>
    </row>
    <row r="15" spans="1:2" s="7" customFormat="1">
      <c r="A15" s="7">
        <v>30711</v>
      </c>
      <c r="B15" s="7" t="s">
        <v>1339</v>
      </c>
    </row>
    <row r="16" spans="1:2" s="7" customFormat="1">
      <c r="A16" s="10" t="s">
        <v>1376</v>
      </c>
      <c r="B16" s="7" t="s">
        <v>1377</v>
      </c>
    </row>
    <row r="17" spans="1:2" s="7" customFormat="1">
      <c r="A17" s="10" t="s">
        <v>1378</v>
      </c>
      <c r="B17" s="7" t="s">
        <v>0</v>
      </c>
    </row>
    <row r="18" spans="1:2" s="7" customFormat="1">
      <c r="A18" s="10">
        <v>7520</v>
      </c>
      <c r="B18" s="7" t="s">
        <v>2062</v>
      </c>
    </row>
    <row r="19" spans="1:2" s="7" customFormat="1">
      <c r="A19" s="7">
        <v>30730</v>
      </c>
      <c r="B19" s="7" t="s">
        <v>110</v>
      </c>
    </row>
    <row r="20" spans="1:2" s="7" customFormat="1">
      <c r="A20" s="7">
        <v>30740</v>
      </c>
      <c r="B20" s="7" t="s">
        <v>1570</v>
      </c>
    </row>
    <row r="21" spans="1:2" s="7" customFormat="1">
      <c r="A21" s="7">
        <v>30735</v>
      </c>
      <c r="B21" s="497" t="s">
        <v>5491</v>
      </c>
    </row>
    <row r="22" spans="1:2" s="7" customFormat="1">
      <c r="B22"/>
    </row>
    <row r="23" spans="1:2" s="7" customFormat="1"/>
    <row r="24" spans="1:2" s="7" customFormat="1"/>
    <row r="25" spans="1:2" s="7" customFormat="1"/>
    <row r="26" spans="1:2" s="7" customFormat="1"/>
    <row r="27" spans="1:2" s="7" customFormat="1"/>
    <row r="28" spans="1:2" s="7" customFormat="1"/>
    <row r="29" spans="1:2" s="7" customFormat="1"/>
  </sheetData>
  <phoneticPr fontId="140" type="noConversion"/>
  <pageMargins left="0.75" right="0.75" top="1" bottom="1" header="0.5" footer="0.5"/>
  <headerFooter alignWithMargins="0"/>
  <customProperties>
    <customPr name="_pios_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D78"/>
  <sheetViews>
    <sheetView zoomScaleNormal="100" workbookViewId="0"/>
  </sheetViews>
  <sheetFormatPr defaultRowHeight="12.75"/>
  <cols>
    <col min="1" max="1" width="14.140625" bestFit="1" customWidth="1"/>
    <col min="2" max="2" width="54" bestFit="1" customWidth="1"/>
    <col min="3" max="3" width="35.140625" bestFit="1" customWidth="1"/>
    <col min="4" max="4" width="19" bestFit="1" customWidth="1"/>
  </cols>
  <sheetData>
    <row r="1" spans="1:4" s="3" customFormat="1">
      <c r="A1" s="3" t="s">
        <v>145</v>
      </c>
      <c r="B1" s="3" t="s">
        <v>1008</v>
      </c>
      <c r="C1" s="3" t="s">
        <v>1009</v>
      </c>
      <c r="D1" s="3" t="s">
        <v>144</v>
      </c>
    </row>
    <row r="2" spans="1:4">
      <c r="A2">
        <v>2602</v>
      </c>
      <c r="B2" s="2" t="s">
        <v>1103</v>
      </c>
      <c r="C2" s="2" t="s">
        <v>3184</v>
      </c>
      <c r="D2" s="2" t="s">
        <v>1234</v>
      </c>
    </row>
    <row r="3" spans="1:4">
      <c r="A3">
        <v>2604</v>
      </c>
      <c r="B3" s="2" t="s">
        <v>1104</v>
      </c>
      <c r="C3" s="11" t="s">
        <v>4140</v>
      </c>
      <c r="D3" t="s">
        <v>146</v>
      </c>
    </row>
    <row r="4" spans="1:4">
      <c r="A4">
        <v>2606</v>
      </c>
      <c r="B4" s="2" t="s">
        <v>1106</v>
      </c>
      <c r="C4" t="s">
        <v>3182</v>
      </c>
      <c r="D4" s="2" t="s">
        <v>1234</v>
      </c>
    </row>
    <row r="5" spans="1:4">
      <c r="A5">
        <v>2605</v>
      </c>
      <c r="B5" s="2" t="s">
        <v>1107</v>
      </c>
      <c r="C5" s="2" t="s">
        <v>2561</v>
      </c>
      <c r="D5" s="2" t="s">
        <v>1234</v>
      </c>
    </row>
    <row r="6" spans="1:4">
      <c r="A6">
        <v>2653</v>
      </c>
      <c r="B6" s="2" t="s">
        <v>4204</v>
      </c>
      <c r="C6" s="2" t="s">
        <v>4203</v>
      </c>
      <c r="D6" s="2" t="s">
        <v>1234</v>
      </c>
    </row>
    <row r="7" spans="1:4">
      <c r="A7">
        <v>2609</v>
      </c>
      <c r="B7" s="2" t="s">
        <v>1108</v>
      </c>
      <c r="C7" t="s">
        <v>3726</v>
      </c>
      <c r="D7" s="2" t="s">
        <v>3510</v>
      </c>
    </row>
    <row r="8" spans="1:4">
      <c r="A8">
        <v>2612</v>
      </c>
      <c r="B8" s="2" t="s">
        <v>1109</v>
      </c>
      <c r="C8" s="2" t="s">
        <v>3727</v>
      </c>
      <c r="D8" s="2" t="s">
        <v>1234</v>
      </c>
    </row>
    <row r="9" spans="1:4">
      <c r="A9">
        <v>2618</v>
      </c>
      <c r="B9" s="2" t="s">
        <v>1110</v>
      </c>
      <c r="C9" s="11" t="s">
        <v>2661</v>
      </c>
      <c r="D9" s="2" t="s">
        <v>1234</v>
      </c>
    </row>
    <row r="10" spans="1:4">
      <c r="A10">
        <v>2703</v>
      </c>
      <c r="B10" s="2" t="s">
        <v>1111</v>
      </c>
      <c r="C10" s="2" t="s">
        <v>467</v>
      </c>
      <c r="D10" t="s">
        <v>146</v>
      </c>
    </row>
    <row r="11" spans="1:4">
      <c r="A11">
        <v>2732</v>
      </c>
      <c r="B11" s="2" t="s">
        <v>1112</v>
      </c>
      <c r="C11" s="11" t="s">
        <v>5489</v>
      </c>
      <c r="D11" s="2" t="s">
        <v>1235</v>
      </c>
    </row>
    <row r="12" spans="1:4">
      <c r="A12">
        <v>3301</v>
      </c>
      <c r="B12" s="2" t="s">
        <v>1113</v>
      </c>
      <c r="C12" s="2" t="s">
        <v>1181</v>
      </c>
      <c r="D12" t="s">
        <v>146</v>
      </c>
    </row>
    <row r="13" spans="1:4">
      <c r="A13">
        <v>3302</v>
      </c>
      <c r="B13" s="2" t="s">
        <v>1114</v>
      </c>
      <c r="C13" s="2" t="s">
        <v>3184</v>
      </c>
      <c r="D13" s="2" t="s">
        <v>1234</v>
      </c>
    </row>
    <row r="14" spans="1:4">
      <c r="A14">
        <v>3303</v>
      </c>
      <c r="B14" s="2" t="s">
        <v>1115</v>
      </c>
      <c r="C14" s="2" t="s">
        <v>3728</v>
      </c>
      <c r="D14" t="s">
        <v>146</v>
      </c>
    </row>
    <row r="15" spans="1:4">
      <c r="A15">
        <v>3304</v>
      </c>
      <c r="B15" s="2" t="s">
        <v>1116</v>
      </c>
      <c r="C15" s="11" t="s">
        <v>4140</v>
      </c>
      <c r="D15" t="s">
        <v>146</v>
      </c>
    </row>
    <row r="16" spans="1:4">
      <c r="A16">
        <v>3305</v>
      </c>
      <c r="B16" s="2" t="s">
        <v>1117</v>
      </c>
      <c r="C16" s="2" t="s">
        <v>2561</v>
      </c>
      <c r="D16" s="2" t="s">
        <v>1234</v>
      </c>
    </row>
    <row r="17" spans="1:4">
      <c r="A17">
        <v>3306</v>
      </c>
      <c r="B17" s="2" t="s">
        <v>1118</v>
      </c>
      <c r="C17" s="2" t="s">
        <v>2560</v>
      </c>
      <c r="D17" s="2" t="s">
        <v>1234</v>
      </c>
    </row>
    <row r="18" spans="1:4">
      <c r="A18">
        <v>3307</v>
      </c>
      <c r="B18" s="2" t="s">
        <v>1119</v>
      </c>
      <c r="C18" s="489" t="s">
        <v>5488</v>
      </c>
      <c r="D18" t="s">
        <v>146</v>
      </c>
    </row>
    <row r="19" spans="1:4">
      <c r="A19">
        <v>3308</v>
      </c>
      <c r="B19" s="2" t="s">
        <v>1120</v>
      </c>
      <c r="C19" t="s">
        <v>3183</v>
      </c>
      <c r="D19" s="2" t="s">
        <v>1235</v>
      </c>
    </row>
    <row r="20" spans="1:4">
      <c r="A20">
        <v>3314</v>
      </c>
      <c r="B20" s="2" t="s">
        <v>1121</v>
      </c>
      <c r="C20" s="2" t="s">
        <v>1122</v>
      </c>
      <c r="D20" s="2" t="s">
        <v>1234</v>
      </c>
    </row>
    <row r="21" spans="1:4">
      <c r="A21">
        <v>3315</v>
      </c>
      <c r="B21" s="2" t="s">
        <v>1123</v>
      </c>
      <c r="C21" s="2" t="s">
        <v>3182</v>
      </c>
      <c r="D21" s="2" t="s">
        <v>1234</v>
      </c>
    </row>
    <row r="22" spans="1:4">
      <c r="A22">
        <v>3318</v>
      </c>
      <c r="B22" s="2" t="s">
        <v>1124</v>
      </c>
      <c r="C22" s="11" t="s">
        <v>2661</v>
      </c>
      <c r="D22" s="2" t="s">
        <v>1234</v>
      </c>
    </row>
    <row r="23" spans="1:4">
      <c r="A23">
        <v>3320</v>
      </c>
      <c r="B23" s="2" t="s">
        <v>1125</v>
      </c>
      <c r="C23" s="2" t="s">
        <v>1126</v>
      </c>
      <c r="D23" s="2" t="s">
        <v>1234</v>
      </c>
    </row>
    <row r="24" spans="1:4">
      <c r="A24">
        <v>3333</v>
      </c>
      <c r="B24" s="2" t="s">
        <v>1127</v>
      </c>
      <c r="C24" t="s">
        <v>1105</v>
      </c>
      <c r="D24" t="s">
        <v>146</v>
      </c>
    </row>
    <row r="25" spans="1:4">
      <c r="A25">
        <v>3432</v>
      </c>
      <c r="B25" s="2" t="s">
        <v>1128</v>
      </c>
      <c r="C25" s="11" t="s">
        <v>5487</v>
      </c>
      <c r="D25" s="2" t="s">
        <v>1235</v>
      </c>
    </row>
    <row r="26" spans="1:4">
      <c r="A26">
        <v>3444</v>
      </c>
      <c r="B26" s="2" t="s">
        <v>1129</v>
      </c>
      <c r="C26" s="489" t="s">
        <v>4203</v>
      </c>
      <c r="D26" t="s">
        <v>1234</v>
      </c>
    </row>
    <row r="27" spans="1:4">
      <c r="A27">
        <v>2731</v>
      </c>
      <c r="B27" s="2" t="s">
        <v>1130</v>
      </c>
      <c r="C27" s="17" t="s">
        <v>467</v>
      </c>
      <c r="D27" t="s">
        <v>146</v>
      </c>
    </row>
    <row r="28" spans="1:4">
      <c r="A28">
        <v>3351</v>
      </c>
      <c r="B28" s="2" t="s">
        <v>1131</v>
      </c>
      <c r="C28" s="489" t="s">
        <v>3897</v>
      </c>
      <c r="D28" t="s">
        <v>3897</v>
      </c>
    </row>
    <row r="29" spans="1:4">
      <c r="A29">
        <v>3561</v>
      </c>
      <c r="B29" s="2" t="s">
        <v>1132</v>
      </c>
      <c r="C29" s="2" t="s">
        <v>1234</v>
      </c>
      <c r="D29" s="2" t="s">
        <v>1234</v>
      </c>
    </row>
    <row r="30" spans="1:4">
      <c r="A30">
        <v>3534</v>
      </c>
      <c r="B30" s="2" t="s">
        <v>1133</v>
      </c>
      <c r="C30" s="7" t="s">
        <v>495</v>
      </c>
      <c r="D30" s="7" t="s">
        <v>495</v>
      </c>
    </row>
    <row r="31" spans="1:4">
      <c r="A31">
        <v>3535</v>
      </c>
      <c r="B31" s="2" t="s">
        <v>1134</v>
      </c>
      <c r="C31" s="7" t="s">
        <v>495</v>
      </c>
      <c r="D31" s="7" t="s">
        <v>495</v>
      </c>
    </row>
    <row r="32" spans="1:4">
      <c r="A32">
        <v>3536</v>
      </c>
      <c r="B32" s="2" t="s">
        <v>1135</v>
      </c>
      <c r="C32" s="7" t="s">
        <v>495</v>
      </c>
      <c r="D32" s="7" t="s">
        <v>495</v>
      </c>
    </row>
    <row r="33" spans="1:4">
      <c r="A33">
        <v>3537</v>
      </c>
      <c r="B33" s="2" t="s">
        <v>1136</v>
      </c>
      <c r="C33" s="7" t="s">
        <v>495</v>
      </c>
      <c r="D33" s="7" t="s">
        <v>495</v>
      </c>
    </row>
    <row r="34" spans="1:4">
      <c r="A34">
        <v>3337</v>
      </c>
      <c r="B34" s="2" t="s">
        <v>1137</v>
      </c>
      <c r="C34" s="7" t="s">
        <v>495</v>
      </c>
      <c r="D34" s="7" t="s">
        <v>495</v>
      </c>
    </row>
    <row r="35" spans="1:4">
      <c r="A35">
        <v>3345</v>
      </c>
      <c r="B35" s="2" t="s">
        <v>1138</v>
      </c>
      <c r="C35" s="7" t="s">
        <v>495</v>
      </c>
      <c r="D35" s="7" t="s">
        <v>495</v>
      </c>
    </row>
    <row r="36" spans="1:4">
      <c r="A36">
        <v>3339</v>
      </c>
      <c r="B36" s="2" t="s">
        <v>1139</v>
      </c>
      <c r="C36" s="7" t="s">
        <v>495</v>
      </c>
      <c r="D36" s="7" t="s">
        <v>495</v>
      </c>
    </row>
    <row r="37" spans="1:4">
      <c r="A37">
        <v>3340</v>
      </c>
      <c r="B37" s="2" t="s">
        <v>1140</v>
      </c>
      <c r="C37" s="7" t="s">
        <v>495</v>
      </c>
      <c r="D37" s="7" t="s">
        <v>495</v>
      </c>
    </row>
    <row r="38" spans="1:4">
      <c r="A38">
        <v>3334</v>
      </c>
      <c r="B38" s="2" t="s">
        <v>1141</v>
      </c>
      <c r="C38" s="7" t="s">
        <v>495</v>
      </c>
      <c r="D38" s="7" t="s">
        <v>495</v>
      </c>
    </row>
    <row r="39" spans="1:4">
      <c r="A39">
        <v>2637</v>
      </c>
      <c r="B39" s="2" t="s">
        <v>1142</v>
      </c>
      <c r="C39" t="s">
        <v>6235</v>
      </c>
      <c r="D39" t="s">
        <v>3897</v>
      </c>
    </row>
    <row r="40" spans="1:4">
      <c r="A40">
        <v>2638</v>
      </c>
      <c r="B40" s="2" t="s">
        <v>1143</v>
      </c>
      <c r="C40" t="s">
        <v>6235</v>
      </c>
      <c r="D40" t="s">
        <v>3897</v>
      </c>
    </row>
    <row r="41" spans="1:4">
      <c r="A41">
        <v>2652</v>
      </c>
      <c r="B41" s="2" t="s">
        <v>1144</v>
      </c>
      <c r="C41" t="s">
        <v>6235</v>
      </c>
      <c r="D41" t="s">
        <v>3897</v>
      </c>
    </row>
    <row r="42" spans="1:4">
      <c r="A42">
        <v>2734</v>
      </c>
      <c r="B42" s="2" t="s">
        <v>1150</v>
      </c>
      <c r="C42" s="2" t="s">
        <v>6236</v>
      </c>
      <c r="D42" s="2" t="s">
        <v>143</v>
      </c>
    </row>
    <row r="43" spans="1:4">
      <c r="A43">
        <v>2735</v>
      </c>
      <c r="B43" s="2" t="s">
        <v>1151</v>
      </c>
      <c r="C43" s="2" t="s">
        <v>142</v>
      </c>
      <c r="D43" s="2" t="s">
        <v>143</v>
      </c>
    </row>
    <row r="44" spans="1:4">
      <c r="A44">
        <v>2737</v>
      </c>
      <c r="B44" s="2" t="s">
        <v>1152</v>
      </c>
      <c r="C44" t="s">
        <v>3900</v>
      </c>
      <c r="D44" s="2" t="s">
        <v>143</v>
      </c>
    </row>
    <row r="45" spans="1:4">
      <c r="A45">
        <v>2738</v>
      </c>
      <c r="B45" s="2" t="s">
        <v>1153</v>
      </c>
      <c r="C45" s="2" t="s">
        <v>5287</v>
      </c>
      <c r="D45" s="2" t="s">
        <v>143</v>
      </c>
    </row>
    <row r="46" spans="1:4">
      <c r="A46">
        <v>2739</v>
      </c>
      <c r="B46" s="2" t="s">
        <v>1154</v>
      </c>
      <c r="C46" t="s">
        <v>2868</v>
      </c>
      <c r="D46" s="2" t="s">
        <v>143</v>
      </c>
    </row>
    <row r="47" spans="1:4">
      <c r="A47">
        <v>2750</v>
      </c>
      <c r="B47" s="2" t="s">
        <v>1155</v>
      </c>
      <c r="C47" s="2" t="s">
        <v>143</v>
      </c>
      <c r="D47" s="2" t="s">
        <v>143</v>
      </c>
    </row>
    <row r="48" spans="1:4">
      <c r="A48">
        <v>2751</v>
      </c>
      <c r="B48" s="2" t="s">
        <v>1164</v>
      </c>
      <c r="C48" s="2" t="s">
        <v>143</v>
      </c>
      <c r="D48" s="2" t="s">
        <v>143</v>
      </c>
    </row>
    <row r="49" spans="1:4">
      <c r="A49">
        <v>2634</v>
      </c>
      <c r="B49" s="2" t="s">
        <v>1166</v>
      </c>
      <c r="C49" s="7" t="s">
        <v>3899</v>
      </c>
      <c r="D49" s="2" t="s">
        <v>3510</v>
      </c>
    </row>
    <row r="50" spans="1:4">
      <c r="A50">
        <v>2635</v>
      </c>
      <c r="B50" s="2" t="s">
        <v>1168</v>
      </c>
      <c r="C50" s="7" t="s">
        <v>6237</v>
      </c>
      <c r="D50" s="2" t="s">
        <v>3510</v>
      </c>
    </row>
    <row r="51" spans="1:4">
      <c r="A51">
        <v>2636</v>
      </c>
      <c r="B51" s="2" t="s">
        <v>1169</v>
      </c>
      <c r="C51" s="10" t="s">
        <v>6238</v>
      </c>
      <c r="D51" s="2" t="s">
        <v>3510</v>
      </c>
    </row>
    <row r="52" spans="1:4">
      <c r="A52">
        <v>2650</v>
      </c>
      <c r="B52" s="2" t="s">
        <v>1170</v>
      </c>
      <c r="C52" s="2" t="s">
        <v>3510</v>
      </c>
      <c r="D52" s="2" t="s">
        <v>3510</v>
      </c>
    </row>
    <row r="53" spans="1:4">
      <c r="A53">
        <v>2651</v>
      </c>
      <c r="B53" s="2" t="s">
        <v>1171</v>
      </c>
      <c r="C53" s="2" t="s">
        <v>3510</v>
      </c>
      <c r="D53" s="2" t="s">
        <v>3510</v>
      </c>
    </row>
    <row r="54" spans="1:4">
      <c r="A54">
        <v>2736</v>
      </c>
      <c r="B54" s="2" t="s">
        <v>1172</v>
      </c>
      <c r="C54" s="38" t="s">
        <v>3897</v>
      </c>
      <c r="D54" s="2" t="s">
        <v>3510</v>
      </c>
    </row>
    <row r="55" spans="1:4">
      <c r="A55">
        <v>3373</v>
      </c>
      <c r="B55" s="2" t="s">
        <v>1173</v>
      </c>
      <c r="C55" s="7" t="s">
        <v>495</v>
      </c>
      <c r="D55" s="7" t="s">
        <v>495</v>
      </c>
    </row>
    <row r="56" spans="1:4">
      <c r="A56">
        <v>3374</v>
      </c>
      <c r="B56" s="2" t="s">
        <v>1174</v>
      </c>
      <c r="C56" s="7" t="s">
        <v>495</v>
      </c>
      <c r="D56" s="7" t="s">
        <v>495</v>
      </c>
    </row>
    <row r="57" spans="1:4">
      <c r="A57">
        <v>3375</v>
      </c>
      <c r="B57" s="2" t="s">
        <v>1175</v>
      </c>
      <c r="C57" s="7" t="s">
        <v>495</v>
      </c>
      <c r="D57" s="7" t="s">
        <v>495</v>
      </c>
    </row>
    <row r="58" spans="1:4">
      <c r="A58">
        <v>3376</v>
      </c>
      <c r="B58" s="2" t="s">
        <v>1176</v>
      </c>
      <c r="C58" s="7" t="s">
        <v>495</v>
      </c>
      <c r="D58" s="7" t="s">
        <v>495</v>
      </c>
    </row>
    <row r="59" spans="1:4">
      <c r="A59">
        <v>3335</v>
      </c>
      <c r="B59" s="2" t="s">
        <v>1177</v>
      </c>
      <c r="C59" s="7" t="s">
        <v>495</v>
      </c>
      <c r="D59" s="7" t="s">
        <v>495</v>
      </c>
    </row>
    <row r="60" spans="1:4">
      <c r="A60">
        <v>3336</v>
      </c>
      <c r="B60" s="2" t="s">
        <v>1178</v>
      </c>
      <c r="C60" s="7" t="s">
        <v>495</v>
      </c>
      <c r="D60" s="7" t="s">
        <v>495</v>
      </c>
    </row>
    <row r="61" spans="1:4">
      <c r="A61">
        <v>3370</v>
      </c>
      <c r="B61" s="2" t="s">
        <v>1179</v>
      </c>
      <c r="C61" s="7" t="s">
        <v>495</v>
      </c>
      <c r="D61" s="7" t="s">
        <v>495</v>
      </c>
    </row>
    <row r="62" spans="1:4">
      <c r="A62">
        <v>2631</v>
      </c>
      <c r="B62" s="2" t="s">
        <v>1180</v>
      </c>
      <c r="C62" s="10" t="s">
        <v>1165</v>
      </c>
      <c r="D62" t="s">
        <v>146</v>
      </c>
    </row>
    <row r="63" spans="1:4">
      <c r="A63">
        <v>3350</v>
      </c>
      <c r="B63" s="2" t="s">
        <v>1182</v>
      </c>
      <c r="C63" s="7" t="s">
        <v>495</v>
      </c>
      <c r="D63" s="7" t="s">
        <v>495</v>
      </c>
    </row>
    <row r="64" spans="1:4">
      <c r="A64">
        <v>3331</v>
      </c>
      <c r="B64" s="2" t="s">
        <v>1183</v>
      </c>
      <c r="C64" s="11" t="s">
        <v>1167</v>
      </c>
      <c r="D64" t="s">
        <v>146</v>
      </c>
    </row>
    <row r="65" spans="1:4">
      <c r="A65">
        <v>3436</v>
      </c>
      <c r="B65" s="2" t="s">
        <v>1184</v>
      </c>
      <c r="C65" s="2" t="s">
        <v>2559</v>
      </c>
      <c r="D65" s="2" t="s">
        <v>239</v>
      </c>
    </row>
    <row r="66" spans="1:4">
      <c r="A66">
        <v>3439</v>
      </c>
      <c r="B66" s="2" t="s">
        <v>1185</v>
      </c>
      <c r="C66" s="11" t="s">
        <v>3898</v>
      </c>
      <c r="D66" s="2" t="s">
        <v>239</v>
      </c>
    </row>
    <row r="67" spans="1:4">
      <c r="A67">
        <v>3450</v>
      </c>
      <c r="B67" s="2" t="s">
        <v>1186</v>
      </c>
      <c r="C67" s="2" t="s">
        <v>1187</v>
      </c>
      <c r="D67" s="2" t="s">
        <v>142</v>
      </c>
    </row>
    <row r="68" spans="1:4">
      <c r="A68">
        <v>3451</v>
      </c>
      <c r="B68" s="2" t="s">
        <v>1188</v>
      </c>
      <c r="C68" s="2" t="s">
        <v>239</v>
      </c>
      <c r="D68" s="2" t="s">
        <v>239</v>
      </c>
    </row>
    <row r="69" spans="1:4">
      <c r="A69">
        <v>3338</v>
      </c>
      <c r="B69" s="2" t="s">
        <v>1189</v>
      </c>
      <c r="C69" t="s">
        <v>6235</v>
      </c>
      <c r="D69" t="s">
        <v>3897</v>
      </c>
    </row>
    <row r="70" spans="1:4">
      <c r="A70">
        <v>3341</v>
      </c>
      <c r="B70" s="2" t="s">
        <v>1190</v>
      </c>
      <c r="C70" s="2" t="s">
        <v>2558</v>
      </c>
      <c r="D70" s="2" t="s">
        <v>142</v>
      </c>
    </row>
    <row r="71" spans="1:4">
      <c r="A71">
        <v>3342</v>
      </c>
      <c r="B71" s="2" t="s">
        <v>1191</v>
      </c>
      <c r="C71" s="2" t="s">
        <v>2558</v>
      </c>
      <c r="D71" s="2" t="s">
        <v>142</v>
      </c>
    </row>
    <row r="72" spans="1:4">
      <c r="A72">
        <v>3343</v>
      </c>
      <c r="B72" s="2" t="s">
        <v>1192</v>
      </c>
      <c r="C72" s="2" t="s">
        <v>3185</v>
      </c>
      <c r="D72" s="2" t="s">
        <v>142</v>
      </c>
    </row>
    <row r="73" spans="1:4">
      <c r="A73">
        <v>3344</v>
      </c>
      <c r="B73" s="2" t="s">
        <v>1193</v>
      </c>
      <c r="C73" s="2" t="s">
        <v>3185</v>
      </c>
      <c r="D73" s="2" t="s">
        <v>142</v>
      </c>
    </row>
    <row r="74" spans="1:4">
      <c r="A74">
        <v>3352</v>
      </c>
      <c r="B74" s="2" t="s">
        <v>1207</v>
      </c>
      <c r="C74" s="2" t="s">
        <v>1187</v>
      </c>
      <c r="D74" s="2" t="s">
        <v>142</v>
      </c>
    </row>
    <row r="75" spans="1:4">
      <c r="A75">
        <v>3434</v>
      </c>
      <c r="B75" s="2" t="s">
        <v>1208</v>
      </c>
      <c r="C75" s="11" t="s">
        <v>5490</v>
      </c>
      <c r="D75" s="2" t="s">
        <v>239</v>
      </c>
    </row>
    <row r="76" spans="1:4">
      <c r="A76">
        <v>3435</v>
      </c>
      <c r="B76" s="2" t="s">
        <v>1209</v>
      </c>
      <c r="C76" s="2" t="s">
        <v>2867</v>
      </c>
      <c r="D76" s="2" t="s">
        <v>239</v>
      </c>
    </row>
    <row r="77" spans="1:4">
      <c r="A77">
        <v>3438</v>
      </c>
      <c r="B77" s="2" t="s">
        <v>1210</v>
      </c>
      <c r="C77" s="2" t="s">
        <v>1211</v>
      </c>
      <c r="D77" s="2" t="s">
        <v>239</v>
      </c>
    </row>
    <row r="78" spans="1:4">
      <c r="A78">
        <v>1508</v>
      </c>
      <c r="B78" t="s">
        <v>331</v>
      </c>
      <c r="C78" t="s">
        <v>332</v>
      </c>
      <c r="D78" t="s">
        <v>333</v>
      </c>
    </row>
  </sheetData>
  <autoFilter ref="A1:D78" xr:uid="{00000000-0001-0000-0400-000000000000}"/>
  <phoneticPr fontId="140" type="noConversion"/>
  <pageMargins left="0.75" right="0.75" top="1" bottom="1" header="0.5" footer="0.5"/>
  <pageSetup scale="65" orientation="portrait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B10"/>
  <sheetViews>
    <sheetView workbookViewId="0">
      <selection activeCell="C3" sqref="C3"/>
    </sheetView>
  </sheetViews>
  <sheetFormatPr defaultRowHeight="12.75"/>
  <cols>
    <col min="1" max="1" width="12.7109375" bestFit="1" customWidth="1"/>
    <col min="2" max="2" width="17.42578125" bestFit="1" customWidth="1"/>
  </cols>
  <sheetData>
    <row r="1" spans="1:2">
      <c r="A1" s="3" t="s">
        <v>959</v>
      </c>
      <c r="B1" s="3" t="s">
        <v>1212</v>
      </c>
    </row>
    <row r="2" spans="1:2">
      <c r="A2" s="2" t="s">
        <v>1068</v>
      </c>
      <c r="B2" t="s">
        <v>1213</v>
      </c>
    </row>
    <row r="3" spans="1:2">
      <c r="A3" s="2" t="s">
        <v>1026</v>
      </c>
      <c r="B3" t="s">
        <v>1214</v>
      </c>
    </row>
    <row r="4" spans="1:2">
      <c r="A4" s="2" t="s">
        <v>1011</v>
      </c>
      <c r="B4" t="s">
        <v>1215</v>
      </c>
    </row>
    <row r="5" spans="1:2">
      <c r="A5" s="2" t="s">
        <v>1035</v>
      </c>
      <c r="B5" t="s">
        <v>1216</v>
      </c>
    </row>
    <row r="6" spans="1:2">
      <c r="A6" s="2" t="s">
        <v>1217</v>
      </c>
      <c r="B6" t="s">
        <v>1218</v>
      </c>
    </row>
    <row r="7" spans="1:2">
      <c r="A7" s="2" t="s">
        <v>1040</v>
      </c>
      <c r="B7" t="s">
        <v>1219</v>
      </c>
    </row>
    <row r="8" spans="1:2">
      <c r="A8" s="2" t="s">
        <v>1220</v>
      </c>
      <c r="B8" t="s">
        <v>1221</v>
      </c>
    </row>
    <row r="9" spans="1:2">
      <c r="A9" s="2" t="s">
        <v>1222</v>
      </c>
      <c r="B9" t="s">
        <v>1223</v>
      </c>
    </row>
    <row r="10" spans="1:2">
      <c r="A10" s="2" t="s">
        <v>1027</v>
      </c>
      <c r="B10" t="s">
        <v>1224</v>
      </c>
    </row>
  </sheetData>
  <phoneticPr fontId="140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2.7.601.90251</Revision>
</Application>
</file>

<file path=customXml/itemProps1.xml><?xml version="1.0" encoding="utf-8"?>
<ds:datastoreItem xmlns:ds="http://schemas.openxmlformats.org/officeDocument/2006/customXml" ds:itemID="{599705F5-1526-463B-91FE-DAE31EFCEFDF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Income Statements</vt:lpstr>
      <vt:lpstr>F.2.1</vt:lpstr>
      <vt:lpstr>Pivot Table - SA Desc</vt:lpstr>
      <vt:lpstr>Pivot Table</vt:lpstr>
      <vt:lpstr>Increm EA Funds (C Childs)</vt:lpstr>
      <vt:lpstr>Increm Summary</vt:lpstr>
      <vt:lpstr>Increm EA Breakdown</vt:lpstr>
      <vt:lpstr>FSTC Classification</vt:lpstr>
      <vt:lpstr>Database</vt:lpstr>
      <vt:lpstr>FSTC Categories</vt:lpstr>
      <vt:lpstr>Sub-Acct VLookup</vt:lpstr>
      <vt:lpstr>Cost Center VLookup</vt:lpstr>
      <vt:lpstr>State V-Lookup</vt:lpstr>
      <vt:lpstr>F.2.1!Print_Area</vt:lpstr>
      <vt:lpstr>'Income Statements'!Print_Area</vt:lpstr>
      <vt:lpstr>Database!Print_Titles</vt:lpstr>
    </vt:vector>
  </TitlesOfParts>
  <Company>Atmos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jdensman</dc:creator>
  <cp:lastModifiedBy>Bergeron, Molly</cp:lastModifiedBy>
  <cp:lastPrinted>2020-12-29T13:57:04Z</cp:lastPrinted>
  <dcterms:created xsi:type="dcterms:W3CDTF">2009-11-04T19:06:23Z</dcterms:created>
  <dcterms:modified xsi:type="dcterms:W3CDTF">2024-08-07T18:25:26Z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Workbook id">
    <vt:lpwstr>53439001-b49c-4c74-9a97-eba4fc3390ba</vt:lpwstr>
  </property>
  <property fmtid="{D5CDD505-2E9C-101B-9397-08002B2CF9AE}" pid="5" name="Workbook type">
    <vt:lpwstr>Custom</vt:lpwstr>
  </property>
  <property fmtid="{D5CDD505-2E9C-101B-9397-08002B2CF9AE}" pid="6" name="Workbook version">
    <vt:lpwstr>Custom</vt:lpwstr>
  </property>
  <property fmtid="{D5CDD505-2E9C-101B-9397-08002B2CF9AE}" pid="7" name="CustomUiType">
    <vt:lpwstr>2</vt:lpwstr>
  </property>
</Properties>
</file>