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heckCompatibility="1"/>
  <mc:AlternateContent xmlns:mc="http://schemas.openxmlformats.org/markup-compatibility/2006">
    <mc:Choice Requires="x15">
      <x15ac:absPath xmlns:x15ac="http://schemas.microsoft.com/office/spreadsheetml/2010/11/ac" url="W:\Discovery\Kentucky\1 - Kentucky Rate Cases\2024-00276 (2024 Kentucky Rate Case)\Staff Attachments\"/>
    </mc:Choice>
  </mc:AlternateContent>
  <xr:revisionPtr revIDLastSave="0" documentId="13_ncr:1_{E9A56CED-1F7C-45A7-B116-336B3E468A88}" xr6:coauthVersionLast="47" xr6:coauthVersionMax="47" xr10:uidLastSave="{00000000-0000-0000-0000-000000000000}"/>
  <bookViews>
    <workbookView xWindow="-120" yWindow="-120" windowWidth="29040" windowHeight="15720" firstSheet="1" activeTab="1" xr2:uid="{00000000-000D-0000-FFFF-FFFF00000000}"/>
  </bookViews>
  <sheets>
    <sheet name="Instructions" sheetId="15" state="hidden" r:id="rId1"/>
    <sheet name="Methodology" sheetId="12" r:id="rId2"/>
    <sheet name="Calculation" sheetId="1" r:id="rId3"/>
    <sheet name="December 21" sheetId="14" r:id="rId4"/>
    <sheet name="Wp C" sheetId="11" r:id="rId5"/>
    <sheet name="Wp s rate" sheetId="13" r:id="rId6"/>
    <sheet name="WP S" sheetId="3" r:id="rId7"/>
    <sheet name="Wp L - LTD" sheetId="5" r:id="rId8"/>
    <sheet name="Wp W - CWIP" sheetId="2" r:id="rId9"/>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i">#N/A</definedName>
    <definedName name="\m">#REF!</definedName>
    <definedName name="\n">#REF!</definedName>
    <definedName name="\p">#REF!</definedName>
    <definedName name="\q">#REF!</definedName>
    <definedName name="\s">#REF!</definedName>
    <definedName name="\z">#REF!</definedName>
    <definedName name="____W.O.R.K.B.O.O.K..C.O.N.T.E.N.T.S____">#REF!</definedName>
    <definedName name="_adj2">#REF!</definedName>
    <definedName name="_amt2">#REF!</definedName>
    <definedName name="_Fill" hidden="1">#REF!</definedName>
    <definedName name="_Key1" hidden="1">#REF!</definedName>
    <definedName name="_Order1" hidden="1">255</definedName>
    <definedName name="_PD1">#REF!</definedName>
    <definedName name="_PD2">#REF!</definedName>
    <definedName name="_PDM1">#REF!</definedName>
    <definedName name="_PDM2">#REF!</definedName>
    <definedName name="_Regression_X" hidden="1">#REF!</definedName>
    <definedName name="_Sort" hidden="1">#REF!</definedName>
    <definedName name="aBTUFactor">#REF!</definedName>
    <definedName name="aCapital_Distr_Distr">#REF!</definedName>
    <definedName name="aCapital_Distr_Gath">#REF!</definedName>
    <definedName name="aCapital_Distr_gen">#REF!</definedName>
    <definedName name="aCapital_Distr_PL">#REF!</definedName>
    <definedName name="aCapital_Distr_ungd">#REF!</definedName>
    <definedName name="aCapital_PL_Distr">#REF!</definedName>
    <definedName name="aCapital_PL_Gath">#REF!</definedName>
    <definedName name="aCapital_PL_Gen">#REF!</definedName>
    <definedName name="aCapital_PL_PL">#REF!</definedName>
    <definedName name="aCapital_PL_Ungd">#REF!</definedName>
    <definedName name="ACCOUNTEDPERIODTYPE2">#REF!</definedName>
    <definedName name="actual">#REF!</definedName>
    <definedName name="aDeprRate_Distr">#REF!</definedName>
    <definedName name="aDeprRate_Gath">#REF!</definedName>
    <definedName name="aDeprRate_Gen">#REF!</definedName>
    <definedName name="aDeprRate_PL">#REF!</definedName>
    <definedName name="aDeprRate_Ungd">#REF!</definedName>
    <definedName name="AEL_1080">#REF!</definedName>
    <definedName name="AEL_1110">#REF!</definedName>
    <definedName name="aFITRate">#REF!</definedName>
    <definedName name="aGasPrice">#REF!</definedName>
    <definedName name="alloc_table">#REF!</definedName>
    <definedName name="aLUG">#REF!</definedName>
    <definedName name="amounts">#REF!</definedName>
    <definedName name="amt">#REF!</definedName>
    <definedName name="aRecoverRate_Distr">#REF!</definedName>
    <definedName name="aRecoverRate_Gath">#REF!</definedName>
    <definedName name="aRecoverRate_Gen">#REF!</definedName>
    <definedName name="aRecoverRate_PL">#REF!</definedName>
    <definedName name="aRecoverRate_Ungd">#REF!</definedName>
    <definedName name="aRetireRate_Distr">#REF!</definedName>
    <definedName name="aRetireRate_Gath">#REF!</definedName>
    <definedName name="aRetireRate_Gen">#REF!</definedName>
    <definedName name="aRetireRate_PL">#REF!</definedName>
    <definedName name="aRetireRate_Ungd">#REF!</definedName>
    <definedName name="aRevenueTaxRate">#REF!</definedName>
    <definedName name="ATMOS_1080">#REF!</definedName>
    <definedName name="ATMOS_1110">#REF!</definedName>
    <definedName name="aYear1">#REF!</definedName>
    <definedName name="aYear2">#REF!</definedName>
    <definedName name="aYear3">#REF!</definedName>
    <definedName name="aYear4">#REF!</definedName>
    <definedName name="aYear5">#REF!</definedName>
    <definedName name="Base_Case">#REF!,#REF!,#REF!,#REF!,#REF!,#REF!,#REF!,#REF!,#REF!,#REF!,#REF!</definedName>
    <definedName name="BEGINNING">#REF!</definedName>
    <definedName name="Benefits">#REF!</definedName>
    <definedName name="Block_1">#REF!</definedName>
    <definedName name="Block_2">#REF!</definedName>
    <definedName name="Block_3">#REF!</definedName>
    <definedName name="Block_4">#REF!</definedName>
    <definedName name="BOB">#REF!</definedName>
    <definedName name="bu">#REF!</definedName>
    <definedName name="CapAct">#REF!</definedName>
    <definedName name="CapBud">#REF!</definedName>
    <definedName name="CaseName">#REF!</definedName>
    <definedName name="Category_Report">#REF!</definedName>
    <definedName name="CC_Spread">#REF!</definedName>
    <definedName name="CEActAmar">#REF!</definedName>
    <definedName name="CEActCO">#REF!</definedName>
    <definedName name="CEActDalh">#REF!</definedName>
    <definedName name="CEActGA">#REF!</definedName>
    <definedName name="CEActIA">#REF!</definedName>
    <definedName name="CEActIL">#REF!</definedName>
    <definedName name="CEActIRR">#REF!</definedName>
    <definedName name="CEActKS">#REF!</definedName>
    <definedName name="CEActKY">#REF!</definedName>
    <definedName name="CEActLGS">#REF!</definedName>
    <definedName name="CEActLub">#REF!</definedName>
    <definedName name="CEActMOCk">#REF!</definedName>
    <definedName name="CEActMOMd">#REF!</definedName>
    <definedName name="CEActTLA">#REF!</definedName>
    <definedName name="CEActTN">#REF!</definedName>
    <definedName name="CEActTri">#REF!</definedName>
    <definedName name="CEActVA">#REF!</definedName>
    <definedName name="CEActWtxD">#REF!</definedName>
    <definedName name="CEActWtxO">#REF!</definedName>
    <definedName name="CEAmar">#REF!</definedName>
    <definedName name="CEAPT">#REF!</definedName>
    <definedName name="CEBudAmar">#REF!</definedName>
    <definedName name="CEBudCO">#REF!</definedName>
    <definedName name="CEBudDalh">#REF!</definedName>
    <definedName name="CEBudGA">#REF!</definedName>
    <definedName name="CEBudIA">#REF!</definedName>
    <definedName name="CEBudIL">#REF!</definedName>
    <definedName name="CEBudIRR">#REF!</definedName>
    <definedName name="CEBudKS">#REF!</definedName>
    <definedName name="CEBudKY">#REF!</definedName>
    <definedName name="CEBudLGS">#REF!</definedName>
    <definedName name="CEBudLub">#REF!</definedName>
    <definedName name="CEBudMOCk">#REF!</definedName>
    <definedName name="CEBudMOMd">#REF!</definedName>
    <definedName name="CEBudTLA">#REF!</definedName>
    <definedName name="CEBudTN">#REF!</definedName>
    <definedName name="CEBudTri">#REF!</definedName>
    <definedName name="CEBudVA">#REF!</definedName>
    <definedName name="CEBudWtxD">#REF!</definedName>
    <definedName name="CEBudWtxO">#REF!</definedName>
    <definedName name="CECO">#REF!</definedName>
    <definedName name="CEColorado">#REF!</definedName>
    <definedName name="CEDalh">#REF!</definedName>
    <definedName name="CEGA">#REF!</definedName>
    <definedName name="CEIA">#REF!</definedName>
    <definedName name="CEIL">#REF!</definedName>
    <definedName name="CEIRR">#REF!</definedName>
    <definedName name="CEKansas">#REF!</definedName>
    <definedName name="CEKS">#REF!</definedName>
    <definedName name="CEKY">#REF!</definedName>
    <definedName name="CELGS">#REF!</definedName>
    <definedName name="CELub">#REF!</definedName>
    <definedName name="CEMissouriCK">#REF!</definedName>
    <definedName name="CEMOCk">#REF!</definedName>
    <definedName name="CEMOMd">#REF!</definedName>
    <definedName name="CEMSP">#REF!</definedName>
    <definedName name="CEMTX">#REF!</definedName>
    <definedName name="CENR">#REF!</definedName>
    <definedName name="CESSU">#REF!</definedName>
    <definedName name="CETLA">#REF!</definedName>
    <definedName name="CETN">#REF!</definedName>
    <definedName name="CETri">#REF!</definedName>
    <definedName name="CEVA">#REF!</definedName>
    <definedName name="CEWtxD">#REF!</definedName>
    <definedName name="CEWtxO">#REF!</definedName>
    <definedName name="COPYFROM">#REF!</definedName>
    <definedName name="copyfrom2">#REF!</definedName>
    <definedName name="COPYFROM3">#REF!</definedName>
    <definedName name="COPYFROM4">#REF!</definedName>
    <definedName name="COPYTO">#REF!</definedName>
    <definedName name="copyto2">#REF!</definedName>
    <definedName name="COPYTO3">#REF!</definedName>
    <definedName name="COPYTO4">#REF!</definedName>
    <definedName name="_xlnm.Criteria">#REF!</definedName>
    <definedName name="Criteria_MI">#REF!</definedName>
    <definedName name="CRITERIA2">#REF!</definedName>
    <definedName name="csAllowDetailBudgeting">1</definedName>
    <definedName name="csAllowLocalConsolidation">1</definedName>
    <definedName name="csAppName">"BudgetWeb"</definedName>
    <definedName name="csDE_CorporateItems_Dim01">"="</definedName>
    <definedName name="csDE_CorporateItems_Dim02">"="</definedName>
    <definedName name="csDE_CorporateItems_Dim03">"="</definedName>
    <definedName name="csDE_CorporateItems_Dim04">"="</definedName>
    <definedName name="csDE_CorporateItems_Dim05">#REF!</definedName>
    <definedName name="csDE_CorporateItems_Dim06">"="</definedName>
    <definedName name="csDE_CorporateItems_Dim07">"="</definedName>
    <definedName name="csDE_CorporateItems_Dim08">"="</definedName>
    <definedName name="csDE_CorporateItems_Dim09">"="</definedName>
    <definedName name="csDE_CorporateItems_Dim10">"="</definedName>
    <definedName name="csDE_CorporateItemsAnchor">#REF!</definedName>
    <definedName name="csDE_IncStmtAcctsAll_Dim01">"="</definedName>
    <definedName name="csDE_IncStmtAcctsAll_Dim02">"="</definedName>
    <definedName name="csDE_IncStmtAcctsAll_Dim03">"="</definedName>
    <definedName name="csDE_IncStmtAcctsAll_Dim05">"="</definedName>
    <definedName name="csDE_IncStmtAcctsAll_Dim06">"="</definedName>
    <definedName name="csDE_IncStmtAcctsAll_Dim07">"="</definedName>
    <definedName name="csDE_IncStmtAcctsAll_Dim08">"="</definedName>
    <definedName name="csDE_IncStmtAcctsAll_Dim09">"="</definedName>
    <definedName name="csDE_IncStmtAcctsAll_Dim10">"="</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ustomer">#REF!</definedName>
    <definedName name="cy_act">#REF!</definedName>
    <definedName name="cy_bud">#REF!</definedName>
    <definedName name="cy_v_bud">#REF!</definedName>
    <definedName name="cy_v_py">#REF!</definedName>
    <definedName name="DActMC">#REF!</definedName>
    <definedName name="data">#REF!</definedName>
    <definedName name="_xlnm.Database">#REF!</definedName>
    <definedName name="Database_MI">#REF!</definedName>
    <definedName name="DATE">#REF!</definedName>
    <definedName name="DAYS_OUT">#REF!</definedName>
    <definedName name="DBudMC">#REF!</definedName>
    <definedName name="Demand">#REF!</definedName>
    <definedName name="DEPRECIATION">#REF!</definedName>
    <definedName name="Detail_Report">#REF!</definedName>
    <definedName name="ENERGAS_1080">#REF!</definedName>
    <definedName name="ENERGAS_1110">#REF!</definedName>
    <definedName name="EPSData">#REF!</definedName>
    <definedName name="expense_allocator">#REF!</definedName>
    <definedName name="_xlnm.Extract">#REF!</definedName>
    <definedName name="Extract_MI">#REF!</definedName>
    <definedName name="FIND">#REF!</definedName>
    <definedName name="FIT_RATE">#REF!</definedName>
    <definedName name="FIVE">#REF!</definedName>
    <definedName name="FOUR">#REF!</definedName>
    <definedName name="gPct_Bulk_Capacity">#REF!</definedName>
    <definedName name="gPct_Bulk_Count">#REF!</definedName>
    <definedName name="gPct_Bulk_Volume">#REF!</definedName>
    <definedName name="gPct_Com_Count">#REF!</definedName>
    <definedName name="gPct_Com_Volume">#REF!</definedName>
    <definedName name="gPct_Ind_Count">#REF!</definedName>
    <definedName name="gPct_Ind_Volume">#REF!</definedName>
    <definedName name="gPct_Network_Capacity">#REF!</definedName>
    <definedName name="gPct_Network_Count">#REF!</definedName>
    <definedName name="gPct_Network_Volume">#REF!</definedName>
    <definedName name="gPct_Res_Count">#REF!</definedName>
    <definedName name="gPct_Res_Volume">#REF!</definedName>
    <definedName name="GREELEY_1080">#REF!</definedName>
    <definedName name="GREELEY_1110">#REF!</definedName>
    <definedName name="II">#REF!</definedName>
    <definedName name="IIC">#REF!</definedName>
    <definedName name="III">#REF!</definedName>
    <definedName name="IIIA_BORD">#REF!</definedName>
    <definedName name="IIIPAGE_1">#REF!</definedName>
    <definedName name="IIIPAGE_2">#REF!</definedName>
    <definedName name="IIIPAGE_2A">#REF!</definedName>
    <definedName name="IIIPAGE_3">#REF!</definedName>
    <definedName name="IIIPAGE_3A">#REF!</definedName>
    <definedName name="IIIPAGE_4">#REF!</definedName>
    <definedName name="IIIPAGE_4A">#REF!</definedName>
    <definedName name="IIIPAGE_5">#REF!</definedName>
    <definedName name="IIIPAGE_5A">#REF!</definedName>
    <definedName name="IIIPAGE_6">#REF!</definedName>
    <definedName name="IIIPAGE_6A">#REF!</definedName>
    <definedName name="IIPAGE_1">#REF!</definedName>
    <definedName name="IIPAGE_1A">#REF!</definedName>
    <definedName name="IIPAGE_2">#REF!</definedName>
    <definedName name="IIPAGE_2A">#REF!</definedName>
    <definedName name="IIPAGEENG">#REF!</definedName>
    <definedName name="IIPAGEGGC">#REF!</definedName>
    <definedName name="IIPAGETLA">#REF!</definedName>
    <definedName name="IIPAGEWKG">#REF!</definedName>
    <definedName name="ImportedData">#REF!</definedName>
    <definedName name="INPUT">#REF!</definedName>
    <definedName name="INPUT2">#REF!</definedName>
    <definedName name="INVESTMENTS">#REF!</definedName>
    <definedName name="IPAGE_1">#REF!</definedName>
    <definedName name="IPAGE_1A">#REF!</definedName>
    <definedName name="IPAGE_1B">#REF!</definedName>
    <definedName name="IPAGE_2">#REF!</definedName>
    <definedName name="IPAGE_3">#REF!</definedName>
    <definedName name="IPAGE_4">#REF!</definedName>
    <definedName name="IPAGE_5">#REF!</definedName>
    <definedName name="IPAGE_5A">#REF!</definedName>
    <definedName name="IPAGE_6">#REF!</definedName>
    <definedName name="IPAGE_7">#REF!</definedName>
    <definedName name="IPAGE_8">#REF!</definedName>
    <definedName name="IV">#REF!</definedName>
    <definedName name="IVPAGE_1">#REF!</definedName>
    <definedName name="lu">#REF!</definedName>
    <definedName name="lu_bu">#REF!</definedName>
    <definedName name="lut">#REF!</definedName>
    <definedName name="MACROS">#REF!</definedName>
    <definedName name="mo">#REF!</definedName>
    <definedName name="MTX">#REF!</definedName>
    <definedName name="nBulk_Trans">#REF!</definedName>
    <definedName name="nCommercial">#REF!</definedName>
    <definedName name="nConnect">#REF!</definedName>
    <definedName name="nIndustrial">#REF!</definedName>
    <definedName name="nIndustrial_PL">#REF!</definedName>
    <definedName name="nNetwork_Trans">#REF!</definedName>
    <definedName name="nReadMeter">#REF!</definedName>
    <definedName name="nResidential">#REF!</definedName>
    <definedName name="nReturnCheck">#REF!</definedName>
    <definedName name="nServiceCall">#REF!</definedName>
    <definedName name="nTampering">#REF!</definedName>
    <definedName name="NvsElapsedTime">0.00166666667064419</definedName>
    <definedName name="NvsEndTime">37210.4481587963</definedName>
    <definedName name="ONE">#REF!</definedName>
    <definedName name="OpCo_Factor">#REF!</definedName>
    <definedName name="OUTPUT">#REF!</definedName>
    <definedName name="OUTPUT2">#REF!</definedName>
    <definedName name="OVERNIGHT_BOR">#REF!</definedName>
    <definedName name="PAGE_1">#REF!</definedName>
    <definedName name="PAGE_2">#REF!</definedName>
    <definedName name="PAGE_3">#REF!</definedName>
    <definedName name="PAGE_4">#REF!</definedName>
    <definedName name="PAGE_5">#REF!</definedName>
    <definedName name="PAGE_6">#REF!</definedName>
    <definedName name="PAGE_7">#N/A</definedName>
    <definedName name="PD">#REF!</definedName>
    <definedName name="PDB">#REF!</definedName>
    <definedName name="PDR">#REF!</definedName>
    <definedName name="PDW">#REF!</definedName>
    <definedName name="Planit_Data_Entry">#REF!</definedName>
    <definedName name="_xlnm.Print_Area" localSheetId="2">Calculation!$A$1:$H$51</definedName>
    <definedName name="_xlnm.Print_Area" localSheetId="3">'December 21'!$A$1:$D$16</definedName>
    <definedName name="_xlnm.Print_Area" localSheetId="1">Methodology!$A$1:$K$89</definedName>
    <definedName name="_xlnm.Print_Area" localSheetId="4">'Wp C'!$A$1:$C$17</definedName>
    <definedName name="_xlnm.Print_Area" localSheetId="7">'Wp L - LTD'!$A$1:$J$33</definedName>
    <definedName name="_xlnm.Print_Area" localSheetId="6">'WP S'!$A$1:$M$31</definedName>
    <definedName name="_xlnm.Print_Area" localSheetId="5">'Wp s rate'!$A$1:$K$28</definedName>
    <definedName name="_xlnm.Print_Area" localSheetId="8">'Wp W - CWIP'!$A$1:$D$25</definedName>
    <definedName name="Print_Area_MI">#REF!</definedName>
    <definedName name="Print_Titles_MI">#REF!</definedName>
    <definedName name="PROPERTY">#REF!</definedName>
    <definedName name="py_act">#REF!</definedName>
    <definedName name="rpt_all">#REF!,#REF!,#REF!,#REF!,#REF!,#REF!,#REF!,#REF!,#REF!,#REF!,#REF!</definedName>
    <definedName name="rpt_CorePipeline">#REF!,#REF!,#REF!,#REF!</definedName>
    <definedName name="rpt_DistributionSystems">#REF!,#REF!,#REF!,#REF!</definedName>
    <definedName name="rpt_Network">#REF!,#REF!,#REF!</definedName>
    <definedName name="rpt_Property_Additions">#REF!,#REF!,#REF!</definedName>
    <definedName name="rpt_Rev">#REF!,#REF!,#REF!</definedName>
    <definedName name="rpt_TXUDistribution">#REF!,#REF!,#REF!,#REF!,#REF!,#REF!,#REF!,#REF!,#REF!,#REF!</definedName>
    <definedName name="rpt_TXUGAS">#REF!,#REF!,#REF!,#REF!</definedName>
    <definedName name="rpt_TXUPipeline">#REF!,#REF!,#REF!,#REF!,#REF!,#REF!,#REF!,#REF!,#REF!,#REF!</definedName>
    <definedName name="sal_table">#REF!</definedName>
    <definedName name="Spread_Method">#REF!</definedName>
    <definedName name="SSUBillings">#REF!</definedName>
    <definedName name="TABLEI">#REF!</definedName>
    <definedName name="TABLEIIA">#REF!</definedName>
    <definedName name="TABLEIIB">#REF!</definedName>
    <definedName name="TABLEIII">#REF!</definedName>
    <definedName name="TABLEIV">#REF!</definedName>
    <definedName name="TABLEV">#REF!</definedName>
    <definedName name="TABLEVI">#REF!</definedName>
    <definedName name="Tariff_Bulk_Trans">#REF!</definedName>
    <definedName name="Tariff_C">#REF!</definedName>
    <definedName name="Tariff_Call">#REF!</definedName>
    <definedName name="Tariff_Check">#REF!</definedName>
    <definedName name="Tariff_Connect">#REF!</definedName>
    <definedName name="Tariff_Ind">#REF!</definedName>
    <definedName name="Tariff_Ind_PL">#REF!</definedName>
    <definedName name="Tariff_Network_Trans">#REF!</definedName>
    <definedName name="Tariff_R">#REF!</definedName>
    <definedName name="Tariff_Read">#REF!</definedName>
    <definedName name="Tariff_Tamper">#REF!</definedName>
    <definedName name="TAXENG">#REF!</definedName>
    <definedName name="TAXGGC">#REF!</definedName>
    <definedName name="TAXRATE">#REF!</definedName>
    <definedName name="TAXTLA">#REF!</definedName>
    <definedName name="TAXWKG">#REF!</definedName>
    <definedName name="THREE">#REF!</definedName>
    <definedName name="TLIG_1080">#REF!</definedName>
    <definedName name="TOP_CORNER">#REF!</definedName>
    <definedName name="TP_Footer_Path" hidden="1">"S:\75886\03WELF\WS\2004 contributions\"</definedName>
    <definedName name="TP_Footer_User" hidden="1">"northc"</definedName>
    <definedName name="TP_Footer_Version" hidden="1">"v3.00"</definedName>
    <definedName name="TRANS_LA_1080">#REF!</definedName>
    <definedName name="TRANS_LA_1110">#REF!</definedName>
    <definedName name="transfer">#REF!</definedName>
    <definedName name="TWO">#REF!</definedName>
    <definedName name="UCG_1080">#REF!</definedName>
    <definedName name="UCG_1110">#REF!</definedName>
    <definedName name="Update_Base_Case">#REF!</definedName>
    <definedName name="V">#REF!</definedName>
    <definedName name="WKG_1080">#REF!</definedName>
    <definedName name="WKG_1110">#REF!</definedName>
    <definedName name="wrn.Benefits." hidden="1">{"Benefits Summary",#N/A,FALSE,"Benefits Info without WC Amount";"Medical and Dental Costs",#N/A,FALSE,"Benefits Info without WC Amount";"Workers' Compensation",#N/A,FALSE,"Benefits Info without WC Amount"}</definedName>
    <definedName name="x" hidden="1">{"Benefits Summary",#N/A,FALSE,"Benefits Info without WC Amount";"Medical and Dental Costs",#N/A,FALSE,"Benefits Info without WC Amount";"Workers' Compensation",#N/A,FALSE,"Benefits Info without WC Amount"}</definedName>
    <definedName name="Z_23F18827_7997_11D6_8750_00508BD3B3BA_.wvu.Cols" hidden="1">#REF!,#REF!</definedName>
    <definedName name="Z_23F18827_7997_11D6_8750_00508BD3B3BA_.wvu.PrintArea"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5" l="1"/>
  <c r="F12" i="5"/>
  <c r="F13" i="5"/>
  <c r="F14" i="5"/>
  <c r="F15" i="5"/>
  <c r="F16" i="5"/>
  <c r="F17" i="5"/>
  <c r="F18" i="5"/>
  <c r="F19" i="5"/>
  <c r="F20" i="5"/>
  <c r="F22" i="5"/>
  <c r="F23" i="5"/>
  <c r="F24" i="5"/>
  <c r="F25" i="5"/>
  <c r="F26" i="5"/>
  <c r="F27" i="5" l="1"/>
  <c r="I27" i="5" s="1"/>
  <c r="K12" i="3" l="1"/>
  <c r="M12" i="3"/>
  <c r="D21" i="5" l="1"/>
  <c r="F21" i="5" s="1"/>
  <c r="F12" i="13" l="1"/>
  <c r="F13" i="13"/>
  <c r="E12" i="3"/>
  <c r="H29" i="5" l="1"/>
  <c r="G29" i="5"/>
  <c r="D29" i="5"/>
  <c r="I23" i="5"/>
  <c r="I24" i="5"/>
  <c r="I25" i="5"/>
  <c r="I26" i="5"/>
  <c r="I17" i="5"/>
  <c r="I18" i="5"/>
  <c r="A13" i="5"/>
  <c r="A14" i="5" s="1"/>
  <c r="A15" i="5" s="1"/>
  <c r="A16" i="5" s="1"/>
  <c r="A17" i="5" s="1"/>
  <c r="F29" i="5" l="1"/>
  <c r="A18" i="5"/>
  <c r="A19" i="5" s="1"/>
  <c r="A20" i="5" s="1"/>
  <c r="A21" i="5" s="1"/>
  <c r="A22" i="5" l="1"/>
  <c r="A23" i="5" s="1"/>
  <c r="A24" i="5" s="1"/>
  <c r="A25" i="5" s="1"/>
  <c r="A26" i="5" s="1"/>
  <c r="I22" i="5"/>
  <c r="I16" i="5"/>
  <c r="C23" i="2"/>
  <c r="A27" i="5" l="1"/>
  <c r="A28" i="5" s="1"/>
  <c r="E23" i="3"/>
  <c r="E22" i="3"/>
  <c r="E21" i="3"/>
  <c r="E20" i="3"/>
  <c r="E19" i="3"/>
  <c r="E18" i="3"/>
  <c r="E17" i="3"/>
  <c r="E16" i="3"/>
  <c r="E15" i="3"/>
  <c r="E14" i="3"/>
  <c r="E13" i="3"/>
  <c r="I21" i="5" l="1"/>
  <c r="I12" i="5" l="1"/>
  <c r="G24" i="1" l="1"/>
  <c r="I13" i="5"/>
  <c r="I14" i="5"/>
  <c r="I15" i="5"/>
  <c r="I19" i="5"/>
  <c r="I20" i="5"/>
  <c r="G30" i="1"/>
  <c r="F25" i="3"/>
  <c r="G12" i="3" s="1"/>
  <c r="G28" i="1"/>
  <c r="A3" i="1"/>
  <c r="A3" i="12" s="1"/>
  <c r="C25" i="3"/>
  <c r="I29" i="5" l="1"/>
  <c r="G16" i="3"/>
  <c r="G15" i="3"/>
  <c r="G17" i="3"/>
  <c r="G22" i="3"/>
  <c r="G21" i="3"/>
  <c r="G14" i="3"/>
  <c r="M14" i="3" s="1"/>
  <c r="G13" i="3"/>
  <c r="M13" i="3" s="1"/>
  <c r="G18" i="3"/>
  <c r="G20" i="3"/>
  <c r="G19" i="3"/>
  <c r="G23" i="3"/>
  <c r="E25" i="3"/>
  <c r="G22" i="1" s="1"/>
  <c r="K23" i="3" l="1"/>
  <c r="M23" i="3"/>
  <c r="K19" i="3"/>
  <c r="M19" i="3"/>
  <c r="K20" i="3"/>
  <c r="M20" i="3"/>
  <c r="K18" i="3"/>
  <c r="M18" i="3"/>
  <c r="K21" i="3"/>
  <c r="M21" i="3"/>
  <c r="K22" i="3"/>
  <c r="M22" i="3"/>
  <c r="K17" i="3"/>
  <c r="M17" i="3"/>
  <c r="K15" i="3"/>
  <c r="M15" i="3"/>
  <c r="K16" i="3"/>
  <c r="M16" i="3"/>
  <c r="K13" i="3"/>
  <c r="K14" i="3"/>
  <c r="G25" i="3"/>
  <c r="J29" i="5"/>
  <c r="G25" i="1" s="1"/>
  <c r="D38" i="1"/>
  <c r="H25" i="3" l="1"/>
  <c r="H28" i="3" s="1"/>
  <c r="C15" i="13" l="1"/>
  <c r="C19" i="13"/>
  <c r="C23" i="13"/>
  <c r="C16" i="13"/>
  <c r="C21" i="13"/>
  <c r="C14" i="13"/>
  <c r="C22" i="13"/>
  <c r="C20" i="13"/>
  <c r="C17" i="13"/>
  <c r="C18" i="13"/>
  <c r="K25" i="3" l="1"/>
  <c r="I25" i="3"/>
  <c r="I28" i="3" s="1"/>
  <c r="L12" i="3" s="1"/>
  <c r="L28" i="3" l="1"/>
  <c r="L18" i="3"/>
  <c r="L13" i="3"/>
  <c r="L17" i="3"/>
  <c r="L21" i="3"/>
  <c r="L23" i="3"/>
  <c r="E17" i="13"/>
  <c r="F17" i="13" s="1"/>
  <c r="E19" i="13"/>
  <c r="F19" i="13" s="1"/>
  <c r="E22" i="13"/>
  <c r="F22" i="13" s="1"/>
  <c r="L16" i="3"/>
  <c r="L14" i="3"/>
  <c r="L22" i="3"/>
  <c r="E18" i="13"/>
  <c r="F18" i="13" s="1"/>
  <c r="E20" i="13"/>
  <c r="F20" i="13" s="1"/>
  <c r="E23" i="13"/>
  <c r="F23" i="13" s="1"/>
  <c r="L20" i="3"/>
  <c r="E14" i="13"/>
  <c r="F14" i="13" s="1"/>
  <c r="G23" i="1" s="1"/>
  <c r="E15" i="13"/>
  <c r="F15" i="13" s="1"/>
  <c r="L15" i="3"/>
  <c r="L19" i="3"/>
  <c r="E16" i="13"/>
  <c r="F16" i="13" s="1"/>
  <c r="E21" i="13"/>
  <c r="F21" i="13" s="1"/>
  <c r="D36" i="1" l="1"/>
  <c r="D40" i="1" l="1"/>
  <c r="C10" i="14" s="1"/>
  <c r="J15" i="13"/>
  <c r="J16" i="13"/>
  <c r="J17" i="13"/>
  <c r="J18" i="13"/>
  <c r="J19" i="13"/>
  <c r="J20" i="13"/>
  <c r="J21" i="13"/>
  <c r="J22" i="13"/>
  <c r="J23" i="13"/>
  <c r="J12" i="13"/>
  <c r="J13" i="13"/>
  <c r="J14" i="13"/>
</calcChain>
</file>

<file path=xl/sharedStrings.xml><?xml version="1.0" encoding="utf-8"?>
<sst xmlns="http://schemas.openxmlformats.org/spreadsheetml/2006/main" count="298" uniqueCount="199">
  <si>
    <t>S = Average short-term debt.</t>
  </si>
  <si>
    <t>s = Short-term debt interest rate.</t>
  </si>
  <si>
    <t>D = Long-term debt.</t>
  </si>
  <si>
    <t>d = Long-term debt interest rate.</t>
  </si>
  <si>
    <t>W = Average balance in construction work in progress.</t>
  </si>
  <si>
    <t>P = Preferred stock</t>
  </si>
  <si>
    <t>p = Preferred stock cost rate.</t>
  </si>
  <si>
    <t>See Wp L Rate</t>
  </si>
  <si>
    <t>See Wp S</t>
  </si>
  <si>
    <t>See Wp W</t>
  </si>
  <si>
    <t>Line</t>
  </si>
  <si>
    <t>No.</t>
  </si>
  <si>
    <t>Formulae:</t>
  </si>
  <si>
    <t>Atmos Energy Corporation</t>
  </si>
  <si>
    <t>Computation of AFUDC Rate</t>
  </si>
  <si>
    <t>Description</t>
  </si>
  <si>
    <t>Amounts</t>
  </si>
  <si>
    <t>References</t>
  </si>
  <si>
    <t>(a)</t>
  </si>
  <si>
    <t>(b)</t>
  </si>
  <si>
    <t>(c)</t>
  </si>
  <si>
    <t>Where:</t>
  </si>
  <si>
    <t>Amount</t>
  </si>
  <si>
    <t>Average</t>
  </si>
  <si>
    <t>Outstanding</t>
  </si>
  <si>
    <t>Interest</t>
  </si>
  <si>
    <t>Paid [1]</t>
  </si>
  <si>
    <t>Calculated</t>
  </si>
  <si>
    <t>Rate</t>
  </si>
  <si>
    <t>Issue</t>
  </si>
  <si>
    <t>Date</t>
  </si>
  <si>
    <t>Balance</t>
  </si>
  <si>
    <t>Amortization</t>
  </si>
  <si>
    <t>of Debt</t>
  </si>
  <si>
    <t>Costs</t>
  </si>
  <si>
    <t>Total</t>
  </si>
  <si>
    <t>(d)</t>
  </si>
  <si>
    <t>(e)</t>
  </si>
  <si>
    <t>(f)</t>
  </si>
  <si>
    <t>(g)</t>
  </si>
  <si>
    <t>(h)</t>
  </si>
  <si>
    <t>Cost</t>
  </si>
  <si>
    <t>Adjustments</t>
  </si>
  <si>
    <t>Adjusted</t>
  </si>
  <si>
    <t>Results: [1]</t>
  </si>
  <si>
    <t>Metholodogy</t>
  </si>
  <si>
    <t>CWIP</t>
  </si>
  <si>
    <t xml:space="preserve">    A[i]=Gross allowance for borrowed funds used during construction rate.  </t>
  </si>
  <si>
    <t xml:space="preserve">    A[e]=Allowance for other funds used during construction rate.  </t>
  </si>
  <si>
    <t>(17) "Allowance for funds used during construction" includes the net cost for the period of construction of</t>
  </si>
  <si>
    <t>borrowed funds used for construction purposes and a reasonable rate on other funds when so used, not to</t>
  </si>
  <si>
    <t>exceed without prior approval of the Commission allowances computed in accordance with the formula</t>
  </si>
  <si>
    <t>prescribed in paragraph (a) below, except when such other funds are used for exploration and development or</t>
  </si>
  <si>
    <t>leases acquired after October 7, 1969, no allowance on such other funds shall be included in these accounts.</t>
  </si>
  <si>
    <t>No allowance for funds used during construction charges shall be included in these accounts upon</t>
  </si>
  <si>
    <t xml:space="preserve">expenditures for construction projects which have been abandoned.  </t>
  </si>
  <si>
    <t xml:space="preserve">(a) The formula and elements for the computation of the allowance for funds used during construction shall be: </t>
  </si>
  <si>
    <t>NOTE: When a part only of a plant or project is placed in operation or is completed and ready for service but</t>
  </si>
  <si>
    <t>the construction work as a whole is incomplete, that part of the cost of the property placed in operation, or</t>
  </si>
  <si>
    <t>ready for service, shall be treated as "Gas Utility Plant" and allowance for funds used during construction</t>
  </si>
  <si>
    <t>thereon as a charge to construction shall cease. Allowance for funds used during construction on that part of</t>
  </si>
  <si>
    <t>the cost of the plant which is incomplete may be continued as a charge to construction until such time as it is</t>
  </si>
  <si>
    <t xml:space="preserve">placed in operation or is ready for service, except as limited in item 17, above.  </t>
  </si>
  <si>
    <t>rate granted common equity in the last rate proceeding before the ratemaking body having primary rate</t>
  </si>
  <si>
    <t>available.</t>
  </si>
  <si>
    <r>
      <t xml:space="preserve">(b) The rates shall be determined annually. The balances for long-term debt </t>
    </r>
    <r>
      <rPr>
        <sz val="10"/>
        <color indexed="10"/>
        <rFont val="Arial"/>
        <family val="2"/>
      </rPr>
      <t>[1]</t>
    </r>
    <r>
      <rPr>
        <sz val="10"/>
        <rFont val="Arial"/>
        <family val="2"/>
      </rPr>
      <t>, preferred stock and common</t>
    </r>
  </si>
  <si>
    <r>
      <t xml:space="preserve">equity </t>
    </r>
    <r>
      <rPr>
        <sz val="10"/>
        <color indexed="10"/>
        <rFont val="Arial"/>
        <family val="2"/>
      </rPr>
      <t>[2]</t>
    </r>
    <r>
      <rPr>
        <sz val="10"/>
        <rFont val="Arial"/>
        <family val="2"/>
      </rPr>
      <t xml:space="preserve"> shall be the actual book balances as of the end of the prior year. The cost rates for long-term debt and</t>
    </r>
  </si>
  <si>
    <r>
      <t xml:space="preserve">jurisdiction </t>
    </r>
    <r>
      <rPr>
        <sz val="10"/>
        <color indexed="10"/>
        <rFont val="Arial"/>
        <family val="2"/>
      </rPr>
      <t>[3]</t>
    </r>
    <r>
      <rPr>
        <sz val="10"/>
        <rFont val="Arial"/>
        <family val="2"/>
      </rPr>
      <t>. If such cost rate is not available, the average rate actually earned during the preceding three years</t>
    </r>
  </si>
  <si>
    <r>
      <t>[2]</t>
    </r>
    <r>
      <rPr>
        <sz val="10"/>
        <rFont val="Arial"/>
        <family val="2"/>
      </rPr>
      <t xml:space="preserve"> Please see Wp C.</t>
    </r>
  </si>
  <si>
    <r>
      <t xml:space="preserve">shall be used. The short-term debt balances </t>
    </r>
    <r>
      <rPr>
        <sz val="10"/>
        <color indexed="10"/>
        <rFont val="Arial"/>
        <family val="2"/>
      </rPr>
      <t>[4]</t>
    </r>
    <r>
      <rPr>
        <sz val="10"/>
        <rFont val="Arial"/>
        <family val="2"/>
      </rPr>
      <t>and related cost and the average balance for construction work in</t>
    </r>
  </si>
  <si>
    <r>
      <t xml:space="preserve">progress </t>
    </r>
    <r>
      <rPr>
        <sz val="10"/>
        <color indexed="10"/>
        <rFont val="Arial"/>
        <family val="2"/>
      </rPr>
      <t xml:space="preserve">[5] </t>
    </r>
    <r>
      <rPr>
        <sz val="10"/>
        <rFont val="Arial"/>
        <family val="2"/>
      </rPr>
      <t>shall be estimated for the current year with appropriate adjustments as actual data becomes</t>
    </r>
  </si>
  <si>
    <r>
      <t>[4]</t>
    </r>
    <r>
      <rPr>
        <sz val="10"/>
        <rFont val="Arial"/>
        <family val="2"/>
      </rPr>
      <t xml:space="preserve"> Please see Wp S.</t>
    </r>
  </si>
  <si>
    <t>18 CFR Part 201, Gas Plant Instructions, Components of construction costs, item 17.</t>
  </si>
  <si>
    <t>Per 18 CFR Part 201, Gas Plant Instructions, Components of construction costs, item 17.</t>
  </si>
  <si>
    <t>Commitment</t>
  </si>
  <si>
    <t>The USOA appears to contemplate AFUDC booked to individual projects based upon the length of time the</t>
  </si>
  <si>
    <t>project is in progress. For example, a project remaining open for 85 days would receive 85 days of interest</t>
  </si>
  <si>
    <t>recorded monthly based upon the cost rate applicable for each month.</t>
  </si>
  <si>
    <t>Projected</t>
  </si>
  <si>
    <t>[1]</t>
  </si>
  <si>
    <t>Computation of Commitment Fee Rate and Average Outstanding Balance</t>
  </si>
  <si>
    <t>Actual Short-</t>
  </si>
  <si>
    <t xml:space="preserve">Term Debt </t>
  </si>
  <si>
    <t>Rate without</t>
  </si>
  <si>
    <t>Commitment Fees</t>
  </si>
  <si>
    <t>Percentage</t>
  </si>
  <si>
    <t>w/o Commitment</t>
  </si>
  <si>
    <t>Fees</t>
  </si>
  <si>
    <t>Annualized</t>
  </si>
  <si>
    <t>Fee Percentage</t>
  </si>
  <si>
    <t>[2]</t>
  </si>
  <si>
    <t>Ai = Gross allowance for borrowed funds used during construction rate.</t>
  </si>
  <si>
    <t>Ae = Allowance for other funds used during construction rate.</t>
  </si>
  <si>
    <t>Ai=</t>
  </si>
  <si>
    <t>Ae=</t>
  </si>
  <si>
    <t>A(i+e)=</t>
  </si>
  <si>
    <t>(i)</t>
  </si>
  <si>
    <t>Month</t>
  </si>
  <si>
    <t>Weighted</t>
  </si>
  <si>
    <t>Computation of Average CWIP Balance</t>
  </si>
  <si>
    <t xml:space="preserve">Days in </t>
  </si>
  <si>
    <t>Annual</t>
  </si>
  <si>
    <r>
      <t>of the Commission's Regulations Under the Natural Gas Act</t>
    </r>
    <r>
      <rPr>
        <sz val="10"/>
        <rFont val="Arial"/>
        <family val="2"/>
      </rPr>
      <t>. The cost rate for common equity shall be the</t>
    </r>
  </si>
  <si>
    <r>
      <t xml:space="preserve">preferred stock shall be the weighted average cost determined in the manner indicated in </t>
    </r>
    <r>
      <rPr>
        <u/>
        <sz val="10"/>
        <color indexed="10"/>
        <rFont val="Arial"/>
        <family val="2"/>
      </rPr>
      <t>subpart D of part 154</t>
    </r>
  </si>
  <si>
    <t>Ai = s(S/W)+d(D/(D+P+C))(1-S/W)</t>
  </si>
  <si>
    <t>c = Common equity cost rate.</t>
  </si>
  <si>
    <t>C = Common equity</t>
  </si>
  <si>
    <t>(update each Oct w/ prior fiscal year-end balance &amp; detail)</t>
  </si>
  <si>
    <t>(update each Oct w/ prior fiscal year-end balance)</t>
  </si>
  <si>
    <t>Fee Portion [1]</t>
  </si>
  <si>
    <t>Outstanding [1]</t>
  </si>
  <si>
    <t>Atmos Energy Corporation - Utility Only</t>
  </si>
  <si>
    <t>Common Equity Balance</t>
  </si>
  <si>
    <t>Annual Rate</t>
  </si>
  <si>
    <t>Monthly Average</t>
  </si>
  <si>
    <t>[1] If the short-term debt balance (line 13) is greater than the average balance in construction work in progress (line 21),</t>
  </si>
  <si>
    <t>MTD Daily</t>
  </si>
  <si>
    <t>Admin costs &amp;</t>
  </si>
  <si>
    <t>Computation of Long-term Debt Balance and Rate - Utility Only</t>
  </si>
  <si>
    <t>Common Equity Balance (Consolidated)</t>
  </si>
  <si>
    <t xml:space="preserve">  Projections and actuals exclude offsetting ST Investments and Int income.</t>
  </si>
  <si>
    <t>Ae = [1-S/W][p(P/(D+P+C))+c(C/(D+P+C))]</t>
  </si>
  <si>
    <t>[3]</t>
  </si>
  <si>
    <t>[2] Actual Book Balances as of the end of the prior fiscal year.</t>
  </si>
  <si>
    <t>Calculated Interest &amp; Commitment Fee Average Annual Rate</t>
  </si>
  <si>
    <t>5.95% Sr Note due 10/15/2034</t>
  </si>
  <si>
    <t>A[i]</t>
  </si>
  <si>
    <t>A[e]</t>
  </si>
  <si>
    <t>A[i+e]</t>
  </si>
  <si>
    <t>[1] If the average daily short-term debt outstanding is greater than the average balance in construction work in progress, only the short-term rate is indicated.</t>
  </si>
  <si>
    <t>Total STD</t>
  </si>
  <si>
    <t>(before each new month, hard key previous month in columns b, c, e &amp; f)</t>
  </si>
  <si>
    <t xml:space="preserve">AFUDC </t>
  </si>
  <si>
    <t>Atmos Energy Corporation - Utility</t>
  </si>
  <si>
    <t>of Treasury Lock</t>
  </si>
  <si>
    <t>Admin/Commitment</t>
  </si>
  <si>
    <t>only the short-term rate is indicated. (line 14)</t>
  </si>
  <si>
    <t xml:space="preserve"> </t>
  </si>
  <si>
    <t>Instructions for preparing monthly report:</t>
  </si>
  <si>
    <t>Use previous month's AFUDC report file as a shell and save with current month's name.</t>
  </si>
  <si>
    <r>
      <t xml:space="preserve">In general, cells containing </t>
    </r>
    <r>
      <rPr>
        <sz val="10"/>
        <color indexed="12"/>
        <rFont val="Arial"/>
        <family val="2"/>
      </rPr>
      <t>blue</t>
    </r>
    <r>
      <rPr>
        <sz val="10"/>
        <rFont val="Arial"/>
        <family val="2"/>
      </rPr>
      <t xml:space="preserve"> font will require edit.</t>
    </r>
  </si>
  <si>
    <r>
      <t xml:space="preserve">Always start on tab "Wp s rate".  Hard key (copy&gt;past special&gt; value) over the last month rates (as opposed to formula calc) and change font color from </t>
    </r>
    <r>
      <rPr>
        <sz val="10"/>
        <color indexed="12"/>
        <rFont val="Arial"/>
        <family val="2"/>
      </rPr>
      <t>blue</t>
    </r>
    <r>
      <rPr>
        <sz val="10"/>
        <rFont val="Arial"/>
        <family val="2"/>
      </rPr>
      <t xml:space="preserve"> to black.  Go down one line (to the current month) and remove yellow highlight).</t>
    </r>
  </si>
  <si>
    <t>Go to the "MoYr" tab and change the tab name to the current month.  On that worksheet, go to line 3 and change the date, and update the cell reference in B10.</t>
  </si>
  <si>
    <t>Go to the "Calculation" tab and update the cell reference in G23.  If preferred stock has been issued, input data in G26 &amp; G27.  If/when MidTX receives a newly authorized ROE, update the rate in cell G29 (see note 3 on Calculation tab for justification; utilize the largest Atmos juris for ROE).</t>
  </si>
  <si>
    <t>In Oracle, run a 12 mth RUT balance sheet on the current AFUDC month (this will be prelim, as typically current month will not yet be closed).  If you save this file in excel for reference or as a workpaper, make sure to indicate it is a preliminary balance sheet.</t>
  </si>
  <si>
    <r>
      <t xml:space="preserve">Go to the "WP W - CWIP" tab and copy all data from cells B11-C22 and paste on cell B10.  Update the month label in B22 and Delete the amount in C22. Utilizing the RUT Balance Sheet, update the CWIP amount in cells C21 &amp; C22.  Remove yellow highlight from C21 and change font from </t>
    </r>
    <r>
      <rPr>
        <sz val="10"/>
        <color indexed="12"/>
        <rFont val="Arial"/>
        <family val="2"/>
      </rPr>
      <t>blue</t>
    </r>
    <r>
      <rPr>
        <sz val="10"/>
        <rFont val="Arial"/>
        <family val="2"/>
      </rPr>
      <t xml:space="preserve"> to black, as this should now be the final CWIP for that month, but yellow highlight C22 and indicate note [1] since amt is preliminary for current month.  On line 3, update the date.</t>
    </r>
  </si>
  <si>
    <t>In Oracle, do a GL account inquiry on 4310.30121 for the current month.  Need to analyze the activity to determine the monthly bank fees amortized for the Short Term revolving line of credit (not the commitment fees).  If the current month is not yet posted to G/L, contact A.Jacob for the amount.</t>
  </si>
  <si>
    <t>On tab "Wp S" input the current months bank fees in colm R (see step above for source of data).</t>
  </si>
  <si>
    <t>Obtain the current month's STD Report from Treasury Dept (Rates Dept saves a copy each month under Data&gt;Short Term Debt).  From the rpt, identify the following amounts from the "Utility STD" tab of the report:  total "Month-to-Date Average Outstanding", total "Interest Exp", and "Commitment Fees" by bank.</t>
  </si>
  <si>
    <r>
      <t xml:space="preserve">On tab "Wp S", in Col C replace the budge amt with the current months actual Short Term Debt "Utility Only MTD Avg Outstanding" (see above step for source) .  Change font from </t>
    </r>
    <r>
      <rPr>
        <sz val="10"/>
        <color indexed="12"/>
        <rFont val="Arial"/>
        <family val="2"/>
      </rPr>
      <t>blue</t>
    </r>
    <r>
      <rPr>
        <sz val="10"/>
        <rFont val="Arial"/>
        <family val="2"/>
      </rPr>
      <t xml:space="preserve"> to black and remove yellow highlight.  Next move over to Col H. and replace the formula with the current months actual Interest paid.  Change font from </t>
    </r>
    <r>
      <rPr>
        <sz val="10"/>
        <color indexed="12"/>
        <rFont val="Arial"/>
        <family val="2"/>
      </rPr>
      <t>blue</t>
    </r>
    <r>
      <rPr>
        <sz val="10"/>
        <rFont val="Arial"/>
        <family val="2"/>
      </rPr>
      <t xml:space="preserve"> to black and remove yellow highlight.  In Col I "Admin Costs &amp; Commitment Fee", copy the formula from the previous month down to the current month, thus replacing the budget amt with a formula calc.  Change font from </t>
    </r>
    <r>
      <rPr>
        <sz val="10"/>
        <color indexed="12"/>
        <rFont val="Arial"/>
        <family val="2"/>
      </rPr>
      <t>blue</t>
    </r>
    <r>
      <rPr>
        <sz val="10"/>
        <rFont val="Arial"/>
        <family val="2"/>
      </rPr>
      <t xml:space="preserve"> to black and remove yellow highlight.  In Colm J, for the current month, delete the "[1]" note reference.  In Colm M "Projected Annual Rate w/o Commitment Fees", copy the formula from the previous month down to the current month, thus replacing the budget amt with a formula.  In colm O,P,Q input the current month Commitment Fees from Treasury STD rpt &amp; remove yellow highlight.</t>
    </r>
  </si>
  <si>
    <t>Tabs "WP C" and "WP L - LTD" are only updated annually after fiscal year end.</t>
  </si>
  <si>
    <t>Do a final review of all tabs and data and if satisfied with reasonable results on "MoYr" tab, save the file (read only) to W:\Revenue Requirements\Data\AFUDC Calculation.  Email the rate to Amanda Daugherty and Cc: Meziere, Daniel; Schneider, Jason; Petersen, Thomas H.; Cagle, James C.; Sterna, Brennon, attaching the protected file as support for the calculation.</t>
  </si>
  <si>
    <t>9.40% First Mortgage Bond J due May 2021/RET 2005</t>
  </si>
  <si>
    <t>6.75% Debentures Unsecured due July 2028</t>
  </si>
  <si>
    <t>9.32% First Mortgage Bond T due June 2021/RET 2005</t>
  </si>
  <si>
    <t>8.77% First Mortgage Bond U due May 2022/RET 2005</t>
  </si>
  <si>
    <t>6.67% MTN A1 due Dec 2025</t>
  </si>
  <si>
    <t>Sr Note 5.50% Due 06/15/2041</t>
  </si>
  <si>
    <t>6/10/2011</t>
  </si>
  <si>
    <r>
      <t xml:space="preserve">[1] </t>
    </r>
    <r>
      <rPr>
        <b/>
        <sz val="10"/>
        <color indexed="12"/>
        <rFont val="Arial"/>
        <family val="2"/>
      </rPr>
      <t>Projected</t>
    </r>
    <r>
      <rPr>
        <b/>
        <sz val="10"/>
        <rFont val="Arial"/>
        <family val="2"/>
      </rPr>
      <t xml:space="preserve">; STD Balance, Commitment Fees &amp; Int Rates from Planning &amp; Budget; Int Paid is calculated.  </t>
    </r>
    <r>
      <rPr>
        <b/>
        <sz val="10"/>
        <color indexed="12"/>
        <rFont val="Arial"/>
        <family val="2"/>
      </rPr>
      <t>Projected</t>
    </r>
    <r>
      <rPr>
        <b/>
        <sz val="10"/>
        <rFont val="Arial"/>
        <family val="2"/>
      </rPr>
      <t xml:space="preserve"> amts replaced by actuals as they become known. </t>
    </r>
  </si>
  <si>
    <r>
      <t xml:space="preserve">    A </t>
    </r>
    <r>
      <rPr>
        <vertAlign val="subscript"/>
        <sz val="10"/>
        <rFont val="Arial"/>
        <family val="2"/>
      </rPr>
      <t xml:space="preserve">i </t>
    </r>
    <r>
      <rPr>
        <sz val="10"/>
        <rFont val="Arial"/>
        <family val="2"/>
      </rPr>
      <t xml:space="preserve">= Gross allowance for borrowed funds used during construction rate.  </t>
    </r>
  </si>
  <si>
    <r>
      <t xml:space="preserve">    A </t>
    </r>
    <r>
      <rPr>
        <vertAlign val="subscript"/>
        <sz val="10"/>
        <rFont val="Arial"/>
        <family val="2"/>
      </rPr>
      <t>e</t>
    </r>
    <r>
      <rPr>
        <sz val="10"/>
        <rFont val="Arial"/>
        <family val="2"/>
      </rPr>
      <t xml:space="preserve"> = Allowance for other funds used during construction rate.  </t>
    </r>
  </si>
  <si>
    <t xml:space="preserve">    S = Average short-term debt.  </t>
  </si>
  <si>
    <t xml:space="preserve">    s = Short-term debt interest rate.  </t>
  </si>
  <si>
    <t xml:space="preserve">    D = Long-term debt.  </t>
  </si>
  <si>
    <t xml:space="preserve">    d = Long-term debt interest rate.  </t>
  </si>
  <si>
    <t xml:space="preserve">    P = Preferred stock.  </t>
  </si>
  <si>
    <t xml:space="preserve">    p = Preferred stock cost rate.  </t>
  </si>
  <si>
    <t xml:space="preserve">    C = Common equity.  </t>
  </si>
  <si>
    <t xml:space="preserve">    c = Common equity cost rate.  </t>
  </si>
  <si>
    <t xml:space="preserve">    W = Average balance in construction work in progress.  </t>
  </si>
  <si>
    <r>
      <t>[1]</t>
    </r>
    <r>
      <rPr>
        <sz val="10"/>
        <rFont val="Arial"/>
        <family val="2"/>
      </rPr>
      <t xml:space="preserve"> Please see WP L - LTD.</t>
    </r>
  </si>
  <si>
    <r>
      <t>[5]</t>
    </r>
    <r>
      <rPr>
        <sz val="10"/>
        <rFont val="Arial"/>
        <family val="2"/>
      </rPr>
      <t xml:space="preserve"> Please see Wp W - CWIP.</t>
    </r>
  </si>
  <si>
    <t>10/15/2014</t>
  </si>
  <si>
    <t>4.15% Sr Note due 1/15/2043</t>
  </si>
  <si>
    <t>3.00% Sr Note due 6/15/2027</t>
  </si>
  <si>
    <t>4.3% Sr Note due 10/1/2048</t>
  </si>
  <si>
    <t>10/2018</t>
  </si>
  <si>
    <t>4.125% Sr Note due 3/15/49</t>
  </si>
  <si>
    <t xml:space="preserve">2.625% Sr Notes Due 2029 </t>
  </si>
  <si>
    <t xml:space="preserve">3.375% Sr Notes Due 2049 </t>
  </si>
  <si>
    <t>$200MM 3YR. Term Loan (Established 4/09/20)</t>
  </si>
  <si>
    <t>03/2019</t>
  </si>
  <si>
    <t>10/2019</t>
  </si>
  <si>
    <t>04/2020</t>
  </si>
  <si>
    <t>(1)</t>
  </si>
  <si>
    <t>Projected based on the 12 month average</t>
  </si>
  <si>
    <t>[3] The most recent KY rate case in which a net-of-tax ROE agreed</t>
  </si>
  <si>
    <t>to in this proceedings was 9.65%.  For the AFUDC calculation, a pre-tax</t>
  </si>
  <si>
    <t xml:space="preserve">equity rate is used, using the tax rate per filing.  </t>
  </si>
  <si>
    <t>Pre-tax equity rate is 12.86%.</t>
  </si>
  <si>
    <r>
      <t xml:space="preserve">[3] </t>
    </r>
    <r>
      <rPr>
        <sz val="10"/>
        <rFont val="Arial"/>
        <family val="2"/>
      </rPr>
      <t>The most recent KY rate case in which a net-of-tax ROE agreed</t>
    </r>
  </si>
  <si>
    <t>4.125% Sr Note due 10/15/2044 (500MM(2014) &amp; 250MM(2017)</t>
  </si>
  <si>
    <r>
      <t>For the Month ended</t>
    </r>
    <r>
      <rPr>
        <b/>
        <sz val="12"/>
        <color indexed="12"/>
        <rFont val="Arial"/>
        <family val="2"/>
      </rPr>
      <t xml:space="preserve"> December 31, 2021</t>
    </r>
  </si>
  <si>
    <r>
      <t xml:space="preserve">As of </t>
    </r>
    <r>
      <rPr>
        <b/>
        <sz val="12"/>
        <color indexed="12"/>
        <rFont val="Arial"/>
        <family val="2"/>
      </rPr>
      <t>September 30, 2021</t>
    </r>
  </si>
  <si>
    <t>1.500% Sr Notes Due 2031</t>
  </si>
  <si>
    <t>10/2020</t>
  </si>
  <si>
    <r>
      <t xml:space="preserve">For the Period Ended </t>
    </r>
    <r>
      <rPr>
        <b/>
        <sz val="12"/>
        <color indexed="12"/>
        <rFont val="Arial"/>
        <family val="2"/>
      </rPr>
      <t>September 30, 2022</t>
    </r>
  </si>
  <si>
    <t>(update with new budget projections each 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</si>
</sst>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mmmm\-yy"/>
    <numFmt numFmtId="166" formatCode="mm/dd/yy"/>
    <numFmt numFmtId="167" formatCode="_(* #,##0_);_(* \(#,##0\);_(* &quot;-&quot;??_);_(@_)"/>
    <numFmt numFmtId="168" formatCode="_(&quot;$&quot;* #,##0_);_(&quot;$&quot;* \(#,##0\);_(&quot;$&quot;* &quot;-&quot;??_);_(@_)"/>
    <numFmt numFmtId="169" formatCode="0.0000%"/>
    <numFmt numFmtId="170" formatCode="0.00000%"/>
    <numFmt numFmtId="171" formatCode="0.0000000000%"/>
    <numFmt numFmtId="172" formatCode="#,##0.0"/>
    <numFmt numFmtId="173" formatCode="General;;"/>
    <numFmt numFmtId="174" formatCode="_(* #,##0.00000_);_(* \(#,##0.00000\);_(* &quot;-&quot;??_);_(@_)"/>
  </numFmts>
  <fonts count="76">
    <font>
      <sz val="10"/>
      <name val="Arial"/>
    </font>
    <font>
      <sz val="11"/>
      <color theme="1"/>
      <name val="Calibri"/>
      <family val="2"/>
      <scheme val="minor"/>
    </font>
    <font>
      <sz val="10"/>
      <name val="Arial"/>
      <family val="2"/>
    </font>
    <font>
      <sz val="12"/>
      <name val="Arial"/>
      <family val="2"/>
    </font>
    <font>
      <b/>
      <sz val="12"/>
      <name val="Arial"/>
      <family val="2"/>
    </font>
    <font>
      <sz val="11"/>
      <name val="Arial"/>
      <family val="2"/>
    </font>
    <font>
      <sz val="10"/>
      <name val="Arial"/>
      <family val="2"/>
    </font>
    <font>
      <sz val="10"/>
      <name val="Arial MT"/>
    </font>
    <font>
      <b/>
      <sz val="10"/>
      <name val="Arial"/>
      <family val="2"/>
    </font>
    <font>
      <sz val="10"/>
      <color indexed="10"/>
      <name val="Arial"/>
      <family val="2"/>
    </font>
    <font>
      <u/>
      <sz val="12"/>
      <name val="Arial"/>
      <family val="2"/>
    </font>
    <font>
      <u/>
      <sz val="10"/>
      <color indexed="10"/>
      <name val="Arial"/>
      <family val="2"/>
    </font>
    <font>
      <sz val="10"/>
      <color indexed="12"/>
      <name val="Arial"/>
      <family val="2"/>
    </font>
    <font>
      <b/>
      <sz val="12"/>
      <color indexed="12"/>
      <name val="Arial"/>
      <family val="2"/>
    </font>
    <font>
      <sz val="11"/>
      <color indexed="10"/>
      <name val="Arial"/>
      <family val="2"/>
    </font>
    <font>
      <b/>
      <sz val="10"/>
      <color indexed="12"/>
      <name val="Arial"/>
      <family val="2"/>
    </font>
    <font>
      <b/>
      <sz val="10"/>
      <color indexed="10"/>
      <name val="Arial"/>
      <family val="2"/>
    </font>
    <font>
      <sz val="12"/>
      <color indexed="10"/>
      <name val="Arial"/>
      <family val="2"/>
    </font>
    <font>
      <b/>
      <sz val="11"/>
      <name val="Arial"/>
      <family val="2"/>
    </font>
    <font>
      <sz val="8"/>
      <name val="Arial"/>
      <family val="2"/>
    </font>
    <font>
      <sz val="10"/>
      <name val="Times New Roman"/>
      <family val="1"/>
    </font>
    <font>
      <vertAlign val="subscript"/>
      <sz val="10"/>
      <name val="Arial"/>
      <family val="2"/>
    </font>
    <font>
      <sz val="11"/>
      <color indexed="8"/>
      <name val="Calibri"/>
      <family val="2"/>
    </font>
    <font>
      <sz val="11"/>
      <color indexed="9"/>
      <name val="Calibri"/>
      <family val="2"/>
    </font>
    <font>
      <b/>
      <sz val="10"/>
      <name val="Arial"/>
      <family val="2"/>
    </font>
    <font>
      <sz val="10"/>
      <color indexed="18"/>
      <name val="Arial"/>
      <family val="2"/>
    </font>
    <font>
      <sz val="11"/>
      <color indexed="20"/>
      <name val="Calibri"/>
      <family val="2"/>
    </font>
    <font>
      <sz val="12"/>
      <name val="Tms Rmn"/>
    </font>
    <font>
      <b/>
      <sz val="11"/>
      <color indexed="52"/>
      <name val="Calibri"/>
      <family val="2"/>
    </font>
    <font>
      <b/>
      <sz val="11"/>
      <color indexed="9"/>
      <name val="Calibri"/>
      <family val="2"/>
    </font>
    <font>
      <b/>
      <sz val="11"/>
      <color indexed="12"/>
      <name val="Arial"/>
      <family val="2"/>
    </font>
    <font>
      <sz val="11"/>
      <color indexed="12"/>
      <name val="Book Antiqua"/>
      <family val="1"/>
    </font>
    <font>
      <sz val="11"/>
      <name val="??"/>
      <family val="3"/>
      <charset val="129"/>
    </font>
    <font>
      <sz val="8"/>
      <name val="Arial"/>
      <family val="2"/>
    </font>
    <font>
      <i/>
      <sz val="11"/>
      <color indexed="23"/>
      <name val="Calibri"/>
      <family val="2"/>
    </font>
    <font>
      <sz val="11"/>
      <color indexed="17"/>
      <name val="Calibri"/>
      <family val="2"/>
    </font>
    <font>
      <b/>
      <u/>
      <sz val="11"/>
      <color indexed="37"/>
      <name val="Arial"/>
      <family val="2"/>
    </font>
    <font>
      <b/>
      <sz val="8"/>
      <name val="Palatino"/>
    </font>
    <font>
      <b/>
      <sz val="15"/>
      <color indexed="56"/>
      <name val="Calibri"/>
      <family val="2"/>
    </font>
    <font>
      <b/>
      <sz val="13"/>
      <color indexed="56"/>
      <name val="Calibri"/>
      <family val="2"/>
    </font>
    <font>
      <b/>
      <sz val="11"/>
      <color indexed="56"/>
      <name val="Calibri"/>
      <family val="2"/>
    </font>
    <font>
      <sz val="11"/>
      <color indexed="62"/>
      <name val="Calibri"/>
      <family val="2"/>
    </font>
    <font>
      <b/>
      <sz val="12"/>
      <name val="Tms Rmn"/>
    </font>
    <font>
      <b/>
      <sz val="22"/>
      <color indexed="16"/>
      <name val="Arial"/>
      <family val="2"/>
    </font>
    <font>
      <sz val="11"/>
      <color indexed="52"/>
      <name val="Calibri"/>
      <family val="2"/>
    </font>
    <font>
      <sz val="11"/>
      <color indexed="60"/>
      <name val="Calibri"/>
      <family val="2"/>
    </font>
    <font>
      <sz val="7"/>
      <name val="Small Fonts"/>
      <family val="2"/>
    </font>
    <font>
      <sz val="10"/>
      <name val="Times New Roman"/>
      <family val="1"/>
    </font>
    <font>
      <sz val="8"/>
      <name val="Courier"/>
      <family val="3"/>
    </font>
    <font>
      <sz val="12"/>
      <color indexed="62"/>
      <name val="Arial"/>
      <family val="2"/>
    </font>
    <font>
      <b/>
      <sz val="11"/>
      <color indexed="63"/>
      <name val="Calibri"/>
      <family val="2"/>
    </font>
    <font>
      <sz val="10"/>
      <color indexed="8"/>
      <name val="Arial"/>
      <family val="2"/>
    </font>
    <font>
      <b/>
      <i/>
      <sz val="10"/>
      <color indexed="8"/>
      <name val="Arial"/>
      <family val="2"/>
    </font>
    <font>
      <b/>
      <sz val="10"/>
      <color indexed="8"/>
      <name val="Arial"/>
      <family val="2"/>
    </font>
    <font>
      <b/>
      <i/>
      <sz val="22"/>
      <color indexed="8"/>
      <name val="Times New Roman"/>
      <family val="1"/>
    </font>
    <font>
      <sz val="10"/>
      <name val="MS Sans Serif"/>
      <family val="2"/>
    </font>
    <font>
      <b/>
      <sz val="16"/>
      <color indexed="16"/>
      <name val="Arial"/>
      <family val="2"/>
    </font>
    <font>
      <b/>
      <sz val="18"/>
      <color indexed="56"/>
      <name val="Cambria"/>
      <family val="2"/>
    </font>
    <font>
      <sz val="12"/>
      <color indexed="13"/>
      <name val="Tms Rmn"/>
    </font>
    <font>
      <b/>
      <sz val="18"/>
      <name val="Palatino"/>
    </font>
    <font>
      <sz val="8"/>
      <color indexed="12"/>
      <name val="Arial"/>
      <family val="2"/>
    </font>
    <font>
      <sz val="11"/>
      <color indexed="10"/>
      <name val="Calibri"/>
      <family val="2"/>
    </font>
    <font>
      <sz val="12"/>
      <name val="新細明體"/>
      <family val="1"/>
      <charset val="136"/>
    </font>
    <font>
      <sz val="10"/>
      <color rgb="FFFF0000"/>
      <name val="Arial"/>
      <family val="2"/>
    </font>
    <font>
      <u/>
      <sz val="10"/>
      <color indexed="12"/>
      <name val="Arial"/>
      <family val="2"/>
    </font>
    <font>
      <b/>
      <sz val="11"/>
      <color indexed="8"/>
      <name val="Calibri"/>
      <family val="2"/>
    </font>
    <font>
      <sz val="10"/>
      <name val="Courier"/>
      <family val="3"/>
    </font>
    <font>
      <b/>
      <sz val="11"/>
      <color theme="9" tint="-0.249977111117893"/>
      <name val="Calibri"/>
      <family val="2"/>
      <scheme val="minor"/>
    </font>
    <font>
      <b/>
      <sz val="11"/>
      <color theme="5" tint="-0.249977111117893"/>
      <name val="Calibri"/>
      <family val="2"/>
      <scheme val="minor"/>
    </font>
    <font>
      <b/>
      <u/>
      <sz val="11"/>
      <name val="Arial"/>
      <family val="2"/>
    </font>
    <font>
      <sz val="11"/>
      <color indexed="12"/>
      <name val="Arial"/>
      <family val="2"/>
    </font>
    <font>
      <u/>
      <sz val="11"/>
      <name val="Arial"/>
      <family val="2"/>
    </font>
    <font>
      <sz val="11"/>
      <name val="Times New Roman"/>
      <family val="1"/>
    </font>
    <font>
      <sz val="11"/>
      <name val="Arial MT"/>
    </font>
    <font>
      <sz val="11"/>
      <color rgb="FF0000FF"/>
      <name val="Arial MT"/>
    </font>
    <font>
      <sz val="11"/>
      <color rgb="FF0000FF"/>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2"/>
      </patternFill>
    </fill>
    <fill>
      <patternFill patternType="solid">
        <fgColor indexed="43"/>
        <bgColor indexed="64"/>
      </patternFill>
    </fill>
    <fill>
      <patternFill patternType="solid">
        <fgColor rgb="FFFFFFCC"/>
        <bgColor indexed="64"/>
      </patternFill>
    </fill>
  </fills>
  <borders count="26">
    <border>
      <left/>
      <right/>
      <top/>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4"/>
      </top>
      <bottom style="double">
        <color indexed="64"/>
      </bottom>
      <diagonal/>
    </border>
    <border>
      <left style="thin">
        <color indexed="8"/>
      </left>
      <right style="thin">
        <color indexed="8"/>
      </right>
      <top style="double">
        <color indexed="8"/>
      </top>
      <bottom style="thin">
        <color indexed="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2"/>
      </top>
      <bottom style="double">
        <color indexed="62"/>
      </bottom>
      <diagonal/>
    </border>
  </borders>
  <cellStyleXfs count="146">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20" borderId="1">
      <alignment horizontal="center" vertical="center"/>
    </xf>
    <xf numFmtId="3" fontId="25" fillId="21" borderId="0" applyBorder="0">
      <alignment horizontal="right"/>
      <protection locked="0"/>
    </xf>
    <xf numFmtId="0" fontId="26" fillId="3" borderId="0" applyNumberFormat="0" applyBorder="0" applyAlignment="0" applyProtection="0"/>
    <xf numFmtId="0" fontId="27" fillId="0" borderId="0" applyNumberFormat="0" applyFill="0" applyBorder="0" applyAlignment="0" applyProtection="0"/>
    <xf numFmtId="0" fontId="28" fillId="22" borderId="2" applyNumberFormat="0" applyAlignment="0" applyProtection="0"/>
    <xf numFmtId="0" fontId="29" fillId="23" borderId="3" applyNumberFormat="0" applyAlignment="0" applyProtection="0"/>
    <xf numFmtId="43" fontId="2" fillId="0" borderId="0" applyFont="0" applyFill="0" applyBorder="0" applyAlignment="0" applyProtection="0"/>
    <xf numFmtId="0" fontId="30" fillId="0" borderId="0">
      <alignment horizontal="left" vertical="center" indent="1"/>
    </xf>
    <xf numFmtId="44" fontId="2" fillId="0" borderId="0" applyFont="0" applyFill="0" applyBorder="0" applyAlignment="0" applyProtection="0"/>
    <xf numFmtId="8" fontId="31" fillId="0" borderId="4">
      <protection locked="0"/>
    </xf>
    <xf numFmtId="44" fontId="6" fillId="0" borderId="0" applyFont="0" applyFill="0" applyBorder="0" applyAlignment="0" applyProtection="0"/>
    <xf numFmtId="0" fontId="27" fillId="0" borderId="0"/>
    <xf numFmtId="0" fontId="27" fillId="0" borderId="5"/>
    <xf numFmtId="6" fontId="32" fillId="0" borderId="0">
      <protection locked="0"/>
    </xf>
    <xf numFmtId="0" fontId="33" fillId="0" borderId="0" applyNumberFormat="0">
      <protection locked="0"/>
    </xf>
    <xf numFmtId="172" fontId="8" fillId="24" borderId="0" applyFill="0" applyBorder="0" applyProtection="0"/>
    <xf numFmtId="0" fontId="34" fillId="0" borderId="0" applyNumberFormat="0" applyFill="0" applyBorder="0" applyAlignment="0" applyProtection="0"/>
    <xf numFmtId="0" fontId="2" fillId="0" borderId="0">
      <protection locked="0"/>
    </xf>
    <xf numFmtId="0" fontId="35" fillId="4" borderId="0" applyNumberFormat="0" applyBorder="0" applyAlignment="0" applyProtection="0"/>
    <xf numFmtId="38" fontId="33" fillId="25" borderId="0" applyNumberFormat="0" applyBorder="0" applyAlignment="0" applyProtection="0"/>
    <xf numFmtId="0" fontId="36" fillId="0" borderId="0" applyNumberFormat="0" applyFill="0" applyBorder="0" applyAlignment="0" applyProtection="0"/>
    <xf numFmtId="0" fontId="4" fillId="0" borderId="6" applyNumberFormat="0" applyAlignment="0" applyProtection="0">
      <alignment horizontal="left" vertical="center"/>
    </xf>
    <xf numFmtId="0" fontId="4" fillId="0" borderId="7">
      <alignment horizontal="left" vertical="center"/>
    </xf>
    <xf numFmtId="0" fontId="37" fillId="0" borderId="0">
      <alignment horizontal="center"/>
    </xf>
    <xf numFmtId="0" fontId="38" fillId="0" borderId="8" applyNumberFormat="0" applyFill="0" applyAlignment="0" applyProtection="0"/>
    <xf numFmtId="0" fontId="39" fillId="0" borderId="9" applyNumberFormat="0" applyFill="0" applyAlignment="0" applyProtection="0"/>
    <xf numFmtId="0" fontId="40" fillId="0" borderId="10" applyNumberFormat="0" applyFill="0" applyAlignment="0" applyProtection="0"/>
    <xf numFmtId="0" fontId="40" fillId="0" borderId="0" applyNumberFormat="0" applyFill="0" applyBorder="0" applyAlignment="0" applyProtection="0"/>
    <xf numFmtId="0" fontId="2" fillId="0" borderId="0">
      <protection locked="0"/>
    </xf>
    <xf numFmtId="0" fontId="2" fillId="0" borderId="0">
      <protection locked="0"/>
    </xf>
    <xf numFmtId="0" fontId="12" fillId="0" borderId="11" applyNumberFormat="0" applyFill="0" applyAlignment="0" applyProtection="0"/>
    <xf numFmtId="0" fontId="41" fillId="7" borderId="2" applyNumberFormat="0" applyAlignment="0" applyProtection="0"/>
    <xf numFmtId="10" fontId="33" fillId="26" borderId="12" applyNumberFormat="0" applyBorder="0" applyAlignment="0" applyProtection="0"/>
    <xf numFmtId="0" fontId="42" fillId="27" borderId="5"/>
    <xf numFmtId="0" fontId="43" fillId="0" borderId="0" applyNumberFormat="0">
      <alignment horizontal="left"/>
    </xf>
    <xf numFmtId="0" fontId="44" fillId="0" borderId="13" applyNumberFormat="0" applyFill="0" applyAlignment="0" applyProtection="0"/>
    <xf numFmtId="0" fontId="45" fillId="28" borderId="0" applyNumberFormat="0" applyBorder="0" applyAlignment="0" applyProtection="0"/>
    <xf numFmtId="37" fontId="46" fillId="0" borderId="0"/>
    <xf numFmtId="3" fontId="33" fillId="25" borderId="0" applyNumberFormat="0"/>
    <xf numFmtId="171" fontId="4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2" fillId="0" borderId="0"/>
    <xf numFmtId="39" fontId="7" fillId="0" borderId="0"/>
    <xf numFmtId="0" fontId="20" fillId="29" borderId="14" applyNumberFormat="0" applyFont="0" applyAlignment="0" applyProtection="0"/>
    <xf numFmtId="43" fontId="49" fillId="0" borderId="0"/>
    <xf numFmtId="0" fontId="50" fillId="22" borderId="15" applyNumberFormat="0" applyAlignment="0" applyProtection="0"/>
    <xf numFmtId="4" fontId="51" fillId="30" borderId="0">
      <alignment horizontal="right"/>
    </xf>
    <xf numFmtId="0" fontId="52" fillId="30" borderId="0">
      <alignment horizontal="center" vertical="center"/>
    </xf>
    <xf numFmtId="0" fontId="53" fillId="30" borderId="16"/>
    <xf numFmtId="0" fontId="52" fillId="30" borderId="0" applyBorder="0">
      <alignment horizontal="centerContinuous"/>
    </xf>
    <xf numFmtId="0" fontId="54" fillId="30" borderId="0" applyBorder="0">
      <alignment horizontal="centerContinuous"/>
    </xf>
    <xf numFmtId="9" fontId="2" fillId="0" borderId="0" applyFont="0" applyFill="0" applyBorder="0" applyAlignment="0" applyProtection="0"/>
    <xf numFmtId="10" fontId="2" fillId="0" borderId="0" applyFont="0" applyFill="0" applyBorder="0" applyAlignment="0" applyProtection="0"/>
    <xf numFmtId="9" fontId="6" fillId="0" borderId="0" applyFont="0" applyFill="0" applyBorder="0" applyAlignment="0" applyProtection="0"/>
    <xf numFmtId="0" fontId="55" fillId="0" borderId="0" applyNumberFormat="0" applyFont="0" applyFill="0" applyBorder="0" applyAlignment="0" applyProtection="0">
      <alignment horizontal="left"/>
    </xf>
    <xf numFmtId="0" fontId="27" fillId="0" borderId="0"/>
    <xf numFmtId="0" fontId="56" fillId="0" borderId="0" applyNumberFormat="0">
      <alignment horizontal="left"/>
    </xf>
    <xf numFmtId="0" fontId="27" fillId="0" borderId="5"/>
    <xf numFmtId="0" fontId="57" fillId="0" borderId="0" applyNumberFormat="0" applyFill="0" applyBorder="0" applyAlignment="0" applyProtection="0"/>
    <xf numFmtId="0" fontId="58" fillId="31" borderId="0"/>
    <xf numFmtId="173" fontId="59" fillId="0" borderId="0">
      <alignment horizontal="center"/>
    </xf>
    <xf numFmtId="0" fontId="2" fillId="0" borderId="17">
      <protection locked="0"/>
    </xf>
    <xf numFmtId="0" fontId="42" fillId="0" borderId="18"/>
    <xf numFmtId="0" fontId="42" fillId="0" borderId="5"/>
    <xf numFmtId="37" fontId="33" fillId="32" borderId="0" applyNumberFormat="0" applyBorder="0" applyAlignment="0" applyProtection="0"/>
    <xf numFmtId="37" fontId="19" fillId="0" borderId="0"/>
    <xf numFmtId="3" fontId="60" fillId="0" borderId="11" applyProtection="0"/>
    <xf numFmtId="0" fontId="61" fillId="0" borderId="0" applyNumberFormat="0" applyFill="0" applyBorder="0" applyAlignment="0" applyProtection="0"/>
    <xf numFmtId="0" fontId="62" fillId="0" borderId="0"/>
    <xf numFmtId="0" fontId="2" fillId="0" borderId="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171"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9" borderId="14" applyNumberFormat="0" applyFont="0" applyAlignment="0" applyProtection="0"/>
    <xf numFmtId="0" fontId="2" fillId="0" borderId="0"/>
    <xf numFmtId="0" fontId="2" fillId="0" borderId="0"/>
    <xf numFmtId="0" fontId="65" fillId="0" borderId="25" applyNumberFormat="0" applyFill="0" applyAlignment="0" applyProtection="0"/>
    <xf numFmtId="0" fontId="2" fillId="0" borderId="0"/>
    <xf numFmtId="169" fontId="66" fillId="0" borderId="0"/>
    <xf numFmtId="0" fontId="2" fillId="0" borderId="0"/>
    <xf numFmtId="0" fontId="2" fillId="0" borderId="0"/>
    <xf numFmtId="0" fontId="2" fillId="0" borderId="0"/>
    <xf numFmtId="169" fontId="66" fillId="0" borderId="0"/>
    <xf numFmtId="169" fontId="66" fillId="0" borderId="0"/>
    <xf numFmtId="169" fontId="66" fillId="0" borderId="0"/>
    <xf numFmtId="169" fontId="66" fillId="0" borderId="0"/>
    <xf numFmtId="169" fontId="66" fillId="0" borderId="0"/>
    <xf numFmtId="169" fontId="66" fillId="0" borderId="0"/>
    <xf numFmtId="0" fontId="1" fillId="0" borderId="0"/>
    <xf numFmtId="0" fontId="1" fillId="0" borderId="0"/>
  </cellStyleXfs>
  <cellXfs count="121">
    <xf numFmtId="0" fontId="0" fillId="0" borderId="0" xfId="0"/>
    <xf numFmtId="0" fontId="3" fillId="0" borderId="0" xfId="0" applyFont="1"/>
    <xf numFmtId="6" fontId="3" fillId="0" borderId="0" xfId="0" applyNumberFormat="1" applyFont="1"/>
    <xf numFmtId="10" fontId="3" fillId="0" borderId="0" xfId="83" applyNumberFormat="1" applyFont="1"/>
    <xf numFmtId="0" fontId="4" fillId="0" borderId="0" xfId="0" applyFont="1"/>
    <xf numFmtId="0" fontId="4" fillId="0" borderId="0" xfId="0" applyFont="1" applyAlignment="1">
      <alignment horizontal="center"/>
    </xf>
    <xf numFmtId="0" fontId="3" fillId="0" borderId="0" xfId="0" quotePrefix="1" applyFont="1"/>
    <xf numFmtId="165" fontId="3" fillId="0" borderId="0" xfId="0" applyNumberFormat="1" applyFont="1" applyAlignment="1">
      <alignment horizontal="left"/>
    </xf>
    <xf numFmtId="0" fontId="3" fillId="0" borderId="0" xfId="0" applyFont="1" applyAlignment="1">
      <alignment horizontal="center"/>
    </xf>
    <xf numFmtId="167" fontId="3" fillId="0" borderId="0" xfId="31" applyNumberFormat="1" applyFont="1" applyFill="1" applyBorder="1"/>
    <xf numFmtId="166" fontId="3" fillId="0" borderId="0" xfId="74" applyNumberFormat="1" applyFont="1" applyAlignment="1">
      <alignment horizontal="center"/>
    </xf>
    <xf numFmtId="3" fontId="3" fillId="0" borderId="0" xfId="73" applyNumberFormat="1" applyFont="1"/>
    <xf numFmtId="168" fontId="3" fillId="0" borderId="0" xfId="33" applyNumberFormat="1" applyFont="1" applyFill="1" applyBorder="1"/>
    <xf numFmtId="38" fontId="3" fillId="0" borderId="0" xfId="0" applyNumberFormat="1" applyFont="1"/>
    <xf numFmtId="0" fontId="10" fillId="0" borderId="0" xfId="0" applyFont="1"/>
    <xf numFmtId="169" fontId="3" fillId="0" borderId="0" xfId="83" applyNumberFormat="1" applyFont="1" applyBorder="1"/>
    <xf numFmtId="0" fontId="11" fillId="0" borderId="0" xfId="0" applyFont="1"/>
    <xf numFmtId="0" fontId="14" fillId="0" borderId="0" xfId="0" applyFont="1"/>
    <xf numFmtId="0" fontId="6" fillId="0" borderId="0" xfId="0" quotePrefix="1" applyFont="1"/>
    <xf numFmtId="0" fontId="6" fillId="0" borderId="0" xfId="0" applyFont="1"/>
    <xf numFmtId="0" fontId="9" fillId="0" borderId="0" xfId="0" applyFont="1"/>
    <xf numFmtId="0" fontId="5" fillId="0" borderId="0" xfId="0" applyFont="1"/>
    <xf numFmtId="0" fontId="16" fillId="0" borderId="0" xfId="0" applyFont="1"/>
    <xf numFmtId="0" fontId="8" fillId="0" borderId="0" xfId="0" applyFont="1"/>
    <xf numFmtId="0" fontId="6" fillId="0" borderId="0" xfId="0" applyFont="1" applyAlignment="1">
      <alignment horizontal="left"/>
    </xf>
    <xf numFmtId="43" fontId="3" fillId="0" borderId="0" xfId="31" applyFont="1"/>
    <xf numFmtId="10" fontId="4" fillId="0" borderId="0" xfId="83" applyNumberFormat="1" applyFont="1"/>
    <xf numFmtId="43" fontId="3" fillId="0" borderId="0" xfId="0" applyNumberFormat="1" applyFont="1"/>
    <xf numFmtId="10" fontId="6" fillId="0" borderId="0" xfId="83" applyNumberFormat="1" applyFont="1"/>
    <xf numFmtId="6" fontId="6" fillId="0" borderId="0" xfId="0" applyNumberFormat="1" applyFont="1"/>
    <xf numFmtId="0" fontId="17" fillId="0" borderId="0" xfId="0" applyFont="1"/>
    <xf numFmtId="10" fontId="17" fillId="0" borderId="0" xfId="0" applyNumberFormat="1" applyFont="1"/>
    <xf numFmtId="165" fontId="5" fillId="0" borderId="0" xfId="0" applyNumberFormat="1" applyFont="1" applyAlignment="1">
      <alignment horizontal="left"/>
    </xf>
    <xf numFmtId="0" fontId="14" fillId="0" borderId="0" xfId="0" applyFont="1" applyAlignment="1">
      <alignment horizontal="center"/>
    </xf>
    <xf numFmtId="0" fontId="18" fillId="0" borderId="0" xfId="0" applyFont="1" applyAlignment="1">
      <alignment horizontal="center"/>
    </xf>
    <xf numFmtId="0" fontId="18" fillId="0" borderId="19" xfId="0" applyFont="1" applyBorder="1" applyAlignment="1">
      <alignment horizontal="center"/>
    </xf>
    <xf numFmtId="0" fontId="5" fillId="0" borderId="0" xfId="0" quotePrefix="1" applyFont="1" applyAlignment="1">
      <alignment horizontal="center"/>
    </xf>
    <xf numFmtId="167" fontId="5" fillId="0" borderId="0" xfId="0" applyNumberFormat="1" applyFont="1"/>
    <xf numFmtId="167" fontId="0" fillId="0" borderId="0" xfId="31" applyNumberFormat="1" applyFont="1" applyFill="1" applyBorder="1"/>
    <xf numFmtId="167" fontId="5" fillId="0" borderId="0" xfId="31" applyNumberFormat="1" applyFont="1" applyFill="1" applyBorder="1"/>
    <xf numFmtId="6" fontId="5" fillId="0" borderId="0" xfId="0" applyNumberFormat="1" applyFont="1"/>
    <xf numFmtId="0" fontId="5" fillId="0" borderId="0" xfId="0" applyFont="1" applyAlignment="1">
      <alignment horizontal="center"/>
    </xf>
    <xf numFmtId="167" fontId="5" fillId="0" borderId="21" xfId="0" applyNumberFormat="1" applyFont="1" applyBorder="1"/>
    <xf numFmtId="0" fontId="2" fillId="0" borderId="0" xfId="0" applyFont="1"/>
    <xf numFmtId="167" fontId="20" fillId="0" borderId="0" xfId="0" applyNumberFormat="1" applyFont="1"/>
    <xf numFmtId="167" fontId="20" fillId="0" borderId="22" xfId="31" applyNumberFormat="1" applyFont="1" applyBorder="1"/>
    <xf numFmtId="169" fontId="20" fillId="0" borderId="0" xfId="0" applyNumberFormat="1" applyFont="1"/>
    <xf numFmtId="167" fontId="3" fillId="0" borderId="0" xfId="31" applyNumberFormat="1" applyFont="1"/>
    <xf numFmtId="167" fontId="5" fillId="0" borderId="0" xfId="31" applyNumberFormat="1" applyFont="1" applyFill="1"/>
    <xf numFmtId="168" fontId="0" fillId="0" borderId="0" xfId="0" applyNumberFormat="1"/>
    <xf numFmtId="0" fontId="8" fillId="0" borderId="0" xfId="0" quotePrefix="1" applyFont="1"/>
    <xf numFmtId="3" fontId="0" fillId="0" borderId="0" xfId="0" applyNumberFormat="1"/>
    <xf numFmtId="0" fontId="9" fillId="0" borderId="0" xfId="0" quotePrefix="1" applyFont="1"/>
    <xf numFmtId="0" fontId="63" fillId="0" borderId="0" xfId="0" applyFont="1"/>
    <xf numFmtId="0" fontId="2" fillId="0" borderId="0" xfId="0" quotePrefix="1" applyFont="1"/>
    <xf numFmtId="3" fontId="2" fillId="0" borderId="0" xfId="0" applyNumberFormat="1" applyFont="1"/>
    <xf numFmtId="167" fontId="67" fillId="33" borderId="0" xfId="31" applyNumberFormat="1" applyFont="1" applyFill="1"/>
    <xf numFmtId="167" fontId="68" fillId="33" borderId="0" xfId="31" applyNumberFormat="1" applyFont="1" applyFill="1"/>
    <xf numFmtId="38" fontId="2" fillId="0" borderId="0" xfId="0" applyNumberFormat="1" applyFont="1"/>
    <xf numFmtId="0" fontId="2" fillId="0" borderId="0" xfId="0" quotePrefix="1" applyFont="1" applyAlignment="1">
      <alignment horizontal="right"/>
    </xf>
    <xf numFmtId="0" fontId="18" fillId="0" borderId="19" xfId="0" applyFont="1" applyBorder="1" applyAlignment="1">
      <alignment horizontal="left"/>
    </xf>
    <xf numFmtId="0" fontId="5" fillId="0" borderId="0" xfId="0" quotePrefix="1" applyFont="1"/>
    <xf numFmtId="0" fontId="69" fillId="0" borderId="0" xfId="0" applyFont="1"/>
    <xf numFmtId="10" fontId="5" fillId="0" borderId="0" xfId="83" applyNumberFormat="1" applyFont="1"/>
    <xf numFmtId="10" fontId="5" fillId="0" borderId="0" xfId="0" applyNumberFormat="1" applyFont="1"/>
    <xf numFmtId="0" fontId="18" fillId="0" borderId="0" xfId="0" applyFont="1"/>
    <xf numFmtId="10" fontId="70" fillId="0" borderId="0" xfId="83" applyNumberFormat="1" applyFont="1"/>
    <xf numFmtId="6" fontId="70" fillId="0" borderId="0" xfId="0" applyNumberFormat="1" applyFont="1"/>
    <xf numFmtId="10" fontId="70" fillId="0" borderId="0" xfId="83" applyNumberFormat="1" applyFont="1" applyFill="1"/>
    <xf numFmtId="167" fontId="5" fillId="0" borderId="0" xfId="31" applyNumberFormat="1" applyFont="1"/>
    <xf numFmtId="164" fontId="5" fillId="0" borderId="0" xfId="83" applyNumberFormat="1" applyFont="1"/>
    <xf numFmtId="174" fontId="5" fillId="0" borderId="0" xfId="31" applyNumberFormat="1" applyFont="1"/>
    <xf numFmtId="164" fontId="5" fillId="0" borderId="0" xfId="0" applyNumberFormat="1" applyFont="1"/>
    <xf numFmtId="0" fontId="5" fillId="0" borderId="19" xfId="0" applyFont="1" applyBorder="1" applyAlignment="1">
      <alignment horizontal="center"/>
    </xf>
    <xf numFmtId="165" fontId="70" fillId="0" borderId="0" xfId="0" applyNumberFormat="1" applyFont="1" applyAlignment="1">
      <alignment horizontal="left"/>
    </xf>
    <xf numFmtId="10" fontId="5" fillId="0" borderId="20" xfId="83" applyNumberFormat="1" applyFont="1" applyBorder="1"/>
    <xf numFmtId="38" fontId="5" fillId="0" borderId="0" xfId="0" applyNumberFormat="1" applyFont="1"/>
    <xf numFmtId="14" fontId="30" fillId="0" borderId="0" xfId="0" applyNumberFormat="1" applyFont="1" applyAlignment="1">
      <alignment horizontal="center"/>
    </xf>
    <xf numFmtId="167" fontId="70" fillId="0" borderId="21" xfId="31" applyNumberFormat="1" applyFont="1" applyFill="1" applyBorder="1"/>
    <xf numFmtId="0" fontId="71" fillId="0" borderId="0" xfId="0" applyFont="1"/>
    <xf numFmtId="0" fontId="5" fillId="0" borderId="16" xfId="0" applyFont="1" applyBorder="1" applyAlignment="1">
      <alignment horizontal="center"/>
    </xf>
    <xf numFmtId="0" fontId="5" fillId="0" borderId="23" xfId="0" applyFont="1" applyBorder="1"/>
    <xf numFmtId="0" fontId="5" fillId="0" borderId="24" xfId="0" applyFont="1" applyBorder="1" applyAlignment="1">
      <alignment horizontal="center"/>
    </xf>
    <xf numFmtId="169" fontId="5" fillId="0" borderId="0" xfId="85" applyNumberFormat="1" applyFont="1" applyFill="1"/>
    <xf numFmtId="10" fontId="5" fillId="0" borderId="0" xfId="83" applyNumberFormat="1" applyFont="1" applyFill="1"/>
    <xf numFmtId="10" fontId="5" fillId="0" borderId="0" xfId="85" applyNumberFormat="1" applyFont="1" applyFill="1"/>
    <xf numFmtId="169" fontId="5" fillId="0" borderId="0" xfId="0" applyNumberFormat="1" applyFont="1"/>
    <xf numFmtId="43" fontId="18" fillId="0" borderId="0" xfId="0" applyNumberFormat="1" applyFont="1" applyAlignment="1">
      <alignment horizontal="center"/>
    </xf>
    <xf numFmtId="38" fontId="70" fillId="0" borderId="0" xfId="0" applyNumberFormat="1" applyFont="1"/>
    <xf numFmtId="167" fontId="72" fillId="0" borderId="0" xfId="0" applyNumberFormat="1" applyFont="1"/>
    <xf numFmtId="38" fontId="5" fillId="0" borderId="19" xfId="0" applyNumberFormat="1" applyFont="1" applyBorder="1"/>
    <xf numFmtId="4" fontId="5" fillId="0" borderId="0" xfId="0" applyNumberFormat="1" applyFont="1"/>
    <xf numFmtId="6" fontId="5" fillId="0" borderId="21" xfId="0" applyNumberFormat="1" applyFont="1" applyBorder="1"/>
    <xf numFmtId="37" fontId="5" fillId="0" borderId="21" xfId="0" applyNumberFormat="1" applyFont="1" applyBorder="1"/>
    <xf numFmtId="8" fontId="5" fillId="0" borderId="0" xfId="0" applyNumberFormat="1" applyFont="1"/>
    <xf numFmtId="170" fontId="5" fillId="0" borderId="0" xfId="83" applyNumberFormat="1" applyFont="1"/>
    <xf numFmtId="169" fontId="5" fillId="0" borderId="0" xfId="83" applyNumberFormat="1" applyFont="1" applyFill="1"/>
    <xf numFmtId="169" fontId="71" fillId="0" borderId="0" xfId="83" applyNumberFormat="1" applyFont="1" applyFill="1"/>
    <xf numFmtId="169" fontId="5" fillId="0" borderId="0" xfId="83" applyNumberFormat="1" applyFont="1"/>
    <xf numFmtId="0" fontId="5" fillId="0" borderId="0" xfId="73" applyFont="1"/>
    <xf numFmtId="5" fontId="70" fillId="0" borderId="0" xfId="31" applyNumberFormat="1" applyFont="1" applyFill="1"/>
    <xf numFmtId="164" fontId="73" fillId="0" borderId="0" xfId="83" applyNumberFormat="1" applyFont="1" applyFill="1" applyProtection="1"/>
    <xf numFmtId="167" fontId="70" fillId="0" borderId="0" xfId="33" applyNumberFormat="1" applyFont="1" applyFill="1" applyAlignment="1"/>
    <xf numFmtId="0" fontId="5" fillId="0" borderId="0" xfId="73" applyFont="1" applyAlignment="1">
      <alignment horizontal="center"/>
    </xf>
    <xf numFmtId="166" fontId="5" fillId="0" borderId="0" xfId="74" applyNumberFormat="1" applyFont="1" applyAlignment="1">
      <alignment horizontal="center"/>
    </xf>
    <xf numFmtId="167" fontId="70" fillId="0" borderId="0" xfId="31" applyNumberFormat="1" applyFont="1" applyFill="1"/>
    <xf numFmtId="10" fontId="74" fillId="0" borderId="0" xfId="83" applyNumberFormat="1" applyFont="1" applyFill="1" applyProtection="1"/>
    <xf numFmtId="167" fontId="70" fillId="0" borderId="0" xfId="33" applyNumberFormat="1" applyFont="1" applyFill="1" applyBorder="1" applyAlignment="1"/>
    <xf numFmtId="17" fontId="5" fillId="0" borderId="0" xfId="73" quotePrefix="1" applyNumberFormat="1" applyFont="1" applyAlignment="1">
      <alignment horizontal="center"/>
    </xf>
    <xf numFmtId="167" fontId="75" fillId="0" borderId="0" xfId="31" applyNumberFormat="1" applyFont="1" applyFill="1"/>
    <xf numFmtId="168" fontId="5" fillId="0" borderId="21" xfId="33" applyNumberFormat="1" applyFont="1" applyFill="1" applyBorder="1"/>
    <xf numFmtId="10" fontId="5" fillId="0" borderId="21" xfId="83" applyNumberFormat="1" applyFont="1" applyFill="1" applyBorder="1"/>
    <xf numFmtId="165" fontId="5" fillId="0" borderId="0" xfId="0" applyNumberFormat="1" applyFont="1"/>
    <xf numFmtId="167" fontId="5" fillId="0" borderId="0" xfId="0" quotePrefix="1" applyNumberFormat="1" applyFont="1"/>
    <xf numFmtId="44" fontId="5" fillId="0" borderId="0" xfId="0" applyNumberFormat="1" applyFont="1"/>
    <xf numFmtId="44" fontId="0" fillId="0" borderId="0" xfId="0" applyNumberFormat="1"/>
    <xf numFmtId="0" fontId="5" fillId="0" borderId="0" xfId="0" applyFont="1" applyAlignment="1">
      <alignment horizontal="left" indent="1"/>
    </xf>
    <xf numFmtId="169" fontId="70" fillId="0" borderId="0" xfId="85" applyNumberFormat="1" applyFont="1" applyFill="1"/>
    <xf numFmtId="10" fontId="70" fillId="0" borderId="0" xfId="85" applyNumberFormat="1" applyFont="1" applyFill="1"/>
    <xf numFmtId="0" fontId="0" fillId="0" borderId="0" xfId="0" applyAlignment="1">
      <alignment vertical="top" wrapText="1"/>
    </xf>
    <xf numFmtId="0" fontId="2" fillId="0" borderId="0" xfId="0" applyFont="1" applyAlignment="1">
      <alignment vertical="top" wrapText="1"/>
    </xf>
  </cellXfs>
  <cellStyles count="1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tual Date" xfId="25" xr:uid="{00000000-0005-0000-0000-000018000000}"/>
    <cellStyle name="Affinity Input" xfId="26" xr:uid="{00000000-0005-0000-0000-000019000000}"/>
    <cellStyle name="Bad" xfId="27" builtinId="27" customBuiltin="1"/>
    <cellStyle name="Body" xfId="28" xr:uid="{00000000-0005-0000-0000-00001B000000}"/>
    <cellStyle name="Calculation" xfId="29" builtinId="22" customBuiltin="1"/>
    <cellStyle name="Check Cell" xfId="30" builtinId="23" customBuiltin="1"/>
    <cellStyle name="Comma" xfId="31" builtinId="3"/>
    <cellStyle name="ContentsHyperlink" xfId="32" xr:uid="{00000000-0005-0000-0000-00001F000000}"/>
    <cellStyle name="Currency" xfId="33" builtinId="4"/>
    <cellStyle name="Currency [2]" xfId="34" xr:uid="{00000000-0005-0000-0000-000021000000}"/>
    <cellStyle name="Currency 2" xfId="35" xr:uid="{00000000-0005-0000-0000-000022000000}"/>
    <cellStyle name="Custom - Style1" xfId="36" xr:uid="{00000000-0005-0000-0000-000023000000}"/>
    <cellStyle name="Data   - Style2" xfId="37" xr:uid="{00000000-0005-0000-0000-000024000000}"/>
    <cellStyle name="Date" xfId="38" xr:uid="{00000000-0005-0000-0000-000025000000}"/>
    <cellStyle name="Edit" xfId="39" xr:uid="{00000000-0005-0000-0000-000026000000}"/>
    <cellStyle name="Engine" xfId="40" xr:uid="{00000000-0005-0000-0000-000027000000}"/>
    <cellStyle name="Explanatory Text" xfId="41" builtinId="53" customBuiltin="1"/>
    <cellStyle name="Fixed" xfId="42" xr:uid="{00000000-0005-0000-0000-000029000000}"/>
    <cellStyle name="Good" xfId="43" builtinId="26" customBuiltin="1"/>
    <cellStyle name="Grey" xfId="44" xr:uid="{00000000-0005-0000-0000-00002B000000}"/>
    <cellStyle name="HEADER" xfId="45" xr:uid="{00000000-0005-0000-0000-00002C000000}"/>
    <cellStyle name="Header1" xfId="46" xr:uid="{00000000-0005-0000-0000-00002D000000}"/>
    <cellStyle name="Header2" xfId="47" xr:uid="{00000000-0005-0000-0000-00002E000000}"/>
    <cellStyle name="heading" xfId="48" xr:uid="{00000000-0005-0000-0000-00002F000000}"/>
    <cellStyle name="Heading 1" xfId="49" builtinId="16" customBuiltin="1"/>
    <cellStyle name="Heading 2" xfId="50" builtinId="17" customBuiltin="1"/>
    <cellStyle name="Heading 3" xfId="51" builtinId="18" customBuiltin="1"/>
    <cellStyle name="Heading 4" xfId="52" builtinId="19" customBuiltin="1"/>
    <cellStyle name="Heading1" xfId="53" xr:uid="{00000000-0005-0000-0000-000034000000}"/>
    <cellStyle name="Heading2" xfId="54" xr:uid="{00000000-0005-0000-0000-000035000000}"/>
    <cellStyle name="HIGHLIGHT" xfId="55" xr:uid="{00000000-0005-0000-0000-000036000000}"/>
    <cellStyle name="Hyperlink 2" xfId="102" xr:uid="{00000000-0005-0000-0000-000037000000}"/>
    <cellStyle name="Hyperlink 3" xfId="103" xr:uid="{00000000-0005-0000-0000-000038000000}"/>
    <cellStyle name="Hyperlink 3 2" xfId="104" xr:uid="{00000000-0005-0000-0000-000039000000}"/>
    <cellStyle name="Input" xfId="56" builtinId="20" customBuiltin="1"/>
    <cellStyle name="Input [yellow]" xfId="57" xr:uid="{00000000-0005-0000-0000-00003B000000}"/>
    <cellStyle name="Labels - Style3" xfId="58" xr:uid="{00000000-0005-0000-0000-00003C000000}"/>
    <cellStyle name="Large Page Heading" xfId="59" xr:uid="{00000000-0005-0000-0000-00003D000000}"/>
    <cellStyle name="Linked Cell" xfId="60" builtinId="24" customBuiltin="1"/>
    <cellStyle name="Neutral" xfId="61" builtinId="28" customBuiltin="1"/>
    <cellStyle name="no dec" xfId="62" xr:uid="{00000000-0005-0000-0000-000040000000}"/>
    <cellStyle name="No Edit" xfId="63" xr:uid="{00000000-0005-0000-0000-000041000000}"/>
    <cellStyle name="Normal" xfId="0" builtinId="0"/>
    <cellStyle name="Normal - Style1" xfId="64" xr:uid="{00000000-0005-0000-0000-000043000000}"/>
    <cellStyle name="Normal - Style1 2" xfId="105" xr:uid="{00000000-0005-0000-0000-000044000000}"/>
    <cellStyle name="Normal - Style2" xfId="65" xr:uid="{00000000-0005-0000-0000-000045000000}"/>
    <cellStyle name="Normal - Style3" xfId="66" xr:uid="{00000000-0005-0000-0000-000046000000}"/>
    <cellStyle name="Normal - Style4" xfId="67" xr:uid="{00000000-0005-0000-0000-000047000000}"/>
    <cellStyle name="Normal - Style5" xfId="68" xr:uid="{00000000-0005-0000-0000-000048000000}"/>
    <cellStyle name="Normal - Style6" xfId="69" xr:uid="{00000000-0005-0000-0000-000049000000}"/>
    <cellStyle name="Normal - Style7" xfId="70" xr:uid="{00000000-0005-0000-0000-00004A000000}"/>
    <cellStyle name="Normal - Style8" xfId="71" xr:uid="{00000000-0005-0000-0000-00004B000000}"/>
    <cellStyle name="Normal 10" xfId="106" xr:uid="{00000000-0005-0000-0000-00004C000000}"/>
    <cellStyle name="Normal 11" xfId="107" xr:uid="{00000000-0005-0000-0000-00004D000000}"/>
    <cellStyle name="Normal 12" xfId="108" xr:uid="{00000000-0005-0000-0000-00004E000000}"/>
    <cellStyle name="Normal 13" xfId="109" xr:uid="{00000000-0005-0000-0000-00004F000000}"/>
    <cellStyle name="Normal 14" xfId="110" xr:uid="{00000000-0005-0000-0000-000050000000}"/>
    <cellStyle name="Normal 15" xfId="111" xr:uid="{00000000-0005-0000-0000-000051000000}"/>
    <cellStyle name="Normal 16" xfId="112" xr:uid="{00000000-0005-0000-0000-000052000000}"/>
    <cellStyle name="Normal 17" xfId="113" xr:uid="{00000000-0005-0000-0000-000053000000}"/>
    <cellStyle name="Normal 18" xfId="114" xr:uid="{00000000-0005-0000-0000-000054000000}"/>
    <cellStyle name="Normal 19" xfId="115" xr:uid="{00000000-0005-0000-0000-000055000000}"/>
    <cellStyle name="Normal 2" xfId="72" xr:uid="{00000000-0005-0000-0000-000056000000}"/>
    <cellStyle name="Normal 2 2" xfId="116" xr:uid="{00000000-0005-0000-0000-000057000000}"/>
    <cellStyle name="Normal 20" xfId="117" xr:uid="{00000000-0005-0000-0000-000058000000}"/>
    <cellStyle name="Normal 21" xfId="118" xr:uid="{00000000-0005-0000-0000-000059000000}"/>
    <cellStyle name="Normal 22" xfId="119" xr:uid="{00000000-0005-0000-0000-00005A000000}"/>
    <cellStyle name="Normal 23" xfId="120" xr:uid="{00000000-0005-0000-0000-00005B000000}"/>
    <cellStyle name="Normal 24" xfId="121" xr:uid="{00000000-0005-0000-0000-00005C000000}"/>
    <cellStyle name="Normal 25" xfId="122" xr:uid="{00000000-0005-0000-0000-00005D000000}"/>
    <cellStyle name="Normal 26" xfId="123" xr:uid="{00000000-0005-0000-0000-00005E000000}"/>
    <cellStyle name="Normal 27" xfId="124" xr:uid="{00000000-0005-0000-0000-00005F000000}"/>
    <cellStyle name="Normal 28" xfId="125" xr:uid="{00000000-0005-0000-0000-000060000000}"/>
    <cellStyle name="Normal 29" xfId="126" xr:uid="{00000000-0005-0000-0000-000061000000}"/>
    <cellStyle name="Normal 3" xfId="101" xr:uid="{00000000-0005-0000-0000-000062000000}"/>
    <cellStyle name="Normal 30" xfId="127" xr:uid="{00000000-0005-0000-0000-000063000000}"/>
    <cellStyle name="Normal 31" xfId="128" xr:uid="{00000000-0005-0000-0000-000064000000}"/>
    <cellStyle name="Normal 32" xfId="134" xr:uid="{00000000-0005-0000-0000-000065000000}"/>
    <cellStyle name="Normal 33" xfId="138" xr:uid="{00000000-0005-0000-0000-000066000000}"/>
    <cellStyle name="Normal 34" xfId="139" xr:uid="{00000000-0005-0000-0000-000067000000}"/>
    <cellStyle name="Normal 35" xfId="140" xr:uid="{00000000-0005-0000-0000-000068000000}"/>
    <cellStyle name="Normal 36" xfId="141" xr:uid="{00000000-0005-0000-0000-000069000000}"/>
    <cellStyle name="Normal 37" xfId="142" xr:uid="{00000000-0005-0000-0000-00006A000000}"/>
    <cellStyle name="Normal 38" xfId="143" xr:uid="{00000000-0005-0000-0000-00006B000000}"/>
    <cellStyle name="Normal 39" xfId="144" xr:uid="{00000000-0005-0000-0000-00006C000000}"/>
    <cellStyle name="Normal 4" xfId="133" xr:uid="{00000000-0005-0000-0000-00006D000000}"/>
    <cellStyle name="Normal 40" xfId="145" xr:uid="{00000000-0005-0000-0000-00006E000000}"/>
    <cellStyle name="Normal 5" xfId="135" xr:uid="{00000000-0005-0000-0000-00006F000000}"/>
    <cellStyle name="Normal 6" xfId="136" xr:uid="{00000000-0005-0000-0000-000070000000}"/>
    <cellStyle name="Normal 7" xfId="130" xr:uid="{00000000-0005-0000-0000-000071000000}"/>
    <cellStyle name="Normal 8" xfId="131" xr:uid="{00000000-0005-0000-0000-000072000000}"/>
    <cellStyle name="Normal 9" xfId="137" xr:uid="{00000000-0005-0000-0000-000073000000}"/>
    <cellStyle name="Normal_LTD 699-600 Sherwood Oct 11 6pm" xfId="73" xr:uid="{00000000-0005-0000-0000-000074000000}"/>
    <cellStyle name="Normal_LTD at 0699" xfId="74" xr:uid="{00000000-0005-0000-0000-000075000000}"/>
    <cellStyle name="Note" xfId="75" builtinId="10" customBuiltin="1"/>
    <cellStyle name="Note 2" xfId="129" xr:uid="{00000000-0005-0000-0000-000077000000}"/>
    <cellStyle name="nPlosion" xfId="76" xr:uid="{00000000-0005-0000-0000-000078000000}"/>
    <cellStyle name="Output" xfId="77" builtinId="21" customBuiltin="1"/>
    <cellStyle name="Output Amounts" xfId="78" xr:uid="{00000000-0005-0000-0000-00007A000000}"/>
    <cellStyle name="Output Column Headings" xfId="79" xr:uid="{00000000-0005-0000-0000-00007B000000}"/>
    <cellStyle name="Output Line Items" xfId="80" xr:uid="{00000000-0005-0000-0000-00007C000000}"/>
    <cellStyle name="Output Report Heading" xfId="81" xr:uid="{00000000-0005-0000-0000-00007D000000}"/>
    <cellStyle name="Output Report Title" xfId="82" xr:uid="{00000000-0005-0000-0000-00007E000000}"/>
    <cellStyle name="Percent" xfId="83" builtinId="5"/>
    <cellStyle name="Percent [2]" xfId="84" xr:uid="{00000000-0005-0000-0000-000080000000}"/>
    <cellStyle name="Percent 2" xfId="85" xr:uid="{00000000-0005-0000-0000-000081000000}"/>
    <cellStyle name="PSChar" xfId="86" xr:uid="{00000000-0005-0000-0000-000082000000}"/>
    <cellStyle name="Reset  - Style4" xfId="87" xr:uid="{00000000-0005-0000-0000-000083000000}"/>
    <cellStyle name="Small Page Heading" xfId="88" xr:uid="{00000000-0005-0000-0000-000084000000}"/>
    <cellStyle name="Table  - Style5" xfId="89" xr:uid="{00000000-0005-0000-0000-000085000000}"/>
    <cellStyle name="Title" xfId="90" builtinId="15" customBuiltin="1"/>
    <cellStyle name="Title  - Style6" xfId="91" xr:uid="{00000000-0005-0000-0000-000087000000}"/>
    <cellStyle name="title1" xfId="92" xr:uid="{00000000-0005-0000-0000-000088000000}"/>
    <cellStyle name="Total" xfId="93" builtinId="25" customBuiltin="1"/>
    <cellStyle name="Total 2" xfId="132" xr:uid="{00000000-0005-0000-0000-00008A000000}"/>
    <cellStyle name="TotCol - Style7" xfId="94" xr:uid="{00000000-0005-0000-0000-00008B000000}"/>
    <cellStyle name="TotRow - Style8" xfId="95" xr:uid="{00000000-0005-0000-0000-00008C000000}"/>
    <cellStyle name="Unprot" xfId="96" xr:uid="{00000000-0005-0000-0000-00008D000000}"/>
    <cellStyle name="Unprot$" xfId="97" xr:uid="{00000000-0005-0000-0000-00008E000000}"/>
    <cellStyle name="Unprotect" xfId="98" xr:uid="{00000000-0005-0000-0000-00008F000000}"/>
    <cellStyle name="Warning Text" xfId="99" builtinId="11" customBuiltin="1"/>
    <cellStyle name="一般_dept code" xfId="100" xr:uid="{00000000-0005-0000-0000-00009100000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18</xdr:row>
      <xdr:rowOff>123825</xdr:rowOff>
    </xdr:from>
    <xdr:to>
      <xdr:col>8</xdr:col>
      <xdr:colOff>333375</xdr:colOff>
      <xdr:row>30</xdr:row>
      <xdr:rowOff>133350</xdr:rowOff>
    </xdr:to>
    <xdr:pic>
      <xdr:nvPicPr>
        <xdr:cNvPr id="1089" name="Picture 2">
          <a:extLst>
            <a:ext uri="{FF2B5EF4-FFF2-40B4-BE49-F238E27FC236}">
              <a16:creationId xmlns:a16="http://schemas.microsoft.com/office/drawing/2014/main" id="{00000000-0008-0000-0100-00004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333750"/>
          <a:ext cx="50768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2152650</xdr:colOff>
      <xdr:row>25</xdr:row>
      <xdr:rowOff>161925</xdr:rowOff>
    </xdr:from>
    <xdr:to>
      <xdr:col>1</xdr:col>
      <xdr:colOff>2238375</xdr:colOff>
      <xdr:row>27</xdr:row>
      <xdr:rowOff>0</xdr:rowOff>
    </xdr:to>
    <xdr:sp macro="" textlink="">
      <xdr:nvSpPr>
        <xdr:cNvPr id="4160" name="Text Box 1">
          <a:extLst>
            <a:ext uri="{FF2B5EF4-FFF2-40B4-BE49-F238E27FC236}">
              <a16:creationId xmlns:a16="http://schemas.microsoft.com/office/drawing/2014/main" id="{00000000-0008-0000-0400-000040100000}"/>
            </a:ext>
          </a:extLst>
        </xdr:cNvPr>
        <xdr:cNvSpPr txBox="1">
          <a:spLocks noChangeArrowheads="1"/>
        </xdr:cNvSpPr>
      </xdr:nvSpPr>
      <xdr:spPr bwMode="auto">
        <a:xfrm>
          <a:off x="2590800" y="5029200"/>
          <a:ext cx="85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workbookViewId="0">
      <selection activeCell="E26" sqref="E26"/>
    </sheetView>
  </sheetViews>
  <sheetFormatPr defaultRowHeight="12.75"/>
  <sheetData>
    <row r="1" spans="1:14">
      <c r="A1" t="s">
        <v>138</v>
      </c>
    </row>
    <row r="3" spans="1:14">
      <c r="A3" t="s">
        <v>139</v>
      </c>
    </row>
    <row r="4" spans="1:14">
      <c r="A4" s="43" t="s">
        <v>140</v>
      </c>
    </row>
    <row r="5" spans="1:14">
      <c r="A5" s="120" t="s">
        <v>141</v>
      </c>
      <c r="B5" s="119"/>
      <c r="C5" s="119"/>
      <c r="D5" s="119"/>
      <c r="E5" s="119"/>
      <c r="F5" s="119"/>
      <c r="G5" s="119"/>
      <c r="H5" s="119"/>
      <c r="I5" s="119"/>
      <c r="J5" s="119"/>
      <c r="K5" s="119"/>
      <c r="L5" s="119"/>
      <c r="M5" s="119"/>
    </row>
    <row r="6" spans="1:14">
      <c r="A6" s="119"/>
      <c r="B6" s="119"/>
      <c r="C6" s="119"/>
      <c r="D6" s="119"/>
      <c r="E6" s="119"/>
      <c r="F6" s="119"/>
      <c r="G6" s="119"/>
      <c r="H6" s="119"/>
      <c r="I6" s="119"/>
      <c r="J6" s="119"/>
      <c r="K6" s="119"/>
      <c r="L6" s="119"/>
      <c r="M6" s="119"/>
    </row>
    <row r="7" spans="1:14">
      <c r="A7" s="43" t="s">
        <v>142</v>
      </c>
    </row>
    <row r="8" spans="1:14">
      <c r="A8" s="120" t="s">
        <v>143</v>
      </c>
      <c r="B8" s="119"/>
      <c r="C8" s="119"/>
      <c r="D8" s="119"/>
      <c r="E8" s="119"/>
      <c r="F8" s="119"/>
      <c r="G8" s="119"/>
      <c r="H8" s="119"/>
      <c r="I8" s="119"/>
      <c r="J8" s="119"/>
      <c r="K8" s="119"/>
      <c r="L8" s="119"/>
      <c r="M8" s="119"/>
    </row>
    <row r="9" spans="1:14">
      <c r="A9" s="119"/>
      <c r="B9" s="119"/>
      <c r="C9" s="119"/>
      <c r="D9" s="119"/>
      <c r="E9" s="119"/>
      <c r="F9" s="119"/>
      <c r="G9" s="119"/>
      <c r="H9" s="119"/>
      <c r="I9" s="119"/>
      <c r="J9" s="119"/>
      <c r="K9" s="119"/>
      <c r="L9" s="119"/>
      <c r="M9" s="119"/>
    </row>
    <row r="10" spans="1:14">
      <c r="A10" s="120" t="s">
        <v>144</v>
      </c>
      <c r="B10" s="119"/>
      <c r="C10" s="119"/>
      <c r="D10" s="119"/>
      <c r="E10" s="119"/>
      <c r="F10" s="119"/>
      <c r="G10" s="119"/>
      <c r="H10" s="119"/>
      <c r="I10" s="119"/>
      <c r="J10" s="119"/>
      <c r="K10" s="119"/>
      <c r="L10" s="119"/>
      <c r="M10" s="119"/>
      <c r="N10" s="119"/>
    </row>
    <row r="11" spans="1:14">
      <c r="A11" s="119"/>
      <c r="B11" s="119"/>
      <c r="C11" s="119"/>
      <c r="D11" s="119"/>
      <c r="E11" s="119"/>
      <c r="F11" s="119"/>
      <c r="G11" s="119"/>
      <c r="H11" s="119"/>
      <c r="I11" s="119"/>
      <c r="J11" s="119"/>
      <c r="K11" s="119"/>
      <c r="L11" s="119"/>
      <c r="M11" s="119"/>
      <c r="N11" s="119"/>
    </row>
    <row r="12" spans="1:14">
      <c r="A12" s="120" t="s">
        <v>145</v>
      </c>
      <c r="B12" s="120"/>
      <c r="C12" s="120"/>
      <c r="D12" s="120"/>
      <c r="E12" s="120"/>
      <c r="F12" s="120"/>
      <c r="G12" s="120"/>
      <c r="H12" s="120"/>
      <c r="I12" s="120"/>
      <c r="J12" s="120"/>
      <c r="K12" s="120"/>
      <c r="L12" s="120"/>
      <c r="M12" s="120"/>
      <c r="N12" s="120"/>
    </row>
    <row r="13" spans="1:14">
      <c r="A13" s="120"/>
      <c r="B13" s="120"/>
      <c r="C13" s="120"/>
      <c r="D13" s="120"/>
      <c r="E13" s="120"/>
      <c r="F13" s="120"/>
      <c r="G13" s="120"/>
      <c r="H13" s="120"/>
      <c r="I13" s="120"/>
      <c r="J13" s="120"/>
      <c r="K13" s="120"/>
      <c r="L13" s="120"/>
      <c r="M13" s="120"/>
      <c r="N13" s="120"/>
    </row>
    <row r="14" spans="1:14">
      <c r="A14" s="120"/>
      <c r="B14" s="120"/>
      <c r="C14" s="120"/>
      <c r="D14" s="120"/>
      <c r="E14" s="120"/>
      <c r="F14" s="120"/>
      <c r="G14" s="120"/>
      <c r="H14" s="120"/>
      <c r="I14" s="120"/>
      <c r="J14" s="120"/>
      <c r="K14" s="120"/>
      <c r="L14" s="120"/>
      <c r="M14" s="120"/>
      <c r="N14" s="120"/>
    </row>
    <row r="15" spans="1:14">
      <c r="A15" s="119" t="s">
        <v>146</v>
      </c>
      <c r="B15" s="119"/>
      <c r="C15" s="119"/>
      <c r="D15" s="119"/>
      <c r="E15" s="119"/>
      <c r="F15" s="119"/>
      <c r="G15" s="119"/>
      <c r="H15" s="119"/>
      <c r="I15" s="119"/>
      <c r="J15" s="119"/>
      <c r="K15" s="119"/>
      <c r="L15" s="119"/>
      <c r="M15" s="119"/>
      <c r="N15" s="119"/>
    </row>
    <row r="16" spans="1:14">
      <c r="A16" s="119"/>
      <c r="B16" s="119"/>
      <c r="C16" s="119"/>
      <c r="D16" s="119"/>
      <c r="E16" s="119"/>
      <c r="F16" s="119"/>
      <c r="G16" s="119"/>
      <c r="H16" s="119"/>
      <c r="I16" s="119"/>
      <c r="J16" s="119"/>
      <c r="K16" s="119"/>
      <c r="L16" s="119"/>
      <c r="M16" s="119"/>
      <c r="N16" s="119"/>
    </row>
    <row r="17" spans="1:14">
      <c r="A17" t="s">
        <v>147</v>
      </c>
    </row>
    <row r="18" spans="1:14">
      <c r="A18" s="119" t="s">
        <v>148</v>
      </c>
      <c r="B18" s="119"/>
      <c r="C18" s="119"/>
      <c r="D18" s="119"/>
      <c r="E18" s="119"/>
      <c r="F18" s="119"/>
      <c r="G18" s="119"/>
      <c r="H18" s="119"/>
      <c r="I18" s="119"/>
      <c r="J18" s="119"/>
      <c r="K18" s="119"/>
      <c r="L18" s="119"/>
      <c r="M18" s="119"/>
      <c r="N18" s="119"/>
    </row>
    <row r="19" spans="1:14">
      <c r="A19" s="119"/>
      <c r="B19" s="119"/>
      <c r="C19" s="119"/>
      <c r="D19" s="119"/>
      <c r="E19" s="119"/>
      <c r="F19" s="119"/>
      <c r="G19" s="119"/>
      <c r="H19" s="119"/>
      <c r="I19" s="119"/>
      <c r="J19" s="119"/>
      <c r="K19" s="119"/>
      <c r="L19" s="119"/>
      <c r="M19" s="119"/>
      <c r="N19" s="119"/>
    </row>
    <row r="20" spans="1:14">
      <c r="A20" s="120" t="s">
        <v>149</v>
      </c>
      <c r="B20" s="120"/>
      <c r="C20" s="120"/>
      <c r="D20" s="120"/>
      <c r="E20" s="120"/>
      <c r="F20" s="120"/>
      <c r="G20" s="120"/>
      <c r="H20" s="120"/>
      <c r="I20" s="120"/>
      <c r="J20" s="120"/>
      <c r="K20" s="120"/>
      <c r="L20" s="120"/>
      <c r="M20" s="120"/>
      <c r="N20" s="120"/>
    </row>
    <row r="21" spans="1:14">
      <c r="A21" s="120"/>
      <c r="B21" s="120"/>
      <c r="C21" s="120"/>
      <c r="D21" s="120"/>
      <c r="E21" s="120"/>
      <c r="F21" s="120"/>
      <c r="G21" s="120"/>
      <c r="H21" s="120"/>
      <c r="I21" s="120"/>
      <c r="J21" s="120"/>
      <c r="K21" s="120"/>
      <c r="L21" s="120"/>
      <c r="M21" s="120"/>
      <c r="N21" s="120"/>
    </row>
    <row r="22" spans="1:14">
      <c r="A22" s="120"/>
      <c r="B22" s="120"/>
      <c r="C22" s="120"/>
      <c r="D22" s="120"/>
      <c r="E22" s="120"/>
      <c r="F22" s="120"/>
      <c r="G22" s="120"/>
      <c r="H22" s="120"/>
      <c r="I22" s="120"/>
      <c r="J22" s="120"/>
      <c r="K22" s="120"/>
      <c r="L22" s="120"/>
      <c r="M22" s="120"/>
      <c r="N22" s="120"/>
    </row>
    <row r="23" spans="1:14">
      <c r="A23" s="120"/>
      <c r="B23" s="120"/>
      <c r="C23" s="120"/>
      <c r="D23" s="120"/>
      <c r="E23" s="120"/>
      <c r="F23" s="120"/>
      <c r="G23" s="120"/>
      <c r="H23" s="120"/>
      <c r="I23" s="120"/>
      <c r="J23" s="120"/>
      <c r="K23" s="120"/>
      <c r="L23" s="120"/>
      <c r="M23" s="120"/>
      <c r="N23" s="120"/>
    </row>
    <row r="24" spans="1:14">
      <c r="A24" s="119"/>
      <c r="B24" s="119"/>
      <c r="C24" s="119"/>
      <c r="D24" s="119"/>
      <c r="E24" s="119"/>
      <c r="F24" s="119"/>
      <c r="G24" s="119"/>
      <c r="H24" s="119"/>
      <c r="I24" s="119"/>
      <c r="J24" s="119"/>
      <c r="K24" s="119"/>
      <c r="L24" s="119"/>
      <c r="M24" s="119"/>
      <c r="N24" s="119"/>
    </row>
    <row r="25" spans="1:14">
      <c r="A25" s="119"/>
      <c r="B25" s="119"/>
      <c r="C25" s="119"/>
      <c r="D25" s="119"/>
      <c r="E25" s="119"/>
      <c r="F25" s="119"/>
      <c r="G25" s="119"/>
      <c r="H25" s="119"/>
      <c r="I25" s="119"/>
      <c r="J25" s="119"/>
      <c r="K25" s="119"/>
      <c r="L25" s="119"/>
      <c r="M25" s="119"/>
      <c r="N25" s="119"/>
    </row>
    <row r="26" spans="1:14">
      <c r="A26" t="s">
        <v>150</v>
      </c>
    </row>
    <row r="27" spans="1:14">
      <c r="A27" s="119" t="s">
        <v>151</v>
      </c>
      <c r="B27" s="119"/>
      <c r="C27" s="119"/>
      <c r="D27" s="119"/>
      <c r="E27" s="119"/>
      <c r="F27" s="119"/>
      <c r="G27" s="119"/>
      <c r="H27" s="119"/>
      <c r="I27" s="119"/>
      <c r="J27" s="119"/>
      <c r="K27" s="119"/>
      <c r="L27" s="119"/>
      <c r="M27" s="119"/>
      <c r="N27" s="119"/>
    </row>
    <row r="28" spans="1:14">
      <c r="A28" s="119"/>
      <c r="B28" s="119"/>
      <c r="C28" s="119"/>
      <c r="D28" s="119"/>
      <c r="E28" s="119"/>
      <c r="F28" s="119"/>
      <c r="G28" s="119"/>
      <c r="H28" s="119"/>
      <c r="I28" s="119"/>
      <c r="J28" s="119"/>
      <c r="K28" s="119"/>
      <c r="L28" s="119"/>
      <c r="M28" s="119"/>
      <c r="N28" s="119"/>
    </row>
    <row r="29" spans="1:14">
      <c r="A29" s="119"/>
      <c r="B29" s="119"/>
      <c r="C29" s="119"/>
      <c r="D29" s="119"/>
      <c r="E29" s="119"/>
      <c r="F29" s="119"/>
      <c r="G29" s="119"/>
      <c r="H29" s="119"/>
      <c r="I29" s="119"/>
      <c r="J29" s="119"/>
      <c r="K29" s="119"/>
      <c r="L29" s="119"/>
      <c r="M29" s="119"/>
      <c r="N29" s="119"/>
    </row>
  </sheetData>
  <mergeCells count="8">
    <mergeCell ref="A15:N16"/>
    <mergeCell ref="A18:N19"/>
    <mergeCell ref="A20:N25"/>
    <mergeCell ref="A27:N29"/>
    <mergeCell ref="A5:M6"/>
    <mergeCell ref="A8:M9"/>
    <mergeCell ref="A10:N11"/>
    <mergeCell ref="A12:N14"/>
  </mergeCells>
  <phoneticPr fontId="19" type="noConversion"/>
  <pageMargins left="0.75" right="0.75" top="1" bottom="1" header="0.5" footer="0.5"/>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9"/>
  <sheetViews>
    <sheetView tabSelected="1" view="pageBreakPreview" zoomScaleNormal="115" zoomScaleSheetLayoutView="100" workbookViewId="0"/>
  </sheetViews>
  <sheetFormatPr defaultRowHeight="12.75"/>
  <sheetData>
    <row r="1" spans="1:1" ht="15.75">
      <c r="A1" s="4" t="s">
        <v>13</v>
      </c>
    </row>
    <row r="2" spans="1:1" ht="15.75">
      <c r="A2" s="4" t="s">
        <v>14</v>
      </c>
    </row>
    <row r="3" spans="1:1" ht="15.75">
      <c r="A3" s="4" t="str">
        <f>+Calculation!A3</f>
        <v>For the Month ended December 31, 2021</v>
      </c>
    </row>
    <row r="4" spans="1:1" ht="15.75">
      <c r="A4" s="4" t="s">
        <v>45</v>
      </c>
    </row>
    <row r="5" spans="1:1" ht="15.75">
      <c r="A5" s="4"/>
    </row>
    <row r="6" spans="1:1" ht="15.75">
      <c r="A6" s="4"/>
    </row>
    <row r="8" spans="1:1" ht="15">
      <c r="A8" s="14" t="s">
        <v>72</v>
      </c>
    </row>
    <row r="9" spans="1:1" ht="15.75">
      <c r="A9" s="4"/>
    </row>
    <row r="10" spans="1:1">
      <c r="A10" t="s">
        <v>49</v>
      </c>
    </row>
    <row r="11" spans="1:1">
      <c r="A11" t="s">
        <v>50</v>
      </c>
    </row>
    <row r="12" spans="1:1">
      <c r="A12" t="s">
        <v>51</v>
      </c>
    </row>
    <row r="13" spans="1:1">
      <c r="A13" t="s">
        <v>52</v>
      </c>
    </row>
    <row r="14" spans="1:1">
      <c r="A14" t="s">
        <v>53</v>
      </c>
    </row>
    <row r="15" spans="1:1">
      <c r="A15" t="s">
        <v>54</v>
      </c>
    </row>
    <row r="16" spans="1:1">
      <c r="A16" t="s">
        <v>55</v>
      </c>
    </row>
    <row r="18" spans="1:1">
      <c r="A18" t="s">
        <v>56</v>
      </c>
    </row>
    <row r="33" spans="1:1" ht="15.75">
      <c r="A33" s="43" t="s">
        <v>160</v>
      </c>
    </row>
    <row r="35" spans="1:1" ht="15.75">
      <c r="A35" s="43" t="s">
        <v>161</v>
      </c>
    </row>
    <row r="37" spans="1:1">
      <c r="A37" t="s">
        <v>162</v>
      </c>
    </row>
    <row r="39" spans="1:1">
      <c r="A39" t="s">
        <v>163</v>
      </c>
    </row>
    <row r="41" spans="1:1">
      <c r="A41" t="s">
        <v>164</v>
      </c>
    </row>
    <row r="43" spans="1:1">
      <c r="A43" t="s">
        <v>165</v>
      </c>
    </row>
    <row r="45" spans="1:1">
      <c r="A45" t="s">
        <v>166</v>
      </c>
    </row>
    <row r="47" spans="1:1">
      <c r="A47" t="s">
        <v>167</v>
      </c>
    </row>
    <row r="49" spans="1:1">
      <c r="A49" t="s">
        <v>168</v>
      </c>
    </row>
    <row r="51" spans="1:1">
      <c r="A51" t="s">
        <v>169</v>
      </c>
    </row>
    <row r="53" spans="1:1">
      <c r="A53" t="s">
        <v>170</v>
      </c>
    </row>
    <row r="55" spans="1:1">
      <c r="A55" t="s">
        <v>65</v>
      </c>
    </row>
    <row r="56" spans="1:1">
      <c r="A56" t="s">
        <v>66</v>
      </c>
    </row>
    <row r="57" spans="1:1">
      <c r="A57" t="s">
        <v>103</v>
      </c>
    </row>
    <row r="58" spans="1:1">
      <c r="A58" s="16" t="s">
        <v>102</v>
      </c>
    </row>
    <row r="59" spans="1:1">
      <c r="A59" t="s">
        <v>63</v>
      </c>
    </row>
    <row r="60" spans="1:1">
      <c r="A60" t="s">
        <v>67</v>
      </c>
    </row>
    <row r="61" spans="1:1">
      <c r="A61" t="s">
        <v>69</v>
      </c>
    </row>
    <row r="62" spans="1:1">
      <c r="A62" t="s">
        <v>70</v>
      </c>
    </row>
    <row r="63" spans="1:1">
      <c r="A63" t="s">
        <v>64</v>
      </c>
    </row>
    <row r="66" spans="1:7">
      <c r="A66" t="s">
        <v>57</v>
      </c>
    </row>
    <row r="67" spans="1:7">
      <c r="A67" t="s">
        <v>58</v>
      </c>
    </row>
    <row r="68" spans="1:7">
      <c r="A68" t="s">
        <v>59</v>
      </c>
    </row>
    <row r="69" spans="1:7">
      <c r="A69" t="s">
        <v>60</v>
      </c>
    </row>
    <row r="70" spans="1:7">
      <c r="A70" t="s">
        <v>61</v>
      </c>
    </row>
    <row r="71" spans="1:7">
      <c r="A71" t="s">
        <v>62</v>
      </c>
    </row>
    <row r="75" spans="1:7">
      <c r="A75" s="52" t="s">
        <v>171</v>
      </c>
      <c r="G75" s="53"/>
    </row>
    <row r="76" spans="1:7">
      <c r="A76" s="52" t="s">
        <v>68</v>
      </c>
    </row>
    <row r="77" spans="1:7">
      <c r="A77" s="52" t="s">
        <v>191</v>
      </c>
    </row>
    <row r="78" spans="1:7">
      <c r="A78" s="43" t="s">
        <v>188</v>
      </c>
    </row>
    <row r="79" spans="1:7">
      <c r="A79" s="43" t="s">
        <v>189</v>
      </c>
    </row>
    <row r="80" spans="1:7">
      <c r="A80" s="43" t="s">
        <v>190</v>
      </c>
    </row>
    <row r="81" spans="1:1">
      <c r="A81" s="52" t="s">
        <v>71</v>
      </c>
    </row>
    <row r="82" spans="1:1">
      <c r="A82" s="52" t="s">
        <v>172</v>
      </c>
    </row>
    <row r="87" spans="1:1">
      <c r="A87" t="s">
        <v>75</v>
      </c>
    </row>
    <row r="88" spans="1:1">
      <c r="A88" t="s">
        <v>76</v>
      </c>
    </row>
    <row r="89" spans="1:1">
      <c r="A89" t="s">
        <v>77</v>
      </c>
    </row>
  </sheetData>
  <phoneticPr fontId="0" type="noConversion"/>
  <printOptions horizontalCentered="1"/>
  <pageMargins left="0.75" right="0.5" top="0.75" bottom="0.75" header="0.25" footer="0.5"/>
  <pageSetup scale="60" orientation="portrait" horizontalDpi="300" verticalDpi="300" r:id="rId1"/>
  <headerFooter alignWithMargins="0">
    <oddHeader>&amp;RCASE NO. 2024-00276
ATTACHMENT 1
TO STAFF DR NO. 1-28</oddHeader>
  </headerFooter>
  <rowBreaks count="1" manualBreakCount="1">
    <brk id="5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1"/>
  <sheetViews>
    <sheetView view="pageBreakPreview" zoomScaleNormal="85" zoomScaleSheetLayoutView="100" workbookViewId="0"/>
  </sheetViews>
  <sheetFormatPr defaultColWidth="9.140625" defaultRowHeight="15"/>
  <cols>
    <col min="1" max="1" width="9.140625" style="1"/>
    <col min="2" max="2" width="6.7109375" style="1" customWidth="1"/>
    <col min="3" max="3" width="4.140625" style="1" customWidth="1"/>
    <col min="4" max="4" width="10.28515625" style="1" bestFit="1" customWidth="1"/>
    <col min="5" max="5" width="38.28515625" style="1" customWidth="1"/>
    <col min="6" max="6" width="12.28515625" style="1" customWidth="1"/>
    <col min="7" max="7" width="19.140625" style="1" bestFit="1" customWidth="1"/>
    <col min="8" max="8" width="16.5703125" style="1" bestFit="1" customWidth="1"/>
    <col min="9" max="9" width="9.140625" style="1"/>
    <col min="10" max="10" width="18.140625" style="1" customWidth="1"/>
    <col min="11" max="11" width="9.140625" style="1"/>
    <col min="12" max="12" width="9.42578125" style="1" customWidth="1"/>
    <col min="13" max="13" width="35.28515625" style="1" bestFit="1" customWidth="1"/>
    <col min="14" max="14" width="23.85546875" style="1" customWidth="1"/>
    <col min="15" max="17" width="13.7109375" style="1" customWidth="1"/>
    <col min="18" max="18" width="11.140625" style="1" bestFit="1" customWidth="1"/>
    <col min="19" max="19" width="7.7109375" style="1" bestFit="1" customWidth="1"/>
    <col min="20" max="20" width="9.140625" style="1"/>
    <col min="21" max="21" width="18.140625" style="1" bestFit="1" customWidth="1"/>
    <col min="22" max="16384" width="9.140625" style="1"/>
  </cols>
  <sheetData>
    <row r="1" spans="1:8" ht="15.75">
      <c r="A1" s="4" t="s">
        <v>13</v>
      </c>
    </row>
    <row r="2" spans="1:8" ht="15.75">
      <c r="A2" s="4" t="s">
        <v>14</v>
      </c>
      <c r="F2" s="23"/>
    </row>
    <row r="3" spans="1:8" ht="15.75">
      <c r="A3" s="4" t="str">
        <f>+'December 21'!A3</f>
        <v>For the Month ended December 31, 2021</v>
      </c>
    </row>
    <row r="4" spans="1:8">
      <c r="A4" s="1" t="s">
        <v>73</v>
      </c>
    </row>
    <row r="6" spans="1:8" s="21" customFormat="1">
      <c r="A6" s="34" t="s">
        <v>10</v>
      </c>
      <c r="B6" s="34"/>
      <c r="C6" s="34"/>
      <c r="D6" s="34"/>
      <c r="E6" s="34"/>
      <c r="F6" s="34"/>
      <c r="G6" s="34"/>
      <c r="H6" s="34"/>
    </row>
    <row r="7" spans="1:8" s="21" customFormat="1">
      <c r="A7" s="35" t="s">
        <v>11</v>
      </c>
      <c r="B7" s="60" t="s">
        <v>15</v>
      </c>
      <c r="C7" s="35"/>
      <c r="D7" s="35"/>
      <c r="E7" s="35"/>
      <c r="F7" s="35"/>
      <c r="G7" s="35" t="s">
        <v>16</v>
      </c>
      <c r="H7" s="35" t="s">
        <v>17</v>
      </c>
    </row>
    <row r="8" spans="1:8" s="21" customFormat="1" ht="14.25">
      <c r="B8" s="61" t="s">
        <v>18</v>
      </c>
      <c r="G8" s="36" t="s">
        <v>19</v>
      </c>
      <c r="H8" s="36" t="s">
        <v>20</v>
      </c>
    </row>
    <row r="9" spans="1:8" s="21" customFormat="1" ht="14.25"/>
    <row r="10" spans="1:8" s="21" customFormat="1">
      <c r="A10" s="21">
        <v>1</v>
      </c>
      <c r="B10" s="62" t="s">
        <v>12</v>
      </c>
    </row>
    <row r="11" spans="1:8" s="21" customFormat="1" ht="14.25">
      <c r="A11" s="21">
        <v>2</v>
      </c>
      <c r="H11" s="63"/>
    </row>
    <row r="12" spans="1:8" s="21" customFormat="1" ht="14.25">
      <c r="A12" s="21">
        <v>3</v>
      </c>
      <c r="B12" s="21" t="s">
        <v>104</v>
      </c>
      <c r="G12" s="63"/>
      <c r="H12" s="63"/>
    </row>
    <row r="13" spans="1:8" s="21" customFormat="1" ht="14.25">
      <c r="A13" s="21">
        <v>4</v>
      </c>
      <c r="H13" s="64"/>
    </row>
    <row r="14" spans="1:8" s="21" customFormat="1" ht="14.25">
      <c r="A14" s="21">
        <v>5</v>
      </c>
      <c r="B14" s="21" t="s">
        <v>121</v>
      </c>
      <c r="G14" s="63"/>
    </row>
    <row r="15" spans="1:8" s="21" customFormat="1" ht="14.25">
      <c r="A15" s="21">
        <v>6</v>
      </c>
    </row>
    <row r="16" spans="1:8" s="21" customFormat="1" ht="14.25">
      <c r="A16" s="21">
        <v>7</v>
      </c>
    </row>
    <row r="17" spans="1:11" s="21" customFormat="1">
      <c r="A17" s="21">
        <v>8</v>
      </c>
      <c r="B17" s="65" t="s">
        <v>21</v>
      </c>
    </row>
    <row r="18" spans="1:11" s="21" customFormat="1" ht="14.25">
      <c r="A18" s="21">
        <v>9</v>
      </c>
    </row>
    <row r="19" spans="1:11" s="21" customFormat="1" ht="14.25">
      <c r="A19" s="21">
        <v>10</v>
      </c>
      <c r="B19" s="21" t="s">
        <v>91</v>
      </c>
    </row>
    <row r="20" spans="1:11" s="21" customFormat="1" ht="14.25">
      <c r="A20" s="21">
        <v>11</v>
      </c>
      <c r="B20" s="21" t="s">
        <v>92</v>
      </c>
    </row>
    <row r="21" spans="1:11" s="21" customFormat="1" ht="14.25">
      <c r="A21" s="21">
        <v>12</v>
      </c>
    </row>
    <row r="22" spans="1:11" s="21" customFormat="1" ht="14.25">
      <c r="A22" s="21">
        <v>13</v>
      </c>
      <c r="B22" s="21" t="s">
        <v>0</v>
      </c>
      <c r="G22" s="40">
        <f>+'WP S'!E25</f>
        <v>34608411.33952</v>
      </c>
      <c r="H22" s="21" t="s">
        <v>8</v>
      </c>
      <c r="J22" s="63"/>
    </row>
    <row r="23" spans="1:11" s="21" customFormat="1" ht="14.25">
      <c r="A23" s="21">
        <v>14</v>
      </c>
      <c r="B23" s="21" t="s">
        <v>1</v>
      </c>
      <c r="G23" s="66">
        <f>'Wp s rate'!F14</f>
        <v>0.1512435</v>
      </c>
      <c r="H23" s="21" t="s">
        <v>8</v>
      </c>
      <c r="J23" s="40"/>
      <c r="K23" s="63"/>
    </row>
    <row r="24" spans="1:11" s="21" customFormat="1" ht="14.25">
      <c r="A24" s="21">
        <v>15</v>
      </c>
      <c r="B24" s="21" t="s">
        <v>2</v>
      </c>
      <c r="G24" s="40">
        <f>+'Wp L - LTD'!D29</f>
        <v>5160000000</v>
      </c>
      <c r="H24" s="61" t="s">
        <v>90</v>
      </c>
    </row>
    <row r="25" spans="1:11" s="21" customFormat="1" ht="14.25">
      <c r="A25" s="21">
        <v>16</v>
      </c>
      <c r="B25" s="21" t="s">
        <v>3</v>
      </c>
      <c r="G25" s="63">
        <f>+'Wp L - LTD'!J29</f>
        <v>3.7302713178294575E-2</v>
      </c>
      <c r="H25" s="21" t="s">
        <v>7</v>
      </c>
    </row>
    <row r="26" spans="1:11" s="21" customFormat="1" ht="14.25">
      <c r="A26" s="21">
        <v>17</v>
      </c>
      <c r="B26" s="21" t="s">
        <v>5</v>
      </c>
      <c r="G26" s="67">
        <v>0</v>
      </c>
    </row>
    <row r="27" spans="1:11" s="21" customFormat="1" ht="14.25">
      <c r="A27" s="21">
        <v>18</v>
      </c>
      <c r="B27" s="21" t="s">
        <v>6</v>
      </c>
      <c r="G27" s="66">
        <v>0</v>
      </c>
    </row>
    <row r="28" spans="1:11" s="21" customFormat="1" ht="14.25">
      <c r="A28" s="21">
        <v>19</v>
      </c>
      <c r="B28" s="21" t="s">
        <v>106</v>
      </c>
      <c r="G28" s="40">
        <f>+'Wp C'!C12</f>
        <v>7837085467.1499977</v>
      </c>
      <c r="H28" s="21" t="s">
        <v>90</v>
      </c>
    </row>
    <row r="29" spans="1:11" s="21" customFormat="1" ht="14.25">
      <c r="A29" s="21">
        <v>20</v>
      </c>
      <c r="B29" s="21" t="s">
        <v>105</v>
      </c>
      <c r="G29" s="68">
        <v>0.12858094603597603</v>
      </c>
      <c r="H29" s="21" t="s">
        <v>122</v>
      </c>
    </row>
    <row r="30" spans="1:11" s="21" customFormat="1" ht="14.25">
      <c r="A30" s="21">
        <v>21</v>
      </c>
      <c r="B30" s="21" t="s">
        <v>4</v>
      </c>
      <c r="G30" s="40">
        <f>+'Wp W - CWIP'!C23</f>
        <v>658284659</v>
      </c>
      <c r="H30" s="21" t="s">
        <v>9</v>
      </c>
    </row>
    <row r="31" spans="1:11" s="21" customFormat="1" ht="14.25">
      <c r="A31" s="21">
        <v>22</v>
      </c>
    </row>
    <row r="32" spans="1:11" s="21" customFormat="1" ht="14.25">
      <c r="A32" s="21">
        <v>23</v>
      </c>
      <c r="G32" s="69"/>
    </row>
    <row r="33" spans="1:8" s="21" customFormat="1" ht="14.25">
      <c r="A33" s="21">
        <v>24</v>
      </c>
      <c r="H33" s="63"/>
    </row>
    <row r="34" spans="1:8" s="21" customFormat="1">
      <c r="A34" s="21">
        <v>25</v>
      </c>
      <c r="B34" s="62" t="s">
        <v>44</v>
      </c>
    </row>
    <row r="35" spans="1:8" s="21" customFormat="1" ht="14.25">
      <c r="A35" s="21">
        <v>26</v>
      </c>
    </row>
    <row r="36" spans="1:8" s="21" customFormat="1" ht="14.25">
      <c r="A36" s="21">
        <v>27</v>
      </c>
      <c r="B36" s="21" t="s">
        <v>93</v>
      </c>
      <c r="D36" s="70">
        <f>IF(G22/G30&gt;1,G23,+$G$23*($G$22/$G$30)+$G$25*($G$24/($G$24+$G$26+$G$28))*(1-$G$22/$G$30))</f>
        <v>2.1982451272343634E-2</v>
      </c>
      <c r="G36" s="71"/>
    </row>
    <row r="37" spans="1:8" s="21" customFormat="1" ht="14.25">
      <c r="A37" s="21">
        <v>28</v>
      </c>
      <c r="G37" s="70"/>
    </row>
    <row r="38" spans="1:8" s="21" customFormat="1" ht="14.25">
      <c r="A38" s="21">
        <v>29</v>
      </c>
      <c r="B38" s="21" t="s">
        <v>94</v>
      </c>
      <c r="D38" s="70">
        <f>IF(G22/G30&gt;1,0,(1-G22/G30)*((G27*(G26/(G24+G26+G28)))+G29*(G28/(G24+G26+G28))))</f>
        <v>7.3456578429734909E-2</v>
      </c>
      <c r="G38" s="70"/>
    </row>
    <row r="39" spans="1:8" s="21" customFormat="1" ht="14.25">
      <c r="A39" s="21">
        <v>30</v>
      </c>
    </row>
    <row r="40" spans="1:8" s="21" customFormat="1" ht="14.25">
      <c r="A40" s="21">
        <v>31</v>
      </c>
      <c r="B40" s="21" t="s">
        <v>95</v>
      </c>
      <c r="D40" s="72">
        <f>+D36+D38</f>
        <v>9.5439029702078543E-2</v>
      </c>
    </row>
    <row r="41" spans="1:8" s="21" customFormat="1" ht="14.25">
      <c r="A41" s="21">
        <v>32</v>
      </c>
    </row>
    <row r="42" spans="1:8" s="21" customFormat="1" ht="14.25">
      <c r="A42" s="21">
        <v>33</v>
      </c>
    </row>
    <row r="43" spans="1:8" s="21" customFormat="1" ht="14.25"/>
    <row r="44" spans="1:8" s="21" customFormat="1" ht="14.25">
      <c r="B44" s="61" t="s">
        <v>115</v>
      </c>
    </row>
    <row r="45" spans="1:8" s="21" customFormat="1" ht="14.25">
      <c r="B45" s="116" t="s">
        <v>136</v>
      </c>
    </row>
    <row r="46" spans="1:8" s="21" customFormat="1" ht="14.25">
      <c r="B46" s="21" t="s">
        <v>123</v>
      </c>
    </row>
    <row r="47" spans="1:8" s="21" customFormat="1" ht="14.25">
      <c r="B47" s="21" t="s">
        <v>187</v>
      </c>
    </row>
    <row r="48" spans="1:8" s="21" customFormat="1" ht="14.25">
      <c r="B48" s="21" t="s">
        <v>188</v>
      </c>
    </row>
    <row r="49" spans="2:2" s="21" customFormat="1" ht="14.25">
      <c r="B49" s="21" t="s">
        <v>189</v>
      </c>
    </row>
    <row r="50" spans="2:2" s="21" customFormat="1" ht="14.25">
      <c r="B50" s="21" t="s">
        <v>190</v>
      </c>
    </row>
    <row r="51" spans="2:2" s="21" customFormat="1" ht="14.25"/>
  </sheetData>
  <phoneticPr fontId="0" type="noConversion"/>
  <printOptions horizontalCentered="1"/>
  <pageMargins left="0.75" right="0.5" top="0.75" bottom="0.75" header="0.25" footer="0.5"/>
  <pageSetup scale="80" orientation="portrait" horizontalDpi="300" verticalDpi="300" r:id="rId1"/>
  <headerFooter alignWithMargins="0">
    <oddHeader>&amp;RCASE NO. 2024-00276
ATTACHMENT 1
TO STAFF DR NO. 1-28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5"/>
  <sheetViews>
    <sheetView view="pageBreakPreview" zoomScaleNormal="100" zoomScaleSheetLayoutView="100" workbookViewId="0"/>
  </sheetViews>
  <sheetFormatPr defaultRowHeight="12.75"/>
  <cols>
    <col min="1" max="1" width="4.42578125" bestFit="1" customWidth="1"/>
    <col min="2" max="2" width="15.85546875" bestFit="1" customWidth="1"/>
    <col min="3" max="3" width="12" customWidth="1"/>
    <col min="4" max="4" width="13.42578125" bestFit="1" customWidth="1"/>
  </cols>
  <sheetData>
    <row r="1" spans="1:5" ht="15.75">
      <c r="A1" s="4" t="s">
        <v>133</v>
      </c>
      <c r="B1" s="1"/>
      <c r="C1" s="1"/>
      <c r="D1" s="1"/>
    </row>
    <row r="2" spans="1:5" ht="15.75">
      <c r="A2" s="4" t="s">
        <v>14</v>
      </c>
      <c r="B2" s="1"/>
      <c r="C2" s="1"/>
      <c r="D2" s="1"/>
      <c r="E2" s="22"/>
    </row>
    <row r="3" spans="1:5" ht="15.75">
      <c r="A3" s="4" t="s">
        <v>193</v>
      </c>
      <c r="B3" s="1"/>
      <c r="C3" s="1"/>
      <c r="D3" s="1"/>
    </row>
    <row r="4" spans="1:5" ht="15">
      <c r="A4" s="1"/>
      <c r="B4" s="1"/>
      <c r="C4" s="1"/>
      <c r="D4" s="23"/>
    </row>
    <row r="5" spans="1:5" ht="15">
      <c r="A5" s="1"/>
      <c r="B5" s="1"/>
      <c r="C5" s="1"/>
      <c r="D5" s="1"/>
    </row>
    <row r="6" spans="1:5" s="21" customFormat="1" ht="14.25">
      <c r="A6" s="41" t="s">
        <v>10</v>
      </c>
      <c r="B6" s="41"/>
      <c r="C6" s="41" t="s">
        <v>101</v>
      </c>
      <c r="D6" s="41"/>
    </row>
    <row r="7" spans="1:5" s="21" customFormat="1" ht="14.25">
      <c r="A7" s="73" t="s">
        <v>11</v>
      </c>
      <c r="B7" s="73" t="s">
        <v>97</v>
      </c>
      <c r="C7" s="73" t="s">
        <v>28</v>
      </c>
      <c r="D7" s="41"/>
    </row>
    <row r="8" spans="1:5" s="21" customFormat="1" ht="14.25">
      <c r="B8" s="36" t="s">
        <v>18</v>
      </c>
      <c r="C8" s="36" t="s">
        <v>19</v>
      </c>
      <c r="D8" s="36"/>
    </row>
    <row r="9" spans="1:5" s="21" customFormat="1" ht="15" thickBot="1"/>
    <row r="10" spans="1:5" s="21" customFormat="1" ht="15" thickBot="1">
      <c r="A10" s="21">
        <v>1</v>
      </c>
      <c r="B10" s="74">
        <v>44531</v>
      </c>
      <c r="C10" s="75">
        <f>+Calculation!D40</f>
        <v>9.5439029702078543E-2</v>
      </c>
      <c r="D10" s="76"/>
    </row>
    <row r="11" spans="1:5" s="21" customFormat="1" ht="14.25"/>
    <row r="12" spans="1:5" ht="15">
      <c r="A12" s="1"/>
      <c r="B12" s="1"/>
      <c r="C12" s="1"/>
      <c r="D12" s="2"/>
    </row>
    <row r="13" spans="1:5" ht="15">
      <c r="A13" s="1"/>
      <c r="B13" s="1"/>
      <c r="C13" s="1"/>
      <c r="D13" s="1"/>
    </row>
    <row r="14" spans="1:5" ht="15">
      <c r="A14" s="20"/>
      <c r="B14" s="1"/>
      <c r="C14" s="1"/>
      <c r="D14" s="15"/>
    </row>
    <row r="15" spans="1:5" ht="15">
      <c r="A15" s="20"/>
      <c r="B15" s="1"/>
      <c r="C15" s="1"/>
      <c r="D15" s="1"/>
    </row>
    <row r="16" spans="1:5" ht="15">
      <c r="A16" s="1"/>
      <c r="B16" s="1"/>
      <c r="C16" s="1"/>
      <c r="D16" s="1"/>
    </row>
    <row r="17" spans="1:4" ht="15">
      <c r="A17" s="1"/>
      <c r="B17" s="1"/>
      <c r="C17" s="1"/>
      <c r="D17" s="1"/>
    </row>
    <row r="18" spans="1:4" ht="15">
      <c r="A18" s="1"/>
      <c r="B18" s="1"/>
      <c r="C18" s="1"/>
      <c r="D18" s="1"/>
    </row>
    <row r="19" spans="1:4" ht="15">
      <c r="A19" s="1"/>
      <c r="B19" s="1"/>
      <c r="C19" s="1"/>
      <c r="D19" s="1"/>
    </row>
    <row r="20" spans="1:4" ht="15">
      <c r="A20" s="1"/>
      <c r="B20" s="1"/>
      <c r="C20" s="1"/>
      <c r="D20" s="1"/>
    </row>
    <row r="21" spans="1:4" ht="15">
      <c r="A21" s="1"/>
      <c r="B21" s="1"/>
      <c r="C21" s="1"/>
      <c r="D21" s="1"/>
    </row>
    <row r="22" spans="1:4" ht="15">
      <c r="A22" s="1"/>
      <c r="B22" s="1"/>
      <c r="C22" s="1"/>
      <c r="D22" s="1"/>
    </row>
    <row r="23" spans="1:4" ht="15">
      <c r="A23" s="1"/>
      <c r="B23" s="1"/>
      <c r="C23" s="1"/>
      <c r="D23" s="1"/>
    </row>
    <row r="24" spans="1:4" ht="15">
      <c r="A24" s="1"/>
      <c r="B24" s="1"/>
      <c r="C24" s="1"/>
      <c r="D24" s="1"/>
    </row>
    <row r="25" spans="1:4" ht="15">
      <c r="A25" s="1"/>
      <c r="B25" s="1"/>
      <c r="C25" s="1"/>
      <c r="D25" s="1"/>
    </row>
  </sheetData>
  <phoneticPr fontId="0" type="noConversion"/>
  <printOptions horizontalCentered="1"/>
  <pageMargins left="0.75" right="0.5" top="0.75" bottom="0.75" header="0.25" footer="0.5"/>
  <pageSetup orientation="portrait" horizontalDpi="300" verticalDpi="300" r:id="rId1"/>
  <headerFooter alignWithMargins="0">
    <oddHeader>&amp;R&amp;8CASE NO. 2024-00276
ATTACHMENT 1
TO STAFF DR NO. 1-28</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1"/>
  <sheetViews>
    <sheetView view="pageBreakPreview" zoomScaleNormal="86" zoomScaleSheetLayoutView="100" workbookViewId="0"/>
  </sheetViews>
  <sheetFormatPr defaultColWidth="9.140625" defaultRowHeight="15"/>
  <cols>
    <col min="1" max="1" width="6.5703125" style="1" customWidth="1"/>
    <col min="2" max="2" width="36.42578125" style="1" bestFit="1" customWidth="1"/>
    <col min="3" max="3" width="18.28515625" style="1" bestFit="1" customWidth="1"/>
    <col min="4" max="16384" width="9.140625" style="1"/>
  </cols>
  <sheetData>
    <row r="1" spans="1:5" ht="15.75">
      <c r="A1" s="4" t="s">
        <v>13</v>
      </c>
      <c r="B1" s="4"/>
      <c r="C1" s="23"/>
    </row>
    <row r="2" spans="1:5" ht="15.75">
      <c r="A2" s="4" t="s">
        <v>119</v>
      </c>
      <c r="B2" s="4"/>
      <c r="C2" s="4"/>
    </row>
    <row r="3" spans="1:5" ht="15.75">
      <c r="A3" s="4" t="s">
        <v>194</v>
      </c>
      <c r="B3" s="4"/>
      <c r="C3" s="4"/>
    </row>
    <row r="4" spans="1:5" ht="15.75">
      <c r="A4" s="20" t="s">
        <v>108</v>
      </c>
      <c r="B4" s="4"/>
      <c r="C4" s="4"/>
    </row>
    <row r="5" spans="1:5" ht="15.75">
      <c r="A5" s="4"/>
      <c r="B5" s="4"/>
      <c r="C5" s="4"/>
    </row>
    <row r="6" spans="1:5" ht="15.75">
      <c r="A6" s="4"/>
      <c r="B6" s="4"/>
      <c r="C6" s="4"/>
    </row>
    <row r="7" spans="1:5" ht="15.75">
      <c r="A7" s="5"/>
      <c r="B7" s="5"/>
      <c r="C7" s="5"/>
    </row>
    <row r="8" spans="1:5" s="21" customFormat="1">
      <c r="A8" s="34" t="s">
        <v>10</v>
      </c>
      <c r="B8" s="34"/>
      <c r="C8" s="77">
        <v>44469</v>
      </c>
    </row>
    <row r="9" spans="1:5" s="21" customFormat="1">
      <c r="A9" s="35" t="s">
        <v>11</v>
      </c>
      <c r="B9" s="35" t="s">
        <v>15</v>
      </c>
      <c r="C9" s="35" t="s">
        <v>31</v>
      </c>
    </row>
    <row r="10" spans="1:5" s="21" customFormat="1" ht="14.25">
      <c r="A10" s="41"/>
      <c r="B10" s="36" t="s">
        <v>18</v>
      </c>
      <c r="C10" s="36" t="s">
        <v>20</v>
      </c>
    </row>
    <row r="11" spans="1:5" s="21" customFormat="1" ht="14.25"/>
    <row r="12" spans="1:5" s="21" customFormat="1" thickBot="1">
      <c r="A12" s="21">
        <v>1</v>
      </c>
      <c r="B12" s="41" t="s">
        <v>112</v>
      </c>
      <c r="C12" s="78">
        <v>7837085467.1499977</v>
      </c>
    </row>
    <row r="13" spans="1:5" s="21" customFormat="1" thickTop="1">
      <c r="B13" s="41"/>
      <c r="C13" s="39"/>
      <c r="E13" s="79"/>
    </row>
    <row r="14" spans="1:5" s="21" customFormat="1" ht="14.25">
      <c r="B14" s="41"/>
      <c r="C14" s="39"/>
    </row>
    <row r="15" spans="1:5">
      <c r="B15" s="8"/>
      <c r="C15" s="9"/>
    </row>
    <row r="16" spans="1:5">
      <c r="B16" s="8"/>
      <c r="C16" s="9"/>
    </row>
    <row r="17" spans="2:3">
      <c r="B17" s="8"/>
      <c r="C17" s="9"/>
    </row>
    <row r="18" spans="2:3">
      <c r="B18" s="10"/>
      <c r="C18" s="9"/>
    </row>
    <row r="19" spans="2:3">
      <c r="B19" s="10"/>
      <c r="C19" s="9"/>
    </row>
    <row r="20" spans="2:3">
      <c r="B20" s="10"/>
      <c r="C20" s="9"/>
    </row>
    <row r="21" spans="2:3">
      <c r="B21" s="10"/>
      <c r="C21" s="9"/>
    </row>
    <row r="22" spans="2:3">
      <c r="B22" s="10"/>
      <c r="C22" s="9"/>
    </row>
    <row r="23" spans="2:3">
      <c r="B23" s="10"/>
      <c r="C23" s="9"/>
    </row>
    <row r="24" spans="2:3">
      <c r="B24" s="10"/>
      <c r="C24" s="9"/>
    </row>
    <row r="25" spans="2:3">
      <c r="B25" s="10"/>
      <c r="C25" s="9"/>
    </row>
    <row r="26" spans="2:3">
      <c r="B26" s="10"/>
      <c r="C26" s="9"/>
    </row>
    <row r="27" spans="2:3">
      <c r="B27" s="10"/>
      <c r="C27" s="9"/>
    </row>
    <row r="28" spans="2:3">
      <c r="B28" s="10"/>
      <c r="C28" s="9"/>
    </row>
    <row r="29" spans="2:3">
      <c r="B29" s="10"/>
      <c r="C29" s="9"/>
    </row>
    <row r="30" spans="2:3">
      <c r="C30" s="11"/>
    </row>
    <row r="31" spans="2:3">
      <c r="C31" s="12"/>
    </row>
  </sheetData>
  <phoneticPr fontId="0" type="noConversion"/>
  <printOptions horizontalCentered="1"/>
  <pageMargins left="0.75" right="0.5" top="0.75" bottom="0.75" header="0.25" footer="0.5"/>
  <pageSetup orientation="portrait" horizontalDpi="300" verticalDpi="300" r:id="rId1"/>
  <headerFooter alignWithMargins="0">
    <oddHeader>&amp;R&amp;8CASE NO. 2024-00276
ATTACHMENT 1
TO STAFF DR NO. 1-28</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4"/>
  <sheetViews>
    <sheetView view="pageBreakPreview" zoomScaleNormal="100" zoomScaleSheetLayoutView="100" workbookViewId="0"/>
  </sheetViews>
  <sheetFormatPr defaultRowHeight="12.75"/>
  <cols>
    <col min="1" max="1" width="4.5703125" customWidth="1"/>
    <col min="2" max="2" width="35" bestFit="1" customWidth="1"/>
    <col min="3" max="3" width="19.7109375" bestFit="1" customWidth="1"/>
    <col min="4" max="4" width="3.7109375" bestFit="1" customWidth="1"/>
    <col min="5" max="5" width="17.42578125" bestFit="1" customWidth="1"/>
    <col min="6" max="6" width="13.7109375" customWidth="1"/>
    <col min="7" max="7" width="2.140625" customWidth="1"/>
    <col min="10" max="10" width="9" customWidth="1"/>
  </cols>
  <sheetData>
    <row r="1" spans="1:10" ht="15.75">
      <c r="A1" s="4" t="s">
        <v>13</v>
      </c>
    </row>
    <row r="2" spans="1:10" ht="15.75">
      <c r="A2" s="4" t="s">
        <v>80</v>
      </c>
    </row>
    <row r="3" spans="1:10" ht="15.75">
      <c r="A3" s="4" t="s">
        <v>197</v>
      </c>
      <c r="E3" s="23"/>
    </row>
    <row r="4" spans="1:10" ht="15">
      <c r="A4" s="20" t="s">
        <v>131</v>
      </c>
      <c r="B4" s="1"/>
      <c r="C4" s="1"/>
      <c r="D4" s="1"/>
    </row>
    <row r="5" spans="1:10">
      <c r="A5" s="19"/>
      <c r="B5" s="19"/>
      <c r="C5" s="19"/>
      <c r="D5" s="19"/>
      <c r="E5" s="19"/>
      <c r="F5" s="19"/>
      <c r="G5" s="19"/>
      <c r="H5" s="19"/>
      <c r="I5" s="19"/>
      <c r="J5" s="19"/>
    </row>
    <row r="6" spans="1:10" s="21" customFormat="1" ht="14.25">
      <c r="A6" s="41"/>
      <c r="B6" s="41"/>
      <c r="C6" s="41" t="s">
        <v>81</v>
      </c>
    </row>
    <row r="7" spans="1:10" s="21" customFormat="1" ht="14.25">
      <c r="A7" s="41"/>
      <c r="B7" s="41"/>
      <c r="C7" s="41" t="s">
        <v>82</v>
      </c>
      <c r="E7" s="41" t="s">
        <v>88</v>
      </c>
      <c r="F7" s="80" t="s">
        <v>88</v>
      </c>
      <c r="G7" s="81"/>
      <c r="J7" s="41" t="s">
        <v>132</v>
      </c>
    </row>
    <row r="8" spans="1:10" s="21" customFormat="1" ht="14.25">
      <c r="A8" s="41" t="s">
        <v>10</v>
      </c>
      <c r="B8" s="41"/>
      <c r="C8" s="41" t="s">
        <v>83</v>
      </c>
      <c r="E8" s="41" t="s">
        <v>135</v>
      </c>
      <c r="F8" s="41" t="s">
        <v>130</v>
      </c>
      <c r="G8" s="81"/>
      <c r="J8" s="41" t="s">
        <v>28</v>
      </c>
    </row>
    <row r="9" spans="1:10" s="21" customFormat="1" ht="14.25">
      <c r="A9" s="73" t="s">
        <v>11</v>
      </c>
      <c r="B9" s="73" t="s">
        <v>15</v>
      </c>
      <c r="C9" s="73" t="s">
        <v>84</v>
      </c>
      <c r="E9" s="73" t="s">
        <v>89</v>
      </c>
      <c r="F9" s="73" t="s">
        <v>85</v>
      </c>
      <c r="G9" s="81"/>
      <c r="H9" s="82" t="s">
        <v>126</v>
      </c>
      <c r="I9" s="73" t="s">
        <v>127</v>
      </c>
      <c r="J9" s="73" t="s">
        <v>128</v>
      </c>
    </row>
    <row r="10" spans="1:10" s="21" customFormat="1" ht="14.25">
      <c r="A10" s="41"/>
      <c r="B10" s="36" t="s">
        <v>18</v>
      </c>
      <c r="C10" s="36" t="s">
        <v>19</v>
      </c>
      <c r="E10" s="36" t="s">
        <v>20</v>
      </c>
      <c r="F10" s="36" t="s">
        <v>36</v>
      </c>
      <c r="G10" s="81"/>
      <c r="H10" s="41" t="s">
        <v>37</v>
      </c>
      <c r="I10" s="41" t="s">
        <v>38</v>
      </c>
      <c r="J10" s="41" t="s">
        <v>39</v>
      </c>
    </row>
    <row r="11" spans="1:10" s="21" customFormat="1" ht="14.25">
      <c r="G11" s="81"/>
    </row>
    <row r="12" spans="1:10" s="21" customFormat="1" ht="14.25">
      <c r="A12" s="21">
        <v>1</v>
      </c>
      <c r="B12" s="32">
        <v>44470</v>
      </c>
      <c r="C12" s="83">
        <v>5.0000000000000001E-3</v>
      </c>
      <c r="E12" s="83">
        <v>0.50180000000000002</v>
      </c>
      <c r="F12" s="84">
        <f t="shared" ref="F12:F17" si="0">E12+C12</f>
        <v>0.50680000000000003</v>
      </c>
      <c r="G12" s="81"/>
      <c r="H12" s="85">
        <v>2.3586086327193966E-2</v>
      </c>
      <c r="I12" s="85">
        <v>7.6149543958414223E-2</v>
      </c>
      <c r="J12" s="85">
        <f>I12+H12</f>
        <v>9.9735630285608196E-2</v>
      </c>
    </row>
    <row r="13" spans="1:10" s="21" customFormat="1" ht="14.25">
      <c r="A13" s="21">
        <v>2</v>
      </c>
      <c r="B13" s="32">
        <v>44501</v>
      </c>
      <c r="C13" s="83">
        <v>5.0000000000000001E-3</v>
      </c>
      <c r="E13" s="83">
        <v>0.50180000000000002</v>
      </c>
      <c r="F13" s="84">
        <f t="shared" si="0"/>
        <v>0.50680000000000003</v>
      </c>
      <c r="G13" s="81"/>
      <c r="H13" s="85">
        <v>2.3586086327193966E-2</v>
      </c>
      <c r="I13" s="85">
        <v>7.6149543958414223E-2</v>
      </c>
      <c r="J13" s="85">
        <f>I13+H13</f>
        <v>9.9735630285608196E-2</v>
      </c>
    </row>
    <row r="14" spans="1:10" s="21" customFormat="1" ht="14.25">
      <c r="A14" s="21">
        <v>3</v>
      </c>
      <c r="B14" s="32">
        <v>44531</v>
      </c>
      <c r="C14" s="117">
        <f>+'WP S'!H$28</f>
        <v>1.6222500000000002E-3</v>
      </c>
      <c r="E14" s="117">
        <f>+'WP S'!I$28</f>
        <v>0.14962125000000001</v>
      </c>
      <c r="F14" s="84">
        <f t="shared" si="0"/>
        <v>0.1512435</v>
      </c>
      <c r="G14" s="81"/>
      <c r="H14" s="118">
        <v>2.1982448509287066E-2</v>
      </c>
      <c r="I14" s="118">
        <v>7.3456578427741309E-2</v>
      </c>
      <c r="J14" s="85">
        <f t="shared" ref="J14:J21" si="1">I14+H14</f>
        <v>9.5439026937028382E-2</v>
      </c>
    </row>
    <row r="15" spans="1:10" s="21" customFormat="1" ht="14.25">
      <c r="A15" s="21">
        <v>4</v>
      </c>
      <c r="B15" s="32">
        <v>44562</v>
      </c>
      <c r="C15" s="117">
        <f>+'WP S'!H$28</f>
        <v>1.6222500000000002E-3</v>
      </c>
      <c r="E15" s="117">
        <f>+'WP S'!I$28</f>
        <v>0.14962125000000001</v>
      </c>
      <c r="F15" s="84">
        <f t="shared" si="0"/>
        <v>0.1512435</v>
      </c>
      <c r="G15" s="81"/>
      <c r="H15" s="118">
        <v>2.1982448509287066E-2</v>
      </c>
      <c r="I15" s="118">
        <v>7.3456578427741309E-2</v>
      </c>
      <c r="J15" s="85">
        <f>I15+H15</f>
        <v>9.5439026937028382E-2</v>
      </c>
    </row>
    <row r="16" spans="1:10" s="21" customFormat="1" ht="14.25">
      <c r="A16" s="21">
        <v>5</v>
      </c>
      <c r="B16" s="32">
        <v>44593</v>
      </c>
      <c r="C16" s="117">
        <f>+'WP S'!H$28</f>
        <v>1.6222500000000002E-3</v>
      </c>
      <c r="E16" s="117">
        <f>+'WP S'!I$28</f>
        <v>0.14962125000000001</v>
      </c>
      <c r="F16" s="84">
        <f t="shared" si="0"/>
        <v>0.1512435</v>
      </c>
      <c r="G16" s="81"/>
      <c r="H16" s="118">
        <v>2.1982448509287066E-2</v>
      </c>
      <c r="I16" s="118">
        <v>7.3456578427741309E-2</v>
      </c>
      <c r="J16" s="85">
        <f>I16+H16</f>
        <v>9.5439026937028382E-2</v>
      </c>
    </row>
    <row r="17" spans="1:10" s="21" customFormat="1" ht="14.25">
      <c r="A17" s="21">
        <v>6</v>
      </c>
      <c r="B17" s="32">
        <v>44621</v>
      </c>
      <c r="C17" s="117">
        <f>+'WP S'!H$28</f>
        <v>1.6222500000000002E-3</v>
      </c>
      <c r="E17" s="117">
        <f>+'WP S'!I$28</f>
        <v>0.14962125000000001</v>
      </c>
      <c r="F17" s="84">
        <f t="shared" si="0"/>
        <v>0.1512435</v>
      </c>
      <c r="G17" s="81"/>
      <c r="H17" s="118">
        <v>2.1982448509287066E-2</v>
      </c>
      <c r="I17" s="118">
        <v>7.3456578427741309E-2</v>
      </c>
      <c r="J17" s="85">
        <f>I17+H17</f>
        <v>9.5439026937028382E-2</v>
      </c>
    </row>
    <row r="18" spans="1:10" s="21" customFormat="1" ht="14.25">
      <c r="A18" s="21">
        <v>7</v>
      </c>
      <c r="B18" s="32">
        <v>44652</v>
      </c>
      <c r="C18" s="117">
        <f>+'WP S'!H$28</f>
        <v>1.6222500000000002E-3</v>
      </c>
      <c r="E18" s="117">
        <f>+'WP S'!I$28</f>
        <v>0.14962125000000001</v>
      </c>
      <c r="F18" s="84">
        <f t="shared" ref="F18:F21" si="2">E18+C18</f>
        <v>0.1512435</v>
      </c>
      <c r="G18" s="81"/>
      <c r="H18" s="118">
        <v>2.1982448509287066E-2</v>
      </c>
      <c r="I18" s="118">
        <v>7.3456578427741309E-2</v>
      </c>
      <c r="J18" s="85">
        <f t="shared" si="1"/>
        <v>9.5439026937028382E-2</v>
      </c>
    </row>
    <row r="19" spans="1:10" s="21" customFormat="1" ht="14.25">
      <c r="A19" s="21">
        <v>8</v>
      </c>
      <c r="B19" s="32">
        <v>44682</v>
      </c>
      <c r="C19" s="117">
        <f>+'WP S'!H$28</f>
        <v>1.6222500000000002E-3</v>
      </c>
      <c r="E19" s="117">
        <f>+'WP S'!I$28</f>
        <v>0.14962125000000001</v>
      </c>
      <c r="F19" s="84">
        <f t="shared" si="2"/>
        <v>0.1512435</v>
      </c>
      <c r="G19" s="81"/>
      <c r="H19" s="118">
        <v>2.1982448509287066E-2</v>
      </c>
      <c r="I19" s="118">
        <v>7.3456578427741309E-2</v>
      </c>
      <c r="J19" s="85">
        <f t="shared" si="1"/>
        <v>9.5439026937028382E-2</v>
      </c>
    </row>
    <row r="20" spans="1:10" s="21" customFormat="1" ht="14.25">
      <c r="A20" s="21">
        <v>9</v>
      </c>
      <c r="B20" s="32">
        <v>44713</v>
      </c>
      <c r="C20" s="117">
        <f>+'WP S'!H$28</f>
        <v>1.6222500000000002E-3</v>
      </c>
      <c r="E20" s="117">
        <f>+'WP S'!I$28</f>
        <v>0.14962125000000001</v>
      </c>
      <c r="F20" s="84">
        <f t="shared" si="2"/>
        <v>0.1512435</v>
      </c>
      <c r="G20" s="81"/>
      <c r="H20" s="118">
        <v>2.1982448509287066E-2</v>
      </c>
      <c r="I20" s="118">
        <v>7.3456578427741309E-2</v>
      </c>
      <c r="J20" s="85">
        <f t="shared" si="1"/>
        <v>9.5439026937028382E-2</v>
      </c>
    </row>
    <row r="21" spans="1:10" s="21" customFormat="1" ht="14.25">
      <c r="A21" s="21">
        <v>10</v>
      </c>
      <c r="B21" s="32">
        <v>44743</v>
      </c>
      <c r="C21" s="117">
        <f>+'WP S'!H$28</f>
        <v>1.6222500000000002E-3</v>
      </c>
      <c r="E21" s="117">
        <f>+'WP S'!I$28</f>
        <v>0.14962125000000001</v>
      </c>
      <c r="F21" s="84">
        <f t="shared" si="2"/>
        <v>0.1512435</v>
      </c>
      <c r="G21" s="81"/>
      <c r="H21" s="118">
        <v>2.1982448509287066E-2</v>
      </c>
      <c r="I21" s="118">
        <v>7.3456578427741309E-2</v>
      </c>
      <c r="J21" s="85">
        <f t="shared" si="1"/>
        <v>9.5439026937028382E-2</v>
      </c>
    </row>
    <row r="22" spans="1:10" s="21" customFormat="1" ht="14.25">
      <c r="A22" s="21">
        <v>11</v>
      </c>
      <c r="B22" s="32">
        <v>44774</v>
      </c>
      <c r="C22" s="117">
        <f>+'WP S'!H$28</f>
        <v>1.6222500000000002E-3</v>
      </c>
      <c r="E22" s="117">
        <f>+'WP S'!I$28</f>
        <v>0.14962125000000001</v>
      </c>
      <c r="F22" s="84">
        <f>E22+C22</f>
        <v>0.1512435</v>
      </c>
      <c r="G22" s="81"/>
      <c r="H22" s="118">
        <v>2.1982448509287066E-2</v>
      </c>
      <c r="I22" s="118">
        <v>7.3456578427741309E-2</v>
      </c>
      <c r="J22" s="85">
        <f>I22+H22</f>
        <v>9.5439026937028382E-2</v>
      </c>
    </row>
    <row r="23" spans="1:10" s="21" customFormat="1" ht="14.25">
      <c r="A23" s="21">
        <v>12</v>
      </c>
      <c r="B23" s="32">
        <v>44805</v>
      </c>
      <c r="C23" s="117">
        <f>+'WP S'!H$28</f>
        <v>1.6222500000000002E-3</v>
      </c>
      <c r="E23" s="117">
        <f>+'WP S'!I$28</f>
        <v>0.14962125000000001</v>
      </c>
      <c r="F23" s="84">
        <f>E23+C23</f>
        <v>0.1512435</v>
      </c>
      <c r="G23" s="81"/>
      <c r="H23" s="118">
        <v>2.1982448509287066E-2</v>
      </c>
      <c r="I23" s="118">
        <v>7.3456578427741309E-2</v>
      </c>
      <c r="J23" s="85">
        <f>I23+H23</f>
        <v>9.5439026937028382E-2</v>
      </c>
    </row>
    <row r="24" spans="1:10" s="21" customFormat="1" ht="14.25">
      <c r="E24" s="86"/>
    </row>
    <row r="25" spans="1:10">
      <c r="A25" s="19"/>
      <c r="B25" s="18"/>
      <c r="C25" s="29"/>
      <c r="D25" s="28"/>
      <c r="E25" s="19"/>
      <c r="F25" s="19"/>
      <c r="G25" s="19"/>
      <c r="H25" s="19"/>
      <c r="I25" s="19"/>
      <c r="J25" s="19"/>
    </row>
    <row r="26" spans="1:10">
      <c r="A26" s="18" t="s">
        <v>129</v>
      </c>
      <c r="B26" s="19"/>
      <c r="C26" s="19"/>
      <c r="D26" s="19"/>
      <c r="E26" s="19"/>
      <c r="F26" s="19"/>
      <c r="G26" s="19"/>
      <c r="H26" s="19"/>
      <c r="I26" s="19"/>
      <c r="J26" s="19"/>
    </row>
    <row r="27" spans="1:10" ht="15">
      <c r="A27" t="s">
        <v>47</v>
      </c>
      <c r="B27" s="1"/>
      <c r="C27" s="1"/>
      <c r="D27" s="1"/>
    </row>
    <row r="28" spans="1:10" ht="15">
      <c r="A28" t="s">
        <v>48</v>
      </c>
      <c r="B28" s="1"/>
      <c r="C28" s="1"/>
      <c r="D28" s="3"/>
    </row>
    <row r="29" spans="1:10" ht="15">
      <c r="B29" s="1"/>
      <c r="C29" s="1"/>
      <c r="D29" s="1"/>
    </row>
    <row r="30" spans="1:10" ht="15">
      <c r="A30" s="1"/>
      <c r="B30" s="1"/>
      <c r="C30" s="1"/>
      <c r="D30" s="1"/>
    </row>
    <row r="31" spans="1:10" ht="15">
      <c r="A31" s="1"/>
      <c r="B31" s="6"/>
      <c r="C31" s="1"/>
      <c r="D31" s="1"/>
    </row>
    <row r="32" spans="1:10" ht="15">
      <c r="A32" s="1"/>
      <c r="B32" s="1"/>
      <c r="C32" s="1"/>
      <c r="D32" s="1"/>
    </row>
    <row r="33" spans="1:4" ht="15">
      <c r="A33" s="1"/>
      <c r="B33" s="1"/>
      <c r="C33" s="1"/>
      <c r="D33" s="1"/>
    </row>
    <row r="34" spans="1:4" ht="15">
      <c r="A34" s="1"/>
      <c r="B34" s="1"/>
      <c r="C34" s="1"/>
      <c r="D34" s="1"/>
    </row>
    <row r="35" spans="1:4" ht="15">
      <c r="A35" s="1"/>
      <c r="B35" s="1"/>
      <c r="C35" s="1"/>
      <c r="D35" s="1"/>
    </row>
    <row r="36" spans="1:4" ht="15">
      <c r="A36" s="1"/>
      <c r="B36" s="1"/>
      <c r="C36" s="1"/>
      <c r="D36" s="1"/>
    </row>
    <row r="37" spans="1:4" ht="15">
      <c r="A37" s="1"/>
      <c r="B37" s="1"/>
      <c r="C37" s="1"/>
      <c r="D37" s="1"/>
    </row>
    <row r="38" spans="1:4" ht="15">
      <c r="A38" s="1"/>
      <c r="B38" s="1"/>
      <c r="C38" s="1"/>
      <c r="D38" s="1"/>
    </row>
    <row r="39" spans="1:4" ht="15">
      <c r="A39" s="1"/>
      <c r="B39" s="1"/>
      <c r="C39" s="1"/>
      <c r="D39" s="1"/>
    </row>
    <row r="40" spans="1:4" ht="15">
      <c r="A40" s="1"/>
      <c r="B40" s="1"/>
      <c r="C40" s="1"/>
      <c r="D40" s="1"/>
    </row>
    <row r="41" spans="1:4" ht="15">
      <c r="A41" s="1"/>
      <c r="B41" s="1"/>
      <c r="C41" s="1"/>
      <c r="D41" s="1"/>
    </row>
    <row r="42" spans="1:4" ht="15">
      <c r="A42" s="1"/>
      <c r="B42" s="1"/>
      <c r="C42" s="1"/>
      <c r="D42" s="1"/>
    </row>
    <row r="43" spans="1:4" ht="15">
      <c r="A43" s="1"/>
      <c r="B43" s="1"/>
      <c r="C43" s="1"/>
      <c r="D43" s="1"/>
    </row>
    <row r="44" spans="1:4" ht="15">
      <c r="A44" s="1"/>
      <c r="B44" s="1"/>
      <c r="C44" s="1"/>
      <c r="D44" s="1"/>
    </row>
    <row r="45" spans="1:4" ht="15">
      <c r="A45" s="1"/>
      <c r="B45" s="1"/>
      <c r="C45" s="1"/>
      <c r="D45" s="1"/>
    </row>
    <row r="46" spans="1:4" ht="15">
      <c r="A46" s="1"/>
      <c r="B46" s="1"/>
      <c r="C46" s="1"/>
      <c r="D46" s="1"/>
    </row>
    <row r="47" spans="1:4" ht="15">
      <c r="A47" s="1"/>
      <c r="B47" s="1"/>
      <c r="C47" s="1"/>
      <c r="D47" s="1"/>
    </row>
    <row r="48" spans="1:4" ht="15">
      <c r="A48" s="1"/>
      <c r="B48" s="6"/>
      <c r="C48" s="1"/>
      <c r="D48" s="1"/>
    </row>
    <row r="49" spans="1:4" ht="15">
      <c r="A49" s="1"/>
      <c r="B49" s="1"/>
      <c r="C49" s="1"/>
      <c r="D49" s="1"/>
    </row>
    <row r="50" spans="1:4" ht="15">
      <c r="A50" s="1"/>
      <c r="B50" s="1"/>
      <c r="C50" s="1"/>
      <c r="D50" s="1"/>
    </row>
    <row r="51" spans="1:4" ht="15">
      <c r="A51" s="1"/>
      <c r="B51" s="1"/>
      <c r="C51" s="1"/>
      <c r="D51" s="1"/>
    </row>
    <row r="52" spans="1:4" ht="15">
      <c r="A52" s="1"/>
      <c r="B52" s="7">
        <v>36708</v>
      </c>
      <c r="C52" s="2">
        <v>168531645.16</v>
      </c>
      <c r="D52" s="1"/>
    </row>
    <row r="53" spans="1:4" ht="15">
      <c r="A53" s="1"/>
      <c r="B53" s="7">
        <v>36739</v>
      </c>
      <c r="C53" s="13">
        <v>189782451.61000001</v>
      </c>
      <c r="D53" s="1"/>
    </row>
    <row r="54" spans="1:4" ht="15">
      <c r="A54" s="1"/>
      <c r="B54" s="7">
        <v>36770</v>
      </c>
      <c r="C54" s="13">
        <v>221335833</v>
      </c>
      <c r="D54" s="1"/>
    </row>
  </sheetData>
  <phoneticPr fontId="0" type="noConversion"/>
  <printOptions horizontalCentered="1"/>
  <pageMargins left="0.75" right="0.5" top="0.75" bottom="0.75" header="0.25" footer="0.5"/>
  <pageSetup scale="71" orientation="portrait" horizontalDpi="300" verticalDpi="300" r:id="rId1"/>
  <headerFooter alignWithMargins="0">
    <oddHeader>&amp;RCASE NO. 2024-00276
ATTACHMENT 1
TO STAFF DR NO. 1-28</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3"/>
  <sheetViews>
    <sheetView view="pageBreakPreview" zoomScaleNormal="100" zoomScaleSheetLayoutView="100" workbookViewId="0">
      <selection activeCell="E17" sqref="E17"/>
    </sheetView>
  </sheetViews>
  <sheetFormatPr defaultColWidth="9.140625" defaultRowHeight="15"/>
  <cols>
    <col min="1" max="1" width="5.5703125" style="1" bestFit="1" customWidth="1"/>
    <col min="2" max="2" width="60" style="1" customWidth="1"/>
    <col min="3" max="3" width="18" style="1" bestFit="1" customWidth="1"/>
    <col min="4" max="4" width="18.7109375" style="1" bestFit="1" customWidth="1"/>
    <col min="5" max="5" width="17.28515625" style="1" bestFit="1" customWidth="1"/>
    <col min="6" max="6" width="13.85546875" style="1" customWidth="1"/>
    <col min="7" max="7" width="14.140625" style="1" customWidth="1"/>
    <col min="8" max="8" width="14.28515625" style="1" customWidth="1"/>
    <col min="9" max="9" width="17.5703125" style="1" bestFit="1" customWidth="1"/>
    <col min="10" max="10" width="4.140625" style="1" bestFit="1" customWidth="1"/>
    <col min="11" max="12" width="12" style="1" customWidth="1"/>
    <col min="13" max="13" width="22.5703125" style="1" bestFit="1" customWidth="1"/>
    <col min="14" max="20" width="15.7109375" style="1" customWidth="1"/>
    <col min="21" max="21" width="17.42578125" style="1" bestFit="1" customWidth="1"/>
    <col min="22" max="22" width="14.140625" style="1" bestFit="1" customWidth="1"/>
    <col min="23" max="23" width="7.7109375" style="1" bestFit="1" customWidth="1"/>
    <col min="24" max="24" width="9" style="1" bestFit="1" customWidth="1"/>
    <col min="25" max="25" width="18.5703125" style="1" bestFit="1" customWidth="1"/>
    <col min="26" max="26" width="14" style="1" bestFit="1" customWidth="1"/>
    <col min="27" max="27" width="16.5703125" style="1" customWidth="1"/>
    <col min="28" max="16384" width="9.140625" style="1"/>
  </cols>
  <sheetData>
    <row r="1" spans="1:27" ht="15.75">
      <c r="A1" s="4" t="s">
        <v>111</v>
      </c>
      <c r="B1" s="4"/>
      <c r="C1" s="4"/>
      <c r="D1" s="23"/>
      <c r="E1" s="4"/>
      <c r="F1" s="4"/>
      <c r="G1" s="4"/>
      <c r="H1" s="4"/>
      <c r="I1"/>
      <c r="J1" s="4"/>
      <c r="K1" s="4"/>
      <c r="L1" s="4"/>
      <c r="M1" s="4"/>
    </row>
    <row r="2" spans="1:27" ht="15.75">
      <c r="A2" s="4" t="s">
        <v>80</v>
      </c>
      <c r="B2" s="4"/>
      <c r="C2" s="4"/>
      <c r="D2" s="4"/>
      <c r="E2" s="4"/>
      <c r="F2" s="4"/>
      <c r="G2" s="4"/>
      <c r="H2" s="4"/>
      <c r="I2"/>
      <c r="J2" s="4"/>
      <c r="K2" s="4"/>
      <c r="L2" s="4"/>
      <c r="M2" s="4"/>
    </row>
    <row r="3" spans="1:27" ht="15.75">
      <c r="A3" s="4" t="s">
        <v>197</v>
      </c>
      <c r="B3" s="4"/>
      <c r="C3" s="4"/>
      <c r="D3" s="4"/>
      <c r="E3" s="4"/>
      <c r="F3" s="4"/>
      <c r="G3" s="4"/>
      <c r="H3" s="4"/>
      <c r="I3"/>
      <c r="J3" s="4"/>
      <c r="K3" s="4"/>
      <c r="L3" s="4"/>
      <c r="M3" s="4"/>
    </row>
    <row r="4" spans="1:27" ht="15.75">
      <c r="A4" s="17" t="s">
        <v>198</v>
      </c>
      <c r="B4" s="4"/>
      <c r="C4" s="4"/>
      <c r="D4" s="4"/>
      <c r="E4" s="4"/>
      <c r="F4" s="4"/>
      <c r="G4" s="4"/>
      <c r="H4" s="4"/>
      <c r="I4" s="25"/>
      <c r="J4" s="4"/>
      <c r="K4" s="4"/>
      <c r="L4" s="4"/>
      <c r="M4" s="4"/>
      <c r="O4" s="27"/>
      <c r="P4" s="27"/>
      <c r="Q4" s="27"/>
    </row>
    <row r="5" spans="1:27" ht="15.75">
      <c r="A5" s="4"/>
      <c r="B5" s="4"/>
      <c r="C5" s="4"/>
      <c r="D5" s="4"/>
      <c r="E5" s="4"/>
      <c r="F5" s="4"/>
      <c r="G5" s="4"/>
      <c r="H5" s="26"/>
      <c r="I5" s="25"/>
      <c r="J5" s="4"/>
      <c r="K5" s="26"/>
      <c r="L5" s="4"/>
      <c r="M5" s="4"/>
    </row>
    <row r="6" spans="1:27" s="21" customFormat="1">
      <c r="A6" s="34"/>
      <c r="B6" s="34"/>
      <c r="C6" s="34" t="s">
        <v>116</v>
      </c>
      <c r="D6" s="34"/>
      <c r="E6" s="34" t="s">
        <v>43</v>
      </c>
      <c r="F6" s="34"/>
      <c r="G6" s="34"/>
      <c r="H6" s="34"/>
      <c r="I6" s="87"/>
      <c r="J6" s="34"/>
      <c r="K6" s="34"/>
      <c r="L6" s="34"/>
      <c r="M6" s="34" t="s">
        <v>78</v>
      </c>
    </row>
    <row r="7" spans="1:27" s="21" customFormat="1">
      <c r="A7" s="34"/>
      <c r="B7" s="34"/>
      <c r="C7" s="34" t="s">
        <v>23</v>
      </c>
      <c r="D7" s="34"/>
      <c r="E7" s="34" t="s">
        <v>23</v>
      </c>
      <c r="F7" s="34"/>
      <c r="G7" s="34"/>
      <c r="H7" s="88"/>
      <c r="I7" s="34" t="s">
        <v>117</v>
      </c>
      <c r="J7" s="34"/>
      <c r="K7" s="34"/>
      <c r="L7" s="34" t="s">
        <v>78</v>
      </c>
      <c r="M7" s="34" t="s">
        <v>113</v>
      </c>
      <c r="N7"/>
      <c r="O7"/>
      <c r="P7"/>
      <c r="Q7"/>
      <c r="R7"/>
      <c r="S7"/>
    </row>
    <row r="8" spans="1:27" s="21" customFormat="1">
      <c r="A8" s="34" t="s">
        <v>10</v>
      </c>
      <c r="B8" s="34"/>
      <c r="C8" s="34" t="s">
        <v>22</v>
      </c>
      <c r="D8" s="34"/>
      <c r="E8" s="34" t="s">
        <v>22</v>
      </c>
      <c r="F8" s="34" t="s">
        <v>100</v>
      </c>
      <c r="G8" s="34" t="s">
        <v>98</v>
      </c>
      <c r="H8" s="34" t="s">
        <v>25</v>
      </c>
      <c r="I8" s="34" t="s">
        <v>74</v>
      </c>
      <c r="J8" s="34"/>
      <c r="K8" s="34"/>
      <c r="L8" s="34" t="s">
        <v>101</v>
      </c>
      <c r="M8" s="34" t="s">
        <v>86</v>
      </c>
      <c r="N8"/>
      <c r="O8"/>
      <c r="P8"/>
      <c r="Q8"/>
      <c r="R8"/>
      <c r="S8"/>
    </row>
    <row r="9" spans="1:27" s="21" customFormat="1">
      <c r="A9" s="35" t="s">
        <v>11</v>
      </c>
      <c r="B9" s="35" t="s">
        <v>15</v>
      </c>
      <c r="C9" s="35" t="s">
        <v>110</v>
      </c>
      <c r="D9" s="35" t="s">
        <v>42</v>
      </c>
      <c r="E9" s="35" t="s">
        <v>24</v>
      </c>
      <c r="F9" s="35" t="s">
        <v>97</v>
      </c>
      <c r="G9" s="35" t="s">
        <v>23</v>
      </c>
      <c r="H9" s="35" t="s">
        <v>26</v>
      </c>
      <c r="I9" s="35" t="s">
        <v>109</v>
      </c>
      <c r="J9" s="35"/>
      <c r="K9" s="35" t="s">
        <v>35</v>
      </c>
      <c r="L9" s="35" t="s">
        <v>28</v>
      </c>
      <c r="M9" s="35" t="s">
        <v>87</v>
      </c>
      <c r="N9"/>
      <c r="O9"/>
      <c r="P9"/>
      <c r="Q9"/>
      <c r="R9"/>
      <c r="S9"/>
    </row>
    <row r="10" spans="1:27" s="21" customFormat="1" ht="14.25">
      <c r="A10" s="41"/>
      <c r="B10" s="36" t="s">
        <v>18</v>
      </c>
      <c r="C10" s="36" t="s">
        <v>19</v>
      </c>
      <c r="D10" s="36" t="s">
        <v>20</v>
      </c>
      <c r="E10" s="36" t="s">
        <v>36</v>
      </c>
      <c r="F10" s="36"/>
      <c r="G10" s="36"/>
      <c r="H10" s="36" t="s">
        <v>37</v>
      </c>
      <c r="I10" s="36" t="s">
        <v>38</v>
      </c>
      <c r="K10" s="36" t="s">
        <v>39</v>
      </c>
      <c r="L10" s="36" t="s">
        <v>40</v>
      </c>
      <c r="M10" s="36" t="s">
        <v>96</v>
      </c>
      <c r="N10"/>
      <c r="O10"/>
      <c r="P10"/>
      <c r="Q10"/>
      <c r="R10"/>
      <c r="S10"/>
    </row>
    <row r="11" spans="1:27" s="21" customFormat="1" ht="14.25">
      <c r="N11"/>
      <c r="O11"/>
      <c r="P11"/>
      <c r="Q11"/>
      <c r="R11"/>
      <c r="S11"/>
    </row>
    <row r="12" spans="1:27" s="21" customFormat="1">
      <c r="A12" s="21">
        <v>1</v>
      </c>
      <c r="B12" s="32">
        <v>44470</v>
      </c>
      <c r="C12" s="76">
        <v>0</v>
      </c>
      <c r="D12" s="76"/>
      <c r="E12" s="76">
        <f>D12+C12</f>
        <v>0</v>
      </c>
      <c r="F12" s="76">
        <v>31</v>
      </c>
      <c r="G12" s="76">
        <f>+E12*F12/F25</f>
        <v>0</v>
      </c>
      <c r="H12" s="76">
        <v>0</v>
      </c>
      <c r="I12" s="76">
        <v>355951.35999999999</v>
      </c>
      <c r="J12" s="89"/>
      <c r="K12" s="76">
        <f t="shared" ref="K12:K23" si="0">+H12+I12</f>
        <v>355951.35999999999</v>
      </c>
      <c r="L12" s="64">
        <f>+M12+I$28</f>
        <v>0.14962125000000001</v>
      </c>
      <c r="M12" s="64">
        <f>IFERROR(+H12/G12,0)</f>
        <v>0</v>
      </c>
      <c r="N12"/>
      <c r="O12"/>
      <c r="P12"/>
      <c r="Q12"/>
      <c r="R12"/>
      <c r="S12"/>
      <c r="W12" s="69"/>
      <c r="Y12" s="40"/>
      <c r="Z12" s="40"/>
      <c r="AA12" s="63"/>
    </row>
    <row r="13" spans="1:27" s="21" customFormat="1">
      <c r="A13" s="21">
        <v>2</v>
      </c>
      <c r="B13" s="32">
        <v>44501</v>
      </c>
      <c r="C13" s="76">
        <v>9166666.666666666</v>
      </c>
      <c r="D13" s="76"/>
      <c r="E13" s="76">
        <f t="shared" ref="E13:E23" si="1">D13+C13</f>
        <v>9166666.666666666</v>
      </c>
      <c r="F13" s="76">
        <v>30</v>
      </c>
      <c r="G13" s="76">
        <f>+E13*F13/F25</f>
        <v>753424.65753424657</v>
      </c>
      <c r="H13" s="76">
        <v>1222.2210000000002</v>
      </c>
      <c r="I13" s="76">
        <v>349209.36</v>
      </c>
      <c r="J13" s="89"/>
      <c r="K13" s="76">
        <f t="shared" si="0"/>
        <v>350431.58100000001</v>
      </c>
      <c r="L13" s="64">
        <f>+M13+I$28</f>
        <v>0.15124347060000001</v>
      </c>
      <c r="M13" s="64">
        <f t="shared" ref="M13:M23" si="2">IFERROR(+H13/G13,0)</f>
        <v>1.6222206000000004E-3</v>
      </c>
      <c r="N13"/>
      <c r="O13"/>
      <c r="P13"/>
      <c r="Q13"/>
      <c r="R13"/>
      <c r="S13"/>
      <c r="W13" s="69"/>
      <c r="Y13" s="76"/>
      <c r="Z13" s="76"/>
      <c r="AA13" s="63"/>
    </row>
    <row r="14" spans="1:27" s="21" customFormat="1">
      <c r="A14" s="21">
        <v>3</v>
      </c>
      <c r="B14" s="32">
        <v>44531</v>
      </c>
      <c r="C14" s="76">
        <v>6663322.0309388805</v>
      </c>
      <c r="D14" s="76"/>
      <c r="E14" s="76">
        <f t="shared" si="1"/>
        <v>6663322.0309388805</v>
      </c>
      <c r="F14" s="76">
        <v>31</v>
      </c>
      <c r="G14" s="76">
        <f>+E14*F14/F25</f>
        <v>565925.98070987745</v>
      </c>
      <c r="H14" s="76">
        <v>918.05678398276621</v>
      </c>
      <c r="I14" s="76">
        <v>449932.97916666674</v>
      </c>
      <c r="J14" s="89" t="s">
        <v>79</v>
      </c>
      <c r="K14" s="76">
        <f t="shared" si="0"/>
        <v>450851.03595064953</v>
      </c>
      <c r="L14" s="64">
        <f>+M14+I$28</f>
        <v>0.15124347060000001</v>
      </c>
      <c r="M14" s="64">
        <f t="shared" si="2"/>
        <v>1.6222206000000006E-3</v>
      </c>
      <c r="N14"/>
      <c r="O14"/>
      <c r="P14"/>
      <c r="Q14"/>
      <c r="R14"/>
      <c r="S14"/>
      <c r="W14" s="69"/>
      <c r="Y14" s="76"/>
      <c r="Z14" s="76"/>
      <c r="AA14" s="84"/>
    </row>
    <row r="15" spans="1:27" s="21" customFormat="1">
      <c r="A15" s="21">
        <v>4</v>
      </c>
      <c r="B15" s="32">
        <v>44562</v>
      </c>
      <c r="C15" s="76">
        <v>4838709.6774193551</v>
      </c>
      <c r="D15" s="76"/>
      <c r="E15" s="76">
        <f t="shared" si="1"/>
        <v>4838709.6774193551</v>
      </c>
      <c r="F15" s="76">
        <v>31</v>
      </c>
      <c r="G15" s="76">
        <f>+E15*F15/F25</f>
        <v>410958.90410958906</v>
      </c>
      <c r="H15" s="76">
        <v>666.66600000000017</v>
      </c>
      <c r="I15" s="76">
        <v>449932.97916666674</v>
      </c>
      <c r="J15" s="89" t="s">
        <v>79</v>
      </c>
      <c r="K15" s="76">
        <f t="shared" si="0"/>
        <v>450599.64516666677</v>
      </c>
      <c r="L15" s="64">
        <f>+M15+I$28</f>
        <v>0.15124347060000001</v>
      </c>
      <c r="M15" s="64">
        <f t="shared" si="2"/>
        <v>1.6222206000000004E-3</v>
      </c>
      <c r="N15"/>
      <c r="O15"/>
      <c r="P15"/>
      <c r="Q15"/>
      <c r="R15"/>
      <c r="S15"/>
      <c r="W15" s="69"/>
      <c r="Y15" s="76"/>
      <c r="Z15" s="76"/>
      <c r="AA15" s="63"/>
    </row>
    <row r="16" spans="1:27" s="21" customFormat="1">
      <c r="A16" s="21">
        <v>5</v>
      </c>
      <c r="B16" s="32">
        <v>44593</v>
      </c>
      <c r="C16" s="76">
        <v>5357142.8571428573</v>
      </c>
      <c r="D16" s="76"/>
      <c r="E16" s="76">
        <f t="shared" si="1"/>
        <v>5357142.8571428573</v>
      </c>
      <c r="F16" s="76">
        <v>28</v>
      </c>
      <c r="G16" s="76">
        <f>+E16*F16/F25</f>
        <v>410958.90410958906</v>
      </c>
      <c r="H16" s="76">
        <v>666.66600000000017</v>
      </c>
      <c r="I16" s="76">
        <v>436919.31916666671</v>
      </c>
      <c r="J16" s="89" t="s">
        <v>79</v>
      </c>
      <c r="K16" s="76">
        <f t="shared" si="0"/>
        <v>437585.98516666674</v>
      </c>
      <c r="L16" s="64">
        <f t="shared" ref="L16:L23" si="3">+M16+I$28</f>
        <v>0.15124347060000001</v>
      </c>
      <c r="M16" s="64">
        <f t="shared" si="2"/>
        <v>1.6222206000000004E-3</v>
      </c>
      <c r="N16"/>
      <c r="O16"/>
      <c r="P16"/>
      <c r="Q16"/>
      <c r="R16"/>
      <c r="S16"/>
      <c r="W16" s="69"/>
      <c r="Y16" s="76"/>
      <c r="Z16" s="76"/>
      <c r="AA16" s="63"/>
    </row>
    <row r="17" spans="1:27" s="21" customFormat="1">
      <c r="A17" s="21">
        <v>6</v>
      </c>
      <c r="B17" s="32">
        <v>44621</v>
      </c>
      <c r="C17" s="76">
        <v>4838709.6774193551</v>
      </c>
      <c r="D17" s="76"/>
      <c r="E17" s="76">
        <f t="shared" si="1"/>
        <v>4838709.6774193551</v>
      </c>
      <c r="F17" s="76">
        <v>31</v>
      </c>
      <c r="G17" s="76">
        <f>+E17*F17/F25</f>
        <v>410958.90410958906</v>
      </c>
      <c r="H17" s="76">
        <v>666.66600000000017</v>
      </c>
      <c r="I17" s="76">
        <v>449932.97916666674</v>
      </c>
      <c r="J17" s="89" t="s">
        <v>79</v>
      </c>
      <c r="K17" s="76">
        <f t="shared" si="0"/>
        <v>450599.64516666677</v>
      </c>
      <c r="L17" s="64">
        <f t="shared" si="3"/>
        <v>0.15124347060000001</v>
      </c>
      <c r="M17" s="64">
        <f t="shared" si="2"/>
        <v>1.6222206000000004E-3</v>
      </c>
      <c r="N17"/>
      <c r="O17"/>
      <c r="P17"/>
      <c r="Q17"/>
      <c r="R17"/>
      <c r="S17"/>
      <c r="W17" s="69"/>
      <c r="Y17" s="76"/>
      <c r="Z17" s="76"/>
      <c r="AA17" s="63"/>
    </row>
    <row r="18" spans="1:27" s="21" customFormat="1">
      <c r="A18" s="21">
        <v>7</v>
      </c>
      <c r="B18" s="32">
        <v>44652</v>
      </c>
      <c r="C18" s="76">
        <v>5000000</v>
      </c>
      <c r="D18" s="76"/>
      <c r="E18" s="76">
        <f t="shared" si="1"/>
        <v>5000000</v>
      </c>
      <c r="F18" s="76">
        <v>30</v>
      </c>
      <c r="G18" s="76">
        <f>+E18*F18/F25</f>
        <v>410958.90410958906</v>
      </c>
      <c r="H18" s="76">
        <v>666.66600000000017</v>
      </c>
      <c r="I18" s="76">
        <v>445595.09250000003</v>
      </c>
      <c r="J18" s="89" t="s">
        <v>79</v>
      </c>
      <c r="K18" s="76">
        <f t="shared" si="0"/>
        <v>446261.75850000005</v>
      </c>
      <c r="L18" s="64">
        <f>+M18+I$28</f>
        <v>0.15124347060000001</v>
      </c>
      <c r="M18" s="64">
        <f t="shared" si="2"/>
        <v>1.6222206000000004E-3</v>
      </c>
      <c r="N18"/>
      <c r="O18"/>
      <c r="P18"/>
      <c r="Q18"/>
      <c r="R18"/>
      <c r="S18"/>
      <c r="W18" s="69"/>
      <c r="Y18" s="76"/>
      <c r="Z18" s="76"/>
      <c r="AA18" s="63"/>
    </row>
    <row r="19" spans="1:27" s="21" customFormat="1">
      <c r="A19" s="21">
        <v>8</v>
      </c>
      <c r="B19" s="32">
        <v>44682</v>
      </c>
      <c r="C19" s="76">
        <v>4838709.6774193551</v>
      </c>
      <c r="D19" s="76"/>
      <c r="E19" s="76">
        <f t="shared" si="1"/>
        <v>4838709.6774193551</v>
      </c>
      <c r="F19" s="76">
        <v>31</v>
      </c>
      <c r="G19" s="76">
        <f>+E19*F19/F25</f>
        <v>410958.90410958906</v>
      </c>
      <c r="H19" s="76">
        <v>666.66600000000017</v>
      </c>
      <c r="I19" s="76">
        <v>449932.97916666674</v>
      </c>
      <c r="J19" s="89" t="s">
        <v>79</v>
      </c>
      <c r="K19" s="76">
        <f t="shared" si="0"/>
        <v>450599.64516666677</v>
      </c>
      <c r="L19" s="64">
        <f>+M19+I$28</f>
        <v>0.15124347060000001</v>
      </c>
      <c r="M19" s="64">
        <f t="shared" si="2"/>
        <v>1.6222206000000004E-3</v>
      </c>
      <c r="N19"/>
      <c r="O19"/>
      <c r="P19"/>
      <c r="Q19"/>
      <c r="R19"/>
      <c r="S19"/>
      <c r="W19" s="69"/>
      <c r="Y19" s="76"/>
      <c r="Z19" s="76"/>
      <c r="AA19" s="63"/>
    </row>
    <row r="20" spans="1:27" s="21" customFormat="1">
      <c r="A20" s="21">
        <v>9</v>
      </c>
      <c r="B20" s="32">
        <v>44713</v>
      </c>
      <c r="C20" s="76">
        <v>5000000</v>
      </c>
      <c r="D20" s="76"/>
      <c r="E20" s="76">
        <f t="shared" si="1"/>
        <v>5000000</v>
      </c>
      <c r="F20" s="76">
        <v>30</v>
      </c>
      <c r="G20" s="76">
        <f>+E20*F20/F25</f>
        <v>410958.90410958906</v>
      </c>
      <c r="H20" s="76">
        <v>666.66600000000017</v>
      </c>
      <c r="I20" s="76">
        <v>445595.09250000003</v>
      </c>
      <c r="J20" s="89" t="s">
        <v>79</v>
      </c>
      <c r="K20" s="76">
        <f t="shared" si="0"/>
        <v>446261.75850000005</v>
      </c>
      <c r="L20" s="64">
        <f t="shared" si="3"/>
        <v>0.15124347060000001</v>
      </c>
      <c r="M20" s="64">
        <f t="shared" si="2"/>
        <v>1.6222206000000004E-3</v>
      </c>
      <c r="N20"/>
      <c r="O20"/>
      <c r="P20"/>
      <c r="Q20"/>
      <c r="R20"/>
      <c r="S20"/>
      <c r="W20" s="69"/>
      <c r="Y20" s="76"/>
      <c r="Z20" s="76"/>
      <c r="AA20" s="63"/>
    </row>
    <row r="21" spans="1:27" s="21" customFormat="1">
      <c r="A21" s="21">
        <v>10</v>
      </c>
      <c r="B21" s="32">
        <v>44743</v>
      </c>
      <c r="C21" s="76">
        <v>23630051.97842053</v>
      </c>
      <c r="D21" s="76"/>
      <c r="E21" s="76">
        <f t="shared" si="1"/>
        <v>23630051.97842053</v>
      </c>
      <c r="F21" s="76">
        <v>31</v>
      </c>
      <c r="G21" s="76">
        <f>+E21*F21/F25</f>
        <v>2006935.9214548944</v>
      </c>
      <c r="H21" s="76">
        <v>3255.6927946641122</v>
      </c>
      <c r="I21" s="76">
        <v>449932.97916666674</v>
      </c>
      <c r="J21" s="89" t="s">
        <v>79</v>
      </c>
      <c r="K21" s="76">
        <f t="shared" si="0"/>
        <v>453188.67196133087</v>
      </c>
      <c r="L21" s="64">
        <f t="shared" si="3"/>
        <v>0.15124347060000001</v>
      </c>
      <c r="M21" s="64">
        <f t="shared" si="2"/>
        <v>1.6222206000000004E-3</v>
      </c>
      <c r="N21"/>
      <c r="O21"/>
      <c r="P21"/>
      <c r="Q21"/>
      <c r="R21"/>
      <c r="S21"/>
      <c r="W21" s="69"/>
      <c r="Y21" s="76"/>
      <c r="Z21" s="76"/>
      <c r="AA21" s="63"/>
    </row>
    <row r="22" spans="1:27" s="21" customFormat="1">
      <c r="A22" s="21">
        <v>11</v>
      </c>
      <c r="B22" s="32">
        <v>44774</v>
      </c>
      <c r="C22" s="76">
        <v>139703643.98683739</v>
      </c>
      <c r="D22" s="76"/>
      <c r="E22" s="76">
        <f t="shared" si="1"/>
        <v>139703643.98683739</v>
      </c>
      <c r="F22" s="76">
        <v>31</v>
      </c>
      <c r="G22" s="76">
        <f>+E22*F22/F25</f>
        <v>11865240.996142354</v>
      </c>
      <c r="H22" s="76">
        <v>19248.038367906651</v>
      </c>
      <c r="I22" s="76">
        <v>449932.97916666674</v>
      </c>
      <c r="J22" s="89" t="s">
        <v>79</v>
      </c>
      <c r="K22" s="76">
        <f t="shared" si="0"/>
        <v>469181.01753457339</v>
      </c>
      <c r="L22" s="64">
        <f t="shared" si="3"/>
        <v>0.15124347060000001</v>
      </c>
      <c r="M22" s="64">
        <f t="shared" si="2"/>
        <v>1.6222206000000004E-3</v>
      </c>
      <c r="N22"/>
      <c r="O22"/>
      <c r="P22"/>
      <c r="Q22"/>
      <c r="R22"/>
      <c r="S22"/>
      <c r="W22" s="69"/>
      <c r="Y22" s="76"/>
      <c r="Z22" s="76"/>
      <c r="AA22" s="63"/>
    </row>
    <row r="23" spans="1:27" s="21" customFormat="1">
      <c r="A23" s="21">
        <v>12</v>
      </c>
      <c r="B23" s="32">
        <v>44805</v>
      </c>
      <c r="C23" s="90">
        <v>206263979.52197555</v>
      </c>
      <c r="D23" s="90"/>
      <c r="E23" s="90">
        <f t="shared" si="1"/>
        <v>206263979.52197555</v>
      </c>
      <c r="F23" s="90">
        <v>30</v>
      </c>
      <c r="G23" s="90">
        <f>+E23*F23/F25</f>
        <v>16953203.796326756</v>
      </c>
      <c r="H23" s="90">
        <v>27501.836434399476</v>
      </c>
      <c r="I23" s="90">
        <v>445595.09250000003</v>
      </c>
      <c r="J23" s="89" t="s">
        <v>79</v>
      </c>
      <c r="K23" s="90">
        <f t="shared" si="0"/>
        <v>473096.9289343995</v>
      </c>
      <c r="L23" s="64">
        <f t="shared" si="3"/>
        <v>0.15124347060000001</v>
      </c>
      <c r="M23" s="64">
        <f t="shared" si="2"/>
        <v>1.6222206000000004E-3</v>
      </c>
      <c r="N23"/>
      <c r="O23"/>
      <c r="P23"/>
      <c r="Q23"/>
      <c r="R23"/>
      <c r="S23"/>
      <c r="W23" s="69"/>
      <c r="Y23" s="76"/>
      <c r="Z23" s="76"/>
      <c r="AA23" s="63"/>
    </row>
    <row r="24" spans="1:27" s="21" customFormat="1" ht="14.25">
      <c r="A24" s="21">
        <v>13</v>
      </c>
      <c r="F24" s="76"/>
      <c r="N24"/>
      <c r="O24"/>
      <c r="P24"/>
      <c r="Q24"/>
      <c r="R24"/>
      <c r="S24"/>
      <c r="U24" s="91"/>
    </row>
    <row r="25" spans="1:27" s="21" customFormat="1" thickBot="1">
      <c r="A25" s="21">
        <v>14</v>
      </c>
      <c r="B25" s="21" t="s">
        <v>114</v>
      </c>
      <c r="C25" s="92">
        <f>AVERAGE(C12:C23)</f>
        <v>34608411.33952</v>
      </c>
      <c r="D25" s="92"/>
      <c r="E25" s="92">
        <f>AVERAGE(E12:E23)</f>
        <v>34608411.33952</v>
      </c>
      <c r="F25" s="93">
        <f>SUM(F12:F23)</f>
        <v>365</v>
      </c>
      <c r="G25" s="92">
        <f>AVERAGE(G12:G23)</f>
        <v>2884207.0647354722</v>
      </c>
      <c r="H25" s="92">
        <f>SUM(H12:H23)</f>
        <v>56145.841380953003</v>
      </c>
      <c r="I25" s="92">
        <f>SUM(I12:I23)</f>
        <v>5178463.1916666683</v>
      </c>
      <c r="J25" s="40"/>
      <c r="K25" s="92">
        <f>SUM(K12:K23)</f>
        <v>5234609.0330476202</v>
      </c>
      <c r="L25" s="84"/>
      <c r="M25" s="84"/>
      <c r="N25"/>
      <c r="O25"/>
      <c r="P25"/>
      <c r="Q25"/>
      <c r="R25"/>
      <c r="S25"/>
      <c r="U25" s="64"/>
      <c r="Y25" s="94"/>
      <c r="Z25" s="40"/>
      <c r="AA25" s="63"/>
    </row>
    <row r="26" spans="1:27" s="21" customFormat="1" thickTop="1">
      <c r="A26" s="21">
        <v>15</v>
      </c>
      <c r="C26" s="48"/>
      <c r="G26" s="76"/>
      <c r="I26" s="48"/>
      <c r="N26"/>
      <c r="O26"/>
      <c r="P26"/>
      <c r="Q26"/>
      <c r="R26"/>
      <c r="S26"/>
    </row>
    <row r="27" spans="1:27" s="21" customFormat="1" ht="14.25">
      <c r="A27" s="21">
        <v>16</v>
      </c>
      <c r="C27" s="76"/>
      <c r="G27" s="63"/>
      <c r="H27" s="63"/>
      <c r="I27" s="95"/>
      <c r="N27"/>
      <c r="O27"/>
      <c r="P27"/>
      <c r="Q27"/>
      <c r="R27"/>
      <c r="S27"/>
    </row>
    <row r="28" spans="1:27" s="21" customFormat="1" ht="14.25">
      <c r="A28" s="21">
        <v>17</v>
      </c>
      <c r="B28" s="21" t="s">
        <v>124</v>
      </c>
      <c r="G28" s="63"/>
      <c r="H28" s="96">
        <f>ROUND(+H25/$G25,6)/12</f>
        <v>1.6222500000000002E-3</v>
      </c>
      <c r="I28" s="97">
        <f>ROUND(+I25/$G25,6)/12</f>
        <v>0.14962125000000001</v>
      </c>
      <c r="K28" s="63"/>
      <c r="L28" s="64">
        <f>+H28+I28</f>
        <v>0.1512435</v>
      </c>
      <c r="M28" s="64"/>
      <c r="N28"/>
      <c r="O28"/>
      <c r="P28"/>
      <c r="Q28"/>
      <c r="R28"/>
      <c r="S28"/>
      <c r="AA28" s="63"/>
    </row>
    <row r="29" spans="1:27" s="21" customFormat="1" ht="14.25">
      <c r="G29" s="64"/>
      <c r="H29" s="98"/>
      <c r="I29" s="98"/>
      <c r="N29"/>
      <c r="O29"/>
      <c r="P29"/>
      <c r="Q29"/>
      <c r="R29"/>
      <c r="S29"/>
    </row>
    <row r="30" spans="1:27">
      <c r="B30" s="50" t="s">
        <v>159</v>
      </c>
    </row>
    <row r="31" spans="1:27">
      <c r="B31" s="19" t="s">
        <v>120</v>
      </c>
    </row>
    <row r="32" spans="1:27">
      <c r="B32" s="19"/>
    </row>
    <row r="33" spans="2:18">
      <c r="B33" s="24"/>
    </row>
    <row r="34" spans="2:18">
      <c r="B34" s="19"/>
    </row>
    <row r="35" spans="2:18">
      <c r="B35" s="19"/>
    </row>
    <row r="36" spans="2:18">
      <c r="B36" s="19"/>
    </row>
    <row r="37" spans="2:18">
      <c r="B37" s="19"/>
      <c r="C37" s="45"/>
      <c r="D37" s="45"/>
      <c r="E37" s="45"/>
      <c r="F37" s="45"/>
      <c r="G37" s="45"/>
      <c r="H37" s="45"/>
      <c r="I37" s="45"/>
      <c r="J37" s="45"/>
      <c r="K37" s="45"/>
      <c r="L37" s="45"/>
      <c r="M37" s="45"/>
      <c r="N37" s="45"/>
    </row>
    <row r="38" spans="2:18">
      <c r="B38" s="19"/>
      <c r="G38" s="44"/>
      <c r="H38" s="44"/>
      <c r="I38" s="44"/>
      <c r="J38" s="44"/>
      <c r="K38" s="44"/>
      <c r="L38" s="44"/>
      <c r="M38" s="44"/>
      <c r="N38" s="44"/>
      <c r="O38" s="44"/>
      <c r="P38" s="44"/>
      <c r="Q38" s="44"/>
      <c r="R38" s="44"/>
    </row>
    <row r="39" spans="2:18">
      <c r="B39" s="19"/>
      <c r="H39" s="46"/>
      <c r="I39" s="46"/>
      <c r="J39" s="46"/>
      <c r="K39" s="46"/>
    </row>
    <row r="40" spans="2:18">
      <c r="B40" s="19"/>
    </row>
    <row r="41" spans="2:18">
      <c r="B41" s="19"/>
      <c r="C41" s="44"/>
      <c r="D41" s="44"/>
      <c r="E41" s="44"/>
      <c r="F41" s="44"/>
      <c r="G41" s="44"/>
      <c r="H41" s="44"/>
      <c r="I41" s="44"/>
      <c r="J41" s="44"/>
      <c r="K41" s="44"/>
      <c r="L41" s="44"/>
      <c r="M41" s="44"/>
    </row>
    <row r="42" spans="2:18">
      <c r="L42" s="47"/>
      <c r="M42" s="47"/>
    </row>
    <row r="43" spans="2:18">
      <c r="L43" s="47"/>
      <c r="M43" s="47"/>
    </row>
    <row r="44" spans="2:18">
      <c r="L44" s="47"/>
      <c r="M44" s="47"/>
    </row>
    <row r="45" spans="2:18">
      <c r="L45" s="47"/>
      <c r="M45" s="47"/>
    </row>
    <row r="46" spans="2:18">
      <c r="L46" s="47"/>
      <c r="M46" s="47"/>
    </row>
    <row r="47" spans="2:18">
      <c r="L47" s="47"/>
      <c r="M47" s="47"/>
    </row>
    <row r="48" spans="2:18">
      <c r="L48" s="47"/>
      <c r="M48" s="47"/>
    </row>
    <row r="49" spans="12:13">
      <c r="L49" s="47"/>
      <c r="M49" s="47"/>
    </row>
    <row r="50" spans="12:13">
      <c r="L50" s="47"/>
      <c r="M50" s="47"/>
    </row>
    <row r="51" spans="12:13">
      <c r="L51" s="47"/>
      <c r="M51" s="47"/>
    </row>
    <row r="52" spans="12:13">
      <c r="L52" s="47"/>
      <c r="M52" s="47"/>
    </row>
    <row r="53" spans="12:13">
      <c r="L53" s="47"/>
      <c r="M53" s="47"/>
    </row>
  </sheetData>
  <phoneticPr fontId="0" type="noConversion"/>
  <printOptions horizontalCentered="1"/>
  <pageMargins left="0.5" right="0.5" top="0.75" bottom="0.75" header="0.25" footer="0.5"/>
  <pageSetup scale="42" orientation="portrait" horizontalDpi="300" verticalDpi="300" r:id="rId1"/>
  <headerFooter alignWithMargins="0">
    <oddHeader>&amp;R&amp;12CASE NO. 2024-00276
ATTACHMENT 1
TO STAFF DR NO. 1-28</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3"/>
  <sheetViews>
    <sheetView view="pageBreakPreview" zoomScaleNormal="100" zoomScaleSheetLayoutView="100" workbookViewId="0">
      <pane ySplit="9" topLeftCell="A10" activePane="bottomLeft" state="frozen"/>
      <selection activeCell="E17" sqref="E17"/>
      <selection pane="bottomLeft" activeCell="A10" sqref="A10"/>
    </sheetView>
  </sheetViews>
  <sheetFormatPr defaultRowHeight="12.75"/>
  <cols>
    <col min="1" max="1" width="6" customWidth="1"/>
    <col min="2" max="2" width="10.28515625" bestFit="1" customWidth="1"/>
    <col min="3" max="3" width="61.140625" bestFit="1" customWidth="1"/>
    <col min="4" max="4" width="16.85546875" bestFit="1" customWidth="1"/>
    <col min="5" max="5" width="8.140625" customWidth="1"/>
    <col min="6" max="6" width="15.140625" bestFit="1" customWidth="1"/>
    <col min="7" max="7" width="19.28515625" customWidth="1"/>
    <col min="8" max="8" width="16.140625" customWidth="1"/>
    <col min="9" max="9" width="15.140625" bestFit="1" customWidth="1"/>
    <col min="10" max="10" width="18.140625" bestFit="1" customWidth="1"/>
    <col min="11" max="11" width="3.140625" bestFit="1" customWidth="1"/>
  </cols>
  <sheetData>
    <row r="1" spans="1:11" ht="15.75">
      <c r="A1" s="4" t="s">
        <v>111</v>
      </c>
      <c r="B1" s="23"/>
      <c r="C1" s="23"/>
      <c r="D1" s="23"/>
      <c r="E1" s="23"/>
      <c r="F1" s="23"/>
      <c r="G1" s="23"/>
      <c r="H1" s="23"/>
      <c r="I1" s="23"/>
      <c r="J1" s="23"/>
    </row>
    <row r="2" spans="1:11" ht="15.75">
      <c r="A2" s="4" t="s">
        <v>118</v>
      </c>
      <c r="B2" s="23"/>
      <c r="C2" s="23"/>
      <c r="D2" s="23"/>
      <c r="E2" s="23"/>
      <c r="F2" s="23"/>
      <c r="G2" s="23"/>
      <c r="H2" s="23"/>
      <c r="I2" s="23"/>
      <c r="J2" s="23"/>
    </row>
    <row r="3" spans="1:11" ht="15.75">
      <c r="A3" s="4" t="s">
        <v>194</v>
      </c>
      <c r="B3" s="23"/>
      <c r="C3" s="23"/>
      <c r="D3" s="23"/>
      <c r="E3" s="23"/>
      <c r="F3" s="23"/>
      <c r="G3" s="23"/>
      <c r="I3" s="23"/>
      <c r="J3" s="23"/>
    </row>
    <row r="4" spans="1:11" ht="13.5" customHeight="1">
      <c r="A4" s="17" t="s">
        <v>107</v>
      </c>
      <c r="B4" s="23"/>
      <c r="C4" s="23"/>
      <c r="D4" s="23"/>
      <c r="E4" s="23"/>
      <c r="F4" s="23"/>
      <c r="G4" s="23"/>
      <c r="I4" s="23"/>
      <c r="J4" s="23"/>
    </row>
    <row r="5" spans="1:11">
      <c r="A5" s="23"/>
      <c r="B5" s="23"/>
      <c r="C5" s="23"/>
      <c r="D5" s="23"/>
      <c r="E5" s="23"/>
      <c r="F5" s="23"/>
      <c r="G5" s="23"/>
      <c r="I5" s="23"/>
      <c r="J5" s="23"/>
    </row>
    <row r="6" spans="1:11" s="21" customFormat="1" ht="15">
      <c r="A6" s="65"/>
      <c r="B6" s="65"/>
      <c r="C6" s="65"/>
      <c r="D6" s="65"/>
      <c r="E6" s="65"/>
      <c r="F6" s="65"/>
      <c r="G6" s="65"/>
      <c r="H6" s="65"/>
      <c r="I6" s="65"/>
      <c r="J6" s="65"/>
    </row>
    <row r="7" spans="1:11" s="21" customFormat="1" ht="15">
      <c r="A7" s="34"/>
      <c r="B7" s="34"/>
      <c r="C7" s="34"/>
      <c r="D7" s="34"/>
      <c r="E7" s="34"/>
      <c r="F7" s="34"/>
      <c r="G7" s="34" t="s">
        <v>32</v>
      </c>
      <c r="H7" s="34" t="s">
        <v>32</v>
      </c>
      <c r="I7" s="34"/>
      <c r="J7" s="34"/>
    </row>
    <row r="8" spans="1:11" s="21" customFormat="1" ht="15">
      <c r="A8" s="34" t="s">
        <v>10</v>
      </c>
      <c r="B8" s="34" t="s">
        <v>29</v>
      </c>
      <c r="C8" s="34"/>
      <c r="D8" s="77">
        <v>44469</v>
      </c>
      <c r="E8" s="34"/>
      <c r="F8" s="34" t="s">
        <v>25</v>
      </c>
      <c r="G8" s="34" t="s">
        <v>134</v>
      </c>
      <c r="H8" s="34" t="s">
        <v>33</v>
      </c>
      <c r="I8" s="34" t="s">
        <v>35</v>
      </c>
      <c r="J8" s="34" t="s">
        <v>27</v>
      </c>
    </row>
    <row r="9" spans="1:11" s="21" customFormat="1" ht="15">
      <c r="A9" s="35" t="s">
        <v>11</v>
      </c>
      <c r="B9" s="35" t="s">
        <v>30</v>
      </c>
      <c r="C9" s="35" t="s">
        <v>15</v>
      </c>
      <c r="D9" s="35" t="s">
        <v>31</v>
      </c>
      <c r="E9" s="35" t="s">
        <v>28</v>
      </c>
      <c r="F9" s="35" t="s">
        <v>41</v>
      </c>
      <c r="G9" s="35" t="s">
        <v>34</v>
      </c>
      <c r="H9" s="35" t="s">
        <v>34</v>
      </c>
      <c r="I9" s="35" t="s">
        <v>41</v>
      </c>
      <c r="J9" s="35" t="s">
        <v>28</v>
      </c>
    </row>
    <row r="10" spans="1:11" s="21" customFormat="1" ht="14.25">
      <c r="A10" s="41"/>
      <c r="B10" s="36" t="s">
        <v>18</v>
      </c>
      <c r="C10" s="36" t="s">
        <v>19</v>
      </c>
      <c r="D10" s="36" t="s">
        <v>20</v>
      </c>
      <c r="E10" s="36" t="s">
        <v>36</v>
      </c>
      <c r="F10" s="36" t="s">
        <v>37</v>
      </c>
      <c r="G10" s="36" t="s">
        <v>38</v>
      </c>
      <c r="H10" s="36" t="s">
        <v>39</v>
      </c>
      <c r="I10" s="36" t="s">
        <v>40</v>
      </c>
      <c r="J10" s="36" t="s">
        <v>96</v>
      </c>
    </row>
    <row r="11" spans="1:11" s="21" customFormat="1" ht="14.25">
      <c r="B11" s="41"/>
      <c r="C11" s="99"/>
      <c r="D11" s="100"/>
      <c r="E11" s="101"/>
      <c r="F11" s="37"/>
      <c r="G11" s="102"/>
      <c r="H11" s="102"/>
      <c r="I11" s="37"/>
      <c r="K11" s="103"/>
    </row>
    <row r="12" spans="1:11" s="21" customFormat="1" ht="14.25">
      <c r="A12" s="21">
        <v>1</v>
      </c>
      <c r="B12" s="104">
        <v>33329</v>
      </c>
      <c r="C12" s="99" t="s">
        <v>152</v>
      </c>
      <c r="D12" s="105">
        <v>0</v>
      </c>
      <c r="E12" s="106">
        <v>9.4E-2</v>
      </c>
      <c r="F12" s="37">
        <f t="shared" ref="F12:F26" si="0">D12*E12</f>
        <v>0</v>
      </c>
      <c r="G12" s="102"/>
      <c r="H12" s="102"/>
      <c r="I12" s="37">
        <f>SUM(F12:H12)</f>
        <v>0</v>
      </c>
      <c r="K12" s="103"/>
    </row>
    <row r="13" spans="1:11" s="21" customFormat="1" ht="14.25">
      <c r="A13" s="21">
        <f>A12+1</f>
        <v>2</v>
      </c>
      <c r="B13" s="104">
        <v>36003</v>
      </c>
      <c r="C13" s="99" t="s">
        <v>153</v>
      </c>
      <c r="D13" s="105">
        <v>150000000</v>
      </c>
      <c r="E13" s="106">
        <v>6.7500000000000004E-2</v>
      </c>
      <c r="F13" s="37">
        <f t="shared" si="0"/>
        <v>10125000</v>
      </c>
      <c r="G13" s="102"/>
      <c r="H13" s="102"/>
      <c r="I13" s="37">
        <f>SUM(F13:H13)</f>
        <v>10125000</v>
      </c>
      <c r="K13" s="103"/>
    </row>
    <row r="14" spans="1:11" s="21" customFormat="1" ht="14.25">
      <c r="A14" s="21">
        <f t="shared" ref="A14:A29" si="1">A13+1</f>
        <v>3</v>
      </c>
      <c r="B14" s="104">
        <v>33390</v>
      </c>
      <c r="C14" s="99" t="s">
        <v>154</v>
      </c>
      <c r="D14" s="105">
        <v>0</v>
      </c>
      <c r="E14" s="106">
        <v>9.3200000000000005E-2</v>
      </c>
      <c r="F14" s="37">
        <f t="shared" si="0"/>
        <v>0</v>
      </c>
      <c r="G14" s="107"/>
      <c r="H14" s="107"/>
      <c r="I14" s="37">
        <f t="shared" ref="I14:I20" si="2">SUM(F14:H14)</f>
        <v>0</v>
      </c>
      <c r="K14" s="103"/>
    </row>
    <row r="15" spans="1:11" s="21" customFormat="1" ht="14.25">
      <c r="A15" s="21">
        <f t="shared" si="1"/>
        <v>4</v>
      </c>
      <c r="B15" s="104">
        <v>33725</v>
      </c>
      <c r="C15" s="99" t="s">
        <v>155</v>
      </c>
      <c r="D15" s="105">
        <v>0</v>
      </c>
      <c r="E15" s="106">
        <v>8.77E-2</v>
      </c>
      <c r="F15" s="37">
        <f t="shared" si="0"/>
        <v>0</v>
      </c>
      <c r="G15" s="102"/>
      <c r="H15" s="102"/>
      <c r="I15" s="37">
        <f>SUM(F15:H15)</f>
        <v>0</v>
      </c>
      <c r="K15" s="103"/>
    </row>
    <row r="16" spans="1:11" s="21" customFormat="1" ht="14.25">
      <c r="A16" s="21">
        <f t="shared" si="1"/>
        <v>5</v>
      </c>
      <c r="B16" s="104">
        <v>35048</v>
      </c>
      <c r="C16" s="99" t="s">
        <v>156</v>
      </c>
      <c r="D16" s="105">
        <v>10000000</v>
      </c>
      <c r="E16" s="106">
        <v>6.6699999999999995E-2</v>
      </c>
      <c r="F16" s="37">
        <f t="shared" si="0"/>
        <v>667000</v>
      </c>
      <c r="G16" s="102"/>
      <c r="H16" s="102"/>
      <c r="I16" s="37">
        <f>SUM(F16:H16)</f>
        <v>667000</v>
      </c>
      <c r="K16" s="103"/>
    </row>
    <row r="17" spans="1:11" s="21" customFormat="1" ht="14.25">
      <c r="A17" s="21">
        <f t="shared" si="1"/>
        <v>6</v>
      </c>
      <c r="B17" s="104">
        <v>38282</v>
      </c>
      <c r="C17" s="99" t="s">
        <v>125</v>
      </c>
      <c r="D17" s="105">
        <v>200000000</v>
      </c>
      <c r="E17" s="106">
        <v>5.9499999999999997E-2</v>
      </c>
      <c r="F17" s="37">
        <f t="shared" si="0"/>
        <v>11900000</v>
      </c>
      <c r="G17" s="102"/>
      <c r="H17" s="102"/>
      <c r="I17" s="37">
        <f t="shared" ref="I17:I18" si="3">SUM(F17:H17)</f>
        <v>11900000</v>
      </c>
      <c r="K17" s="103"/>
    </row>
    <row r="18" spans="1:11" s="21" customFormat="1" ht="14.25">
      <c r="A18" s="21">
        <f t="shared" si="1"/>
        <v>7</v>
      </c>
      <c r="B18" s="104" t="s">
        <v>177</v>
      </c>
      <c r="C18" s="99" t="s">
        <v>176</v>
      </c>
      <c r="D18" s="105">
        <v>600000000</v>
      </c>
      <c r="E18" s="106">
        <v>4.2999999999999997E-2</v>
      </c>
      <c r="F18" s="37">
        <f t="shared" si="0"/>
        <v>25799999.999999996</v>
      </c>
      <c r="G18" s="102"/>
      <c r="H18" s="102"/>
      <c r="I18" s="37">
        <f t="shared" si="3"/>
        <v>25799999.999999996</v>
      </c>
      <c r="K18" s="103"/>
    </row>
    <row r="19" spans="1:11" s="21" customFormat="1" ht="14.25">
      <c r="A19" s="21">
        <f t="shared" si="1"/>
        <v>8</v>
      </c>
      <c r="B19" s="108" t="s">
        <v>158</v>
      </c>
      <c r="C19" s="99" t="s">
        <v>157</v>
      </c>
      <c r="D19" s="105">
        <v>400000000</v>
      </c>
      <c r="E19" s="106">
        <v>5.5E-2</v>
      </c>
      <c r="F19" s="37">
        <f t="shared" si="0"/>
        <v>22000000</v>
      </c>
      <c r="G19" s="102"/>
      <c r="H19" s="102"/>
      <c r="I19" s="37">
        <f t="shared" si="2"/>
        <v>22000000</v>
      </c>
      <c r="K19" s="103"/>
    </row>
    <row r="20" spans="1:11" s="21" customFormat="1" ht="14.25">
      <c r="A20" s="21">
        <f t="shared" si="1"/>
        <v>9</v>
      </c>
      <c r="B20" s="104">
        <v>41289</v>
      </c>
      <c r="C20" s="99" t="s">
        <v>174</v>
      </c>
      <c r="D20" s="109">
        <v>500000000</v>
      </c>
      <c r="E20" s="106">
        <v>4.1500000000000002E-2</v>
      </c>
      <c r="F20" s="37">
        <f t="shared" si="0"/>
        <v>20750000</v>
      </c>
      <c r="G20" s="102"/>
      <c r="H20" s="102"/>
      <c r="I20" s="37">
        <f t="shared" si="2"/>
        <v>20750000</v>
      </c>
      <c r="K20" s="103"/>
    </row>
    <row r="21" spans="1:11" s="21" customFormat="1" ht="14.25">
      <c r="A21" s="21">
        <f t="shared" si="1"/>
        <v>10</v>
      </c>
      <c r="B21" s="104" t="s">
        <v>173</v>
      </c>
      <c r="C21" s="99" t="s">
        <v>192</v>
      </c>
      <c r="D21" s="109">
        <f>500000000+250000000</f>
        <v>750000000</v>
      </c>
      <c r="E21" s="106">
        <v>4.1250000000000002E-2</v>
      </c>
      <c r="F21" s="37">
        <f t="shared" si="0"/>
        <v>30937500</v>
      </c>
      <c r="G21" s="102"/>
      <c r="H21" s="102"/>
      <c r="I21" s="37">
        <f>SUM(F21:H21)</f>
        <v>30937500</v>
      </c>
      <c r="K21" s="103"/>
    </row>
    <row r="22" spans="1:11" s="21" customFormat="1" ht="14.25">
      <c r="A22" s="21">
        <f t="shared" si="1"/>
        <v>11</v>
      </c>
      <c r="B22" s="104">
        <v>42901</v>
      </c>
      <c r="C22" s="99" t="s">
        <v>175</v>
      </c>
      <c r="D22" s="109">
        <v>500000000</v>
      </c>
      <c r="E22" s="106">
        <v>0.03</v>
      </c>
      <c r="F22" s="37">
        <f t="shared" si="0"/>
        <v>15000000</v>
      </c>
      <c r="G22" s="102"/>
      <c r="H22" s="102"/>
      <c r="I22" s="37">
        <f>SUM(F22:H22)</f>
        <v>15000000</v>
      </c>
      <c r="K22" s="103"/>
    </row>
    <row r="23" spans="1:11" s="21" customFormat="1" ht="14.25">
      <c r="A23" s="21">
        <f t="shared" si="1"/>
        <v>12</v>
      </c>
      <c r="B23" s="104" t="s">
        <v>182</v>
      </c>
      <c r="C23" s="99" t="s">
        <v>178</v>
      </c>
      <c r="D23" s="109">
        <v>450000000</v>
      </c>
      <c r="E23" s="106">
        <v>4.1250000000000002E-2</v>
      </c>
      <c r="F23" s="37">
        <f t="shared" si="0"/>
        <v>18562500</v>
      </c>
      <c r="G23" s="102"/>
      <c r="H23" s="102"/>
      <c r="I23" s="37">
        <f t="shared" ref="I23:I27" si="4">SUM(F23:H23)</f>
        <v>18562500</v>
      </c>
      <c r="K23" s="103"/>
    </row>
    <row r="24" spans="1:11" s="21" customFormat="1" ht="14.25">
      <c r="A24" s="21">
        <f t="shared" si="1"/>
        <v>13</v>
      </c>
      <c r="B24" s="104" t="s">
        <v>183</v>
      </c>
      <c r="C24" s="99" t="s">
        <v>179</v>
      </c>
      <c r="D24" s="109">
        <v>300000000</v>
      </c>
      <c r="E24" s="106">
        <v>2.6249999999999999E-2</v>
      </c>
      <c r="F24" s="37">
        <f t="shared" si="0"/>
        <v>7875000</v>
      </c>
      <c r="G24" s="102"/>
      <c r="H24" s="102"/>
      <c r="I24" s="37">
        <f t="shared" si="4"/>
        <v>7875000</v>
      </c>
      <c r="K24" s="103"/>
    </row>
    <row r="25" spans="1:11" s="21" customFormat="1" ht="14.25">
      <c r="A25" s="21">
        <f t="shared" si="1"/>
        <v>14</v>
      </c>
      <c r="B25" s="41" t="s">
        <v>183</v>
      </c>
      <c r="C25" s="21" t="s">
        <v>180</v>
      </c>
      <c r="D25" s="109">
        <v>500000000</v>
      </c>
      <c r="E25" s="106">
        <v>3.3750000000000002E-2</v>
      </c>
      <c r="F25" s="37">
        <f t="shared" si="0"/>
        <v>16875000</v>
      </c>
      <c r="G25" s="102"/>
      <c r="H25" s="102"/>
      <c r="I25" s="37">
        <f t="shared" si="4"/>
        <v>16875000</v>
      </c>
    </row>
    <row r="26" spans="1:11" s="21" customFormat="1" ht="14.25">
      <c r="A26" s="21">
        <f t="shared" si="1"/>
        <v>15</v>
      </c>
      <c r="B26" s="41" t="s">
        <v>184</v>
      </c>
      <c r="C26" s="21" t="s">
        <v>181</v>
      </c>
      <c r="D26" s="109">
        <v>200000000</v>
      </c>
      <c r="E26" s="106">
        <v>1.495E-2</v>
      </c>
      <c r="F26" s="37">
        <f t="shared" si="0"/>
        <v>2990000</v>
      </c>
      <c r="G26" s="102"/>
      <c r="H26" s="102"/>
      <c r="I26" s="37">
        <f t="shared" si="4"/>
        <v>2990000</v>
      </c>
      <c r="K26" s="103"/>
    </row>
    <row r="27" spans="1:11" s="21" customFormat="1" ht="14.25">
      <c r="A27" s="21">
        <f t="shared" si="1"/>
        <v>16</v>
      </c>
      <c r="B27" s="36" t="s">
        <v>196</v>
      </c>
      <c r="C27" s="21" t="s">
        <v>195</v>
      </c>
      <c r="D27" s="109">
        <v>600000000</v>
      </c>
      <c r="E27" s="106">
        <v>1.4999999999999999E-2</v>
      </c>
      <c r="F27" s="37">
        <f>D27*E27</f>
        <v>9000000</v>
      </c>
      <c r="G27" s="102"/>
      <c r="H27" s="102"/>
      <c r="I27" s="37">
        <f t="shared" si="4"/>
        <v>9000000</v>
      </c>
      <c r="K27" s="103"/>
    </row>
    <row r="28" spans="1:11" s="21" customFormat="1" ht="14.25">
      <c r="A28" s="21">
        <f t="shared" si="1"/>
        <v>17</v>
      </c>
      <c r="K28" s="103"/>
    </row>
    <row r="29" spans="1:11" s="21" customFormat="1" ht="15" thickBot="1">
      <c r="A29" s="21">
        <f t="shared" si="1"/>
        <v>18</v>
      </c>
      <c r="C29" s="21" t="s">
        <v>35</v>
      </c>
      <c r="D29" s="110">
        <f>SUM(D12:D28)</f>
        <v>5160000000</v>
      </c>
      <c r="F29" s="110">
        <f>SUM(F12:F28)</f>
        <v>192482000</v>
      </c>
      <c r="G29" s="110">
        <f>SUM(G12:G28)</f>
        <v>0</v>
      </c>
      <c r="H29" s="110">
        <f>SUM(H12:H28)</f>
        <v>0</v>
      </c>
      <c r="I29" s="110">
        <f>SUM(I12:I28)</f>
        <v>192482000</v>
      </c>
      <c r="J29" s="111">
        <f>+I29/D29</f>
        <v>3.7302713178294575E-2</v>
      </c>
      <c r="K29" s="103"/>
    </row>
    <row r="30" spans="1:11" s="21" customFormat="1" ht="15" thickTop="1">
      <c r="G30" s="99"/>
      <c r="H30" s="99"/>
      <c r="K30" s="103"/>
    </row>
    <row r="31" spans="1:11" s="21" customFormat="1" ht="14.25">
      <c r="J31" s="114"/>
    </row>
    <row r="32" spans="1:11">
      <c r="D32" s="49"/>
      <c r="J32" s="115"/>
    </row>
    <row r="33" spans="2:3">
      <c r="B33" s="54"/>
      <c r="C33" s="43"/>
    </row>
  </sheetData>
  <phoneticPr fontId="0" type="noConversion"/>
  <printOptions horizontalCentered="1"/>
  <pageMargins left="0.75" right="0.5" top="0.75" bottom="0.75" header="0.25" footer="0.5"/>
  <pageSetup scale="50" orientation="portrait" horizontalDpi="300" verticalDpi="300" r:id="rId1"/>
  <headerFooter alignWithMargins="0">
    <oddHeader>&amp;R&amp;12CASE NO. 2024-00276
ATTACHMENT 1
TO STAFF DR NO. 1-28</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6"/>
  <sheetViews>
    <sheetView view="pageBreakPreview" zoomScaleNormal="86" zoomScaleSheetLayoutView="100" workbookViewId="0"/>
  </sheetViews>
  <sheetFormatPr defaultColWidth="9.140625" defaultRowHeight="15"/>
  <cols>
    <col min="1" max="1" width="5.85546875" style="1" customWidth="1"/>
    <col min="2" max="2" width="15.85546875" style="1" bestFit="1" customWidth="1"/>
    <col min="3" max="3" width="19.7109375" style="1" bestFit="1" customWidth="1"/>
    <col min="4" max="4" width="9.140625" style="1"/>
    <col min="5" max="5" width="15.140625" style="1" bestFit="1" customWidth="1"/>
    <col min="6" max="6" width="15" style="1" bestFit="1" customWidth="1"/>
    <col min="7" max="7" width="15.7109375" style="1" bestFit="1" customWidth="1"/>
    <col min="8" max="8" width="15.5703125" style="1" bestFit="1" customWidth="1"/>
    <col min="9" max="16384" width="9.140625" style="1"/>
  </cols>
  <sheetData>
    <row r="1" spans="1:9" ht="15.75">
      <c r="A1" s="4" t="s">
        <v>111</v>
      </c>
      <c r="B1" s="4"/>
      <c r="C1" s="4"/>
    </row>
    <row r="2" spans="1:9" ht="15.75">
      <c r="A2" s="4" t="s">
        <v>99</v>
      </c>
      <c r="B2" s="4"/>
      <c r="C2" s="4"/>
    </row>
    <row r="3" spans="1:9" ht="15.75">
      <c r="A3" s="4" t="s">
        <v>186</v>
      </c>
      <c r="B3" s="4"/>
      <c r="C3" s="4"/>
    </row>
    <row r="4" spans="1:9" ht="15.75">
      <c r="A4" s="4" t="s">
        <v>197</v>
      </c>
      <c r="B4" s="4"/>
      <c r="C4" s="4"/>
      <c r="D4" s="23"/>
    </row>
    <row r="5" spans="1:9" ht="15.75">
      <c r="A5" s="4"/>
      <c r="B5" s="4"/>
      <c r="C5" s="4"/>
    </row>
    <row r="6" spans="1:9" ht="15.75">
      <c r="A6" s="34" t="s">
        <v>10</v>
      </c>
      <c r="B6" s="34"/>
      <c r="C6" s="34" t="s">
        <v>46</v>
      </c>
      <c r="D6" s="21"/>
    </row>
    <row r="7" spans="1:9" ht="15.75">
      <c r="A7" s="35" t="s">
        <v>11</v>
      </c>
      <c r="B7" s="35" t="s">
        <v>30</v>
      </c>
      <c r="C7" s="35" t="s">
        <v>31</v>
      </c>
      <c r="D7" s="21"/>
    </row>
    <row r="8" spans="1:9">
      <c r="A8" s="21"/>
      <c r="B8" s="36" t="s">
        <v>18</v>
      </c>
      <c r="C8" s="36" t="s">
        <v>19</v>
      </c>
      <c r="D8" s="21"/>
    </row>
    <row r="9" spans="1:9">
      <c r="A9" s="21"/>
      <c r="B9" s="112"/>
      <c r="C9" s="33"/>
      <c r="D9" s="21"/>
      <c r="E9"/>
      <c r="F9" s="8"/>
      <c r="G9" s="33"/>
    </row>
    <row r="10" spans="1:9">
      <c r="A10" s="41">
        <v>1</v>
      </c>
      <c r="B10" s="32">
        <v>44470</v>
      </c>
      <c r="C10" s="69">
        <v>730104342.87999856</v>
      </c>
      <c r="D10" s="37"/>
      <c r="E10" s="51"/>
      <c r="F10" s="39"/>
      <c r="G10" s="39"/>
    </row>
    <row r="11" spans="1:9">
      <c r="A11" s="41">
        <v>2</v>
      </c>
      <c r="B11" s="32">
        <v>44501</v>
      </c>
      <c r="C11" s="69">
        <v>810498770.98999929</v>
      </c>
      <c r="D11" s="37"/>
      <c r="E11" s="51"/>
      <c r="F11" s="39"/>
      <c r="G11" s="39"/>
    </row>
    <row r="12" spans="1:9">
      <c r="A12" s="41">
        <v>3</v>
      </c>
      <c r="B12" s="32">
        <v>44531</v>
      </c>
      <c r="C12" s="69">
        <v>401819119.47542119</v>
      </c>
      <c r="D12" s="113" t="s">
        <v>185</v>
      </c>
      <c r="E12" s="51"/>
      <c r="F12" s="39"/>
      <c r="G12" s="39"/>
    </row>
    <row r="13" spans="1:9">
      <c r="A13" s="41">
        <v>4</v>
      </c>
      <c r="B13" s="32">
        <v>44562</v>
      </c>
      <c r="C13" s="69">
        <v>461125199.95985991</v>
      </c>
      <c r="D13" s="113" t="s">
        <v>185</v>
      </c>
      <c r="E13" s="51"/>
      <c r="F13" s="39"/>
      <c r="G13" s="39"/>
    </row>
    <row r="14" spans="1:9" ht="15.75">
      <c r="A14" s="41">
        <v>5</v>
      </c>
      <c r="B14" s="32">
        <v>44593</v>
      </c>
      <c r="C14" s="69">
        <v>529042749.37489545</v>
      </c>
      <c r="D14" s="113" t="s">
        <v>185</v>
      </c>
      <c r="E14" s="51"/>
      <c r="F14" s="39"/>
      <c r="G14" s="39"/>
      <c r="I14" s="56"/>
    </row>
    <row r="15" spans="1:9" ht="15.75">
      <c r="A15" s="41">
        <v>6</v>
      </c>
      <c r="B15" s="32">
        <v>44621</v>
      </c>
      <c r="C15" s="69">
        <v>569774628.2471081</v>
      </c>
      <c r="D15" s="113" t="s">
        <v>185</v>
      </c>
      <c r="E15" s="51"/>
      <c r="F15" s="39"/>
      <c r="G15" s="39"/>
      <c r="I15" s="56"/>
    </row>
    <row r="16" spans="1:9" ht="15.75">
      <c r="A16" s="41">
        <v>7</v>
      </c>
      <c r="B16" s="32">
        <v>44652</v>
      </c>
      <c r="C16" s="69">
        <v>630761449.62949967</v>
      </c>
      <c r="D16" s="113" t="s">
        <v>185</v>
      </c>
      <c r="E16" s="55"/>
      <c r="F16" s="39"/>
      <c r="G16" s="39"/>
      <c r="I16" s="57"/>
    </row>
    <row r="17" spans="1:9" ht="15.75">
      <c r="A17" s="41">
        <v>8</v>
      </c>
      <c r="B17" s="32">
        <v>44682</v>
      </c>
      <c r="C17" s="69">
        <v>694898597.18508291</v>
      </c>
      <c r="D17" s="113" t="s">
        <v>185</v>
      </c>
      <c r="E17" s="51"/>
      <c r="F17" s="39"/>
      <c r="G17" s="39"/>
      <c r="I17" s="57"/>
    </row>
    <row r="18" spans="1:9" ht="15.75">
      <c r="A18" s="41">
        <v>9</v>
      </c>
      <c r="B18" s="32">
        <v>44713</v>
      </c>
      <c r="C18" s="69">
        <v>699441602.45922422</v>
      </c>
      <c r="D18" s="113" t="s">
        <v>185</v>
      </c>
      <c r="E18" s="51"/>
      <c r="F18" s="39" t="s">
        <v>137</v>
      </c>
      <c r="G18" s="39"/>
      <c r="I18" s="57"/>
    </row>
    <row r="19" spans="1:9" ht="15.75">
      <c r="A19" s="41">
        <v>10</v>
      </c>
      <c r="B19" s="32">
        <v>44743</v>
      </c>
      <c r="C19" s="69">
        <v>767625130.09669852</v>
      </c>
      <c r="D19" s="113" t="s">
        <v>185</v>
      </c>
      <c r="E19" s="51"/>
      <c r="F19" s="39"/>
      <c r="G19" s="39"/>
      <c r="I19" s="57"/>
    </row>
    <row r="20" spans="1:9" ht="15.75">
      <c r="A20" s="41">
        <v>11</v>
      </c>
      <c r="B20" s="32">
        <v>44774</v>
      </c>
      <c r="C20" s="69">
        <v>827790668.26418662</v>
      </c>
      <c r="D20" s="113" t="s">
        <v>185</v>
      </c>
      <c r="E20" s="51"/>
      <c r="F20" s="39"/>
      <c r="G20" s="39"/>
      <c r="I20" s="57"/>
    </row>
    <row r="21" spans="1:9" ht="15.75">
      <c r="A21" s="41">
        <v>12</v>
      </c>
      <c r="B21" s="32">
        <v>44805</v>
      </c>
      <c r="C21" s="69">
        <v>776533645.57452536</v>
      </c>
      <c r="D21" s="113" t="s">
        <v>185</v>
      </c>
      <c r="E21" s="51"/>
      <c r="F21" s="39"/>
      <c r="G21" s="39"/>
      <c r="I21" s="57"/>
    </row>
    <row r="22" spans="1:9" ht="15.75">
      <c r="A22" s="41">
        <v>13</v>
      </c>
      <c r="B22" s="32"/>
      <c r="C22" s="21"/>
      <c r="D22" s="21"/>
      <c r="E22" s="38"/>
      <c r="I22" s="57"/>
    </row>
    <row r="23" spans="1:9" ht="16.5" thickBot="1">
      <c r="A23" s="41">
        <v>14</v>
      </c>
      <c r="B23" s="21" t="s">
        <v>23</v>
      </c>
      <c r="C23" s="42">
        <f>ROUND(AVERAGE(C10:C21),0)</f>
        <v>658284659</v>
      </c>
      <c r="D23" s="21"/>
      <c r="E23"/>
      <c r="F23" s="29"/>
      <c r="G23" s="40"/>
      <c r="I23" s="57"/>
    </row>
    <row r="24" spans="1:9" ht="16.5" thickTop="1">
      <c r="A24" s="21"/>
      <c r="B24" s="21"/>
      <c r="C24" s="21"/>
      <c r="D24" s="21"/>
      <c r="E24"/>
      <c r="I24" s="57"/>
    </row>
    <row r="25" spans="1:9">
      <c r="B25" s="59" t="s">
        <v>185</v>
      </c>
      <c r="C25" s="58" t="s">
        <v>78</v>
      </c>
    </row>
    <row r="26" spans="1:9">
      <c r="B26" s="30"/>
      <c r="C26" s="31"/>
      <c r="D26" s="30"/>
      <c r="E26" s="31"/>
    </row>
  </sheetData>
  <phoneticPr fontId="0" type="noConversion"/>
  <printOptions horizontalCentered="1"/>
  <pageMargins left="0.75" right="0.5" top="0.75" bottom="0.75" header="0.25" footer="0.5"/>
  <pageSetup orientation="portrait" horizontalDpi="300" verticalDpi="300" r:id="rId1"/>
  <headerFooter alignWithMargins="0">
    <oddHeader>&amp;R&amp;8CASE NO. 2024-00276
ATTACHMENT 1
TO STAFF DR NO. 1-28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Methodology</vt:lpstr>
      <vt:lpstr>Calculation</vt:lpstr>
      <vt:lpstr>December 21</vt:lpstr>
      <vt:lpstr>Wp C</vt:lpstr>
      <vt:lpstr>Wp s rate</vt:lpstr>
      <vt:lpstr>WP S</vt:lpstr>
      <vt:lpstr>Wp L - LTD</vt:lpstr>
      <vt:lpstr>Wp W - CWIP</vt:lpstr>
      <vt:lpstr>Calculation!Print_Area</vt:lpstr>
      <vt:lpstr>'December 21'!Print_Area</vt:lpstr>
      <vt:lpstr>Methodology!Print_Area</vt:lpstr>
      <vt:lpstr>'Wp C'!Print_Area</vt:lpstr>
      <vt:lpstr>'Wp L - LTD'!Print_Area</vt:lpstr>
      <vt:lpstr>'WP S'!Print_Area</vt:lpstr>
      <vt:lpstr>'Wp s rate'!Print_Area</vt:lpstr>
      <vt:lpstr>'Wp W - CWIP'!Print_Area</vt:lpstr>
    </vt:vector>
  </TitlesOfParts>
  <Company>Atmos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Cagle</dc:creator>
  <cp:lastModifiedBy>Wilen, Eric</cp:lastModifiedBy>
  <cp:lastPrinted>2024-10-22T17:53:52Z</cp:lastPrinted>
  <dcterms:created xsi:type="dcterms:W3CDTF">2001-07-10T18:50:30Z</dcterms:created>
  <dcterms:modified xsi:type="dcterms:W3CDTF">2024-10-22T17:56:40Z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