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dSt-KY Rate Case\2024 KY Rate Case\Direct Testimony\Waller\"/>
    </mc:Choice>
  </mc:AlternateContent>
  <xr:revisionPtr revIDLastSave="0" documentId="13_ncr:1_{A3A633F5-D65E-45FF-A383-D3548EA1E7FF}" xr6:coauthVersionLast="47" xr6:coauthVersionMax="47" xr10:uidLastSave="{00000000-0000-0000-0000-000000000000}"/>
  <bookViews>
    <workbookView xWindow="-120" yWindow="-120" windowWidth="29040" windowHeight="15720" xr2:uid="{20A5B268-D0BD-4FB1-A0D9-F8266AFB95C3}"/>
  </bookViews>
  <sheets>
    <sheet name="GKW-2 Page 1" sheetId="1" r:id="rId1"/>
    <sheet name="GKW-2 Page 2" sheetId="2" r:id="rId2"/>
  </sheets>
  <definedNames>
    <definedName name="ALL" localSheetId="0">#REF!</definedName>
    <definedName name="ALL">#REF!</definedName>
    <definedName name="csAllowDetailBudgeting">1</definedName>
    <definedName name="csAllowLocalConsolidation">1</definedName>
    <definedName name="csAppName">"BudgetWeb"</definedName>
    <definedName name="csDE_CorporateItems_Dim01">"="</definedName>
    <definedName name="csDE_CorporateItems_Dim02">"="</definedName>
    <definedName name="csDE_CorporateItems_Dim03">"="</definedName>
    <definedName name="csDE_CorporateItems_Dim06">"="</definedName>
    <definedName name="csDE_CorporateItems_Dim07">"="</definedName>
    <definedName name="csDE_CorporateItems_Dim08">"="</definedName>
    <definedName name="csDE_CorporateItems_Dim09">"="</definedName>
    <definedName name="csDE_CorporateItems_Dim10">"="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input" localSheetId="0">#REF!</definedName>
    <definedName name="input">#REF!</definedName>
    <definedName name="METER" localSheetId="0">#REF!</definedName>
    <definedName name="METER">#REF!</definedName>
    <definedName name="PLANT" localSheetId="0">#REF!</definedName>
    <definedName name="PLANT">#REF!</definedName>
    <definedName name="_xlnm.Print_Area" localSheetId="0">'GKW-2 Page 1'!$A$1:$M$36</definedName>
    <definedName name="_xlnm.Print_Area" localSheetId="1">'GKW-2 Page 2'!$A$1:$J$15</definedName>
    <definedName name="Print_Area_MI">#REF!</definedName>
    <definedName name="_xlnm.Print_Titles" localSheetId="0">'GKW-2 Page 1'!$3:$6</definedName>
    <definedName name="report" localSheetId="0">#REF!</definedName>
    <definedName name="repo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I12" i="2"/>
  <c r="I11" i="2"/>
  <c r="J12" i="2"/>
  <c r="J11" i="2"/>
  <c r="J10" i="2" l="1"/>
  <c r="G11" i="2" l="1"/>
  <c r="G12" i="2"/>
  <c r="G10" i="2"/>
  <c r="E11" i="2"/>
  <c r="E12" i="2"/>
  <c r="E10" i="2"/>
  <c r="E12" i="1"/>
  <c r="E11" i="1"/>
  <c r="E10" i="1"/>
  <c r="A10" i="2" l="1"/>
  <c r="A11" i="2" s="1"/>
  <c r="A12" i="2" s="1"/>
  <c r="A13" i="2" s="1"/>
  <c r="A14" i="2" s="1"/>
  <c r="A15" i="2" s="1"/>
  <c r="A22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H15" i="2"/>
  <c r="F15" i="2"/>
  <c r="D15" i="2"/>
  <c r="G15" i="2" l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J32" i="1"/>
  <c r="J30" i="1"/>
  <c r="I15" i="2" l="1"/>
  <c r="J31" i="1"/>
  <c r="J34" i="1" s="1"/>
  <c r="G31" i="1"/>
  <c r="H32" i="1"/>
  <c r="F32" i="1"/>
  <c r="F31" i="1"/>
  <c r="I32" i="1"/>
  <c r="G32" i="1"/>
  <c r="G30" i="1"/>
  <c r="I30" i="1"/>
  <c r="H30" i="1"/>
  <c r="F30" i="1"/>
  <c r="H31" i="1"/>
  <c r="I31" i="1"/>
  <c r="E15" i="2"/>
  <c r="E15" i="1" l="1"/>
  <c r="E17" i="1"/>
  <c r="E16" i="1"/>
  <c r="F34" i="1"/>
  <c r="G34" i="1"/>
  <c r="I34" i="1"/>
  <c r="H34" i="1"/>
  <c r="E19" i="1" l="1"/>
  <c r="J15" i="2"/>
</calcChain>
</file>

<file path=xl/sharedStrings.xml><?xml version="1.0" encoding="utf-8"?>
<sst xmlns="http://schemas.openxmlformats.org/spreadsheetml/2006/main" count="74" uniqueCount="53">
  <si>
    <t>ATMOS ENERGY CORPORATION</t>
  </si>
  <si>
    <t>ALL COMPANIES</t>
  </si>
  <si>
    <t>A. Composite Allocation Factor:</t>
  </si>
  <si>
    <t>Total</t>
  </si>
  <si>
    <t>West Tex  Div</t>
  </si>
  <si>
    <t>CO/KS Div</t>
  </si>
  <si>
    <t>LA Div 007</t>
  </si>
  <si>
    <t>LA Div 077</t>
  </si>
  <si>
    <t>Kentucky/ MidStates Div</t>
  </si>
  <si>
    <t>Mississippi Div</t>
  </si>
  <si>
    <t xml:space="preserve">Mid-Tex  Div </t>
  </si>
  <si>
    <t>Atmos P/L</t>
  </si>
  <si>
    <t>AELIG</t>
  </si>
  <si>
    <t>UCGS-Barnsley</t>
  </si>
  <si>
    <t>TLGS</t>
  </si>
  <si>
    <t>TLGP</t>
  </si>
  <si>
    <t>Gross Direct PP&amp;E</t>
  </si>
  <si>
    <t>Average Number of Customers</t>
  </si>
  <si>
    <t>Total O&amp;M Expense *</t>
  </si>
  <si>
    <t>(* w/o Allocation )</t>
  </si>
  <si>
    <t xml:space="preserve"> </t>
  </si>
  <si>
    <t>Total O&amp;M Expense</t>
  </si>
  <si>
    <t>Atmos Energy Corporation</t>
  </si>
  <si>
    <t xml:space="preserve">Atmos Energy Mid States Div </t>
  </si>
  <si>
    <t xml:space="preserve">Development of Allocation Factors </t>
  </si>
  <si>
    <t>Div #</t>
  </si>
  <si>
    <t>Division Name</t>
  </si>
  <si>
    <t>Percent of MidStates Property</t>
  </si>
  <si>
    <t>Percent of MidStates  Customers</t>
  </si>
  <si>
    <t>MidStates Allocation Percent</t>
  </si>
  <si>
    <t>09</t>
  </si>
  <si>
    <t>KENTUCKY</t>
  </si>
  <si>
    <t>TENNESSEE</t>
  </si>
  <si>
    <t>VIRGINIA</t>
  </si>
  <si>
    <t>Remaining non reg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</si>
  <si>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</si>
  <si>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</si>
  <si>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</si>
  <si>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</si>
  <si>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</si>
  <si>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</si>
  <si>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</si>
  <si>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</si>
  <si>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</si>
  <si>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</si>
  <si>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Line #</t>
  </si>
  <si>
    <t>Effective October 1, 2023</t>
  </si>
  <si>
    <t>Allocation of Atmos Corporate (Co. # 10) Cost Based on 12 Month Period Ended 9/30/23</t>
  </si>
  <si>
    <t>Sept ' 23 Direct Property Plant &amp; Equipment</t>
  </si>
  <si>
    <t>Total Composite Factor for FY 2024</t>
  </si>
  <si>
    <t>Sept '23 Total O&amp;M w/o 922</t>
  </si>
  <si>
    <t>Percent of MidStates  O&amp;M</t>
  </si>
  <si>
    <t>Sept '23 Avg Number of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</si>
</sst>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_(* #,##0.0000000_);_(* \(#,##0.0000000\);_(* &quot;-&quot;??_);_(@_)"/>
    <numFmt numFmtId="166" formatCode="0.00000"/>
    <numFmt numFmtId="167" formatCode="#,##0.00000_);[Red]\(#,##0.00000\)"/>
    <numFmt numFmtId="168" formatCode="0.00000_);[Red]\(0.00000\)"/>
    <numFmt numFmtId="169" formatCode="0.000000"/>
  </numFmts>
  <fonts count="15">
    <font>
      <sz val="10"/>
      <name val="Arial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2"/>
      <name val="Times New Roman"/>
      <family val="1"/>
    </font>
    <font>
      <sz val="10"/>
      <color indexed="5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0" fontId="4" fillId="2" borderId="0">
      <alignment horizontal="right"/>
    </xf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164" fontId="3" fillId="0" borderId="0" xfId="1" applyNumberFormat="1" applyFont="1" applyFill="1" applyAlignment="1">
      <alignment horizontal="centerContinuous"/>
    </xf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1" fillId="0" borderId="0" xfId="1" applyNumberFormat="1" applyFont="1" applyFill="1" applyAlignment="1">
      <alignment horizontal="centerContinuous"/>
    </xf>
    <xf numFmtId="164" fontId="1" fillId="0" borderId="0" xfId="1" applyNumberFormat="1" applyFont="1" applyFill="1" applyAlignment="1">
      <alignment horizontal="centerContinuous"/>
    </xf>
    <xf numFmtId="40" fontId="4" fillId="2" borderId="0" xfId="3" applyAlignment="1">
      <alignment horizontal="centerContinuous"/>
    </xf>
    <xf numFmtId="40" fontId="1" fillId="0" borderId="0" xfId="0" applyNumberFormat="1" applyFont="1" applyAlignment="1">
      <alignment horizontal="centerContinuous"/>
    </xf>
    <xf numFmtId="0" fontId="3" fillId="0" borderId="0" xfId="0" applyFont="1"/>
    <xf numFmtId="49" fontId="1" fillId="0" borderId="0" xfId="1" applyNumberFormat="1" applyFont="1" applyFill="1" applyAlignment="1">
      <alignment horizontal="left"/>
    </xf>
    <xf numFmtId="164" fontId="3" fillId="0" borderId="0" xfId="1" applyNumberFormat="1" applyFont="1" applyFill="1" applyAlignment="1"/>
    <xf numFmtId="49" fontId="5" fillId="0" borderId="0" xfId="1" applyNumberFormat="1" applyFont="1" applyFill="1" applyAlignment="1">
      <alignment horizontal="left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quotePrefix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center"/>
    </xf>
    <xf numFmtId="10" fontId="3" fillId="0" borderId="3" xfId="2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49" fontId="3" fillId="0" borderId="0" xfId="1" applyNumberFormat="1" applyFont="1" applyFill="1" applyAlignment="1">
      <alignment horizontal="center"/>
    </xf>
    <xf numFmtId="0" fontId="3" fillId="0" borderId="0" xfId="1" quotePrefix="1" applyNumberFormat="1" applyFont="1" applyFill="1" applyAlignment="1">
      <alignment horizontal="left"/>
    </xf>
    <xf numFmtId="0" fontId="3" fillId="0" borderId="0" xfId="1" applyNumberFormat="1" applyFont="1" applyFill="1"/>
    <xf numFmtId="164" fontId="1" fillId="0" borderId="3" xfId="1" applyNumberFormat="1" applyFont="1" applyFill="1" applyBorder="1"/>
    <xf numFmtId="164" fontId="3" fillId="0" borderId="3" xfId="1" applyNumberFormat="1" applyFont="1" applyFill="1" applyBorder="1"/>
    <xf numFmtId="164" fontId="3" fillId="0" borderId="0" xfId="1" applyNumberFormat="1" applyFont="1" applyFill="1"/>
    <xf numFmtId="164" fontId="3" fillId="0" borderId="4" xfId="1" applyNumberFormat="1" applyFont="1" applyFill="1" applyBorder="1"/>
    <xf numFmtId="0" fontId="3" fillId="0" borderId="0" xfId="1" applyNumberFormat="1" applyFont="1" applyFill="1" applyAlignment="1">
      <alignment horizontal="left"/>
    </xf>
    <xf numFmtId="164" fontId="8" fillId="0" borderId="0" xfId="1" applyNumberFormat="1" applyFont="1" applyFill="1" applyBorder="1"/>
    <xf numFmtId="164" fontId="9" fillId="0" borderId="0" xfId="1" applyNumberFormat="1" applyFont="1" applyFill="1" applyBorder="1"/>
    <xf numFmtId="164" fontId="10" fillId="0" borderId="0" xfId="1" applyNumberFormat="1" applyFont="1" applyFill="1" applyBorder="1"/>
    <xf numFmtId="0" fontId="3" fillId="0" borderId="0" xfId="0" quotePrefix="1" applyFont="1" applyAlignment="1">
      <alignment horizontal="left"/>
    </xf>
    <xf numFmtId="164" fontId="3" fillId="0" borderId="0" xfId="0" applyNumberFormat="1" applyFont="1"/>
    <xf numFmtId="9" fontId="1" fillId="0" borderId="0" xfId="2" applyFont="1" applyFill="1"/>
    <xf numFmtId="10" fontId="1" fillId="0" borderId="3" xfId="2" applyNumberFormat="1" applyFont="1" applyFill="1" applyBorder="1"/>
    <xf numFmtId="9" fontId="1" fillId="0" borderId="0" xfId="2" quotePrefix="1" applyFont="1" applyFill="1" applyAlignment="1">
      <alignment horizontal="left"/>
    </xf>
    <xf numFmtId="10" fontId="1" fillId="0" borderId="0" xfId="2" applyNumberFormat="1" applyFont="1" applyFill="1" applyBorder="1"/>
    <xf numFmtId="0" fontId="1" fillId="0" borderId="0" xfId="2" applyNumberFormat="1" applyFont="1" applyFill="1" applyBorder="1"/>
    <xf numFmtId="0" fontId="1" fillId="0" borderId="0" xfId="2" applyNumberFormat="1" applyFont="1" applyFill="1"/>
    <xf numFmtId="49" fontId="11" fillId="0" borderId="0" xfId="1" applyNumberFormat="1" applyFont="1" applyFill="1" applyAlignment="1">
      <alignment horizontal="center"/>
    </xf>
    <xf numFmtId="9" fontId="12" fillId="0" borderId="0" xfId="2" quotePrefix="1" applyFont="1" applyFill="1" applyAlignment="1">
      <alignment horizontal="left"/>
    </xf>
    <xf numFmtId="9" fontId="12" fillId="0" borderId="0" xfId="2" applyFont="1" applyFill="1"/>
    <xf numFmtId="10" fontId="13" fillId="0" borderId="0" xfId="2" applyNumberFormat="1" applyFont="1" applyFill="1" applyBorder="1"/>
    <xf numFmtId="164" fontId="12" fillId="0" borderId="0" xfId="1" applyNumberFormat="1" applyFont="1" applyFill="1" applyAlignment="1">
      <alignment horizontal="right"/>
    </xf>
    <xf numFmtId="0" fontId="12" fillId="0" borderId="0" xfId="0" applyFont="1" applyAlignment="1">
      <alignment horizontal="right"/>
    </xf>
    <xf numFmtId="10" fontId="12" fillId="0" borderId="0" xfId="2" applyNumberFormat="1" applyFont="1" applyFill="1" applyBorder="1" applyAlignment="1">
      <alignment horizontal="right"/>
    </xf>
    <xf numFmtId="0" fontId="14" fillId="0" borderId="0" xfId="0" applyFont="1"/>
    <xf numFmtId="0" fontId="0" fillId="0" borderId="1" xfId="0" applyBorder="1"/>
    <xf numFmtId="0" fontId="1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right"/>
    </xf>
    <xf numFmtId="168" fontId="14" fillId="0" borderId="0" xfId="0" applyNumberFormat="1" applyFont="1"/>
    <xf numFmtId="0" fontId="0" fillId="0" borderId="0" xfId="0" applyAlignment="1">
      <alignment horizontal="right"/>
    </xf>
    <xf numFmtId="168" fontId="0" fillId="0" borderId="1" xfId="0" applyNumberFormat="1" applyBorder="1"/>
    <xf numFmtId="168" fontId="14" fillId="0" borderId="1" xfId="0" applyNumberFormat="1" applyFont="1" applyBorder="1"/>
    <xf numFmtId="169" fontId="0" fillId="0" borderId="0" xfId="0" applyNumberFormat="1"/>
    <xf numFmtId="39" fontId="0" fillId="0" borderId="0" xfId="0" applyNumberFormat="1"/>
    <xf numFmtId="0" fontId="2" fillId="0" borderId="0" xfId="0" applyFont="1" applyAlignment="1">
      <alignment horizontal="center"/>
    </xf>
    <xf numFmtId="43" fontId="0" fillId="0" borderId="0" xfId="0" applyNumberFormat="1"/>
    <xf numFmtId="0" fontId="3" fillId="0" borderId="0" xfId="1" applyNumberFormat="1" applyFont="1" applyFill="1" applyAlignment="1">
      <alignment horizontal="center"/>
    </xf>
    <xf numFmtId="164" fontId="3" fillId="0" borderId="6" xfId="1" applyNumberFormat="1" applyFont="1" applyFill="1" applyBorder="1" applyAlignment="1">
      <alignment horizontal="center"/>
    </xf>
    <xf numFmtId="164" fontId="3" fillId="0" borderId="6" xfId="1" applyNumberFormat="1" applyFont="1" applyFill="1" applyBorder="1"/>
    <xf numFmtId="164" fontId="3" fillId="0" borderId="7" xfId="1" applyNumberFormat="1" applyFont="1" applyFill="1" applyBorder="1"/>
    <xf numFmtId="164" fontId="9" fillId="0" borderId="5" xfId="1" applyNumberFormat="1" applyFont="1" applyFill="1" applyBorder="1"/>
    <xf numFmtId="165" fontId="3" fillId="0" borderId="5" xfId="1" applyNumberFormat="1" applyFont="1" applyFill="1" applyBorder="1"/>
    <xf numFmtId="10" fontId="1" fillId="0" borderId="6" xfId="1" applyNumberFormat="1" applyFont="1" applyFill="1" applyBorder="1"/>
    <xf numFmtId="10" fontId="1" fillId="0" borderId="5" xfId="1" applyNumberFormat="1" applyFont="1" applyFill="1" applyBorder="1"/>
    <xf numFmtId="10" fontId="1" fillId="0" borderId="6" xfId="2" applyNumberFormat="1" applyFont="1" applyFill="1" applyBorder="1"/>
    <xf numFmtId="0" fontId="1" fillId="0" borderId="0" xfId="0" quotePrefix="1" applyFont="1" applyAlignment="1">
      <alignment horizontal="center"/>
    </xf>
    <xf numFmtId="0" fontId="1" fillId="0" borderId="8" xfId="0" quotePrefix="1" applyFont="1" applyBorder="1" applyAlignment="1">
      <alignment horizontal="center"/>
    </xf>
    <xf numFmtId="37" fontId="0" fillId="0" borderId="0" xfId="0" applyNumberFormat="1"/>
    <xf numFmtId="164" fontId="2" fillId="0" borderId="0" xfId="1" applyNumberFormat="1" applyFill="1"/>
    <xf numFmtId="167" fontId="0" fillId="0" borderId="0" xfId="0" applyNumberFormat="1"/>
    <xf numFmtId="37" fontId="2" fillId="0" borderId="0" xfId="1" applyNumberFormat="1" applyFill="1"/>
    <xf numFmtId="39" fontId="0" fillId="0" borderId="1" xfId="0" applyNumberFormat="1" applyBorder="1"/>
    <xf numFmtId="166" fontId="0" fillId="0" borderId="1" xfId="0" applyNumberFormat="1" applyBorder="1"/>
    <xf numFmtId="40" fontId="0" fillId="0" borderId="1" xfId="0" applyNumberFormat="1" applyBorder="1"/>
    <xf numFmtId="167" fontId="0" fillId="0" borderId="1" xfId="0" applyNumberFormat="1" applyBorder="1"/>
    <xf numFmtId="37" fontId="0" fillId="0" borderId="1" xfId="0" applyNumberFormat="1" applyBorder="1"/>
    <xf numFmtId="40" fontId="0" fillId="0" borderId="0" xfId="0" applyNumberFormat="1"/>
    <xf numFmtId="9" fontId="0" fillId="0" borderId="0" xfId="2" applyFont="1"/>
    <xf numFmtId="10" fontId="0" fillId="0" borderId="0" xfId="2" applyNumberFormat="1" applyFont="1"/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0" fillId="0" borderId="0" xfId="0" applyNumberFormat="1"/>
    <xf numFmtId="10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</cellXfs>
  <cellStyles count="4">
    <cellStyle name="Comma" xfId="1" builtinId="3"/>
    <cellStyle name="Normal" xfId="0" builtinId="0"/>
    <cellStyle name="Output Amounts" xfId="3" xr:uid="{787D24F4-A7CB-4D1B-8D6E-77E663EA25E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366DD-F70B-44CB-BAFB-5EBC2EA08021}">
  <sheetPr>
    <pageSetUpPr fitToPage="1"/>
  </sheetPr>
  <dimension ref="A1:T35"/>
  <sheetViews>
    <sheetView showGridLines="0" tabSelected="1" view="pageBreakPreview" zoomScaleNormal="88" zoomScaleSheetLayoutView="100" workbookViewId="0">
      <selection activeCell="D38" sqref="D38"/>
    </sheetView>
  </sheetViews>
  <sheetFormatPr defaultColWidth="9.140625" defaultRowHeight="12.75"/>
  <cols>
    <col min="1" max="1" width="9.140625" style="10"/>
    <col min="2" max="2" width="4" style="25" customWidth="1"/>
    <col min="3" max="3" width="37.28515625" style="10" customWidth="1"/>
    <col min="4" max="4" width="4" style="10" customWidth="1"/>
    <col min="5" max="5" width="19.85546875" style="10" bestFit="1" customWidth="1"/>
    <col min="6" max="6" width="17.42578125" style="30" customWidth="1"/>
    <col min="7" max="7" width="15.85546875" style="10" customWidth="1"/>
    <col min="8" max="9" width="15.42578125" style="10" customWidth="1"/>
    <col min="10" max="10" width="16.85546875" style="10" customWidth="1"/>
    <col min="11" max="11" width="15.42578125" style="10" customWidth="1"/>
    <col min="12" max="13" width="16.85546875" style="10" customWidth="1"/>
    <col min="14" max="14" width="17" style="10" customWidth="1"/>
    <col min="15" max="15" width="14.28515625" bestFit="1" customWidth="1"/>
    <col min="16" max="16" width="14.28515625" style="10" bestFit="1" customWidth="1"/>
    <col min="17" max="17" width="15" style="10" bestFit="1" customWidth="1"/>
    <col min="18" max="18" width="16" bestFit="1" customWidth="1"/>
    <col min="19" max="19" width="11.5703125" style="10" customWidth="1"/>
    <col min="20" max="20" width="7.7109375" style="10" bestFit="1" customWidth="1"/>
    <col min="21" max="16384" width="9.140625" style="10"/>
  </cols>
  <sheetData>
    <row r="1" spans="1:20" s="5" customFormat="1">
      <c r="B1" s="1" t="s">
        <v>46</v>
      </c>
      <c r="C1" s="1"/>
      <c r="D1" s="1"/>
      <c r="E1" s="1"/>
      <c r="F1" s="2"/>
      <c r="G1" s="1"/>
      <c r="H1" s="1"/>
      <c r="I1" s="1"/>
      <c r="J1" s="3"/>
      <c r="K1" s="3"/>
      <c r="L1" s="1"/>
      <c r="M1" s="1"/>
      <c r="N1" s="1"/>
      <c r="O1" s="3"/>
      <c r="P1" s="4"/>
      <c r="S1" s="4"/>
    </row>
    <row r="2" spans="1:20" s="5" customFormat="1" ht="15">
      <c r="B2" s="6" t="s">
        <v>0</v>
      </c>
      <c r="C2" s="1"/>
      <c r="D2" s="1"/>
      <c r="E2" s="1"/>
      <c r="F2" s="7"/>
      <c r="G2" s="1"/>
      <c r="H2" s="1"/>
      <c r="I2" s="1"/>
      <c r="J2" s="3"/>
      <c r="K2" s="3"/>
      <c r="L2" s="1"/>
      <c r="M2" s="1"/>
      <c r="N2" s="8"/>
      <c r="O2" s="3"/>
      <c r="P2" s="4"/>
      <c r="S2" s="4"/>
    </row>
    <row r="3" spans="1:20" s="5" customFormat="1">
      <c r="B3" s="6" t="s">
        <v>47</v>
      </c>
      <c r="C3" s="1"/>
      <c r="D3" s="1"/>
      <c r="E3" s="1"/>
      <c r="F3" s="7"/>
      <c r="G3" s="1"/>
      <c r="H3" s="1"/>
      <c r="I3" s="1"/>
      <c r="J3" s="1"/>
      <c r="K3" s="3"/>
      <c r="L3" s="1"/>
      <c r="M3" s="1"/>
      <c r="N3" s="9"/>
      <c r="O3" s="3"/>
      <c r="P3" s="4"/>
      <c r="S3" s="4"/>
    </row>
    <row r="4" spans="1:20">
      <c r="B4" s="10"/>
      <c r="C4" s="1"/>
      <c r="D4" s="1"/>
      <c r="E4" s="1"/>
      <c r="F4" s="7"/>
      <c r="G4" s="1"/>
      <c r="H4" s="1"/>
      <c r="I4" s="1"/>
      <c r="J4" s="1"/>
      <c r="L4" s="1"/>
      <c r="M4" s="1"/>
      <c r="S4" s="1"/>
      <c r="T4" s="3"/>
    </row>
    <row r="5" spans="1:20">
      <c r="B5" s="11"/>
      <c r="F5" s="12"/>
    </row>
    <row r="6" spans="1:20" s="14" customFormat="1" ht="14.25">
      <c r="B6" s="13"/>
    </row>
    <row r="7" spans="1:20" s="17" customFormat="1" ht="15.75">
      <c r="B7" s="11"/>
      <c r="C7" s="15" t="s">
        <v>1</v>
      </c>
      <c r="D7" s="16"/>
      <c r="E7" s="16"/>
      <c r="F7" s="14">
        <v>30</v>
      </c>
      <c r="G7" s="14">
        <v>60</v>
      </c>
      <c r="H7" s="14">
        <v>20</v>
      </c>
      <c r="I7" s="14">
        <v>20</v>
      </c>
      <c r="J7" s="14">
        <v>50</v>
      </c>
      <c r="K7" s="14">
        <v>70</v>
      </c>
      <c r="L7" s="14">
        <v>80</v>
      </c>
      <c r="M7" s="14">
        <v>180</v>
      </c>
    </row>
    <row r="8" spans="1:20" s="17" customFormat="1" ht="25.5">
      <c r="B8" s="18" t="s">
        <v>2</v>
      </c>
      <c r="C8" s="19"/>
      <c r="E8" s="20" t="s">
        <v>3</v>
      </c>
      <c r="F8" s="65" t="s">
        <v>4</v>
      </c>
      <c r="G8" s="20" t="s">
        <v>5</v>
      </c>
      <c r="H8" s="20" t="s">
        <v>6</v>
      </c>
      <c r="I8" s="20" t="s">
        <v>7</v>
      </c>
      <c r="J8" s="21" t="s">
        <v>8</v>
      </c>
      <c r="K8" s="20" t="s">
        <v>9</v>
      </c>
      <c r="L8" s="20" t="s">
        <v>10</v>
      </c>
      <c r="M8" s="22" t="s">
        <v>11</v>
      </c>
    </row>
    <row r="9" spans="1:20">
      <c r="C9" s="73" t="s">
        <v>35</v>
      </c>
      <c r="E9" s="73" t="s">
        <v>36</v>
      </c>
      <c r="F9" s="74" t="s">
        <v>37</v>
      </c>
      <c r="G9" s="73" t="s">
        <v>38</v>
      </c>
      <c r="H9" s="73" t="s">
        <v>39</v>
      </c>
      <c r="I9" s="73" t="s">
        <v>40</v>
      </c>
      <c r="J9" s="73" t="s">
        <v>41</v>
      </c>
      <c r="K9" s="73" t="s">
        <v>42</v>
      </c>
      <c r="L9" s="73" t="s">
        <v>43</v>
      </c>
      <c r="M9" s="73" t="s">
        <v>44</v>
      </c>
    </row>
    <row r="10" spans="1:20" s="27" customFormat="1">
      <c r="A10" s="64">
        <f>A9+1</f>
        <v>1</v>
      </c>
      <c r="B10" s="25"/>
      <c r="C10" s="26" t="s">
        <v>16</v>
      </c>
      <c r="E10" s="28">
        <f>F10+G10+H10+I10+J10+K10+L10+M10+F25+G25+H25+I25+J25</f>
        <v>22193333977.869999</v>
      </c>
      <c r="F10" s="66">
        <v>1486022704.3599999</v>
      </c>
      <c r="G10" s="29">
        <v>942787206.50999999</v>
      </c>
      <c r="H10" s="29"/>
      <c r="I10" s="29">
        <v>1635556907.04</v>
      </c>
      <c r="J10" s="29">
        <v>1905675222.8399999</v>
      </c>
      <c r="K10" s="29">
        <v>1198494627.74</v>
      </c>
      <c r="L10" s="29">
        <v>9401118962.3899994</v>
      </c>
      <c r="M10" s="29">
        <v>5556555135.3100004</v>
      </c>
    </row>
    <row r="11" spans="1:20" s="27" customFormat="1">
      <c r="A11" s="64">
        <f t="shared" ref="A11:A34" si="0">A10+1</f>
        <v>2</v>
      </c>
      <c r="B11" s="25"/>
      <c r="C11" s="27" t="s">
        <v>17</v>
      </c>
      <c r="E11" s="28">
        <f>F11+G11+H11+I11+J11+K11+L11+M11+F26+G26+H26+I26+J26</f>
        <v>3349562</v>
      </c>
      <c r="F11" s="67">
        <v>317188</v>
      </c>
      <c r="G11" s="29">
        <v>270532</v>
      </c>
      <c r="H11" s="29"/>
      <c r="I11" s="29">
        <v>361942</v>
      </c>
      <c r="J11" s="29">
        <v>364995</v>
      </c>
      <c r="K11" s="29">
        <v>249428</v>
      </c>
      <c r="L11" s="29">
        <v>1784960</v>
      </c>
      <c r="M11" s="29">
        <v>293</v>
      </c>
    </row>
    <row r="12" spans="1:20" s="27" customFormat="1">
      <c r="A12" s="64">
        <f t="shared" si="0"/>
        <v>3</v>
      </c>
      <c r="B12" s="25"/>
      <c r="C12" s="26" t="s">
        <v>18</v>
      </c>
      <c r="E12" s="28">
        <f>F12+G12+H12+I12+J12+K12+L12+M12+F27+G27+H27+I27+J27</f>
        <v>583390524.89999998</v>
      </c>
      <c r="F12" s="67">
        <v>39961802.899999999</v>
      </c>
      <c r="G12" s="29">
        <v>35737712.68</v>
      </c>
      <c r="H12" s="31"/>
      <c r="I12" s="31">
        <v>38928874.640000001</v>
      </c>
      <c r="J12" s="29">
        <v>46118707.18</v>
      </c>
      <c r="K12" s="29">
        <v>39279343.469999999</v>
      </c>
      <c r="L12" s="29">
        <v>208717060.69999999</v>
      </c>
      <c r="M12" s="29">
        <v>171814701.78</v>
      </c>
    </row>
    <row r="13" spans="1:20" s="27" customFormat="1">
      <c r="A13" s="64">
        <f t="shared" si="0"/>
        <v>4</v>
      </c>
      <c r="B13" s="25"/>
      <c r="C13" s="32" t="s">
        <v>19</v>
      </c>
      <c r="E13" s="33"/>
      <c r="F13" s="68"/>
      <c r="G13" s="34"/>
      <c r="H13" s="34"/>
      <c r="I13" s="34"/>
      <c r="J13" s="34" t="s">
        <v>20</v>
      </c>
      <c r="K13" s="34"/>
      <c r="L13" s="34"/>
      <c r="M13" s="35"/>
    </row>
    <row r="14" spans="1:20">
      <c r="A14" s="64">
        <f t="shared" si="0"/>
        <v>5</v>
      </c>
      <c r="B14" s="36"/>
      <c r="E14" s="37"/>
      <c r="F14" s="69"/>
      <c r="G14" s="37"/>
      <c r="J14" s="37"/>
    </row>
    <row r="15" spans="1:20" s="38" customFormat="1">
      <c r="A15" s="64">
        <f t="shared" si="0"/>
        <v>6</v>
      </c>
      <c r="B15" s="25"/>
      <c r="C15" s="26" t="s">
        <v>16</v>
      </c>
      <c r="E15" s="39">
        <f>SUM(F15:M15,F30:J30)</f>
        <v>1.0001</v>
      </c>
      <c r="F15" s="70">
        <v>6.6900000000000071E-2</v>
      </c>
      <c r="G15" s="39">
        <v>4.2500000000000003E-2</v>
      </c>
      <c r="H15" s="39">
        <v>0</v>
      </c>
      <c r="I15" s="39">
        <v>7.3700000000000002E-2</v>
      </c>
      <c r="J15" s="39">
        <v>8.5900000000000004E-2</v>
      </c>
      <c r="K15" s="39">
        <v>5.3999999999999999E-2</v>
      </c>
      <c r="L15" s="39">
        <v>0.42359999999999998</v>
      </c>
      <c r="M15" s="39">
        <v>0.25040000000000001</v>
      </c>
    </row>
    <row r="16" spans="1:20" s="38" customFormat="1">
      <c r="A16" s="64">
        <f t="shared" si="0"/>
        <v>7</v>
      </c>
      <c r="B16" s="25"/>
      <c r="C16" s="27" t="s">
        <v>17</v>
      </c>
      <c r="E16" s="39">
        <f t="shared" ref="E16:E17" si="1">SUM(F16:R16,F31:J31)</f>
        <v>1</v>
      </c>
      <c r="F16" s="70">
        <v>9.4500000000000028E-2</v>
      </c>
      <c r="G16" s="39">
        <v>8.0799999999999997E-2</v>
      </c>
      <c r="H16" s="39">
        <v>0</v>
      </c>
      <c r="I16" s="39">
        <v>0.1081</v>
      </c>
      <c r="J16" s="39">
        <v>0.109</v>
      </c>
      <c r="K16" s="39">
        <v>7.4499999999999997E-2</v>
      </c>
      <c r="L16" s="39">
        <v>0.53290000000000004</v>
      </c>
      <c r="M16" s="39">
        <v>1E-4</v>
      </c>
    </row>
    <row r="17" spans="1:19" s="38" customFormat="1">
      <c r="A17" s="64">
        <f t="shared" si="0"/>
        <v>8</v>
      </c>
      <c r="B17" s="25"/>
      <c r="C17" s="26" t="s">
        <v>21</v>
      </c>
      <c r="E17" s="39">
        <f t="shared" si="1"/>
        <v>1</v>
      </c>
      <c r="F17" s="70">
        <v>6.8300000000000138E-2</v>
      </c>
      <c r="G17" s="39">
        <v>6.13E-2</v>
      </c>
      <c r="H17" s="39">
        <v>0</v>
      </c>
      <c r="I17" s="39">
        <v>6.6699999999999995E-2</v>
      </c>
      <c r="J17" s="39">
        <v>7.9100000000000004E-2</v>
      </c>
      <c r="K17" s="39">
        <v>6.7299999999999999E-2</v>
      </c>
      <c r="L17" s="39">
        <v>0.35780000000000001</v>
      </c>
      <c r="M17" s="39">
        <v>0.29449999999999998</v>
      </c>
    </row>
    <row r="18" spans="1:19" s="38" customFormat="1">
      <c r="A18" s="64">
        <f t="shared" si="0"/>
        <v>9</v>
      </c>
      <c r="B18" s="25"/>
      <c r="C18" s="40"/>
      <c r="E18" s="41"/>
      <c r="F18" s="71"/>
      <c r="G18" s="41"/>
      <c r="H18" s="41"/>
      <c r="I18" s="41"/>
      <c r="J18" s="41"/>
      <c r="K18" s="41"/>
      <c r="L18" s="41"/>
      <c r="M18" s="41"/>
    </row>
    <row r="19" spans="1:19" s="38" customFormat="1">
      <c r="A19" s="64">
        <f t="shared" si="0"/>
        <v>10</v>
      </c>
      <c r="B19" s="25"/>
      <c r="C19" s="40" t="s">
        <v>49</v>
      </c>
      <c r="E19" s="39">
        <f>SUM(F19:R19,F34:J34)-0.0001</f>
        <v>1</v>
      </c>
      <c r="F19" s="72">
        <v>7.6600000000000223E-2</v>
      </c>
      <c r="G19" s="39">
        <v>6.1499999999999999E-2</v>
      </c>
      <c r="H19" s="39">
        <v>0</v>
      </c>
      <c r="I19" s="39">
        <v>8.2799999999999999E-2</v>
      </c>
      <c r="J19" s="39">
        <v>9.1300000000000006E-2</v>
      </c>
      <c r="K19" s="39">
        <v>6.5299999999999997E-2</v>
      </c>
      <c r="L19" s="39">
        <v>0.43809999999999999</v>
      </c>
      <c r="M19" s="39">
        <v>0.1817</v>
      </c>
    </row>
    <row r="20" spans="1:19" s="38" customFormat="1">
      <c r="A20" s="64">
        <f t="shared" si="0"/>
        <v>11</v>
      </c>
      <c r="B20" s="25"/>
      <c r="C20" s="40"/>
      <c r="E20" s="41"/>
      <c r="F20" s="71"/>
      <c r="G20" s="41"/>
      <c r="H20" s="41"/>
      <c r="I20" s="41"/>
      <c r="J20" s="41"/>
      <c r="K20" s="41"/>
      <c r="L20" s="41"/>
      <c r="M20" s="41"/>
      <c r="N20" s="42"/>
      <c r="O20" s="42"/>
      <c r="P20" s="42"/>
      <c r="Q20" s="43"/>
      <c r="R20" s="42"/>
      <c r="S20" s="43"/>
    </row>
    <row r="21" spans="1:19" s="46" customFormat="1" ht="15.75">
      <c r="A21" s="64">
        <f t="shared" si="0"/>
        <v>12</v>
      </c>
      <c r="B21" s="44"/>
      <c r="C21" s="45"/>
      <c r="E21" s="47"/>
      <c r="F21" s="48"/>
      <c r="G21" s="49"/>
      <c r="H21" s="49"/>
      <c r="I21" s="49"/>
      <c r="J21" s="49"/>
      <c r="K21" s="49"/>
      <c r="L21" s="49"/>
      <c r="M21" s="49"/>
      <c r="N21" s="49"/>
      <c r="O21" s="49"/>
      <c r="P21" s="50"/>
      <c r="Q21" s="49"/>
      <c r="R21" s="49"/>
    </row>
    <row r="22" spans="1:19" ht="14.25">
      <c r="A22" s="64">
        <f t="shared" si="0"/>
        <v>13</v>
      </c>
      <c r="F22" s="14">
        <v>220</v>
      </c>
      <c r="G22" s="14">
        <v>232</v>
      </c>
      <c r="H22" s="14">
        <v>234</v>
      </c>
      <c r="I22" s="14">
        <v>303</v>
      </c>
    </row>
    <row r="23" spans="1:19">
      <c r="A23" s="64">
        <f t="shared" si="0"/>
        <v>14</v>
      </c>
      <c r="F23" s="23" t="s">
        <v>12</v>
      </c>
      <c r="G23" s="23" t="s">
        <v>13</v>
      </c>
      <c r="H23" s="23" t="s">
        <v>14</v>
      </c>
      <c r="I23" s="23" t="s">
        <v>15</v>
      </c>
      <c r="J23" s="24" t="s">
        <v>34</v>
      </c>
    </row>
    <row r="24" spans="1:19">
      <c r="A24" s="64">
        <f t="shared" si="0"/>
        <v>15</v>
      </c>
      <c r="F24" s="10"/>
      <c r="G24"/>
      <c r="I24"/>
      <c r="J24"/>
    </row>
    <row r="25" spans="1:19">
      <c r="A25" s="64">
        <f t="shared" si="0"/>
        <v>16</v>
      </c>
      <c r="C25" s="26" t="s">
        <v>16</v>
      </c>
      <c r="F25" s="29">
        <v>5174281.8600000003</v>
      </c>
      <c r="G25" s="29">
        <v>13058627.08</v>
      </c>
      <c r="H25" s="29">
        <v>8480854.7100000009</v>
      </c>
      <c r="I25" s="29">
        <v>23739880.920000002</v>
      </c>
      <c r="J25" s="29">
        <v>16669567.109999999</v>
      </c>
    </row>
    <row r="26" spans="1:19">
      <c r="A26" s="64">
        <f t="shared" si="0"/>
        <v>17</v>
      </c>
      <c r="C26" s="27" t="s">
        <v>17</v>
      </c>
      <c r="F26" s="29">
        <v>218</v>
      </c>
      <c r="G26" s="29">
        <v>0</v>
      </c>
      <c r="H26" s="29"/>
      <c r="I26" s="29">
        <v>6</v>
      </c>
      <c r="J26" s="29">
        <v>0</v>
      </c>
    </row>
    <row r="27" spans="1:19">
      <c r="A27" s="64">
        <f t="shared" si="0"/>
        <v>18</v>
      </c>
      <c r="C27" s="26" t="s">
        <v>18</v>
      </c>
      <c r="F27" s="29">
        <v>984095.38</v>
      </c>
      <c r="G27" s="29">
        <v>206246.35</v>
      </c>
      <c r="H27" s="29">
        <v>554927.56000000006</v>
      </c>
      <c r="I27" s="29">
        <v>869007.26</v>
      </c>
      <c r="J27" s="29">
        <v>218045</v>
      </c>
    </row>
    <row r="28" spans="1:19">
      <c r="A28" s="64">
        <f t="shared" si="0"/>
        <v>19</v>
      </c>
      <c r="C28" s="32" t="s">
        <v>19</v>
      </c>
      <c r="F28" s="35"/>
      <c r="G28" s="35"/>
      <c r="H28" s="35"/>
      <c r="I28" s="35"/>
      <c r="J28" s="35"/>
    </row>
    <row r="29" spans="1:19">
      <c r="A29" s="64">
        <f t="shared" si="0"/>
        <v>20</v>
      </c>
      <c r="F29" s="10"/>
      <c r="G29"/>
      <c r="I29"/>
      <c r="J29"/>
    </row>
    <row r="30" spans="1:19">
      <c r="A30" s="64">
        <f t="shared" si="0"/>
        <v>21</v>
      </c>
      <c r="C30" s="26" t="s">
        <v>16</v>
      </c>
      <c r="F30" s="39">
        <f t="shared" ref="F30:J32" si="2">ROUND(F25/$E10,4)</f>
        <v>2.0000000000000001E-4</v>
      </c>
      <c r="G30" s="39">
        <f t="shared" si="2"/>
        <v>5.9999999999999995E-4</v>
      </c>
      <c r="H30" s="39">
        <f t="shared" si="2"/>
        <v>4.0000000000000002E-4</v>
      </c>
      <c r="I30" s="39">
        <f t="shared" si="2"/>
        <v>1.1000000000000001E-3</v>
      </c>
      <c r="J30" s="39">
        <f t="shared" si="2"/>
        <v>8.0000000000000004E-4</v>
      </c>
    </row>
    <row r="31" spans="1:19">
      <c r="A31" s="64">
        <f t="shared" si="0"/>
        <v>22</v>
      </c>
      <c r="C31" s="27" t="s">
        <v>17</v>
      </c>
      <c r="F31" s="39">
        <f t="shared" si="2"/>
        <v>1E-4</v>
      </c>
      <c r="G31" s="39">
        <f t="shared" si="2"/>
        <v>0</v>
      </c>
      <c r="H31" s="39">
        <f t="shared" si="2"/>
        <v>0</v>
      </c>
      <c r="I31" s="39">
        <f t="shared" si="2"/>
        <v>0</v>
      </c>
      <c r="J31" s="39">
        <f t="shared" si="2"/>
        <v>0</v>
      </c>
    </row>
    <row r="32" spans="1:19">
      <c r="A32" s="64">
        <f t="shared" si="0"/>
        <v>23</v>
      </c>
      <c r="C32" s="26" t="s">
        <v>21</v>
      </c>
      <c r="F32" s="39">
        <f t="shared" si="2"/>
        <v>1.6999999999999999E-3</v>
      </c>
      <c r="G32" s="39">
        <f t="shared" si="2"/>
        <v>4.0000000000000002E-4</v>
      </c>
      <c r="H32" s="39">
        <f t="shared" si="2"/>
        <v>1E-3</v>
      </c>
      <c r="I32" s="39">
        <f t="shared" si="2"/>
        <v>1.5E-3</v>
      </c>
      <c r="J32" s="39">
        <f t="shared" si="2"/>
        <v>4.0000000000000002E-4</v>
      </c>
    </row>
    <row r="33" spans="1:10">
      <c r="A33" s="64">
        <f t="shared" si="0"/>
        <v>24</v>
      </c>
      <c r="C33" s="40"/>
      <c r="F33" s="41"/>
      <c r="G33" s="41"/>
      <c r="H33" s="41"/>
      <c r="I33" s="41"/>
      <c r="J33" s="41"/>
    </row>
    <row r="34" spans="1:10">
      <c r="A34" s="64">
        <f t="shared" si="0"/>
        <v>25</v>
      </c>
      <c r="C34" s="40" t="s">
        <v>49</v>
      </c>
      <c r="F34" s="39">
        <f>ROUND(AVERAGE(F30:F32),4)</f>
        <v>6.9999999999999999E-4</v>
      </c>
      <c r="G34" s="39">
        <f>ROUND(AVERAGE(G30:G32),4)</f>
        <v>2.9999999999999997E-4</v>
      </c>
      <c r="H34" s="39">
        <f>ROUND(AVERAGE(H30:H32),4)</f>
        <v>5.0000000000000001E-4</v>
      </c>
      <c r="I34" s="39">
        <f>ROUND(AVERAGE(I30:I32),4)</f>
        <v>8.9999999999999998E-4</v>
      </c>
      <c r="J34" s="39">
        <f t="shared" ref="J34" si="3">ROUND(AVERAGE(J30:J32),4)</f>
        <v>4.0000000000000002E-4</v>
      </c>
    </row>
    <row r="35" spans="1:10">
      <c r="A35" s="64"/>
    </row>
  </sheetData>
  <pageMargins left="0.41" right="0.2" top="1.5" bottom="0.57999999999999996" header="0.38" footer="0.33"/>
  <pageSetup scale="65" fitToHeight="0" orientation="landscape" r:id="rId1"/>
  <headerFooter alignWithMargins="0">
    <oddHeader>&amp;R&amp;"Arial,Bold"Exhibit GKW-2 Allocation Factors&amp;"Arial,Regular"
Case No. 2024-00276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1084-7493-407D-9EDA-8D3D1CCE27C0}">
  <sheetPr>
    <pageSetUpPr fitToPage="1"/>
  </sheetPr>
  <dimension ref="A1:O24"/>
  <sheetViews>
    <sheetView zoomScaleNormal="100" workbookViewId="0">
      <selection activeCell="D38" sqref="D38"/>
    </sheetView>
  </sheetViews>
  <sheetFormatPr defaultColWidth="9.140625" defaultRowHeight="12.75"/>
  <cols>
    <col min="2" max="2" width="6.140625" customWidth="1"/>
    <col min="3" max="3" width="24.5703125" customWidth="1"/>
    <col min="4" max="4" width="17.140625" bestFit="1" customWidth="1"/>
    <col min="5" max="5" width="15.28515625" customWidth="1"/>
    <col min="6" max="6" width="15.42578125" customWidth="1"/>
    <col min="7" max="7" width="15.7109375" customWidth="1"/>
    <col min="8" max="8" width="14.28515625" customWidth="1"/>
    <col min="9" max="9" width="14" customWidth="1"/>
    <col min="10" max="10" width="15.140625" customWidth="1"/>
  </cols>
  <sheetData>
    <row r="1" spans="1:15" ht="14.25">
      <c r="B1" s="91" t="s">
        <v>22</v>
      </c>
      <c r="C1" s="91"/>
      <c r="D1" s="91"/>
      <c r="E1" s="91"/>
      <c r="F1" s="91"/>
      <c r="G1" s="91"/>
      <c r="H1" s="91"/>
      <c r="I1" s="91"/>
      <c r="J1" s="91"/>
    </row>
    <row r="2" spans="1:15" ht="14.25">
      <c r="B2" s="91" t="s">
        <v>23</v>
      </c>
      <c r="C2" s="91"/>
      <c r="D2" s="91"/>
      <c r="E2" s="91"/>
      <c r="F2" s="91"/>
      <c r="G2" s="91"/>
      <c r="H2" s="91"/>
      <c r="I2" s="91"/>
      <c r="J2" s="91"/>
    </row>
    <row r="3" spans="1:15" ht="14.25">
      <c r="B3" s="92" t="s">
        <v>24</v>
      </c>
      <c r="C3" s="91"/>
      <c r="D3" s="91"/>
      <c r="E3" s="91"/>
      <c r="F3" s="91"/>
      <c r="G3" s="91"/>
      <c r="H3" s="91"/>
      <c r="I3" s="91"/>
      <c r="J3" s="91"/>
    </row>
    <row r="4" spans="1:15" ht="14.25">
      <c r="B4" s="91" t="s">
        <v>46</v>
      </c>
      <c r="C4" s="91"/>
      <c r="D4" s="91"/>
      <c r="E4" s="91"/>
      <c r="F4" s="91"/>
      <c r="G4" s="91"/>
      <c r="H4" s="91"/>
      <c r="I4" s="91"/>
      <c r="J4" s="91"/>
    </row>
    <row r="6" spans="1:15">
      <c r="J6" s="51"/>
    </row>
    <row r="7" spans="1:15" ht="38.25">
      <c r="A7" s="52" t="s">
        <v>45</v>
      </c>
      <c r="B7" s="52" t="s">
        <v>25</v>
      </c>
      <c r="C7" s="52" t="s">
        <v>26</v>
      </c>
      <c r="D7" s="87" t="s">
        <v>48</v>
      </c>
      <c r="E7" s="88" t="s">
        <v>27</v>
      </c>
      <c r="F7" s="87" t="s">
        <v>50</v>
      </c>
      <c r="G7" s="88" t="s">
        <v>51</v>
      </c>
      <c r="H7" s="87" t="s">
        <v>52</v>
      </c>
      <c r="I7" s="88" t="s">
        <v>28</v>
      </c>
      <c r="J7" s="53" t="s">
        <v>29</v>
      </c>
    </row>
    <row r="8" spans="1:15">
      <c r="B8" s="73" t="s">
        <v>35</v>
      </c>
      <c r="C8" s="73" t="s">
        <v>36</v>
      </c>
      <c r="D8" s="73" t="s">
        <v>37</v>
      </c>
      <c r="E8" s="73" t="s">
        <v>38</v>
      </c>
      <c r="F8" s="73" t="s">
        <v>39</v>
      </c>
      <c r="G8" s="73" t="s">
        <v>40</v>
      </c>
      <c r="H8" s="73" t="s">
        <v>41</v>
      </c>
      <c r="I8" s="73" t="s">
        <v>42</v>
      </c>
      <c r="J8" s="73" t="s">
        <v>44</v>
      </c>
    </row>
    <row r="9" spans="1:15">
      <c r="A9" s="54">
        <v>1</v>
      </c>
      <c r="J9" s="51"/>
    </row>
    <row r="10" spans="1:15">
      <c r="A10" s="54">
        <f>A9+1</f>
        <v>2</v>
      </c>
      <c r="B10" s="55" t="s">
        <v>30</v>
      </c>
      <c r="C10" t="s">
        <v>31</v>
      </c>
      <c r="D10" s="75">
        <v>906057758.69000006</v>
      </c>
      <c r="E10" s="86">
        <f>D10/$D$15</f>
        <v>0.47589539150959487</v>
      </c>
      <c r="F10" s="76">
        <v>17742574.149999999</v>
      </c>
      <c r="G10" s="86">
        <f>F10/$F$15</f>
        <v>0.52876507334430567</v>
      </c>
      <c r="H10" s="75">
        <v>180549</v>
      </c>
      <c r="I10" s="86">
        <f>1-SUM(I11:I12)</f>
        <v>0.49460000000000004</v>
      </c>
      <c r="J10" s="86">
        <f>1-(SUM(J11:J12))</f>
        <v>0.49970000000000003</v>
      </c>
      <c r="M10" s="90"/>
    </row>
    <row r="11" spans="1:15">
      <c r="A11" s="54">
        <f t="shared" ref="A11:A15" si="0">A10+1</f>
        <v>3</v>
      </c>
      <c r="B11" s="57">
        <v>93</v>
      </c>
      <c r="C11" t="s">
        <v>32</v>
      </c>
      <c r="D11" s="78">
        <v>862690254.95000005</v>
      </c>
      <c r="E11" s="86">
        <f t="shared" ref="E11:E12" si="1">D11/$D$15</f>
        <v>0.45311715803253638</v>
      </c>
      <c r="F11" s="76">
        <v>12647343.83</v>
      </c>
      <c r="G11" s="86">
        <f t="shared" ref="G11:G12" si="2">F11/$F$15</f>
        <v>0.37691676705663379</v>
      </c>
      <c r="H11" s="76">
        <v>160294</v>
      </c>
      <c r="I11" s="86">
        <f>ROUND(H11/H15,4)</f>
        <v>0.43919999999999998</v>
      </c>
      <c r="J11" s="86">
        <f>ROUND((AVERAGE(E11,G11,I11)),4)</f>
        <v>0.42309999999999998</v>
      </c>
      <c r="M11" s="90"/>
    </row>
    <row r="12" spans="1:15">
      <c r="A12" s="54">
        <f t="shared" si="0"/>
        <v>4</v>
      </c>
      <c r="B12" s="57">
        <v>96</v>
      </c>
      <c r="C12" t="s">
        <v>33</v>
      </c>
      <c r="D12" s="75">
        <v>135153084.91</v>
      </c>
      <c r="E12" s="86">
        <f t="shared" si="1"/>
        <v>7.0987450457868737E-2</v>
      </c>
      <c r="F12" s="76">
        <v>3164821.25</v>
      </c>
      <c r="G12" s="86">
        <f t="shared" si="2"/>
        <v>9.4318159599060619E-2</v>
      </c>
      <c r="H12" s="76">
        <v>24152</v>
      </c>
      <c r="I12" s="86">
        <f>ROUND(H12/H15,4)</f>
        <v>6.6199999999999995E-2</v>
      </c>
      <c r="J12" s="86">
        <f>ROUND((AVERAGE(E12,G12,I12)),4)</f>
        <v>7.7200000000000005E-2</v>
      </c>
      <c r="M12" s="90"/>
    </row>
    <row r="13" spans="1:15">
      <c r="A13" s="54">
        <f t="shared" si="0"/>
        <v>5</v>
      </c>
      <c r="B13" s="57"/>
      <c r="D13" s="79"/>
      <c r="E13" s="80"/>
      <c r="F13" s="81"/>
      <c r="G13" s="82"/>
      <c r="H13" s="83"/>
      <c r="I13" s="58"/>
      <c r="J13" s="59"/>
      <c r="K13" s="56"/>
      <c r="O13" s="60"/>
    </row>
    <row r="14" spans="1:15">
      <c r="A14" s="54">
        <f t="shared" si="0"/>
        <v>6</v>
      </c>
      <c r="D14" s="61"/>
      <c r="F14" s="84"/>
      <c r="G14" s="77"/>
      <c r="H14" s="75"/>
      <c r="J14" s="56"/>
    </row>
    <row r="15" spans="1:15">
      <c r="A15" s="54">
        <f t="shared" si="0"/>
        <v>7</v>
      </c>
      <c r="C15" t="s">
        <v>3</v>
      </c>
      <c r="D15" s="89">
        <f>SUM(D10:D12)</f>
        <v>1903901098.5500002</v>
      </c>
      <c r="E15" s="85">
        <f t="shared" ref="E15" si="3">SUM(E10:E12)</f>
        <v>1</v>
      </c>
      <c r="F15" s="75">
        <f>SUM(F10:F12)</f>
        <v>33554739.229999997</v>
      </c>
      <c r="G15" s="85">
        <f>SUM(G10:G12)</f>
        <v>1</v>
      </c>
      <c r="H15" s="75">
        <f>SUM(H10:H12)</f>
        <v>364995</v>
      </c>
      <c r="I15" s="85">
        <f>SUM(I10:I12)</f>
        <v>1</v>
      </c>
      <c r="J15" s="85">
        <f>SUM(J10:J12)</f>
        <v>1</v>
      </c>
    </row>
    <row r="16" spans="1:15">
      <c r="C16" s="62"/>
      <c r="D16" s="63"/>
      <c r="F16" s="63"/>
    </row>
    <row r="17" spans="3:7">
      <c r="C17" s="62"/>
      <c r="D17" s="63"/>
      <c r="F17" s="63"/>
      <c r="G17" s="19"/>
    </row>
    <row r="18" spans="3:7">
      <c r="C18" s="62"/>
      <c r="D18" s="63"/>
      <c r="F18" s="63"/>
    </row>
    <row r="19" spans="3:7">
      <c r="C19" s="62"/>
      <c r="D19" s="63"/>
      <c r="F19" s="63"/>
    </row>
    <row r="20" spans="3:7">
      <c r="C20" s="62"/>
      <c r="D20" s="63"/>
      <c r="F20" s="63"/>
    </row>
    <row r="21" spans="3:7">
      <c r="C21" s="62"/>
      <c r="D21" s="63"/>
      <c r="F21" s="63"/>
    </row>
    <row r="22" spans="3:7">
      <c r="C22" s="62"/>
      <c r="D22" s="63"/>
      <c r="F22" s="63"/>
    </row>
    <row r="23" spans="3:7">
      <c r="C23" s="62"/>
      <c r="D23" s="63"/>
    </row>
    <row r="24" spans="3:7">
      <c r="C24" s="62"/>
      <c r="D24" s="63"/>
      <c r="F24" s="63"/>
    </row>
  </sheetData>
  <mergeCells count="4">
    <mergeCell ref="B1:J1"/>
    <mergeCell ref="B2:J2"/>
    <mergeCell ref="B3:J3"/>
    <mergeCell ref="B4:J4"/>
  </mergeCells>
  <pageMargins left="0.41" right="0.2" top="1.5" bottom="0.57999999999999996" header="0.38" footer="0.33"/>
  <pageSetup scale="91" fitToHeight="0" orientation="landscape" r:id="rId1"/>
  <headerFooter alignWithMargins="0">
    <oddHeader>&amp;R&amp;"Arial,Bold"Exhibit GKW-2 Allocation Factors&amp;"Arial,Regular"
Case No. 2024-00276</oddHeader>
  </headerFooter>
  <ignoredErrors>
    <ignoredError sqref="B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GKW-2 Page 1</vt:lpstr>
      <vt:lpstr>GKW-2 Page 2</vt:lpstr>
      <vt:lpstr>'GKW-2 Page 1'!Print_Area</vt:lpstr>
      <vt:lpstr>'GKW-2 Page 2'!Print_Area</vt:lpstr>
      <vt:lpstr>'GKW-2 Page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T Christian</dc:creator>
  <cp:lastModifiedBy>Wilen, Eric</cp:lastModifiedBy>
  <cp:lastPrinted>2024-09-25T23:26:44Z</cp:lastPrinted>
  <dcterms:created xsi:type="dcterms:W3CDTF">2021-06-22T02:40:05Z</dcterms:created>
  <dcterms:modified xsi:type="dcterms:W3CDTF">2024-09-25T23:27:09Z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