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MdSt-KY Rate Case\2024 KY Rate Case\Direct Testimony\Troup\"/>
    </mc:Choice>
  </mc:AlternateContent>
  <xr:revisionPtr revIDLastSave="0" documentId="8_{78392624-53FD-4404-99ED-97211693361B}" xr6:coauthVersionLast="47" xr6:coauthVersionMax="47" xr10:uidLastSave="{00000000-0000-0000-0000-000000000000}"/>
  <bookViews>
    <workbookView xWindow="-120" yWindow="-120" windowWidth="29040" windowHeight="15720" xr2:uid="{234B0A71-25D4-4914-88C3-FFCF0D6C2B25}"/>
  </bookViews>
  <sheets>
    <sheet name="Test Year Monthly - (Pres)" sheetId="1" r:id="rId1"/>
  </sheets>
  <definedNames>
    <definedName name="__123Graph_A" hidden="1">#REF!</definedName>
    <definedName name="__123Graph_B" hidden="1">#REF!</definedName>
    <definedName name="__123Graph_X" hidden="1">#REF!</definedName>
    <definedName name="_Dist_Bin" hidden="1">#REF!</definedName>
    <definedName name="_Dist_Values" hidden="1">#REF!</definedName>
    <definedName name="_Fill" hidden="1">#REF!</definedName>
    <definedName name="_Order1" hidden="1">255</definedName>
    <definedName name="_Order2" hidden="1">255</definedName>
    <definedName name="_Regression_Out" hidden="1">#REF!</definedName>
    <definedName name="_Regression_Y" hidden="1">#REF!</definedName>
    <definedName name="_xlnm.Print_Area" localSheetId="0">'Test Year Monthly - (Pres)'!$A$1:$P$104</definedName>
    <definedName name="_xlnm.Print_Titles" localSheetId="0">'Test Year Monthly - (Pres)'!$1:$11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7" i="1" l="1"/>
  <c r="E107" i="1"/>
  <c r="F107" i="1"/>
  <c r="G107" i="1"/>
  <c r="H107" i="1"/>
  <c r="I107" i="1"/>
  <c r="J107" i="1"/>
  <c r="K107" i="1"/>
  <c r="L107" i="1"/>
  <c r="M107" i="1"/>
  <c r="N107" i="1"/>
  <c r="O107" i="1"/>
  <c r="P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P111" i="1"/>
  <c r="P112" i="1"/>
  <c r="P113" i="1"/>
  <c r="P115" i="1"/>
  <c r="P116" i="1"/>
  <c r="P100" i="1"/>
  <c r="O96" i="1"/>
  <c r="N96" i="1"/>
  <c r="L96" i="1"/>
  <c r="I96" i="1"/>
  <c r="H96" i="1"/>
  <c r="D96" i="1"/>
  <c r="P95" i="1"/>
  <c r="M96" i="1"/>
  <c r="K96" i="1"/>
  <c r="J96" i="1"/>
  <c r="G96" i="1"/>
  <c r="F96" i="1"/>
  <c r="E96" i="1"/>
  <c r="O89" i="1"/>
  <c r="I89" i="1"/>
  <c r="H89" i="1"/>
  <c r="P90" i="1"/>
  <c r="M89" i="1"/>
  <c r="L89" i="1"/>
  <c r="K89" i="1"/>
  <c r="J89" i="1"/>
  <c r="L87" i="1"/>
  <c r="J87" i="1"/>
  <c r="F87" i="1"/>
  <c r="O87" i="1"/>
  <c r="E80" i="1"/>
  <c r="D87" i="1"/>
  <c r="N87" i="1"/>
  <c r="H87" i="1"/>
  <c r="G87" i="1"/>
  <c r="P82" i="1"/>
  <c r="N80" i="1"/>
  <c r="J80" i="1"/>
  <c r="F80" i="1"/>
  <c r="L80" i="1"/>
  <c r="N78" i="1"/>
  <c r="M78" i="1"/>
  <c r="L78" i="1"/>
  <c r="K78" i="1"/>
  <c r="H78" i="1"/>
  <c r="E78" i="1"/>
  <c r="I78" i="1"/>
  <c r="P75" i="1"/>
  <c r="O78" i="1"/>
  <c r="F78" i="1"/>
  <c r="D78" i="1"/>
  <c r="I74" i="1"/>
  <c r="N74" i="1"/>
  <c r="M74" i="1"/>
  <c r="L72" i="1"/>
  <c r="E72" i="1"/>
  <c r="D72" i="1"/>
  <c r="I72" i="1"/>
  <c r="H72" i="1"/>
  <c r="M72" i="1"/>
  <c r="G72" i="1"/>
  <c r="K64" i="1"/>
  <c r="J72" i="1"/>
  <c r="M64" i="1"/>
  <c r="P68" i="1"/>
  <c r="P67" i="1"/>
  <c r="E64" i="1"/>
  <c r="P66" i="1"/>
  <c r="O64" i="1"/>
  <c r="L64" i="1"/>
  <c r="N62" i="1"/>
  <c r="J62" i="1"/>
  <c r="L60" i="1"/>
  <c r="L62" i="1" s="1"/>
  <c r="H60" i="1"/>
  <c r="H62" i="1" s="1"/>
  <c r="O60" i="1"/>
  <c r="D60" i="1"/>
  <c r="C59" i="1"/>
  <c r="N60" i="1"/>
  <c r="M60" i="1"/>
  <c r="M62" i="1" s="1"/>
  <c r="J60" i="1"/>
  <c r="I60" i="1"/>
  <c r="F60" i="1"/>
  <c r="E60" i="1"/>
  <c r="O54" i="1"/>
  <c r="N54" i="1"/>
  <c r="M54" i="1"/>
  <c r="M52" i="1"/>
  <c r="G52" i="1"/>
  <c r="G54" i="1" s="1"/>
  <c r="E52" i="1"/>
  <c r="D52" i="1"/>
  <c r="O52" i="1"/>
  <c r="N52" i="1"/>
  <c r="K52" i="1"/>
  <c r="K54" i="1" s="1"/>
  <c r="J52" i="1"/>
  <c r="I52" i="1"/>
  <c r="I54" i="1" s="1"/>
  <c r="F52" i="1"/>
  <c r="O48" i="1"/>
  <c r="L48" i="1"/>
  <c r="K48" i="1"/>
  <c r="N48" i="1"/>
  <c r="M48" i="1"/>
  <c r="H48" i="1"/>
  <c r="G48" i="1"/>
  <c r="L46" i="1"/>
  <c r="K46" i="1"/>
  <c r="J46" i="1"/>
  <c r="G46" i="1"/>
  <c r="O44" i="1"/>
  <c r="O46" i="1" s="1"/>
  <c r="M44" i="1"/>
  <c r="M46" i="1" s="1"/>
  <c r="G44" i="1"/>
  <c r="J44" i="1"/>
  <c r="I44" i="1"/>
  <c r="I46" i="1" s="1"/>
  <c r="E44" i="1"/>
  <c r="E46" i="1" s="1"/>
  <c r="P42" i="1"/>
  <c r="L44" i="1"/>
  <c r="K44" i="1"/>
  <c r="H44" i="1"/>
  <c r="D44" i="1"/>
  <c r="D46" i="1" s="1"/>
  <c r="P40" i="1"/>
  <c r="M35" i="1"/>
  <c r="D35" i="1"/>
  <c r="D37" i="1" s="1"/>
  <c r="O35" i="1"/>
  <c r="N35" i="1"/>
  <c r="J35" i="1"/>
  <c r="E35" i="1"/>
  <c r="P33" i="1"/>
  <c r="L35" i="1"/>
  <c r="L37" i="1" s="1"/>
  <c r="K35" i="1"/>
  <c r="K37" i="1" s="1"/>
  <c r="I35" i="1"/>
  <c r="H35" i="1"/>
  <c r="G35" i="1"/>
  <c r="G37" i="1" s="1"/>
  <c r="F35" i="1"/>
  <c r="P32" i="1"/>
  <c r="N28" i="1"/>
  <c r="H26" i="1"/>
  <c r="G26" i="1"/>
  <c r="G28" i="1" s="1"/>
  <c r="F26" i="1"/>
  <c r="P25" i="1"/>
  <c r="M26" i="1"/>
  <c r="M28" i="1" s="1"/>
  <c r="I26" i="1"/>
  <c r="I28" i="1" s="1"/>
  <c r="P24" i="1"/>
  <c r="O26" i="1"/>
  <c r="N26" i="1"/>
  <c r="L26" i="1"/>
  <c r="K26" i="1"/>
  <c r="J26" i="1"/>
  <c r="J28" i="1" s="1"/>
  <c r="D26" i="1"/>
  <c r="D28" i="1" s="1"/>
  <c r="C23" i="1"/>
  <c r="C32" i="1" s="1"/>
  <c r="C41" i="1" s="1"/>
  <c r="M17" i="1"/>
  <c r="M19" i="1" s="1"/>
  <c r="K17" i="1"/>
  <c r="K19" i="1" s="1"/>
  <c r="J17" i="1"/>
  <c r="P16" i="1"/>
  <c r="C25" i="1"/>
  <c r="F17" i="1"/>
  <c r="E17" i="1"/>
  <c r="E19" i="1" s="1"/>
  <c r="C24" i="1"/>
  <c r="C33" i="1" s="1"/>
  <c r="C42" i="1" s="1"/>
  <c r="L17" i="1"/>
  <c r="L19" i="1" s="1"/>
  <c r="I17" i="1"/>
  <c r="I19" i="1" s="1"/>
  <c r="H17" i="1"/>
  <c r="G17" i="1"/>
  <c r="K12" i="1"/>
  <c r="M12" i="1"/>
  <c r="L12" i="1"/>
  <c r="E21" i="1" l="1"/>
  <c r="O21" i="1"/>
  <c r="C34" i="1"/>
  <c r="C43" i="1" s="1"/>
  <c r="M56" i="1"/>
  <c r="P59" i="1"/>
  <c r="N12" i="1"/>
  <c r="N17" i="1"/>
  <c r="O12" i="1"/>
  <c r="M37" i="1"/>
  <c r="P51" i="1"/>
  <c r="P72" i="1"/>
  <c r="G19" i="1"/>
  <c r="K21" i="1"/>
  <c r="O28" i="1"/>
  <c r="F72" i="1"/>
  <c r="F64" i="1"/>
  <c r="I12" i="1"/>
  <c r="N21" i="1"/>
  <c r="L21" i="1"/>
  <c r="K80" i="1"/>
  <c r="J12" i="1"/>
  <c r="M21" i="1"/>
  <c r="J19" i="1"/>
  <c r="F28" i="1"/>
  <c r="E37" i="1"/>
  <c r="F62" i="1"/>
  <c r="M80" i="1"/>
  <c r="I21" i="1"/>
  <c r="F37" i="1"/>
  <c r="D54" i="1"/>
  <c r="H80" i="1"/>
  <c r="P93" i="1"/>
  <c r="H37" i="1"/>
  <c r="P34" i="1"/>
  <c r="P41" i="1"/>
  <c r="P31" i="1"/>
  <c r="H54" i="1"/>
  <c r="E28" i="1"/>
  <c r="O37" i="1"/>
  <c r="J54" i="1"/>
  <c r="I62" i="1"/>
  <c r="G64" i="1"/>
  <c r="P43" i="1"/>
  <c r="K72" i="1"/>
  <c r="P83" i="1"/>
  <c r="K87" i="1"/>
  <c r="D80" i="1"/>
  <c r="P91" i="1"/>
  <c r="G12" i="1"/>
  <c r="D21" i="1"/>
  <c r="P23" i="1"/>
  <c r="H28" i="1"/>
  <c r="J64" i="1"/>
  <c r="N72" i="1"/>
  <c r="G74" i="1"/>
  <c r="G78" i="1"/>
  <c r="P76" i="1"/>
  <c r="P84" i="1"/>
  <c r="M87" i="1"/>
  <c r="D12" i="1"/>
  <c r="P13" i="1"/>
  <c r="F21" i="1"/>
  <c r="E26" i="1"/>
  <c r="L52" i="1"/>
  <c r="L54" i="1" s="1"/>
  <c r="K60" i="1"/>
  <c r="K62" i="1" s="1"/>
  <c r="O72" i="1"/>
  <c r="I80" i="1"/>
  <c r="G89" i="1"/>
  <c r="D89" i="1"/>
  <c r="P92" i="1"/>
  <c r="O74" i="1"/>
  <c r="H21" i="1"/>
  <c r="C31" i="1"/>
  <c r="D30" i="1" s="1"/>
  <c r="C57" i="1"/>
  <c r="D48" i="1"/>
  <c r="P69" i="1"/>
  <c r="D74" i="1"/>
  <c r="P85" i="1"/>
  <c r="P14" i="1"/>
  <c r="K28" i="1"/>
  <c r="P49" i="1"/>
  <c r="N64" i="1"/>
  <c r="E74" i="1"/>
  <c r="F12" i="1"/>
  <c r="L28" i="1"/>
  <c r="J37" i="1"/>
  <c r="H46" i="1"/>
  <c r="E48" i="1"/>
  <c r="E54" i="1"/>
  <c r="D62" i="1"/>
  <c r="P70" i="1"/>
  <c r="F74" i="1"/>
  <c r="K74" i="1"/>
  <c r="P77" i="1"/>
  <c r="E12" i="1"/>
  <c r="F19" i="1"/>
  <c r="I37" i="1"/>
  <c r="O62" i="1"/>
  <c r="H12" i="1"/>
  <c r="D17" i="1"/>
  <c r="P15" i="1"/>
  <c r="J21" i="1"/>
  <c r="N44" i="1"/>
  <c r="N46" i="1" s="1"/>
  <c r="P57" i="1"/>
  <c r="I64" i="1"/>
  <c r="P71" i="1"/>
  <c r="H74" i="1"/>
  <c r="L74" i="1"/>
  <c r="P86" i="1"/>
  <c r="C58" i="1"/>
  <c r="P58" i="1" s="1"/>
  <c r="P50" i="1"/>
  <c r="D64" i="1"/>
  <c r="P65" i="1"/>
  <c r="O80" i="1"/>
  <c r="E87" i="1"/>
  <c r="P94" i="1"/>
  <c r="P96" i="1" s="1"/>
  <c r="H19" i="1"/>
  <c r="P22" i="1"/>
  <c r="F44" i="1"/>
  <c r="F46" i="1" s="1"/>
  <c r="P46" i="1" s="1"/>
  <c r="F48" i="1"/>
  <c r="J78" i="1"/>
  <c r="J74" i="1"/>
  <c r="P81" i="1"/>
  <c r="N89" i="1"/>
  <c r="N37" i="1"/>
  <c r="I48" i="1"/>
  <c r="I56" i="1"/>
  <c r="G60" i="1"/>
  <c r="H64" i="1"/>
  <c r="G80" i="1"/>
  <c r="I87" i="1"/>
  <c r="E89" i="1"/>
  <c r="P99" i="1"/>
  <c r="G21" i="1"/>
  <c r="O17" i="1"/>
  <c r="J48" i="1"/>
  <c r="H52" i="1"/>
  <c r="F54" i="1"/>
  <c r="E62" i="1"/>
  <c r="F89" i="1"/>
  <c r="P28" i="1" l="1"/>
  <c r="O30" i="1"/>
  <c r="P80" i="1"/>
  <c r="K30" i="1"/>
  <c r="L30" i="1"/>
  <c r="H103" i="1"/>
  <c r="L103" i="1"/>
  <c r="H56" i="1"/>
  <c r="G62" i="1"/>
  <c r="G103" i="1" s="1"/>
  <c r="K56" i="1"/>
  <c r="P17" i="1"/>
  <c r="P87" i="1"/>
  <c r="P89" i="1"/>
  <c r="P54" i="1"/>
  <c r="P74" i="1"/>
  <c r="E103" i="1"/>
  <c r="P48" i="1"/>
  <c r="D56" i="1"/>
  <c r="P35" i="1"/>
  <c r="N19" i="1"/>
  <c r="N103" i="1" s="1"/>
  <c r="P64" i="1"/>
  <c r="O19" i="1"/>
  <c r="F103" i="1"/>
  <c r="M103" i="1"/>
  <c r="P12" i="1"/>
  <c r="J103" i="1"/>
  <c r="P78" i="1"/>
  <c r="J56" i="1"/>
  <c r="O56" i="1"/>
  <c r="N56" i="1"/>
  <c r="L56" i="1"/>
  <c r="G56" i="1"/>
  <c r="F56" i="1"/>
  <c r="K103" i="1"/>
  <c r="C40" i="1"/>
  <c r="N30" i="1"/>
  <c r="M30" i="1"/>
  <c r="J30" i="1"/>
  <c r="I30" i="1"/>
  <c r="F30" i="1"/>
  <c r="E30" i="1"/>
  <c r="E56" i="1"/>
  <c r="P26" i="1"/>
  <c r="G30" i="1"/>
  <c r="P52" i="1"/>
  <c r="P21" i="1"/>
  <c r="P37" i="1"/>
  <c r="P60" i="1"/>
  <c r="D19" i="1"/>
  <c r="P62" i="1"/>
  <c r="I103" i="1"/>
  <c r="P44" i="1"/>
  <c r="H30" i="1"/>
  <c r="P30" i="1" l="1"/>
  <c r="P19" i="1"/>
  <c r="J39" i="1"/>
  <c r="J102" i="1" s="1"/>
  <c r="J104" i="1" s="1"/>
  <c r="L39" i="1"/>
  <c r="L102" i="1" s="1"/>
  <c r="L104" i="1" s="1"/>
  <c r="K39" i="1"/>
  <c r="K102" i="1" s="1"/>
  <c r="K104" i="1" s="1"/>
  <c r="H39" i="1"/>
  <c r="H102" i="1" s="1"/>
  <c r="H104" i="1" s="1"/>
  <c r="G39" i="1"/>
  <c r="G102" i="1" s="1"/>
  <c r="G104" i="1" s="1"/>
  <c r="F39" i="1"/>
  <c r="F102" i="1" s="1"/>
  <c r="F104" i="1" s="1"/>
  <c r="E39" i="1"/>
  <c r="E102" i="1" s="1"/>
  <c r="E104" i="1" s="1"/>
  <c r="D39" i="1"/>
  <c r="N39" i="1"/>
  <c r="N102" i="1" s="1"/>
  <c r="N104" i="1" s="1"/>
  <c r="I39" i="1"/>
  <c r="I102" i="1" s="1"/>
  <c r="I104" i="1" s="1"/>
  <c r="M39" i="1"/>
  <c r="M102" i="1" s="1"/>
  <c r="M104" i="1" s="1"/>
  <c r="O39" i="1"/>
  <c r="O102" i="1" s="1"/>
  <c r="O103" i="1"/>
  <c r="P56" i="1"/>
  <c r="D103" i="1"/>
  <c r="P103" i="1" s="1"/>
  <c r="O104" i="1" l="1"/>
  <c r="P39" i="1"/>
  <c r="D102" i="1"/>
  <c r="D104" i="1" l="1"/>
  <c r="P104" i="1" s="1"/>
  <c r="P102" i="1"/>
</calcChain>
</file>

<file path=xl/sharedStrings.xml><?xml version="1.0" encoding="utf-8"?>
<sst xmlns="http://schemas.openxmlformats.org/spreadsheetml/2006/main" count="107" uniqueCount="61">
  <si>
    <t>ATMOS ENERGY CORPORATION – KENTUCKY</t>
  </si>
  <si>
    <t>BILL FREQUENCY WITH KNOWN &amp; MEASURABLE ADJUSTMENTS</t>
  </si>
  <si>
    <t>CURRENT RATES</t>
  </si>
  <si>
    <t>Line</t>
  </si>
  <si>
    <t>Total</t>
  </si>
  <si>
    <t>No.</t>
  </si>
  <si>
    <t>Class of Customers</t>
  </si>
  <si>
    <t>Rate</t>
  </si>
  <si>
    <t>Billing Units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</si>
  <si>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</si>
  <si>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</si>
  <si>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</si>
  <si>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</si>
  <si>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</si>
  <si>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</si>
  <si>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</si>
  <si>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</si>
  <si>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</si>
  <si>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</si>
  <si>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</si>
  <si>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</si>
  <si>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</si>
  <si>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RESIDENTIAL (Rate G-1)</t>
  </si>
  <si>
    <t>FIRM BILLS</t>
  </si>
  <si>
    <t>Sales: 1-300</t>
  </si>
  <si>
    <t>Sales: 301-15000</t>
  </si>
  <si>
    <t>Sales: Over 15000</t>
  </si>
  <si>
    <t>CLASS TOTAL (Mcf/month)</t>
  </si>
  <si>
    <t>Gas Charge per Mcf</t>
  </si>
  <si>
    <t>Gas Costs</t>
  </si>
  <si>
    <t>FIRM COMMERCIAL (Rate G-1)</t>
  </si>
  <si>
    <t>FIRM INDUSTRIAL (Rate G-1)</t>
  </si>
  <si>
    <t>FIRM PUBLIC AUTHORITY (Rate G-1)</t>
  </si>
  <si>
    <t>INTERRUPTIBLE COMMERCIAL (G-2)</t>
  </si>
  <si>
    <t>INT BILLS</t>
  </si>
  <si>
    <t>Sales: 1-15000</t>
  </si>
  <si>
    <t>INTERRUPTIBLE INDUSTRIAL (G-2)</t>
  </si>
  <si>
    <t>TRANSPORTATION (T-4)</t>
  </si>
  <si>
    <t>TRANSPORTATION BILLS</t>
  </si>
  <si>
    <t>Trans Admin Fee</t>
  </si>
  <si>
    <t>EFM Fee</t>
  </si>
  <si>
    <t>Parking Fee</t>
  </si>
  <si>
    <t>Firm Transport: 1-300</t>
  </si>
  <si>
    <t>Firm Transport: 301-15000</t>
  </si>
  <si>
    <t>Firm Transport: Over 1500</t>
  </si>
  <si>
    <t>ECONOMIC DEV RIDER (EDR)</t>
  </si>
  <si>
    <t>Firm Transport: Over 15000</t>
  </si>
  <si>
    <t>TRANSPORTATION (T-3)</t>
  </si>
  <si>
    <t>Interrupt Transport:  1-15000</t>
  </si>
  <si>
    <t>Interrupt Transport:  Over 15000</t>
  </si>
  <si>
    <t>SPECIAL CONTRACTS</t>
  </si>
  <si>
    <t>Transported Volumes</t>
  </si>
  <si>
    <t>Various</t>
  </si>
  <si>
    <t>Charges for Transport Volumes</t>
  </si>
  <si>
    <t>OTHER REVENUE</t>
  </si>
  <si>
    <t>Service Charges</t>
  </si>
  <si>
    <t>Late Payment Fees</t>
  </si>
  <si>
    <t>TOTAL GROSS PROFIT</t>
  </si>
  <si>
    <t>TOTAL REVENUE</t>
  </si>
  <si>
    <t>EXHIBIT TLT-5</t>
  </si>
  <si>
    <t>TEST YEAR ENDING MARCH 31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</si>
</sst>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"/>
    <numFmt numFmtId="167" formatCode="#,##0.0000_);\(#,##0.0000\)"/>
    <numFmt numFmtId="168" formatCode="0.0000"/>
  </numFmts>
  <fonts count="8" x14ac:knownFonts="1">
    <font>
      <sz val="10"/>
      <name val="Arial"/>
      <family val="2"/>
    </font>
    <font>
      <sz val="12"/>
      <name val="Courier"/>
      <family val="3"/>
    </font>
    <font>
      <sz val="10"/>
      <name val="Arial Narrow"/>
      <family val="2"/>
    </font>
    <font>
      <sz val="10"/>
      <name val="Arial"/>
      <family val="2"/>
    </font>
    <font>
      <sz val="10"/>
      <color indexed="9"/>
      <name val="Arial Narrow"/>
      <family val="2"/>
    </font>
    <font>
      <b/>
      <sz val="10"/>
      <name val="Arial Narrow"/>
      <family val="2"/>
    </font>
    <font>
      <u/>
      <sz val="10"/>
      <name val="Arial Narrow"/>
      <family val="2"/>
    </font>
    <font>
      <b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0" borderId="0" xfId="3" applyFont="1"/>
    <xf numFmtId="37" fontId="2" fillId="0" borderId="0" xfId="3" applyNumberFormat="1" applyFont="1"/>
    <xf numFmtId="0" fontId="4" fillId="0" borderId="0" xfId="3" applyFont="1"/>
    <xf numFmtId="0" fontId="2" fillId="0" borderId="0" xfId="3" applyFont="1" applyAlignment="1">
      <alignment horizontal="center"/>
    </xf>
    <xf numFmtId="0" fontId="2" fillId="0" borderId="0" xfId="3" applyFont="1" applyAlignment="1">
      <alignment horizontal="left"/>
    </xf>
    <xf numFmtId="0" fontId="2" fillId="0" borderId="1" xfId="3" applyFont="1" applyBorder="1" applyAlignment="1">
      <alignment horizontal="left"/>
    </xf>
    <xf numFmtId="0" fontId="2" fillId="0" borderId="1" xfId="3" applyFont="1" applyBorder="1"/>
    <xf numFmtId="0" fontId="2" fillId="0" borderId="1" xfId="3" applyFont="1" applyBorder="1" applyAlignment="1">
      <alignment horizontal="center"/>
    </xf>
    <xf numFmtId="164" fontId="2" fillId="0" borderId="1" xfId="3" applyNumberFormat="1" applyFont="1" applyBorder="1" applyAlignment="1">
      <alignment horizontal="center"/>
    </xf>
    <xf numFmtId="164" fontId="4" fillId="0" borderId="0" xfId="3" applyNumberFormat="1" applyFont="1" applyAlignment="1">
      <alignment horizontal="center"/>
    </xf>
    <xf numFmtId="0" fontId="2" fillId="0" borderId="0" xfId="3" quotePrefix="1" applyFont="1" applyAlignment="1">
      <alignment horizontal="center"/>
    </xf>
    <xf numFmtId="49" fontId="2" fillId="0" borderId="0" xfId="3" quotePrefix="1" applyNumberFormat="1" applyFont="1" applyAlignment="1">
      <alignment horizontal="center"/>
    </xf>
    <xf numFmtId="49" fontId="2" fillId="0" borderId="0" xfId="3" applyNumberFormat="1" applyFont="1" applyAlignment="1">
      <alignment horizontal="center"/>
    </xf>
    <xf numFmtId="49" fontId="4" fillId="0" borderId="0" xfId="3" applyNumberFormat="1" applyFont="1" applyAlignment="1">
      <alignment horizontal="center"/>
    </xf>
    <xf numFmtId="165" fontId="2" fillId="0" borderId="0" xfId="1" applyNumberFormat="1" applyFont="1" applyFill="1" applyBorder="1"/>
    <xf numFmtId="165" fontId="2" fillId="0" borderId="0" xfId="1" applyNumberFormat="1" applyFont="1" applyBorder="1"/>
    <xf numFmtId="165" fontId="4" fillId="0" borderId="0" xfId="1" applyNumberFormat="1" applyFont="1" applyFill="1" applyBorder="1"/>
    <xf numFmtId="0" fontId="6" fillId="0" borderId="0" xfId="3" applyFont="1"/>
    <xf numFmtId="166" fontId="2" fillId="0" borderId="0" xfId="2" applyNumberFormat="1" applyFont="1" applyFill="1" applyBorder="1"/>
    <xf numFmtId="166" fontId="4" fillId="0" borderId="0" xfId="2" applyNumberFormat="1" applyFont="1" applyFill="1" applyBorder="1"/>
    <xf numFmtId="37" fontId="4" fillId="0" borderId="0" xfId="3" applyNumberFormat="1" applyFont="1" applyAlignment="1">
      <alignment horizontal="right"/>
    </xf>
    <xf numFmtId="7" fontId="2" fillId="0" borderId="0" xfId="3" applyNumberFormat="1" applyFont="1"/>
    <xf numFmtId="37" fontId="4" fillId="0" borderId="0" xfId="3" applyNumberFormat="1" applyFont="1"/>
    <xf numFmtId="3" fontId="4" fillId="0" borderId="0" xfId="3" applyNumberFormat="1" applyFont="1"/>
    <xf numFmtId="167" fontId="2" fillId="0" borderId="0" xfId="3" applyNumberFormat="1" applyFont="1"/>
    <xf numFmtId="0" fontId="2" fillId="0" borderId="2" xfId="3" applyFont="1" applyBorder="1"/>
    <xf numFmtId="37" fontId="2" fillId="0" borderId="2" xfId="3" applyNumberFormat="1" applyFont="1" applyBorder="1"/>
    <xf numFmtId="165" fontId="2" fillId="0" borderId="0" xfId="1" applyNumberFormat="1" applyFont="1" applyFill="1"/>
    <xf numFmtId="5" fontId="2" fillId="0" borderId="0" xfId="3" applyNumberFormat="1" applyFont="1"/>
    <xf numFmtId="43" fontId="2" fillId="0" borderId="0" xfId="3" applyNumberFormat="1" applyFont="1"/>
    <xf numFmtId="168" fontId="2" fillId="0" borderId="0" xfId="3" applyNumberFormat="1" applyFont="1"/>
    <xf numFmtId="167" fontId="2" fillId="0" borderId="0" xfId="3" applyNumberFormat="1" applyFont="1" applyAlignment="1">
      <alignment horizontal="right"/>
    </xf>
    <xf numFmtId="0" fontId="5" fillId="0" borderId="0" xfId="3" applyFont="1"/>
    <xf numFmtId="0" fontId="2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37" fontId="7" fillId="0" borderId="0" xfId="3" applyNumberFormat="1" applyFont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Normal_Kentucky - CCS98 as filed" xfId="3" xr:uid="{493147C4-6F0A-4664-B975-1CFA243708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78961-7B08-4CF5-8EF9-F19FD03DC5FA}">
  <sheetPr transitionEvaluation="1" transitionEntry="1">
    <tabColor rgb="FF92D050"/>
  </sheetPr>
  <dimension ref="A1:BJ116"/>
  <sheetViews>
    <sheetView tabSelected="1" workbookViewId="0">
      <selection activeCell="P3" sqref="P3"/>
    </sheetView>
  </sheetViews>
  <sheetFormatPr defaultColWidth="12.5703125" defaultRowHeight="12.75" x14ac:dyDescent="0.2"/>
  <cols>
    <col min="1" max="1" width="5.5703125" style="1" bestFit="1" customWidth="1"/>
    <col min="2" max="2" width="29.5703125" style="1" customWidth="1"/>
    <col min="3" max="3" width="8.5703125" style="1" customWidth="1"/>
    <col min="4" max="15" width="10.5703125" style="1" customWidth="1"/>
    <col min="16" max="16" width="12.28515625" style="1" bestFit="1" customWidth="1"/>
    <col min="17" max="34" width="10.5703125" style="1" customWidth="1"/>
    <col min="35" max="38" width="9.5703125" style="1" customWidth="1"/>
    <col min="39" max="16384" width="12.5703125" style="1"/>
  </cols>
  <sheetData>
    <row r="1" spans="1:62" x14ac:dyDescent="0.2"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</row>
    <row r="2" spans="1:62" x14ac:dyDescent="0.2"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</row>
    <row r="3" spans="1:62" ht="15.75" x14ac:dyDescent="0.25">
      <c r="P3" s="36" t="s">
        <v>59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62" x14ac:dyDescent="0.2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x14ac:dyDescent="0.2">
      <c r="A6" s="34" t="s">
        <v>60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x14ac:dyDescent="0.2">
      <c r="A7" s="35" t="s">
        <v>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x14ac:dyDescent="0.2">
      <c r="A8" s="5" t="s">
        <v>3</v>
      </c>
      <c r="P8" s="4" t="s">
        <v>4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">
      <c r="A9" s="6" t="s">
        <v>5</v>
      </c>
      <c r="B9" s="7" t="s">
        <v>6</v>
      </c>
      <c r="C9" s="8" t="s">
        <v>7</v>
      </c>
      <c r="D9" s="9">
        <v>45777</v>
      </c>
      <c r="E9" s="9">
        <v>45808</v>
      </c>
      <c r="F9" s="9">
        <v>45838</v>
      </c>
      <c r="G9" s="9">
        <v>45869</v>
      </c>
      <c r="H9" s="9">
        <v>45900</v>
      </c>
      <c r="I9" s="9">
        <v>45930</v>
      </c>
      <c r="J9" s="9">
        <v>45961</v>
      </c>
      <c r="K9" s="9">
        <v>45991</v>
      </c>
      <c r="L9" s="9">
        <v>46022</v>
      </c>
      <c r="M9" s="9">
        <v>46053</v>
      </c>
      <c r="N9" s="9">
        <v>46081</v>
      </c>
      <c r="O9" s="9">
        <v>46112</v>
      </c>
      <c r="P9" s="9" t="s">
        <v>8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">
      <c r="B10" s="11"/>
      <c r="C10" s="11"/>
      <c r="D10" s="11" t="s">
        <v>9</v>
      </c>
      <c r="E10" s="11" t="s">
        <v>10</v>
      </c>
      <c r="F10" s="4" t="s">
        <v>11</v>
      </c>
      <c r="G10" s="12" t="s">
        <v>12</v>
      </c>
      <c r="H10" s="13" t="s">
        <v>13</v>
      </c>
      <c r="I10" s="13" t="s">
        <v>14</v>
      </c>
      <c r="J10" s="13" t="s">
        <v>15</v>
      </c>
      <c r="K10" s="13" t="s">
        <v>16</v>
      </c>
      <c r="L10" s="13" t="s">
        <v>17</v>
      </c>
      <c r="M10" s="13" t="s">
        <v>18</v>
      </c>
      <c r="N10" s="13" t="s">
        <v>19</v>
      </c>
      <c r="O10" s="13" t="s">
        <v>20</v>
      </c>
      <c r="P10" s="13" t="s">
        <v>21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x14ac:dyDescent="0.2"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6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x14ac:dyDescent="0.2">
      <c r="A12" s="4">
        <v>1</v>
      </c>
      <c r="B12" s="18" t="s">
        <v>22</v>
      </c>
      <c r="C12" s="4"/>
      <c r="D12" s="19">
        <f t="shared" ref="D12:O12" si="0">D13*$C$13+D14*$C$14+D15*$C$15+D16*$C$16</f>
        <v>4497799.4522190634</v>
      </c>
      <c r="E12" s="19">
        <f t="shared" si="0"/>
        <v>3790403.6886797687</v>
      </c>
      <c r="F12" s="19">
        <f t="shared" si="0"/>
        <v>3382286.3949138192</v>
      </c>
      <c r="G12" s="19">
        <f t="shared" si="0"/>
        <v>3304326.0103908717</v>
      </c>
      <c r="H12" s="19">
        <f t="shared" si="0"/>
        <v>3299833.1304265987</v>
      </c>
      <c r="I12" s="19">
        <f t="shared" si="0"/>
        <v>3282895.2218366954</v>
      </c>
      <c r="J12" s="19">
        <f t="shared" si="0"/>
        <v>3526700.0371501367</v>
      </c>
      <c r="K12" s="19">
        <f t="shared" si="0"/>
        <v>4489137.0864267787</v>
      </c>
      <c r="L12" s="19">
        <f t="shared" si="0"/>
        <v>5472659.2447268227</v>
      </c>
      <c r="M12" s="19">
        <f t="shared" si="0"/>
        <v>5988793.6646467466</v>
      </c>
      <c r="N12" s="19">
        <f t="shared" si="0"/>
        <v>6232440.2200904908</v>
      </c>
      <c r="O12" s="19">
        <f t="shared" si="0"/>
        <v>5283243.0108737489</v>
      </c>
      <c r="P12" s="19">
        <f>SUM(D12:O12)</f>
        <v>52550517.162381545</v>
      </c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1"/>
      <c r="AJ12" s="21"/>
      <c r="AK12" s="21"/>
      <c r="AL12" s="21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x14ac:dyDescent="0.2">
      <c r="A13" s="4">
        <v>2</v>
      </c>
      <c r="B13" s="1" t="s">
        <v>23</v>
      </c>
      <c r="C13" s="22">
        <v>19.3</v>
      </c>
      <c r="D13" s="2">
        <v>162288</v>
      </c>
      <c r="E13" s="2">
        <v>161528</v>
      </c>
      <c r="F13" s="2">
        <v>160443</v>
      </c>
      <c r="G13" s="2">
        <v>158859</v>
      </c>
      <c r="H13" s="2">
        <v>158643</v>
      </c>
      <c r="I13" s="2">
        <v>157525</v>
      </c>
      <c r="J13" s="2">
        <v>158693</v>
      </c>
      <c r="K13" s="2">
        <v>160008</v>
      </c>
      <c r="L13" s="2">
        <v>161112</v>
      </c>
      <c r="M13" s="2">
        <v>162059</v>
      </c>
      <c r="N13" s="2">
        <v>162229</v>
      </c>
      <c r="O13" s="2">
        <v>162136</v>
      </c>
      <c r="P13" s="2">
        <f>ROUND((SUM(D13:O13)),0)</f>
        <v>1925523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4"/>
      <c r="AJ13" s="24"/>
      <c r="AK13" s="24"/>
      <c r="AL13" s="24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x14ac:dyDescent="0.2">
      <c r="A14" s="4">
        <v>3</v>
      </c>
      <c r="B14" s="1" t="s">
        <v>24</v>
      </c>
      <c r="C14" s="25">
        <v>1.5483</v>
      </c>
      <c r="D14" s="2">
        <v>882026.12686111452</v>
      </c>
      <c r="E14" s="2">
        <v>434614.2793255627</v>
      </c>
      <c r="F14" s="2">
        <v>184548.5338202024</v>
      </c>
      <c r="G14" s="2">
        <v>153941.29715873633</v>
      </c>
      <c r="H14" s="2">
        <v>153731.98374126368</v>
      </c>
      <c r="I14" s="2">
        <v>156728.49049712287</v>
      </c>
      <c r="J14" s="2">
        <v>299635.17222123418</v>
      </c>
      <c r="K14" s="2">
        <v>904852.21625445888</v>
      </c>
      <c r="L14" s="2">
        <v>1526317.6675882081</v>
      </c>
      <c r="M14" s="2">
        <v>1847868.6072768497</v>
      </c>
      <c r="N14" s="2">
        <v>2003113.4276887493</v>
      </c>
      <c r="O14" s="2">
        <v>1391215.0170340042</v>
      </c>
      <c r="P14" s="2">
        <f>SUM(D14:O14)</f>
        <v>9938592.8194675054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x14ac:dyDescent="0.2">
      <c r="A15" s="4">
        <v>4</v>
      </c>
      <c r="B15" s="1" t="s">
        <v>25</v>
      </c>
      <c r="C15" s="25">
        <v>1.0762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f>SUM(D15:O15)</f>
        <v>0</v>
      </c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x14ac:dyDescent="0.2">
      <c r="A16" s="4">
        <v>5</v>
      </c>
      <c r="B16" s="1" t="s">
        <v>26</v>
      </c>
      <c r="C16" s="25">
        <v>0.88880000000000003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f>SUM(D16:O16)</f>
        <v>0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16" x14ac:dyDescent="0.2">
      <c r="A17" s="4">
        <v>6</v>
      </c>
      <c r="B17" s="26" t="s">
        <v>27</v>
      </c>
      <c r="C17" s="26"/>
      <c r="D17" s="27">
        <f t="shared" ref="D17:P17" si="1">D14+D15+D16</f>
        <v>882026.12686111452</v>
      </c>
      <c r="E17" s="27">
        <f t="shared" si="1"/>
        <v>434614.2793255627</v>
      </c>
      <c r="F17" s="27">
        <f t="shared" si="1"/>
        <v>184548.5338202024</v>
      </c>
      <c r="G17" s="27">
        <f t="shared" si="1"/>
        <v>153941.29715873633</v>
      </c>
      <c r="H17" s="27">
        <f t="shared" si="1"/>
        <v>153731.98374126368</v>
      </c>
      <c r="I17" s="27">
        <f t="shared" si="1"/>
        <v>156728.49049712287</v>
      </c>
      <c r="J17" s="27">
        <f t="shared" si="1"/>
        <v>299635.17222123418</v>
      </c>
      <c r="K17" s="27">
        <f t="shared" si="1"/>
        <v>904852.21625445888</v>
      </c>
      <c r="L17" s="27">
        <f t="shared" si="1"/>
        <v>1526317.6675882081</v>
      </c>
      <c r="M17" s="27">
        <f t="shared" si="1"/>
        <v>1847868.6072768497</v>
      </c>
      <c r="N17" s="27">
        <f t="shared" si="1"/>
        <v>2003113.4276887493</v>
      </c>
      <c r="O17" s="27">
        <f t="shared" si="1"/>
        <v>1391215.0170340042</v>
      </c>
      <c r="P17" s="27">
        <f t="shared" si="1"/>
        <v>9938592.8194675054</v>
      </c>
    </row>
    <row r="18" spans="1:16" x14ac:dyDescent="0.2">
      <c r="A18" s="4">
        <v>7</v>
      </c>
      <c r="B18" s="1" t="s">
        <v>28</v>
      </c>
      <c r="D18" s="22">
        <v>4.5812916609737586</v>
      </c>
      <c r="E18" s="22">
        <v>4.9331682240840156</v>
      </c>
      <c r="F18" s="22">
        <v>4.9331682240840156</v>
      </c>
      <c r="G18" s="22">
        <v>4.9331682240840156</v>
      </c>
      <c r="H18" s="22">
        <v>5.2989478814284547</v>
      </c>
      <c r="I18" s="22">
        <v>5.2989478814284547</v>
      </c>
      <c r="J18" s="22">
        <v>5.2989478814284547</v>
      </c>
      <c r="K18" s="22">
        <v>5.329817872818098</v>
      </c>
      <c r="L18" s="22">
        <v>5.329817872818098</v>
      </c>
      <c r="M18" s="22">
        <v>5.329817872818098</v>
      </c>
      <c r="N18" s="22">
        <v>4.8926337200932446</v>
      </c>
      <c r="O18" s="22">
        <v>4.8926337200932446</v>
      </c>
      <c r="P18" s="22"/>
    </row>
    <row r="19" spans="1:16" x14ac:dyDescent="0.2">
      <c r="A19" s="4">
        <v>8</v>
      </c>
      <c r="B19" s="1" t="s">
        <v>29</v>
      </c>
      <c r="D19" s="29">
        <f t="shared" ref="D19:O19" si="2">D18*D17</f>
        <v>4040818.9397498067</v>
      </c>
      <c r="E19" s="29">
        <f t="shared" si="2"/>
        <v>2144025.3525020406</v>
      </c>
      <c r="F19" s="29">
        <f t="shared" si="2"/>
        <v>910408.96284311672</v>
      </c>
      <c r="G19" s="29">
        <f t="shared" si="2"/>
        <v>759418.31551775301</v>
      </c>
      <c r="H19" s="29">
        <f t="shared" si="2"/>
        <v>814617.76955356286</v>
      </c>
      <c r="I19" s="29">
        <f t="shared" si="2"/>
        <v>830496.10267920897</v>
      </c>
      <c r="J19" s="29">
        <f t="shared" si="2"/>
        <v>1587751.161043159</v>
      </c>
      <c r="K19" s="29">
        <f t="shared" si="2"/>
        <v>4822697.5144520821</v>
      </c>
      <c r="L19" s="29">
        <f t="shared" si="2"/>
        <v>8134995.1843096642</v>
      </c>
      <c r="M19" s="29">
        <f t="shared" si="2"/>
        <v>9848803.1296836399</v>
      </c>
      <c r="N19" s="29">
        <f t="shared" si="2"/>
        <v>9800500.3014815357</v>
      </c>
      <c r="O19" s="29">
        <f t="shared" si="2"/>
        <v>6806705.5042406665</v>
      </c>
      <c r="P19" s="29">
        <f>SUM(D19:O19)</f>
        <v>50501238.238056242</v>
      </c>
    </row>
    <row r="20" spans="1:16" x14ac:dyDescent="0.2">
      <c r="A20" s="4">
        <v>9</v>
      </c>
      <c r="C20" s="2"/>
      <c r="D20" s="28"/>
      <c r="P20" s="2"/>
    </row>
    <row r="21" spans="1:16" x14ac:dyDescent="0.2">
      <c r="A21" s="4">
        <v>10</v>
      </c>
      <c r="B21" s="18" t="s">
        <v>30</v>
      </c>
      <c r="D21" s="19">
        <f t="shared" ref="D21:O21" si="3">D22*$C$22+D23*$C$23+D24*$C$24+D25*$C$25</f>
        <v>1993206.7256141701</v>
      </c>
      <c r="E21" s="19">
        <f t="shared" si="3"/>
        <v>1654025.0975457665</v>
      </c>
      <c r="F21" s="19">
        <f t="shared" si="3"/>
        <v>1450975.2826639945</v>
      </c>
      <c r="G21" s="19">
        <f t="shared" si="3"/>
        <v>1405636.3299546661</v>
      </c>
      <c r="H21" s="19">
        <f t="shared" si="3"/>
        <v>1403551.1742040343</v>
      </c>
      <c r="I21" s="19">
        <f t="shared" si="3"/>
        <v>1386296.456806055</v>
      </c>
      <c r="J21" s="19">
        <f t="shared" si="3"/>
        <v>1487571.2048142287</v>
      </c>
      <c r="K21" s="19">
        <f t="shared" si="3"/>
        <v>1954908.5839999609</v>
      </c>
      <c r="L21" s="19">
        <f t="shared" si="3"/>
        <v>2410511.3437672909</v>
      </c>
      <c r="M21" s="19">
        <f t="shared" si="3"/>
        <v>2646438.0113482573</v>
      </c>
      <c r="N21" s="19">
        <f t="shared" si="3"/>
        <v>2757769.6389602222</v>
      </c>
      <c r="O21" s="19">
        <f t="shared" si="3"/>
        <v>2349469.0499139586</v>
      </c>
      <c r="P21" s="19">
        <f>SUM(D21:O21)</f>
        <v>22900358.899592608</v>
      </c>
    </row>
    <row r="22" spans="1:16" x14ac:dyDescent="0.2">
      <c r="A22" s="4">
        <v>11</v>
      </c>
      <c r="B22" s="1" t="s">
        <v>23</v>
      </c>
      <c r="C22" s="30">
        <v>66</v>
      </c>
      <c r="D22" s="2">
        <v>18884</v>
      </c>
      <c r="E22" s="2">
        <v>18586</v>
      </c>
      <c r="F22" s="2">
        <v>18217</v>
      </c>
      <c r="G22" s="2">
        <v>17906</v>
      </c>
      <c r="H22" s="2">
        <v>17852</v>
      </c>
      <c r="I22" s="2">
        <v>17731</v>
      </c>
      <c r="J22" s="2">
        <v>17935</v>
      </c>
      <c r="K22" s="2">
        <v>18360</v>
      </c>
      <c r="L22" s="2">
        <v>18636</v>
      </c>
      <c r="M22" s="2">
        <v>18899</v>
      </c>
      <c r="N22" s="2">
        <v>18881</v>
      </c>
      <c r="O22" s="2">
        <v>18894</v>
      </c>
      <c r="P22" s="2">
        <f>ROUND((SUM(D22:O22)),0)</f>
        <v>220781</v>
      </c>
    </row>
    <row r="23" spans="1:16" x14ac:dyDescent="0.2">
      <c r="A23" s="4">
        <v>12</v>
      </c>
      <c r="B23" s="1" t="s">
        <v>24</v>
      </c>
      <c r="C23" s="25">
        <f>C14</f>
        <v>1.5483</v>
      </c>
      <c r="D23" s="2">
        <v>450438.39086677105</v>
      </c>
      <c r="E23" s="2">
        <v>256777.33183943888</v>
      </c>
      <c r="F23" s="2">
        <v>147122.54030253537</v>
      </c>
      <c r="G23" s="2">
        <v>130646.31892965757</v>
      </c>
      <c r="H23" s="2">
        <v>134814.39468582821</v>
      </c>
      <c r="I23" s="2">
        <v>113316.03222846896</v>
      </c>
      <c r="J23" s="2">
        <v>149214.90200769715</v>
      </c>
      <c r="K23" s="2">
        <v>437071.41059518291</v>
      </c>
      <c r="L23" s="2">
        <v>697238.14561079466</v>
      </c>
      <c r="M23" s="2">
        <v>802225.24254819378</v>
      </c>
      <c r="N23" s="2">
        <v>879856.95446737448</v>
      </c>
      <c r="O23" s="2">
        <v>660855.73601369164</v>
      </c>
      <c r="P23" s="2">
        <f>SUM(D23:O23)</f>
        <v>4859577.4000956351</v>
      </c>
    </row>
    <row r="24" spans="1:16" x14ac:dyDescent="0.2">
      <c r="A24" s="4">
        <v>13</v>
      </c>
      <c r="B24" s="1" t="s">
        <v>25</v>
      </c>
      <c r="C24" s="25">
        <f>C15</f>
        <v>1.0762</v>
      </c>
      <c r="D24" s="2">
        <v>45947.746734016335</v>
      </c>
      <c r="E24" s="2">
        <v>27672.137761348546</v>
      </c>
      <c r="F24" s="2">
        <v>19386.223298252091</v>
      </c>
      <c r="G24" s="2">
        <v>20034.040471917302</v>
      </c>
      <c r="H24" s="2">
        <v>15411.677115746692</v>
      </c>
      <c r="I24" s="2">
        <v>37728.344273105904</v>
      </c>
      <c r="J24" s="2">
        <v>67674.941493877734</v>
      </c>
      <c r="K24" s="2">
        <v>61727.298806392049</v>
      </c>
      <c r="L24" s="2">
        <v>93850.142090780355</v>
      </c>
      <c r="M24" s="2">
        <v>145901.01125338109</v>
      </c>
      <c r="N24" s="2">
        <v>138767.06593420039</v>
      </c>
      <c r="O24" s="2">
        <v>73649.984987883261</v>
      </c>
      <c r="P24" s="2">
        <f>SUM(D24:O24)</f>
        <v>747750.61422090186</v>
      </c>
    </row>
    <row r="25" spans="1:16" x14ac:dyDescent="0.2">
      <c r="A25" s="4">
        <v>14</v>
      </c>
      <c r="B25" s="1" t="s">
        <v>26</v>
      </c>
      <c r="C25" s="25">
        <f>C16</f>
        <v>0.88880000000000003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f>SUM(D25:O25)</f>
        <v>0</v>
      </c>
    </row>
    <row r="26" spans="1:16" x14ac:dyDescent="0.2">
      <c r="A26" s="4">
        <v>15</v>
      </c>
      <c r="B26" s="26" t="s">
        <v>27</v>
      </c>
      <c r="C26" s="26"/>
      <c r="D26" s="27">
        <f t="shared" ref="D26:P26" si="4">D23+D24+D25</f>
        <v>496386.13760078739</v>
      </c>
      <c r="E26" s="27">
        <f t="shared" si="4"/>
        <v>284449.46960078744</v>
      </c>
      <c r="F26" s="27">
        <f t="shared" si="4"/>
        <v>166508.76360078747</v>
      </c>
      <c r="G26" s="27">
        <f t="shared" si="4"/>
        <v>150680.35940157488</v>
      </c>
      <c r="H26" s="27">
        <f t="shared" si="4"/>
        <v>150226.0718015749</v>
      </c>
      <c r="I26" s="27">
        <f t="shared" si="4"/>
        <v>151044.37650157488</v>
      </c>
      <c r="J26" s="27">
        <f t="shared" si="4"/>
        <v>216889.84350157488</v>
      </c>
      <c r="K26" s="27">
        <f t="shared" si="4"/>
        <v>498798.70940157498</v>
      </c>
      <c r="L26" s="27">
        <f t="shared" si="4"/>
        <v>791088.28770157497</v>
      </c>
      <c r="M26" s="27">
        <f t="shared" si="4"/>
        <v>948126.25380157493</v>
      </c>
      <c r="N26" s="27">
        <f t="shared" si="4"/>
        <v>1018624.0204015749</v>
      </c>
      <c r="O26" s="27">
        <f t="shared" si="4"/>
        <v>734505.72100157489</v>
      </c>
      <c r="P26" s="27">
        <f t="shared" si="4"/>
        <v>5607328.0143165365</v>
      </c>
    </row>
    <row r="27" spans="1:16" x14ac:dyDescent="0.2">
      <c r="A27" s="4">
        <v>16</v>
      </c>
      <c r="B27" s="1" t="s">
        <v>28</v>
      </c>
      <c r="D27" s="22">
        <v>4.5812916609737586</v>
      </c>
      <c r="E27" s="22">
        <v>4.9331682240840156</v>
      </c>
      <c r="F27" s="22">
        <v>4.9331682240840156</v>
      </c>
      <c r="G27" s="22">
        <v>4.9331682240840156</v>
      </c>
      <c r="H27" s="22">
        <v>5.2989478814284547</v>
      </c>
      <c r="I27" s="22">
        <v>5.2989478814284547</v>
      </c>
      <c r="J27" s="22">
        <v>5.2989478814284547</v>
      </c>
      <c r="K27" s="22">
        <v>5.329817872818098</v>
      </c>
      <c r="L27" s="22">
        <v>5.329817872818098</v>
      </c>
      <c r="M27" s="22">
        <v>5.329817872818098</v>
      </c>
      <c r="N27" s="22">
        <v>4.8926337200932446</v>
      </c>
      <c r="O27" s="22">
        <v>4.8926337200932446</v>
      </c>
      <c r="P27" s="22"/>
    </row>
    <row r="28" spans="1:16" x14ac:dyDescent="0.2">
      <c r="A28" s="4">
        <v>17</v>
      </c>
      <c r="B28" s="1" t="s">
        <v>29</v>
      </c>
      <c r="D28" s="29">
        <f t="shared" ref="D28:O28" si="5">D27*D26</f>
        <v>2274089.6728134598</v>
      </c>
      <c r="E28" s="29">
        <f t="shared" si="5"/>
        <v>1403237.0847921567</v>
      </c>
      <c r="F28" s="29">
        <f t="shared" si="5"/>
        <v>821415.74162692192</v>
      </c>
      <c r="G28" s="29">
        <f t="shared" si="5"/>
        <v>743331.56099340832</v>
      </c>
      <c r="H28" s="29">
        <f t="shared" si="5"/>
        <v>796040.12490827427</v>
      </c>
      <c r="I28" s="29">
        <f t="shared" si="5"/>
        <v>800376.27886470209</v>
      </c>
      <c r="J28" s="29">
        <f t="shared" si="5"/>
        <v>1149287.9767260193</v>
      </c>
      <c r="K28" s="29">
        <f t="shared" si="5"/>
        <v>2658506.2763071149</v>
      </c>
      <c r="L28" s="29">
        <f t="shared" si="5"/>
        <v>4216356.4947689194</v>
      </c>
      <c r="M28" s="29">
        <f t="shared" si="5"/>
        <v>5053340.2531997021</v>
      </c>
      <c r="N28" s="29">
        <f t="shared" si="5"/>
        <v>4983754.2303136941</v>
      </c>
      <c r="O28" s="29">
        <f t="shared" si="5"/>
        <v>3593667.4581737062</v>
      </c>
      <c r="P28" s="29">
        <f>SUM(D28:O28)</f>
        <v>28493403.153488085</v>
      </c>
    </row>
    <row r="29" spans="1:16" x14ac:dyDescent="0.2">
      <c r="A29" s="4">
        <v>18</v>
      </c>
      <c r="D29" s="28"/>
      <c r="P29" s="2"/>
    </row>
    <row r="30" spans="1:16" x14ac:dyDescent="0.2">
      <c r="A30" s="4">
        <v>19</v>
      </c>
      <c r="B30" s="18" t="s">
        <v>31</v>
      </c>
      <c r="C30" s="25"/>
      <c r="D30" s="19">
        <f t="shared" ref="D30:O30" si="6">D31*$C$31+D32*$C$32+D33*$C$33+D34*$C$34</f>
        <v>78935.194497119999</v>
      </c>
      <c r="E30" s="19">
        <f t="shared" si="6"/>
        <v>79593.051280900007</v>
      </c>
      <c r="F30" s="19">
        <f t="shared" si="6"/>
        <v>37876.725161330003</v>
      </c>
      <c r="G30" s="19">
        <f t="shared" si="6"/>
        <v>34476.761266009999</v>
      </c>
      <c r="H30" s="19">
        <f t="shared" si="6"/>
        <v>41537.042030080003</v>
      </c>
      <c r="I30" s="19">
        <f t="shared" si="6"/>
        <v>39382.586922149996</v>
      </c>
      <c r="J30" s="19">
        <f t="shared" si="6"/>
        <v>44235.408455609992</v>
      </c>
      <c r="K30" s="19">
        <f t="shared" si="6"/>
        <v>71836.672925709994</v>
      </c>
      <c r="L30" s="19">
        <f t="shared" si="6"/>
        <v>107820.87914045001</v>
      </c>
      <c r="M30" s="19">
        <f t="shared" si="6"/>
        <v>165804.88306844002</v>
      </c>
      <c r="N30" s="19">
        <f t="shared" si="6"/>
        <v>156328.97685337003</v>
      </c>
      <c r="O30" s="19">
        <f t="shared" si="6"/>
        <v>103640.03743631</v>
      </c>
      <c r="P30" s="19">
        <f>SUM(D30:O30)</f>
        <v>961468.21903747995</v>
      </c>
    </row>
    <row r="31" spans="1:16" x14ac:dyDescent="0.2">
      <c r="A31" s="4">
        <v>20</v>
      </c>
      <c r="B31" s="1" t="s">
        <v>23</v>
      </c>
      <c r="C31" s="22">
        <f>C22</f>
        <v>66</v>
      </c>
      <c r="D31" s="2">
        <v>213</v>
      </c>
      <c r="E31" s="2">
        <v>212</v>
      </c>
      <c r="F31" s="2">
        <v>210</v>
      </c>
      <c r="G31" s="2">
        <v>203</v>
      </c>
      <c r="H31" s="2">
        <v>215</v>
      </c>
      <c r="I31" s="2">
        <v>208</v>
      </c>
      <c r="J31" s="2">
        <v>210</v>
      </c>
      <c r="K31" s="2">
        <v>213</v>
      </c>
      <c r="L31" s="2">
        <v>208</v>
      </c>
      <c r="M31" s="2">
        <v>205</v>
      </c>
      <c r="N31" s="2">
        <v>212</v>
      </c>
      <c r="O31" s="2">
        <v>215</v>
      </c>
      <c r="P31" s="2">
        <f>ROUND((SUM(D31:O31)),0)</f>
        <v>2524</v>
      </c>
    </row>
    <row r="32" spans="1:16" x14ac:dyDescent="0.2">
      <c r="A32" s="4">
        <v>21</v>
      </c>
      <c r="B32" s="1" t="s">
        <v>24</v>
      </c>
      <c r="C32" s="25">
        <f>C23</f>
        <v>1.5483</v>
      </c>
      <c r="D32" s="2">
        <v>27357.7264</v>
      </c>
      <c r="E32" s="2">
        <v>16429.903000000002</v>
      </c>
      <c r="F32" s="2">
        <v>9573.3551000000007</v>
      </c>
      <c r="G32" s="2">
        <v>8454.1347000000005</v>
      </c>
      <c r="H32" s="2">
        <v>8648.4575999999997</v>
      </c>
      <c r="I32" s="2">
        <v>9242.5805</v>
      </c>
      <c r="J32" s="2">
        <v>10822.866699999995</v>
      </c>
      <c r="K32" s="2">
        <v>23510.049699999996</v>
      </c>
      <c r="L32" s="2">
        <v>34112.761500000008</v>
      </c>
      <c r="M32" s="2">
        <v>43948.126800000005</v>
      </c>
      <c r="N32" s="2">
        <v>45008.453900000015</v>
      </c>
      <c r="O32" s="2">
        <v>34440.155699999996</v>
      </c>
      <c r="P32" s="2">
        <f>SUM(D32:O32)</f>
        <v>271548.57160000002</v>
      </c>
    </row>
    <row r="33" spans="1:16" x14ac:dyDescent="0.2">
      <c r="A33" s="4">
        <v>22</v>
      </c>
      <c r="B33" s="1" t="s">
        <v>25</v>
      </c>
      <c r="C33" s="25">
        <f>C24</f>
        <v>1.0762</v>
      </c>
      <c r="D33" s="2">
        <v>20924.759999999998</v>
      </c>
      <c r="E33" s="2">
        <v>37318.93</v>
      </c>
      <c r="F33" s="2">
        <v>8543.2999999999993</v>
      </c>
      <c r="G33" s="2">
        <v>7423.55</v>
      </c>
      <c r="H33" s="2">
        <v>12968.44</v>
      </c>
      <c r="I33" s="2">
        <v>10541.07</v>
      </c>
      <c r="J33" s="2">
        <v>12654.12</v>
      </c>
      <c r="K33" s="2">
        <v>19864.396000000001</v>
      </c>
      <c r="L33" s="2">
        <v>38353.549999999996</v>
      </c>
      <c r="M33" s="2">
        <v>78266.12</v>
      </c>
      <c r="N33" s="2">
        <v>67506.399999999994</v>
      </c>
      <c r="O33" s="2">
        <v>33568.43</v>
      </c>
      <c r="P33" s="2">
        <f>SUM(D33:O33)</f>
        <v>347933.06599999999</v>
      </c>
    </row>
    <row r="34" spans="1:16" x14ac:dyDescent="0.2">
      <c r="A34" s="4">
        <v>23</v>
      </c>
      <c r="B34" s="1" t="s">
        <v>26</v>
      </c>
      <c r="C34" s="25">
        <f>C25</f>
        <v>0.88880000000000003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f>SUM(D34:O34)</f>
        <v>0</v>
      </c>
    </row>
    <row r="35" spans="1:16" x14ac:dyDescent="0.2">
      <c r="A35" s="4">
        <v>24</v>
      </c>
      <c r="B35" s="26" t="s">
        <v>27</v>
      </c>
      <c r="C35" s="26"/>
      <c r="D35" s="27">
        <f t="shared" ref="D35:P35" si="7">D32+D33+D34</f>
        <v>48282.486399999994</v>
      </c>
      <c r="E35" s="27">
        <f t="shared" si="7"/>
        <v>53748.832999999999</v>
      </c>
      <c r="F35" s="27">
        <f t="shared" si="7"/>
        <v>18116.6551</v>
      </c>
      <c r="G35" s="27">
        <f t="shared" si="7"/>
        <v>15877.684700000002</v>
      </c>
      <c r="H35" s="27">
        <f t="shared" si="7"/>
        <v>21616.8976</v>
      </c>
      <c r="I35" s="27">
        <f t="shared" si="7"/>
        <v>19783.6505</v>
      </c>
      <c r="J35" s="27">
        <f t="shared" si="7"/>
        <v>23476.986699999994</v>
      </c>
      <c r="K35" s="27">
        <f t="shared" si="7"/>
        <v>43374.445699999997</v>
      </c>
      <c r="L35" s="27">
        <f t="shared" si="7"/>
        <v>72466.311500000011</v>
      </c>
      <c r="M35" s="27">
        <f t="shared" si="7"/>
        <v>122214.24679999999</v>
      </c>
      <c r="N35" s="27">
        <f t="shared" si="7"/>
        <v>112514.85390000002</v>
      </c>
      <c r="O35" s="27">
        <f t="shared" si="7"/>
        <v>68008.585699999996</v>
      </c>
      <c r="P35" s="27">
        <f t="shared" si="7"/>
        <v>619481.63760000002</v>
      </c>
    </row>
    <row r="36" spans="1:16" x14ac:dyDescent="0.2">
      <c r="A36" s="4">
        <v>25</v>
      </c>
      <c r="B36" s="1" t="s">
        <v>28</v>
      </c>
      <c r="D36" s="22">
        <v>4.5812916609737586</v>
      </c>
      <c r="E36" s="22">
        <v>4.9331682240840156</v>
      </c>
      <c r="F36" s="22">
        <v>4.9331682240840156</v>
      </c>
      <c r="G36" s="22">
        <v>4.9331682240840156</v>
      </c>
      <c r="H36" s="22">
        <v>5.2989478814284547</v>
      </c>
      <c r="I36" s="22">
        <v>5.2989478814284547</v>
      </c>
      <c r="J36" s="22">
        <v>5.2989478814284547</v>
      </c>
      <c r="K36" s="22">
        <v>5.329817872818098</v>
      </c>
      <c r="L36" s="22">
        <v>5.329817872818098</v>
      </c>
      <c r="M36" s="22">
        <v>5.329817872818098</v>
      </c>
      <c r="N36" s="22">
        <v>4.8926337200932446</v>
      </c>
      <c r="O36" s="22">
        <v>4.8926337200932446</v>
      </c>
      <c r="P36" s="22"/>
    </row>
    <row r="37" spans="1:16" x14ac:dyDescent="0.2">
      <c r="A37" s="4">
        <v>26</v>
      </c>
      <c r="B37" s="1" t="s">
        <v>29</v>
      </c>
      <c r="D37" s="29">
        <f t="shared" ref="D37:O37" si="8">D36*D35</f>
        <v>221196.15231539888</v>
      </c>
      <c r="E37" s="29">
        <f t="shared" si="8"/>
        <v>265152.03503719834</v>
      </c>
      <c r="F37" s="29">
        <f t="shared" si="8"/>
        <v>89372.507266009619</v>
      </c>
      <c r="G37" s="29">
        <f t="shared" si="8"/>
        <v>78327.28963406496</v>
      </c>
      <c r="H37" s="29">
        <f t="shared" si="8"/>
        <v>114546.81374057585</v>
      </c>
      <c r="I37" s="29">
        <f t="shared" si="8"/>
        <v>104832.53290389599</v>
      </c>
      <c r="J37" s="29">
        <f t="shared" si="8"/>
        <v>124403.32893628898</v>
      </c>
      <c r="K37" s="29">
        <f t="shared" si="8"/>
        <v>231177.89591543807</v>
      </c>
      <c r="L37" s="29">
        <f t="shared" si="8"/>
        <v>386232.24220990372</v>
      </c>
      <c r="M37" s="29">
        <f t="shared" si="8"/>
        <v>651379.67690764205</v>
      </c>
      <c r="N37" s="29">
        <f t="shared" si="8"/>
        <v>550493.96820250503</v>
      </c>
      <c r="O37" s="29">
        <f t="shared" si="8"/>
        <v>332741.09965167119</v>
      </c>
      <c r="P37" s="29">
        <f>SUM(D37:O37)</f>
        <v>3149855.5427205926</v>
      </c>
    </row>
    <row r="38" spans="1:16" x14ac:dyDescent="0.2">
      <c r="A38" s="4">
        <v>27</v>
      </c>
      <c r="D38" s="28"/>
    </row>
    <row r="39" spans="1:16" x14ac:dyDescent="0.2">
      <c r="A39" s="4">
        <v>28</v>
      </c>
      <c r="B39" s="18" t="s">
        <v>32</v>
      </c>
      <c r="C39" s="25"/>
      <c r="D39" s="19">
        <f>D40*$C$40+D41*$C$41+D42*$C$42+D43*$C$43</f>
        <v>219639.18656260933</v>
      </c>
      <c r="E39" s="19">
        <f t="shared" ref="E39:O39" si="9">E40*$C$40+E41*$C$41+E42*$C$42+E43*$C$43</f>
        <v>167990.47939980321</v>
      </c>
      <c r="F39" s="19">
        <f t="shared" si="9"/>
        <v>136710.06063752872</v>
      </c>
      <c r="G39" s="19">
        <f t="shared" si="9"/>
        <v>134369.27134303504</v>
      </c>
      <c r="H39" s="19">
        <f t="shared" si="9"/>
        <v>134662.91799551688</v>
      </c>
      <c r="I39" s="19">
        <f t="shared" si="9"/>
        <v>136292.81380518057</v>
      </c>
      <c r="J39" s="19">
        <f t="shared" si="9"/>
        <v>152710.23816017646</v>
      </c>
      <c r="K39" s="19">
        <f t="shared" si="9"/>
        <v>222737.48146009745</v>
      </c>
      <c r="L39" s="19">
        <f t="shared" si="9"/>
        <v>294189.55237250286</v>
      </c>
      <c r="M39" s="19">
        <f t="shared" si="9"/>
        <v>326569.95819705608</v>
      </c>
      <c r="N39" s="19">
        <f t="shared" si="9"/>
        <v>341394.85353320831</v>
      </c>
      <c r="O39" s="19">
        <f t="shared" si="9"/>
        <v>277957.98794074007</v>
      </c>
      <c r="P39" s="19">
        <f>SUM(D39:O39)</f>
        <v>2545224.8014074555</v>
      </c>
    </row>
    <row r="40" spans="1:16" x14ac:dyDescent="0.2">
      <c r="A40" s="4">
        <v>29</v>
      </c>
      <c r="B40" s="1" t="s">
        <v>23</v>
      </c>
      <c r="C40" s="22">
        <f>C31</f>
        <v>66</v>
      </c>
      <c r="D40" s="2">
        <v>1504</v>
      </c>
      <c r="E40" s="2">
        <v>1513</v>
      </c>
      <c r="F40" s="2">
        <v>1483</v>
      </c>
      <c r="G40" s="2">
        <v>1490</v>
      </c>
      <c r="H40" s="2">
        <v>1493</v>
      </c>
      <c r="I40" s="2">
        <v>1496</v>
      </c>
      <c r="J40" s="2">
        <v>1504</v>
      </c>
      <c r="K40" s="2">
        <v>1502</v>
      </c>
      <c r="L40" s="2">
        <v>1507</v>
      </c>
      <c r="M40" s="2">
        <v>1516</v>
      </c>
      <c r="N40" s="2">
        <v>1503</v>
      </c>
      <c r="O40" s="2">
        <v>1507</v>
      </c>
      <c r="P40" s="2">
        <f>ROUND((SUM(D40:O40)),0)</f>
        <v>18018</v>
      </c>
    </row>
    <row r="41" spans="1:16" x14ac:dyDescent="0.2">
      <c r="A41" s="4">
        <v>30</v>
      </c>
      <c r="B41" s="1" t="s">
        <v>24</v>
      </c>
      <c r="C41" s="25">
        <f>C32</f>
        <v>1.5483</v>
      </c>
      <c r="D41" s="2">
        <v>72573.374250856432</v>
      </c>
      <c r="E41" s="2">
        <v>39286.905960354146</v>
      </c>
      <c r="F41" s="2">
        <v>22475.558414676387</v>
      </c>
      <c r="G41" s="2">
        <v>21359.171345509516</v>
      </c>
      <c r="H41" s="2">
        <v>21453.343795799363</v>
      </c>
      <c r="I41" s="2">
        <v>23642.721399916503</v>
      </c>
      <c r="J41" s="2">
        <v>31613.699163898465</v>
      </c>
      <c r="K41" s="2">
        <v>73414.031412576674</v>
      </c>
      <c r="L41" s="2">
        <v>114685.50792167516</v>
      </c>
      <c r="M41" s="2">
        <v>124978.36002113133</v>
      </c>
      <c r="N41" s="2">
        <v>134401.31441577696</v>
      </c>
      <c r="O41" s="2">
        <v>105739.11486968872</v>
      </c>
      <c r="P41" s="2">
        <f>SUM(D41:O41)</f>
        <v>785623.10297185974</v>
      </c>
    </row>
    <row r="42" spans="1:16" x14ac:dyDescent="0.2">
      <c r="A42" s="4">
        <v>31</v>
      </c>
      <c r="B42" s="1" t="s">
        <v>25</v>
      </c>
      <c r="C42" s="25">
        <f>C33</f>
        <v>1.0762</v>
      </c>
      <c r="D42" s="2">
        <v>7442.6976491435726</v>
      </c>
      <c r="E42" s="2">
        <v>6787.3656396458537</v>
      </c>
      <c r="F42" s="2">
        <v>3747.5873853236103</v>
      </c>
      <c r="G42" s="2">
        <v>2749.3647544904838</v>
      </c>
      <c r="H42" s="2">
        <v>2702.7558042006376</v>
      </c>
      <c r="I42" s="2">
        <v>883.46800008349476</v>
      </c>
      <c r="J42" s="2">
        <v>4180.2153361015362</v>
      </c>
      <c r="K42" s="2">
        <v>9234.8416874233153</v>
      </c>
      <c r="L42" s="2">
        <v>15944.973478324855</v>
      </c>
      <c r="M42" s="2">
        <v>30672.703378868671</v>
      </c>
      <c r="N42" s="2">
        <v>31688.625184223063</v>
      </c>
      <c r="O42" s="2">
        <v>13733.614930311276</v>
      </c>
      <c r="P42" s="2">
        <f>SUM(D42:O42)</f>
        <v>129768.21322814038</v>
      </c>
    </row>
    <row r="43" spans="1:16" x14ac:dyDescent="0.2">
      <c r="A43" s="4">
        <v>32</v>
      </c>
      <c r="B43" s="1" t="s">
        <v>26</v>
      </c>
      <c r="C43" s="25">
        <f>C34</f>
        <v>0.88880000000000003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f>SUM(D43:O43)</f>
        <v>0</v>
      </c>
    </row>
    <row r="44" spans="1:16" x14ac:dyDescent="0.2">
      <c r="A44" s="4">
        <v>33</v>
      </c>
      <c r="B44" s="26" t="s">
        <v>27</v>
      </c>
      <c r="C44" s="26"/>
      <c r="D44" s="27">
        <f t="shared" ref="D44:P44" si="10">D41+D42+D43</f>
        <v>80016.07190000001</v>
      </c>
      <c r="E44" s="27">
        <f t="shared" si="10"/>
        <v>46074.2716</v>
      </c>
      <c r="F44" s="27">
        <f t="shared" si="10"/>
        <v>26223.145799999998</v>
      </c>
      <c r="G44" s="27">
        <f t="shared" si="10"/>
        <v>24108.536100000001</v>
      </c>
      <c r="H44" s="27">
        <f t="shared" si="10"/>
        <v>24156.099600000001</v>
      </c>
      <c r="I44" s="27">
        <f t="shared" si="10"/>
        <v>24526.189399999999</v>
      </c>
      <c r="J44" s="27">
        <f t="shared" si="10"/>
        <v>35793.914499999999</v>
      </c>
      <c r="K44" s="27">
        <f t="shared" si="10"/>
        <v>82648.873099999997</v>
      </c>
      <c r="L44" s="27">
        <f t="shared" si="10"/>
        <v>130630.48140000002</v>
      </c>
      <c r="M44" s="27">
        <f t="shared" si="10"/>
        <v>155651.06340000001</v>
      </c>
      <c r="N44" s="27">
        <f t="shared" si="10"/>
        <v>166089.93960000001</v>
      </c>
      <c r="O44" s="27">
        <f t="shared" si="10"/>
        <v>119472.7298</v>
      </c>
      <c r="P44" s="27">
        <f t="shared" si="10"/>
        <v>915391.31620000012</v>
      </c>
    </row>
    <row r="45" spans="1:16" x14ac:dyDescent="0.2">
      <c r="A45" s="4">
        <v>34</v>
      </c>
      <c r="B45" s="1" t="s">
        <v>28</v>
      </c>
      <c r="D45" s="22">
        <v>4.5812916609737586</v>
      </c>
      <c r="E45" s="22">
        <v>4.9331682240840156</v>
      </c>
      <c r="F45" s="22">
        <v>4.9331682240840156</v>
      </c>
      <c r="G45" s="22">
        <v>4.9331682240840156</v>
      </c>
      <c r="H45" s="22">
        <v>5.2989478814284547</v>
      </c>
      <c r="I45" s="22">
        <v>5.2989478814284547</v>
      </c>
      <c r="J45" s="22">
        <v>5.2989478814284547</v>
      </c>
      <c r="K45" s="22">
        <v>5.329817872818098</v>
      </c>
      <c r="L45" s="22">
        <v>5.329817872818098</v>
      </c>
      <c r="M45" s="22">
        <v>5.329817872818098</v>
      </c>
      <c r="N45" s="22">
        <v>4.8926337200932446</v>
      </c>
      <c r="O45" s="22">
        <v>4.8926337200932446</v>
      </c>
      <c r="P45" s="22"/>
    </row>
    <row r="46" spans="1:16" x14ac:dyDescent="0.2">
      <c r="A46" s="4">
        <v>35</v>
      </c>
      <c r="B46" s="1" t="s">
        <v>29</v>
      </c>
      <c r="D46" s="29">
        <f t="shared" ref="D46:O46" si="11">D45*D44</f>
        <v>366576.96293934673</v>
      </c>
      <c r="E46" s="29">
        <f t="shared" si="11"/>
        <v>227292.1326049366</v>
      </c>
      <c r="F46" s="29">
        <f t="shared" si="11"/>
        <v>129363.1895960822</v>
      </c>
      <c r="G46" s="29">
        <f t="shared" si="11"/>
        <v>118931.46421770238</v>
      </c>
      <c r="H46" s="29">
        <f t="shared" si="11"/>
        <v>128001.91279899474</v>
      </c>
      <c r="I46" s="29">
        <f t="shared" si="11"/>
        <v>129962.99936064302</v>
      </c>
      <c r="J46" s="29">
        <f t="shared" si="11"/>
        <v>189670.08740780625</v>
      </c>
      <c r="K46" s="29">
        <f t="shared" si="11"/>
        <v>440503.44101665489</v>
      </c>
      <c r="L46" s="29">
        <f t="shared" si="11"/>
        <v>696236.67450055224</v>
      </c>
      <c r="M46" s="29">
        <f t="shared" si="11"/>
        <v>829591.81963246304</v>
      </c>
      <c r="N46" s="29">
        <f t="shared" si="11"/>
        <v>812617.23905521038</v>
      </c>
      <c r="O46" s="29">
        <f t="shared" si="11"/>
        <v>584536.30645106907</v>
      </c>
      <c r="P46" s="29">
        <f>SUM(D46:O46)</f>
        <v>4653284.2295814613</v>
      </c>
    </row>
    <row r="47" spans="1:16" x14ac:dyDescent="0.2">
      <c r="A47" s="4">
        <v>36</v>
      </c>
      <c r="D47" s="28"/>
    </row>
    <row r="48" spans="1:16" x14ac:dyDescent="0.2">
      <c r="A48" s="4">
        <v>37</v>
      </c>
      <c r="B48" s="18" t="s">
        <v>33</v>
      </c>
      <c r="D48" s="19">
        <f t="shared" ref="D48:O48" si="12">D49*$C$49+D50*$C$50+D51*$C$51</f>
        <v>2079.2406024399997</v>
      </c>
      <c r="E48" s="19">
        <f t="shared" si="12"/>
        <v>2460.04241959</v>
      </c>
      <c r="F48" s="19">
        <f t="shared" si="12"/>
        <v>1096.67434798</v>
      </c>
      <c r="G48" s="19">
        <f t="shared" si="12"/>
        <v>1058.2202293600001</v>
      </c>
      <c r="H48" s="19">
        <f t="shared" si="12"/>
        <v>1067.4262963199999</v>
      </c>
      <c r="I48" s="19">
        <f t="shared" si="12"/>
        <v>1156.99335348</v>
      </c>
      <c r="J48" s="19">
        <f t="shared" si="12"/>
        <v>1082.3861551299999</v>
      </c>
      <c r="K48" s="19">
        <f t="shared" si="12"/>
        <v>1722.4079307699999</v>
      </c>
      <c r="L48" s="19">
        <f t="shared" si="12"/>
        <v>2487.4411934099999</v>
      </c>
      <c r="M48" s="19">
        <f t="shared" si="12"/>
        <v>2982.3806385299999</v>
      </c>
      <c r="N48" s="19">
        <f t="shared" si="12"/>
        <v>3345.1696148800002</v>
      </c>
      <c r="O48" s="19">
        <f t="shared" si="12"/>
        <v>2610.3687749000001</v>
      </c>
      <c r="P48" s="19">
        <f>SUM(D48:O48)</f>
        <v>23148.751556789997</v>
      </c>
    </row>
    <row r="49" spans="1:16" x14ac:dyDescent="0.2">
      <c r="A49" s="4">
        <v>38</v>
      </c>
      <c r="B49" s="1" t="s">
        <v>34</v>
      </c>
      <c r="C49" s="30">
        <v>520</v>
      </c>
      <c r="D49" s="2">
        <v>3</v>
      </c>
      <c r="E49" s="2">
        <v>4</v>
      </c>
      <c r="F49" s="2">
        <v>2</v>
      </c>
      <c r="G49" s="2">
        <v>2</v>
      </c>
      <c r="H49" s="2">
        <v>2</v>
      </c>
      <c r="I49" s="2">
        <v>2</v>
      </c>
      <c r="J49" s="2">
        <v>2</v>
      </c>
      <c r="K49" s="2">
        <v>3</v>
      </c>
      <c r="L49" s="2">
        <v>3</v>
      </c>
      <c r="M49" s="2">
        <v>3</v>
      </c>
      <c r="N49" s="2">
        <v>3</v>
      </c>
      <c r="O49" s="2">
        <v>3</v>
      </c>
      <c r="P49" s="2">
        <f>SUM(D49:O49)</f>
        <v>32</v>
      </c>
    </row>
    <row r="50" spans="1:16" x14ac:dyDescent="0.2">
      <c r="A50" s="4">
        <v>39</v>
      </c>
      <c r="B50" s="1" t="s">
        <v>35</v>
      </c>
      <c r="C50" s="25">
        <v>0.95569999999999999</v>
      </c>
      <c r="D50" s="2">
        <v>543.30920000000003</v>
      </c>
      <c r="E50" s="2">
        <v>397.65870000000001</v>
      </c>
      <c r="F50" s="2">
        <v>59.301400000000001</v>
      </c>
      <c r="G50" s="2">
        <v>19.064800000000002</v>
      </c>
      <c r="H50" s="2">
        <v>28.697600000000001</v>
      </c>
      <c r="I50" s="2">
        <v>122.4164</v>
      </c>
      <c r="J50" s="2">
        <v>44.350900000000003</v>
      </c>
      <c r="K50" s="2">
        <v>169.93610000000001</v>
      </c>
      <c r="L50" s="2">
        <v>970.43129999999996</v>
      </c>
      <c r="M50" s="2">
        <v>1488.3128999999999</v>
      </c>
      <c r="N50" s="2">
        <v>1867.9184</v>
      </c>
      <c r="O50" s="2">
        <v>1099.057</v>
      </c>
      <c r="P50" s="2">
        <f>SUM(C50:O50)</f>
        <v>6811.4103999999998</v>
      </c>
    </row>
    <row r="51" spans="1:16" x14ac:dyDescent="0.2">
      <c r="A51" s="4">
        <v>40</v>
      </c>
      <c r="B51" s="1" t="s">
        <v>26</v>
      </c>
      <c r="C51" s="25">
        <v>0.78369999999999995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f>SUM(C51:O51)</f>
        <v>0.78369999999999995</v>
      </c>
    </row>
    <row r="52" spans="1:16" x14ac:dyDescent="0.2">
      <c r="A52" s="4">
        <v>41</v>
      </c>
      <c r="B52" s="26" t="s">
        <v>27</v>
      </c>
      <c r="C52" s="26"/>
      <c r="D52" s="27">
        <f t="shared" ref="D52:P52" si="13">D50+D51</f>
        <v>543.30920000000003</v>
      </c>
      <c r="E52" s="27">
        <f t="shared" si="13"/>
        <v>397.65870000000001</v>
      </c>
      <c r="F52" s="27">
        <f t="shared" si="13"/>
        <v>59.301400000000001</v>
      </c>
      <c r="G52" s="27">
        <f t="shared" si="13"/>
        <v>19.064800000000002</v>
      </c>
      <c r="H52" s="27">
        <f t="shared" si="13"/>
        <v>28.697600000000001</v>
      </c>
      <c r="I52" s="27">
        <f t="shared" si="13"/>
        <v>122.4164</v>
      </c>
      <c r="J52" s="27">
        <f t="shared" si="13"/>
        <v>44.350900000000003</v>
      </c>
      <c r="K52" s="27">
        <f t="shared" si="13"/>
        <v>169.93610000000001</v>
      </c>
      <c r="L52" s="27">
        <f t="shared" si="13"/>
        <v>970.43129999999996</v>
      </c>
      <c r="M52" s="27">
        <f t="shared" si="13"/>
        <v>1488.3128999999999</v>
      </c>
      <c r="N52" s="27">
        <f t="shared" si="13"/>
        <v>1867.9184</v>
      </c>
      <c r="O52" s="27">
        <f t="shared" si="13"/>
        <v>1099.057</v>
      </c>
      <c r="P52" s="27">
        <f t="shared" si="13"/>
        <v>6812.1940999999997</v>
      </c>
    </row>
    <row r="53" spans="1:16" x14ac:dyDescent="0.2">
      <c r="A53" s="4">
        <v>42</v>
      </c>
      <c r="B53" s="1" t="s">
        <v>28</v>
      </c>
      <c r="D53" s="22">
        <v>3.4812973052790346</v>
      </c>
      <c r="E53" s="22">
        <v>3.833173868389292</v>
      </c>
      <c r="F53" s="22">
        <v>3.833173868389292</v>
      </c>
      <c r="G53" s="22">
        <v>3.833173868389292</v>
      </c>
      <c r="H53" s="22">
        <v>4.1989535257337307</v>
      </c>
      <c r="I53" s="22">
        <v>4.1989535257337307</v>
      </c>
      <c r="J53" s="22">
        <v>4.1989535257337307</v>
      </c>
      <c r="K53" s="22">
        <v>4.229823517123374</v>
      </c>
      <c r="L53" s="22">
        <v>4.229823517123374</v>
      </c>
      <c r="M53" s="22">
        <v>4.229823517123374</v>
      </c>
      <c r="N53" s="22">
        <v>3.7936198763327615</v>
      </c>
      <c r="O53" s="22">
        <v>3.7936198763327615</v>
      </c>
      <c r="P53" s="22"/>
    </row>
    <row r="54" spans="1:16" x14ac:dyDescent="0.2">
      <c r="A54" s="4">
        <v>43</v>
      </c>
      <c r="B54" s="1" t="s">
        <v>29</v>
      </c>
      <c r="D54" s="29">
        <f t="shared" ref="D54:O54" si="14">D53*D52</f>
        <v>1891.4208538933083</v>
      </c>
      <c r="E54" s="29">
        <f t="shared" si="14"/>
        <v>1524.2949373776569</v>
      </c>
      <c r="F54" s="29">
        <f t="shared" si="14"/>
        <v>227.31257683890075</v>
      </c>
      <c r="G54" s="29">
        <f t="shared" si="14"/>
        <v>73.078693166068177</v>
      </c>
      <c r="H54" s="29">
        <f t="shared" si="14"/>
        <v>120.49988870009632</v>
      </c>
      <c r="I54" s="29">
        <f t="shared" si="14"/>
        <v>514.02077438763069</v>
      </c>
      <c r="J54" s="29">
        <f t="shared" si="14"/>
        <v>186.22736792446412</v>
      </c>
      <c r="K54" s="29">
        <f t="shared" si="14"/>
        <v>718.79971218822948</v>
      </c>
      <c r="L54" s="29">
        <f t="shared" si="14"/>
        <v>4104.7531344926083</v>
      </c>
      <c r="M54" s="29">
        <f t="shared" si="14"/>
        <v>6295.3009052580883</v>
      </c>
      <c r="N54" s="29">
        <f t="shared" si="14"/>
        <v>7086.1723696076897</v>
      </c>
      <c r="O54" s="29">
        <f t="shared" si="14"/>
        <v>4169.404480422656</v>
      </c>
      <c r="P54" s="29">
        <f>SUM(D54:O54)</f>
        <v>26911.2856942574</v>
      </c>
    </row>
    <row r="55" spans="1:16" x14ac:dyDescent="0.2">
      <c r="A55" s="4">
        <v>44</v>
      </c>
      <c r="D55" s="28"/>
    </row>
    <row r="56" spans="1:16" x14ac:dyDescent="0.2">
      <c r="A56" s="4">
        <v>45</v>
      </c>
      <c r="B56" s="18" t="s">
        <v>36</v>
      </c>
      <c r="D56" s="19">
        <f t="shared" ref="D56:O56" si="15">D57*$C$57+D58*$C$58+D59*$C$59</f>
        <v>20956.8952737</v>
      </c>
      <c r="E56" s="19">
        <f t="shared" si="15"/>
        <v>18096.056149099997</v>
      </c>
      <c r="F56" s="19">
        <f t="shared" si="15"/>
        <v>17502.804605199999</v>
      </c>
      <c r="G56" s="19">
        <f t="shared" si="15"/>
        <v>9866.6377317999977</v>
      </c>
      <c r="H56" s="19">
        <f t="shared" si="15"/>
        <v>10864.147537000001</v>
      </c>
      <c r="I56" s="19">
        <f t="shared" si="15"/>
        <v>13500.154577199999</v>
      </c>
      <c r="J56" s="19">
        <f t="shared" si="15"/>
        <v>12462.817329099998</v>
      </c>
      <c r="K56" s="19">
        <f t="shared" si="15"/>
        <v>15884.402555199998</v>
      </c>
      <c r="L56" s="19">
        <f t="shared" si="15"/>
        <v>20411.918171399997</v>
      </c>
      <c r="M56" s="19">
        <f t="shared" si="15"/>
        <v>21699.539530599999</v>
      </c>
      <c r="N56" s="19">
        <f t="shared" si="15"/>
        <v>19690.872049799997</v>
      </c>
      <c r="O56" s="19">
        <f t="shared" si="15"/>
        <v>22166.412399899997</v>
      </c>
      <c r="P56" s="19">
        <f>SUM(D56:O56)</f>
        <v>203102.65790999998</v>
      </c>
    </row>
    <row r="57" spans="1:16" x14ac:dyDescent="0.2">
      <c r="A57" s="4">
        <v>46</v>
      </c>
      <c r="B57" s="1" t="s">
        <v>34</v>
      </c>
      <c r="C57" s="30">
        <f>C49</f>
        <v>520</v>
      </c>
      <c r="D57" s="2">
        <v>6</v>
      </c>
      <c r="E57" s="2">
        <v>6</v>
      </c>
      <c r="F57" s="2">
        <v>6</v>
      </c>
      <c r="G57" s="2">
        <v>5</v>
      </c>
      <c r="H57" s="2">
        <v>5</v>
      </c>
      <c r="I57" s="2">
        <v>6</v>
      </c>
      <c r="J57" s="2">
        <v>6</v>
      </c>
      <c r="K57" s="2">
        <v>6</v>
      </c>
      <c r="L57" s="2">
        <v>5</v>
      </c>
      <c r="M57" s="2">
        <v>8</v>
      </c>
      <c r="N57" s="2">
        <v>8</v>
      </c>
      <c r="O57" s="2">
        <v>6</v>
      </c>
      <c r="P57" s="2">
        <f>ROUND((SUM(D57:O57)),0)</f>
        <v>73</v>
      </c>
    </row>
    <row r="58" spans="1:16" x14ac:dyDescent="0.2">
      <c r="A58" s="4">
        <v>47</v>
      </c>
      <c r="B58" s="1" t="s">
        <v>35</v>
      </c>
      <c r="C58" s="25">
        <f>C50</f>
        <v>0.95569999999999999</v>
      </c>
      <c r="D58" s="2">
        <v>2078.4</v>
      </c>
      <c r="E58" s="2">
        <v>2200.1999999999998</v>
      </c>
      <c r="F58" s="2">
        <v>1286</v>
      </c>
      <c r="G58" s="2">
        <v>1620.8219999999999</v>
      </c>
      <c r="H58" s="2">
        <v>2041.4</v>
      </c>
      <c r="I58" s="2">
        <v>2038.1</v>
      </c>
      <c r="J58" s="2">
        <v>1556.636</v>
      </c>
      <c r="K58" s="2">
        <v>1833.412</v>
      </c>
      <c r="L58" s="2">
        <v>1436.077</v>
      </c>
      <c r="M58" s="2">
        <v>1910.44</v>
      </c>
      <c r="N58" s="2">
        <v>1860.9</v>
      </c>
      <c r="O58" s="2">
        <v>2104.9</v>
      </c>
      <c r="P58" s="2">
        <f>SUM(C58:O58)</f>
        <v>21968.242700000003</v>
      </c>
    </row>
    <row r="59" spans="1:16" x14ac:dyDescent="0.2">
      <c r="A59" s="4">
        <v>48</v>
      </c>
      <c r="B59" s="1" t="s">
        <v>26</v>
      </c>
      <c r="C59" s="25">
        <f>C51</f>
        <v>0.78369999999999995</v>
      </c>
      <c r="D59" s="2">
        <v>20225.300999999999</v>
      </c>
      <c r="E59" s="2">
        <v>16426.343000000001</v>
      </c>
      <c r="F59" s="2">
        <v>16784.196</v>
      </c>
      <c r="G59" s="2">
        <v>7295.6719999999996</v>
      </c>
      <c r="H59" s="2">
        <v>8055.6100000000006</v>
      </c>
      <c r="I59" s="2">
        <v>10759.655999999999</v>
      </c>
      <c r="J59" s="2">
        <v>10023.146999999999</v>
      </c>
      <c r="K59" s="2">
        <v>14051.564</v>
      </c>
      <c r="L59" s="2">
        <v>20976.724999999999</v>
      </c>
      <c r="M59" s="2">
        <v>20050.698</v>
      </c>
      <c r="N59" s="2">
        <v>17548.054</v>
      </c>
      <c r="O59" s="2">
        <v>21736.326999999997</v>
      </c>
      <c r="P59" s="2">
        <f>SUM(C59:O59)</f>
        <v>183934.07670000001</v>
      </c>
    </row>
    <row r="60" spans="1:16" x14ac:dyDescent="0.2">
      <c r="A60" s="4">
        <v>49</v>
      </c>
      <c r="B60" s="26" t="s">
        <v>27</v>
      </c>
      <c r="C60" s="26"/>
      <c r="D60" s="27">
        <f t="shared" ref="D60:P60" si="16">D58+D59</f>
        <v>22303.701000000001</v>
      </c>
      <c r="E60" s="27">
        <f t="shared" si="16"/>
        <v>18626.543000000001</v>
      </c>
      <c r="F60" s="27">
        <f t="shared" si="16"/>
        <v>18070.196</v>
      </c>
      <c r="G60" s="27">
        <f t="shared" si="16"/>
        <v>8916.4939999999988</v>
      </c>
      <c r="H60" s="27">
        <f t="shared" si="16"/>
        <v>10097.01</v>
      </c>
      <c r="I60" s="27">
        <f t="shared" si="16"/>
        <v>12797.755999999999</v>
      </c>
      <c r="J60" s="27">
        <f t="shared" si="16"/>
        <v>11579.782999999999</v>
      </c>
      <c r="K60" s="27">
        <f t="shared" si="16"/>
        <v>15884.976000000001</v>
      </c>
      <c r="L60" s="27">
        <f t="shared" si="16"/>
        <v>22412.802</v>
      </c>
      <c r="M60" s="27">
        <f t="shared" si="16"/>
        <v>21961.137999999999</v>
      </c>
      <c r="N60" s="27">
        <f t="shared" si="16"/>
        <v>19408.954000000002</v>
      </c>
      <c r="O60" s="27">
        <f t="shared" si="16"/>
        <v>23841.226999999999</v>
      </c>
      <c r="P60" s="27">
        <f t="shared" si="16"/>
        <v>205902.31940000001</v>
      </c>
    </row>
    <row r="61" spans="1:16" x14ac:dyDescent="0.2">
      <c r="A61" s="4">
        <v>50</v>
      </c>
      <c r="B61" s="1" t="s">
        <v>28</v>
      </c>
      <c r="D61" s="22">
        <v>3.4812973052790346</v>
      </c>
      <c r="E61" s="22">
        <v>3.833173868389292</v>
      </c>
      <c r="F61" s="22">
        <v>3.833173868389292</v>
      </c>
      <c r="G61" s="22">
        <v>3.833173868389292</v>
      </c>
      <c r="H61" s="22">
        <v>4.1989535257337307</v>
      </c>
      <c r="I61" s="22">
        <v>4.1989535257337307</v>
      </c>
      <c r="J61" s="22">
        <v>4.1989535257337307</v>
      </c>
      <c r="K61" s="22">
        <v>4.229823517123374</v>
      </c>
      <c r="L61" s="22">
        <v>4.229823517123374</v>
      </c>
      <c r="M61" s="22">
        <v>4.229823517123374</v>
      </c>
      <c r="N61" s="22">
        <v>3.7936198763327615</v>
      </c>
      <c r="O61" s="22">
        <v>3.7936198763327615</v>
      </c>
      <c r="P61" s="22"/>
    </row>
    <row r="62" spans="1:16" x14ac:dyDescent="0.2">
      <c r="A62" s="4">
        <v>51</v>
      </c>
      <c r="B62" s="1" t="s">
        <v>29</v>
      </c>
      <c r="D62" s="29">
        <f t="shared" ref="D62:O62" si="17">D61*D60</f>
        <v>77645.814189049313</v>
      </c>
      <c r="E62" s="29">
        <f t="shared" si="17"/>
        <v>71398.777886029493</v>
      </c>
      <c r="F62" s="29">
        <f t="shared" si="17"/>
        <v>69266.203103872715</v>
      </c>
      <c r="G62" s="29">
        <f t="shared" si="17"/>
        <v>34178.471798449908</v>
      </c>
      <c r="H62" s="29">
        <f t="shared" si="17"/>
        <v>42396.875738868737</v>
      </c>
      <c r="I62" s="29">
        <f t="shared" si="17"/>
        <v>53737.182677680001</v>
      </c>
      <c r="J62" s="29">
        <f t="shared" si="17"/>
        <v>48622.970655081517</v>
      </c>
      <c r="K62" s="29">
        <f t="shared" si="17"/>
        <v>67190.645053740387</v>
      </c>
      <c r="L62" s="29">
        <f t="shared" si="17"/>
        <v>94802.196984229784</v>
      </c>
      <c r="M62" s="29">
        <f t="shared" si="17"/>
        <v>92891.737975191776</v>
      </c>
      <c r="N62" s="29">
        <f t="shared" si="17"/>
        <v>73630.193673228263</v>
      </c>
      <c r="O62" s="29">
        <f t="shared" si="17"/>
        <v>90444.552623361291</v>
      </c>
      <c r="P62" s="29">
        <f>SUM(C62:O62)</f>
        <v>816205.62235878315</v>
      </c>
    </row>
    <row r="63" spans="1:16" x14ac:dyDescent="0.2">
      <c r="A63" s="4">
        <v>52</v>
      </c>
      <c r="D63" s="28"/>
    </row>
    <row r="64" spans="1:16" x14ac:dyDescent="0.2">
      <c r="A64" s="4">
        <v>53</v>
      </c>
      <c r="B64" s="18" t="s">
        <v>37</v>
      </c>
      <c r="D64" s="19">
        <f>D65*$C$65+D69*$C$69+D70*$C$70+D71*$C$71+D66+D67+D68</f>
        <v>666931.07363366662</v>
      </c>
      <c r="E64" s="19">
        <f t="shared" ref="E64:O64" si="18">E65*$C$65+E69*$C$69+E70*$C$70+E71*$C$71+E66+E67+E68</f>
        <v>656826.20629355253</v>
      </c>
      <c r="F64" s="19">
        <f t="shared" si="18"/>
        <v>672783.31046429172</v>
      </c>
      <c r="G64" s="19">
        <f t="shared" si="18"/>
        <v>655017.62350212003</v>
      </c>
      <c r="H64" s="19">
        <f t="shared" si="18"/>
        <v>762573.36321541993</v>
      </c>
      <c r="I64" s="19">
        <f t="shared" si="18"/>
        <v>830218.63614512025</v>
      </c>
      <c r="J64" s="19">
        <f t="shared" si="18"/>
        <v>861572.06666852045</v>
      </c>
      <c r="K64" s="19">
        <f t="shared" si="18"/>
        <v>1048540.3229296203</v>
      </c>
      <c r="L64" s="19">
        <f t="shared" si="18"/>
        <v>875383.74061792006</v>
      </c>
      <c r="M64" s="19">
        <f t="shared" si="18"/>
        <v>826229.49630862032</v>
      </c>
      <c r="N64" s="19">
        <f t="shared" si="18"/>
        <v>729283.11745841661</v>
      </c>
      <c r="O64" s="19">
        <f t="shared" si="18"/>
        <v>687736.0510631334</v>
      </c>
      <c r="P64" s="19">
        <f>SUM(D64:O64)</f>
        <v>9273095.0083004031</v>
      </c>
    </row>
    <row r="65" spans="1:16" x14ac:dyDescent="0.2">
      <c r="A65" s="4">
        <v>54</v>
      </c>
      <c r="B65" s="1" t="s">
        <v>38</v>
      </c>
      <c r="C65" s="22">
        <v>520</v>
      </c>
      <c r="D65" s="2">
        <v>118.34615384615384</v>
      </c>
      <c r="E65" s="2">
        <v>118.34615384615384</v>
      </c>
      <c r="F65" s="2">
        <v>118.34615384615384</v>
      </c>
      <c r="G65" s="2">
        <v>117.34615384615384</v>
      </c>
      <c r="H65" s="2">
        <v>117.34615384615384</v>
      </c>
      <c r="I65" s="2">
        <v>117.34615384615384</v>
      </c>
      <c r="J65" s="2">
        <v>117.34615384615384</v>
      </c>
      <c r="K65" s="2">
        <v>117.34615384615384</v>
      </c>
      <c r="L65" s="2">
        <v>118.34615384615384</v>
      </c>
      <c r="M65" s="2">
        <v>118.34615384615384</v>
      </c>
      <c r="N65" s="2">
        <v>118.34615384615384</v>
      </c>
      <c r="O65" s="2">
        <v>118.34615384615384</v>
      </c>
      <c r="P65" s="2">
        <f>SUM(D65:O65)</f>
        <v>1415.153846153846</v>
      </c>
    </row>
    <row r="66" spans="1:16" x14ac:dyDescent="0.2">
      <c r="A66" s="4">
        <v>55</v>
      </c>
      <c r="B66" s="1" t="s">
        <v>39</v>
      </c>
      <c r="D66" s="2">
        <v>5900</v>
      </c>
      <c r="E66" s="2">
        <v>5900</v>
      </c>
      <c r="F66" s="2">
        <v>5900</v>
      </c>
      <c r="G66" s="2">
        <v>5850</v>
      </c>
      <c r="H66" s="2">
        <v>5850</v>
      </c>
      <c r="I66" s="2">
        <v>5850</v>
      </c>
      <c r="J66" s="2">
        <v>5850</v>
      </c>
      <c r="K66" s="2">
        <v>5850</v>
      </c>
      <c r="L66" s="2">
        <v>5900</v>
      </c>
      <c r="M66" s="2">
        <v>5900</v>
      </c>
      <c r="N66" s="2">
        <v>5900</v>
      </c>
      <c r="O66" s="2">
        <v>5950</v>
      </c>
      <c r="P66" s="29">
        <f t="shared" ref="P66:P71" si="19">SUM(D66:O66)</f>
        <v>70600</v>
      </c>
    </row>
    <row r="67" spans="1:16" x14ac:dyDescent="0.2">
      <c r="A67" s="4">
        <v>56</v>
      </c>
      <c r="B67" s="1" t="s">
        <v>40</v>
      </c>
      <c r="D67" s="2">
        <v>7050</v>
      </c>
      <c r="E67" s="2">
        <v>7050</v>
      </c>
      <c r="F67" s="2">
        <v>7125</v>
      </c>
      <c r="G67" s="2">
        <v>6750</v>
      </c>
      <c r="H67" s="2">
        <v>6900</v>
      </c>
      <c r="I67" s="2">
        <v>6750</v>
      </c>
      <c r="J67" s="2">
        <v>6900</v>
      </c>
      <c r="K67" s="2">
        <v>6900</v>
      </c>
      <c r="L67" s="2">
        <v>6975</v>
      </c>
      <c r="M67" s="2">
        <v>7050</v>
      </c>
      <c r="N67" s="2">
        <v>7200</v>
      </c>
      <c r="O67" s="2">
        <v>6975</v>
      </c>
      <c r="P67" s="29">
        <f t="shared" si="19"/>
        <v>83625</v>
      </c>
    </row>
    <row r="68" spans="1:16" x14ac:dyDescent="0.2">
      <c r="A68" s="4">
        <v>57</v>
      </c>
      <c r="B68" s="1" t="s">
        <v>41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9">
        <f t="shared" si="19"/>
        <v>0</v>
      </c>
    </row>
    <row r="69" spans="1:16" x14ac:dyDescent="0.2">
      <c r="A69" s="4">
        <v>58</v>
      </c>
      <c r="B69" s="1" t="s">
        <v>42</v>
      </c>
      <c r="C69" s="25">
        <v>1.5483</v>
      </c>
      <c r="D69" s="2">
        <v>31740.676000000003</v>
      </c>
      <c r="E69" s="2">
        <v>31401.204000000005</v>
      </c>
      <c r="F69" s="2">
        <v>31572.666000000005</v>
      </c>
      <c r="G69" s="2">
        <v>31784.461999999996</v>
      </c>
      <c r="H69" s="2">
        <v>34534.737000000001</v>
      </c>
      <c r="I69" s="2">
        <v>36151.909999999996</v>
      </c>
      <c r="J69" s="2">
        <v>36243.234000000004</v>
      </c>
      <c r="K69" s="2">
        <v>35897.127</v>
      </c>
      <c r="L69" s="2">
        <v>35221.706000000006</v>
      </c>
      <c r="M69" s="2">
        <v>35440.599000000002</v>
      </c>
      <c r="N69" s="2">
        <v>34241.104999999996</v>
      </c>
      <c r="O69" s="2">
        <v>32255.929</v>
      </c>
      <c r="P69" s="2">
        <f t="shared" si="19"/>
        <v>406485.35499999998</v>
      </c>
    </row>
    <row r="70" spans="1:16" x14ac:dyDescent="0.2">
      <c r="A70" s="4">
        <v>59</v>
      </c>
      <c r="B70" s="1" t="s">
        <v>43</v>
      </c>
      <c r="C70" s="25">
        <v>1.0762</v>
      </c>
      <c r="D70" s="2">
        <v>412964.15166666661</v>
      </c>
      <c r="E70" s="2">
        <v>406840.55795238109</v>
      </c>
      <c r="F70" s="2">
        <v>413844.60529166675</v>
      </c>
      <c r="G70" s="2">
        <v>404806.89472023799</v>
      </c>
      <c r="H70" s="2">
        <v>471919.80472023779</v>
      </c>
      <c r="I70" s="2">
        <v>525332.28572023823</v>
      </c>
      <c r="J70" s="2">
        <v>567791.31272023835</v>
      </c>
      <c r="K70" s="2">
        <v>676762.24672023824</v>
      </c>
      <c r="L70" s="2">
        <v>551046.99572023796</v>
      </c>
      <c r="M70" s="2">
        <v>503579.26172023814</v>
      </c>
      <c r="N70" s="2">
        <v>440323.09891666664</v>
      </c>
      <c r="O70" s="2">
        <v>411568.39083333343</v>
      </c>
      <c r="P70" s="2">
        <f t="shared" si="19"/>
        <v>5786779.6067023808</v>
      </c>
    </row>
    <row r="71" spans="1:16" x14ac:dyDescent="0.2">
      <c r="A71" s="4">
        <v>60</v>
      </c>
      <c r="B71" s="1" t="s">
        <v>44</v>
      </c>
      <c r="C71" s="25">
        <v>0.88880000000000003</v>
      </c>
      <c r="D71" s="2">
        <v>111234.209</v>
      </c>
      <c r="E71" s="2">
        <v>107871.19000000002</v>
      </c>
      <c r="F71" s="2">
        <v>116960.83199999999</v>
      </c>
      <c r="G71" s="2">
        <v>108609.992</v>
      </c>
      <c r="H71" s="2">
        <v>143399.11800000002</v>
      </c>
      <c r="I71" s="2">
        <v>152185</v>
      </c>
      <c r="J71" s="2">
        <v>135721.93599999999</v>
      </c>
      <c r="K71" s="2">
        <v>214738.15400000001</v>
      </c>
      <c r="L71" s="2">
        <v>172590.22999999995</v>
      </c>
      <c r="M71" s="2">
        <v>174296.59700000001</v>
      </c>
      <c r="N71" s="2">
        <v>143735.25599999999</v>
      </c>
      <c r="O71" s="2">
        <v>135462.75199999998</v>
      </c>
      <c r="P71" s="2">
        <f t="shared" si="19"/>
        <v>1716805.2660000003</v>
      </c>
    </row>
    <row r="72" spans="1:16" x14ac:dyDescent="0.2">
      <c r="A72" s="4">
        <v>61</v>
      </c>
      <c r="B72" s="26" t="s">
        <v>27</v>
      </c>
      <c r="C72" s="26"/>
      <c r="D72" s="27">
        <f t="shared" ref="D72:O72" si="20">D69+D70+D71</f>
        <v>555939.03666666662</v>
      </c>
      <c r="E72" s="27">
        <f t="shared" si="20"/>
        <v>546112.95195238118</v>
      </c>
      <c r="F72" s="27">
        <f t="shared" si="20"/>
        <v>562378.10329166683</v>
      </c>
      <c r="G72" s="27">
        <f t="shared" si="20"/>
        <v>545201.34872023796</v>
      </c>
      <c r="H72" s="27">
        <f t="shared" si="20"/>
        <v>649853.65972023783</v>
      </c>
      <c r="I72" s="27">
        <f t="shared" si="20"/>
        <v>713669.19572023826</v>
      </c>
      <c r="J72" s="27">
        <f t="shared" si="20"/>
        <v>739756.48272023839</v>
      </c>
      <c r="K72" s="27">
        <f t="shared" si="20"/>
        <v>927397.5277202382</v>
      </c>
      <c r="L72" s="27">
        <f t="shared" si="20"/>
        <v>758858.93172023795</v>
      </c>
      <c r="M72" s="27">
        <f t="shared" si="20"/>
        <v>713316.45772023825</v>
      </c>
      <c r="N72" s="27">
        <f t="shared" si="20"/>
        <v>618299.45991666662</v>
      </c>
      <c r="O72" s="27">
        <f t="shared" si="20"/>
        <v>579287.07183333347</v>
      </c>
      <c r="P72" s="27">
        <f>SUM(C72:O72)</f>
        <v>7910070.2277023811</v>
      </c>
    </row>
    <row r="73" spans="1:16" x14ac:dyDescent="0.2">
      <c r="A73" s="4">
        <v>62</v>
      </c>
      <c r="D73" s="28"/>
      <c r="P73" s="22"/>
    </row>
    <row r="74" spans="1:16" x14ac:dyDescent="0.2">
      <c r="A74" s="4">
        <v>63</v>
      </c>
      <c r="B74" s="18" t="s">
        <v>45</v>
      </c>
      <c r="D74" s="28">
        <f>D75*$C$75+D76*$C$76+D77*$C$77</f>
        <v>0</v>
      </c>
      <c r="E74" s="28">
        <f t="shared" ref="E74:O74" si="21">E75*$C$75+E76*$C$76+E77*$C$77</f>
        <v>0</v>
      </c>
      <c r="F74" s="28">
        <f t="shared" si="21"/>
        <v>0</v>
      </c>
      <c r="G74" s="28">
        <f t="shared" si="21"/>
        <v>0</v>
      </c>
      <c r="H74" s="28">
        <f t="shared" si="21"/>
        <v>0</v>
      </c>
      <c r="I74" s="28">
        <f t="shared" si="21"/>
        <v>0</v>
      </c>
      <c r="J74" s="28">
        <f t="shared" si="21"/>
        <v>0</v>
      </c>
      <c r="K74" s="28">
        <f t="shared" si="21"/>
        <v>0</v>
      </c>
      <c r="L74" s="28">
        <f t="shared" si="21"/>
        <v>0</v>
      </c>
      <c r="M74" s="28">
        <f t="shared" si="21"/>
        <v>0</v>
      </c>
      <c r="N74" s="28">
        <f t="shared" si="21"/>
        <v>0</v>
      </c>
      <c r="O74" s="28">
        <f t="shared" si="21"/>
        <v>0</v>
      </c>
      <c r="P74" s="28">
        <f>SUM(D74:O74)</f>
        <v>0</v>
      </c>
    </row>
    <row r="75" spans="1:16" x14ac:dyDescent="0.2">
      <c r="A75" s="4">
        <v>64</v>
      </c>
      <c r="B75" s="1" t="s">
        <v>42</v>
      </c>
      <c r="C75" s="1">
        <v>1.161225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f t="shared" ref="P75:P77" si="22">SUM(D75:O75)</f>
        <v>0</v>
      </c>
    </row>
    <row r="76" spans="1:16" x14ac:dyDescent="0.2">
      <c r="A76" s="4">
        <v>65</v>
      </c>
      <c r="B76" s="1" t="s">
        <v>43</v>
      </c>
      <c r="C76" s="31">
        <v>0.80715000000000003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f t="shared" si="22"/>
        <v>0</v>
      </c>
    </row>
    <row r="77" spans="1:16" x14ac:dyDescent="0.2">
      <c r="A77" s="4">
        <v>66</v>
      </c>
      <c r="B77" s="1" t="s">
        <v>46</v>
      </c>
      <c r="C77" s="31">
        <v>0.66660000000000008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f t="shared" si="22"/>
        <v>0</v>
      </c>
    </row>
    <row r="78" spans="1:16" x14ac:dyDescent="0.2">
      <c r="A78" s="4">
        <v>67</v>
      </c>
      <c r="B78" s="26" t="s">
        <v>27</v>
      </c>
      <c r="C78" s="27"/>
      <c r="D78" s="27">
        <f t="shared" ref="D78:P78" si="23">D75+D76+D77</f>
        <v>0</v>
      </c>
      <c r="E78" s="27">
        <f t="shared" si="23"/>
        <v>0</v>
      </c>
      <c r="F78" s="27">
        <f t="shared" si="23"/>
        <v>0</v>
      </c>
      <c r="G78" s="27">
        <f t="shared" si="23"/>
        <v>0</v>
      </c>
      <c r="H78" s="27">
        <f t="shared" si="23"/>
        <v>0</v>
      </c>
      <c r="I78" s="27">
        <f t="shared" si="23"/>
        <v>0</v>
      </c>
      <c r="J78" s="27">
        <f t="shared" si="23"/>
        <v>0</v>
      </c>
      <c r="K78" s="27">
        <f t="shared" si="23"/>
        <v>0</v>
      </c>
      <c r="L78" s="27">
        <f t="shared" si="23"/>
        <v>0</v>
      </c>
      <c r="M78" s="27">
        <f t="shared" si="23"/>
        <v>0</v>
      </c>
      <c r="N78" s="27">
        <f t="shared" si="23"/>
        <v>0</v>
      </c>
      <c r="O78" s="27">
        <f t="shared" si="23"/>
        <v>0</v>
      </c>
      <c r="P78" s="27">
        <f t="shared" si="23"/>
        <v>0</v>
      </c>
    </row>
    <row r="79" spans="1:16" x14ac:dyDescent="0.2">
      <c r="A79" s="4">
        <v>68</v>
      </c>
      <c r="D79" s="28"/>
      <c r="P79" s="22"/>
    </row>
    <row r="80" spans="1:16" x14ac:dyDescent="0.2">
      <c r="A80" s="4">
        <v>69</v>
      </c>
      <c r="B80" s="18" t="s">
        <v>47</v>
      </c>
      <c r="D80" s="19">
        <f t="shared" ref="D80:O80" si="24">D81*$C$81+D85*$C$85+D86*$C$86+D82+D83+D84</f>
        <v>656524.32050020015</v>
      </c>
      <c r="E80" s="19">
        <f t="shared" si="24"/>
        <v>620772.97449199972</v>
      </c>
      <c r="F80" s="19">
        <f t="shared" si="24"/>
        <v>552211.7715261</v>
      </c>
      <c r="G80" s="19">
        <f t="shared" si="24"/>
        <v>620421.47616889991</v>
      </c>
      <c r="H80" s="19">
        <f t="shared" si="24"/>
        <v>714360.6939538999</v>
      </c>
      <c r="I80" s="19">
        <f t="shared" si="24"/>
        <v>732692.03859330015</v>
      </c>
      <c r="J80" s="19">
        <f t="shared" si="24"/>
        <v>735838.19689160003</v>
      </c>
      <c r="K80" s="19">
        <f t="shared" si="24"/>
        <v>788493.51774319995</v>
      </c>
      <c r="L80" s="19">
        <f t="shared" si="24"/>
        <v>713430.92607280007</v>
      </c>
      <c r="M80" s="19">
        <f t="shared" si="24"/>
        <v>712342.12782889989</v>
      </c>
      <c r="N80" s="19">
        <f t="shared" si="24"/>
        <v>669431.70955269993</v>
      </c>
      <c r="O80" s="19">
        <f t="shared" si="24"/>
        <v>663066.36363599985</v>
      </c>
      <c r="P80" s="29">
        <f t="shared" ref="P80:P86" si="25">SUM(C80:O80)</f>
        <v>8179586.1169595998</v>
      </c>
    </row>
    <row r="81" spans="1:16" x14ac:dyDescent="0.2">
      <c r="A81" s="4">
        <v>70</v>
      </c>
      <c r="B81" s="1" t="s">
        <v>38</v>
      </c>
      <c r="C81" s="30">
        <v>520</v>
      </c>
      <c r="D81" s="2">
        <v>71</v>
      </c>
      <c r="E81" s="2">
        <v>71</v>
      </c>
      <c r="F81" s="2">
        <v>71</v>
      </c>
      <c r="G81" s="2">
        <v>71</v>
      </c>
      <c r="H81" s="2">
        <v>71</v>
      </c>
      <c r="I81" s="2">
        <v>71</v>
      </c>
      <c r="J81" s="2">
        <v>71</v>
      </c>
      <c r="K81" s="2">
        <v>71</v>
      </c>
      <c r="L81" s="2">
        <v>71</v>
      </c>
      <c r="M81" s="2">
        <v>71</v>
      </c>
      <c r="N81" s="2">
        <v>71</v>
      </c>
      <c r="O81" s="2">
        <v>71</v>
      </c>
      <c r="P81" s="2">
        <f>SUM(D81:O81)</f>
        <v>852</v>
      </c>
    </row>
    <row r="82" spans="1:16" x14ac:dyDescent="0.2">
      <c r="A82" s="4">
        <v>71</v>
      </c>
      <c r="B82" s="1" t="s">
        <v>39</v>
      </c>
      <c r="D82" s="2">
        <v>3500</v>
      </c>
      <c r="E82" s="2">
        <v>3500</v>
      </c>
      <c r="F82" s="2">
        <v>3500</v>
      </c>
      <c r="G82" s="2">
        <v>3500</v>
      </c>
      <c r="H82" s="2">
        <v>3500</v>
      </c>
      <c r="I82" s="2">
        <v>3500</v>
      </c>
      <c r="J82" s="2">
        <v>3500</v>
      </c>
      <c r="K82" s="2">
        <v>3500</v>
      </c>
      <c r="L82" s="2">
        <v>3500</v>
      </c>
      <c r="M82" s="2">
        <v>3500</v>
      </c>
      <c r="N82" s="2">
        <v>3500</v>
      </c>
      <c r="O82" s="2">
        <v>3500</v>
      </c>
      <c r="P82" s="29">
        <f t="shared" si="25"/>
        <v>42000</v>
      </c>
    </row>
    <row r="83" spans="1:16" x14ac:dyDescent="0.2">
      <c r="A83" s="4">
        <v>72</v>
      </c>
      <c r="B83" s="1" t="s">
        <v>40</v>
      </c>
      <c r="D83" s="2">
        <v>3975</v>
      </c>
      <c r="E83" s="2">
        <v>3975</v>
      </c>
      <c r="F83" s="2">
        <v>3975</v>
      </c>
      <c r="G83" s="2">
        <v>3975</v>
      </c>
      <c r="H83" s="2">
        <v>3975</v>
      </c>
      <c r="I83" s="2">
        <v>3975</v>
      </c>
      <c r="J83" s="2">
        <v>3975</v>
      </c>
      <c r="K83" s="2">
        <v>3975</v>
      </c>
      <c r="L83" s="2">
        <v>3975</v>
      </c>
      <c r="M83" s="2">
        <v>3975</v>
      </c>
      <c r="N83" s="2">
        <v>3975</v>
      </c>
      <c r="O83" s="2">
        <v>3975</v>
      </c>
      <c r="P83" s="29">
        <f t="shared" si="25"/>
        <v>47700</v>
      </c>
    </row>
    <row r="84" spans="1:16" x14ac:dyDescent="0.2">
      <c r="A84" s="4">
        <v>73</v>
      </c>
      <c r="B84" s="1" t="s">
        <v>41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9">
        <f t="shared" si="25"/>
        <v>0</v>
      </c>
    </row>
    <row r="85" spans="1:16" x14ac:dyDescent="0.2">
      <c r="A85" s="4">
        <v>74</v>
      </c>
      <c r="B85" s="1" t="s">
        <v>48</v>
      </c>
      <c r="C85" s="25">
        <v>0.95569999999999999</v>
      </c>
      <c r="D85" s="2">
        <v>417295.32500000007</v>
      </c>
      <c r="E85" s="2">
        <v>401974.18699999986</v>
      </c>
      <c r="F85" s="2">
        <v>388998.01500000001</v>
      </c>
      <c r="G85" s="2">
        <v>399640.08999999991</v>
      </c>
      <c r="H85" s="2">
        <v>444351.85199999996</v>
      </c>
      <c r="I85" s="2">
        <v>465474.78000000009</v>
      </c>
      <c r="J85" s="2">
        <v>465884.10000000003</v>
      </c>
      <c r="K85" s="2">
        <v>488045.31699999992</v>
      </c>
      <c r="L85" s="2">
        <v>447164.79100000003</v>
      </c>
      <c r="M85" s="2">
        <v>436683.45099999994</v>
      </c>
      <c r="N85" s="2">
        <v>426391.45600000001</v>
      </c>
      <c r="O85" s="2">
        <v>425511.52199999994</v>
      </c>
      <c r="P85" s="2">
        <f t="shared" si="25"/>
        <v>5207415.8417000007</v>
      </c>
    </row>
    <row r="86" spans="1:16" x14ac:dyDescent="0.2">
      <c r="A86" s="4">
        <v>75</v>
      </c>
      <c r="B86" s="1" t="s">
        <v>49</v>
      </c>
      <c r="C86" s="25">
        <v>0.78369999999999995</v>
      </c>
      <c r="D86" s="2">
        <v>272196.22100000002</v>
      </c>
      <c r="E86" s="2">
        <v>245261.25299999994</v>
      </c>
      <c r="F86" s="2">
        <v>173601.33800000002</v>
      </c>
      <c r="G86" s="2">
        <v>247659.10700000005</v>
      </c>
      <c r="H86" s="2">
        <v>313000.67499999999</v>
      </c>
      <c r="I86" s="2">
        <v>310632.62900000002</v>
      </c>
      <c r="J86" s="2">
        <v>314147.96799999994</v>
      </c>
      <c r="K86" s="2">
        <v>354311.09900000005</v>
      </c>
      <c r="L86" s="2">
        <v>308383.99300000007</v>
      </c>
      <c r="M86" s="2">
        <v>319776.386</v>
      </c>
      <c r="N86" s="2">
        <v>277573.55499999993</v>
      </c>
      <c r="O86" s="2">
        <v>270524.43799999997</v>
      </c>
      <c r="P86" s="2">
        <f t="shared" si="25"/>
        <v>3407069.4457</v>
      </c>
    </row>
    <row r="87" spans="1:16" x14ac:dyDescent="0.2">
      <c r="A87" s="4">
        <v>76</v>
      </c>
      <c r="B87" s="26" t="s">
        <v>27</v>
      </c>
      <c r="C87" s="26"/>
      <c r="D87" s="27">
        <f t="shared" ref="D87:P87" si="26">D85+D86</f>
        <v>689491.54600000009</v>
      </c>
      <c r="E87" s="27">
        <f t="shared" si="26"/>
        <v>647235.43999999983</v>
      </c>
      <c r="F87" s="27">
        <f t="shared" si="26"/>
        <v>562599.353</v>
      </c>
      <c r="G87" s="27">
        <f t="shared" si="26"/>
        <v>647299.19699999993</v>
      </c>
      <c r="H87" s="27">
        <f t="shared" si="26"/>
        <v>757352.527</v>
      </c>
      <c r="I87" s="27">
        <f t="shared" si="26"/>
        <v>776107.4090000001</v>
      </c>
      <c r="J87" s="27">
        <f t="shared" si="26"/>
        <v>780032.06799999997</v>
      </c>
      <c r="K87" s="27">
        <f t="shared" si="26"/>
        <v>842356.41599999997</v>
      </c>
      <c r="L87" s="27">
        <f t="shared" si="26"/>
        <v>755548.7840000001</v>
      </c>
      <c r="M87" s="27">
        <f t="shared" si="26"/>
        <v>756459.83699999994</v>
      </c>
      <c r="N87" s="27">
        <f t="shared" si="26"/>
        <v>703965.01099999994</v>
      </c>
      <c r="O87" s="27">
        <f t="shared" si="26"/>
        <v>696035.96</v>
      </c>
      <c r="P87" s="27">
        <f t="shared" si="26"/>
        <v>8614485.2873999998</v>
      </c>
    </row>
    <row r="88" spans="1:16" x14ac:dyDescent="0.2">
      <c r="A88" s="4">
        <v>77</v>
      </c>
      <c r="D88" s="28"/>
    </row>
    <row r="89" spans="1:16" x14ac:dyDescent="0.2">
      <c r="A89" s="4">
        <v>78</v>
      </c>
      <c r="B89" s="18" t="s">
        <v>50</v>
      </c>
      <c r="D89" s="19">
        <f t="shared" ref="D89:O89" si="27">D90*$C$90+D91+D92+D93+D95</f>
        <v>294856.53250000003</v>
      </c>
      <c r="E89" s="19">
        <f t="shared" si="27"/>
        <v>274115.96250000002</v>
      </c>
      <c r="F89" s="19">
        <f t="shared" si="27"/>
        <v>255651.05249999999</v>
      </c>
      <c r="G89" s="19">
        <f t="shared" si="27"/>
        <v>224506.49249999999</v>
      </c>
      <c r="H89" s="19">
        <f t="shared" si="27"/>
        <v>270434.41250000003</v>
      </c>
      <c r="I89" s="19">
        <f t="shared" si="27"/>
        <v>240831.22249999997</v>
      </c>
      <c r="J89" s="19">
        <f t="shared" si="27"/>
        <v>215894.06249999997</v>
      </c>
      <c r="K89" s="19">
        <f t="shared" si="27"/>
        <v>256668.56250000003</v>
      </c>
      <c r="L89" s="19">
        <f t="shared" si="27"/>
        <v>240852.4425</v>
      </c>
      <c r="M89" s="19">
        <f t="shared" si="27"/>
        <v>258975.85250000001</v>
      </c>
      <c r="N89" s="19">
        <f t="shared" si="27"/>
        <v>304933.69250000006</v>
      </c>
      <c r="O89" s="19">
        <f t="shared" si="27"/>
        <v>280519.34250000003</v>
      </c>
      <c r="P89" s="29">
        <f t="shared" ref="P89:P95" si="28">SUM(C89:O89)</f>
        <v>3118239.63</v>
      </c>
    </row>
    <row r="90" spans="1:16" x14ac:dyDescent="0.2">
      <c r="A90" s="4">
        <v>79</v>
      </c>
      <c r="B90" s="1" t="s">
        <v>38</v>
      </c>
      <c r="C90" s="30">
        <v>520</v>
      </c>
      <c r="D90" s="2">
        <v>13.346153846153847</v>
      </c>
      <c r="E90" s="2">
        <v>13.346153846153847</v>
      </c>
      <c r="F90" s="2">
        <v>13.346153846153847</v>
      </c>
      <c r="G90" s="2">
        <v>12.346153846153847</v>
      </c>
      <c r="H90" s="2">
        <v>12.346153846153847</v>
      </c>
      <c r="I90" s="2">
        <v>12.346153846153847</v>
      </c>
      <c r="J90" s="2">
        <v>12.346153846153847</v>
      </c>
      <c r="K90" s="2">
        <v>12.346153846153847</v>
      </c>
      <c r="L90" s="2">
        <v>12.346153846153847</v>
      </c>
      <c r="M90" s="2">
        <v>13.346153846153847</v>
      </c>
      <c r="N90" s="2">
        <v>13.346153846153847</v>
      </c>
      <c r="O90" s="2">
        <v>13.346153846153847</v>
      </c>
      <c r="P90" s="2">
        <f>SUM(D90:O90)</f>
        <v>154.1538461538461</v>
      </c>
    </row>
    <row r="91" spans="1:16" x14ac:dyDescent="0.2">
      <c r="A91" s="4">
        <v>80</v>
      </c>
      <c r="B91" s="1" t="s">
        <v>39</v>
      </c>
      <c r="D91" s="2">
        <v>650</v>
      </c>
      <c r="E91" s="2">
        <v>650</v>
      </c>
      <c r="F91" s="2">
        <v>650</v>
      </c>
      <c r="G91" s="2">
        <v>600</v>
      </c>
      <c r="H91" s="2">
        <v>600</v>
      </c>
      <c r="I91" s="2">
        <v>600</v>
      </c>
      <c r="J91" s="2">
        <v>600</v>
      </c>
      <c r="K91" s="2">
        <v>600</v>
      </c>
      <c r="L91" s="2">
        <v>600</v>
      </c>
      <c r="M91" s="2">
        <v>650</v>
      </c>
      <c r="N91" s="2">
        <v>650</v>
      </c>
      <c r="O91" s="2">
        <v>650</v>
      </c>
      <c r="P91" s="29">
        <f t="shared" si="28"/>
        <v>7500</v>
      </c>
    </row>
    <row r="92" spans="1:16" x14ac:dyDescent="0.2">
      <c r="A92" s="4">
        <v>81</v>
      </c>
      <c r="B92" s="1" t="s">
        <v>40</v>
      </c>
      <c r="D92" s="2">
        <v>750</v>
      </c>
      <c r="E92" s="2">
        <v>750</v>
      </c>
      <c r="F92" s="2">
        <v>750</v>
      </c>
      <c r="G92" s="2">
        <v>675</v>
      </c>
      <c r="H92" s="2">
        <v>675</v>
      </c>
      <c r="I92" s="2">
        <v>675</v>
      </c>
      <c r="J92" s="2">
        <v>675</v>
      </c>
      <c r="K92" s="2">
        <v>675</v>
      </c>
      <c r="L92" s="2">
        <v>675</v>
      </c>
      <c r="M92" s="2">
        <v>750</v>
      </c>
      <c r="N92" s="2">
        <v>750</v>
      </c>
      <c r="O92" s="2">
        <v>750</v>
      </c>
      <c r="P92" s="29">
        <f t="shared" si="28"/>
        <v>8550</v>
      </c>
    </row>
    <row r="93" spans="1:16" x14ac:dyDescent="0.2">
      <c r="A93" s="4">
        <v>82</v>
      </c>
      <c r="B93" s="1" t="s">
        <v>41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9">
        <f t="shared" si="28"/>
        <v>0</v>
      </c>
    </row>
    <row r="94" spans="1:16" x14ac:dyDescent="0.2">
      <c r="A94" s="4">
        <v>83</v>
      </c>
      <c r="B94" s="1" t="s">
        <v>51</v>
      </c>
      <c r="C94" s="32" t="s">
        <v>52</v>
      </c>
      <c r="D94" s="2">
        <v>1174024.8120000002</v>
      </c>
      <c r="E94" s="2">
        <v>1325397.4870000002</v>
      </c>
      <c r="F94" s="2">
        <v>1227574.175</v>
      </c>
      <c r="G94" s="2">
        <v>1095711.6499999999</v>
      </c>
      <c r="H94" s="2">
        <v>1171325.5090000001</v>
      </c>
      <c r="I94" s="2">
        <v>1223327.2750000001</v>
      </c>
      <c r="J94" s="2">
        <v>1296950.4989999998</v>
      </c>
      <c r="K94" s="2">
        <v>1535323.86</v>
      </c>
      <c r="L94" s="2">
        <v>1391759.6110000003</v>
      </c>
      <c r="M94" s="2">
        <v>1467400.6270000001</v>
      </c>
      <c r="N94" s="2">
        <v>1320463.8700000003</v>
      </c>
      <c r="O94" s="2">
        <v>1275922.6930000002</v>
      </c>
      <c r="P94" s="2">
        <f t="shared" si="28"/>
        <v>15505182.068</v>
      </c>
    </row>
    <row r="95" spans="1:16" x14ac:dyDescent="0.2">
      <c r="A95" s="4">
        <v>84</v>
      </c>
      <c r="B95" s="1" t="s">
        <v>53</v>
      </c>
      <c r="C95" s="32"/>
      <c r="D95" s="2">
        <v>286516.53250000003</v>
      </c>
      <c r="E95" s="2">
        <v>265775.96250000002</v>
      </c>
      <c r="F95" s="2">
        <v>247311.05249999999</v>
      </c>
      <c r="G95" s="2">
        <v>216811.49249999999</v>
      </c>
      <c r="H95" s="2">
        <v>262739.41250000003</v>
      </c>
      <c r="I95" s="2">
        <v>233136.22249999997</v>
      </c>
      <c r="J95" s="2">
        <v>208199.06249999997</v>
      </c>
      <c r="K95" s="2">
        <v>248973.56250000003</v>
      </c>
      <c r="L95" s="2">
        <v>233157.4425</v>
      </c>
      <c r="M95" s="2">
        <v>250635.85250000001</v>
      </c>
      <c r="N95" s="2">
        <v>296593.69250000006</v>
      </c>
      <c r="O95" s="2">
        <v>272179.34250000003</v>
      </c>
      <c r="P95" s="29">
        <f t="shared" si="28"/>
        <v>3022029.63</v>
      </c>
    </row>
    <row r="96" spans="1:16" x14ac:dyDescent="0.2">
      <c r="A96" s="4">
        <v>85</v>
      </c>
      <c r="B96" s="26" t="s">
        <v>27</v>
      </c>
      <c r="C96" s="26"/>
      <c r="D96" s="27">
        <f t="shared" ref="D96:P96" si="29">D94</f>
        <v>1174024.8120000002</v>
      </c>
      <c r="E96" s="27">
        <f t="shared" si="29"/>
        <v>1325397.4870000002</v>
      </c>
      <c r="F96" s="27">
        <f t="shared" si="29"/>
        <v>1227574.175</v>
      </c>
      <c r="G96" s="27">
        <f t="shared" si="29"/>
        <v>1095711.6499999999</v>
      </c>
      <c r="H96" s="27">
        <f t="shared" si="29"/>
        <v>1171325.5090000001</v>
      </c>
      <c r="I96" s="27">
        <f t="shared" si="29"/>
        <v>1223327.2750000001</v>
      </c>
      <c r="J96" s="27">
        <f t="shared" si="29"/>
        <v>1296950.4989999998</v>
      </c>
      <c r="K96" s="27">
        <f t="shared" si="29"/>
        <v>1535323.86</v>
      </c>
      <c r="L96" s="27">
        <f t="shared" si="29"/>
        <v>1391759.6110000003</v>
      </c>
      <c r="M96" s="27">
        <f t="shared" si="29"/>
        <v>1467400.6270000001</v>
      </c>
      <c r="N96" s="27">
        <f t="shared" si="29"/>
        <v>1320463.8700000003</v>
      </c>
      <c r="O96" s="27">
        <f t="shared" si="29"/>
        <v>1275922.6930000002</v>
      </c>
      <c r="P96" s="27">
        <f t="shared" si="29"/>
        <v>15505182.068</v>
      </c>
    </row>
    <row r="97" spans="1:16" x14ac:dyDescent="0.2">
      <c r="A97" s="4">
        <v>86</v>
      </c>
      <c r="D97" s="29"/>
    </row>
    <row r="98" spans="1:16" x14ac:dyDescent="0.2">
      <c r="A98" s="4">
        <v>87</v>
      </c>
      <c r="B98" s="1" t="s">
        <v>54</v>
      </c>
      <c r="D98" s="29"/>
    </row>
    <row r="99" spans="1:16" x14ac:dyDescent="0.2">
      <c r="A99" s="4">
        <v>88</v>
      </c>
      <c r="B99" s="1" t="s">
        <v>55</v>
      </c>
      <c r="D99" s="29">
        <v>3438</v>
      </c>
      <c r="E99" s="29">
        <v>3844</v>
      </c>
      <c r="F99" s="29">
        <v>3004</v>
      </c>
      <c r="G99" s="29">
        <v>3387</v>
      </c>
      <c r="H99" s="29">
        <v>3698</v>
      </c>
      <c r="I99" s="29">
        <v>4212</v>
      </c>
      <c r="J99" s="29">
        <v>9928</v>
      </c>
      <c r="K99" s="29">
        <v>8550</v>
      </c>
      <c r="L99" s="29">
        <v>4906</v>
      </c>
      <c r="M99" s="29">
        <v>5587</v>
      </c>
      <c r="N99" s="29">
        <v>4026</v>
      </c>
      <c r="O99" s="29">
        <v>4332</v>
      </c>
      <c r="P99" s="29">
        <f>SUM(D99:O99)</f>
        <v>58912</v>
      </c>
    </row>
    <row r="100" spans="1:16" x14ac:dyDescent="0.2">
      <c r="A100" s="4">
        <v>89</v>
      </c>
      <c r="B100" s="1" t="s">
        <v>56</v>
      </c>
      <c r="D100" s="29">
        <v>41096.213952947801</v>
      </c>
      <c r="E100" s="29">
        <v>30593.507387147787</v>
      </c>
      <c r="F100" s="29">
        <v>21780.060594189254</v>
      </c>
      <c r="G100" s="29">
        <v>16033.312756770089</v>
      </c>
      <c r="H100" s="29">
        <v>15171.878621207807</v>
      </c>
      <c r="I100" s="29">
        <v>15548.307366768042</v>
      </c>
      <c r="J100" s="29">
        <v>15485.738062021457</v>
      </c>
      <c r="K100" s="29">
        <v>18793.22858503829</v>
      </c>
      <c r="L100" s="29">
        <v>33240.004271835103</v>
      </c>
      <c r="M100" s="29">
        <v>47958.341037120852</v>
      </c>
      <c r="N100" s="29">
        <v>55753.086848952247</v>
      </c>
      <c r="O100" s="29">
        <v>56008.220481848206</v>
      </c>
      <c r="P100" s="29">
        <f>SUM(D100:O100)</f>
        <v>367461.89996584691</v>
      </c>
    </row>
    <row r="101" spans="1:16" x14ac:dyDescent="0.2">
      <c r="A101" s="4">
        <v>90</v>
      </c>
    </row>
    <row r="102" spans="1:16" x14ac:dyDescent="0.2">
      <c r="A102" s="4">
        <v>91</v>
      </c>
      <c r="B102" s="33" t="s">
        <v>57</v>
      </c>
      <c r="D102" s="29">
        <f>D108+D99+D100</f>
        <v>8475462.835355917</v>
      </c>
      <c r="E102" s="29">
        <f t="shared" ref="E102:O102" si="30">E108+E99+E100</f>
        <v>7298721.0661476292</v>
      </c>
      <c r="F102" s="29">
        <f t="shared" si="30"/>
        <v>6531878.1374144331</v>
      </c>
      <c r="G102" s="29">
        <f t="shared" si="30"/>
        <v>6409099.1358435331</v>
      </c>
      <c r="H102" s="29">
        <f t="shared" si="30"/>
        <v>6657754.1867800774</v>
      </c>
      <c r="I102" s="29">
        <f t="shared" si="30"/>
        <v>6683026.4319059495</v>
      </c>
      <c r="J102" s="29">
        <f t="shared" si="30"/>
        <v>7063480.1561865238</v>
      </c>
      <c r="K102" s="29">
        <f t="shared" si="30"/>
        <v>8877272.2670563757</v>
      </c>
      <c r="L102" s="29">
        <f t="shared" si="30"/>
        <v>10175893.49283443</v>
      </c>
      <c r="M102" s="29">
        <f t="shared" si="30"/>
        <v>11003381.25510427</v>
      </c>
      <c r="N102" s="29">
        <f t="shared" si="30"/>
        <v>11274397.337462042</v>
      </c>
      <c r="O102" s="29">
        <f t="shared" si="30"/>
        <v>9730748.8450205382</v>
      </c>
      <c r="P102" s="29">
        <f>SUM(D102:O102)</f>
        <v>100181115.14711171</v>
      </c>
    </row>
    <row r="103" spans="1:16" x14ac:dyDescent="0.2">
      <c r="A103" s="4">
        <v>92</v>
      </c>
      <c r="B103" s="1" t="s">
        <v>29</v>
      </c>
      <c r="D103" s="29">
        <f t="shared" ref="D103:O103" si="31">D62+D54+D46+D37+D28+D19</f>
        <v>6982218.9628609549</v>
      </c>
      <c r="E103" s="29">
        <f t="shared" si="31"/>
        <v>4112629.6777597396</v>
      </c>
      <c r="F103" s="29">
        <f t="shared" si="31"/>
        <v>2020053.9170128419</v>
      </c>
      <c r="G103" s="29">
        <f t="shared" si="31"/>
        <v>1734260.1808545445</v>
      </c>
      <c r="H103" s="29">
        <f t="shared" si="31"/>
        <v>1895723.9966289767</v>
      </c>
      <c r="I103" s="29">
        <f t="shared" si="31"/>
        <v>1919919.1172605176</v>
      </c>
      <c r="J103" s="29">
        <f t="shared" si="31"/>
        <v>3099921.7521362798</v>
      </c>
      <c r="K103" s="29">
        <f t="shared" si="31"/>
        <v>8220794.5724572185</v>
      </c>
      <c r="L103" s="29">
        <f t="shared" si="31"/>
        <v>13532727.545907762</v>
      </c>
      <c r="M103" s="29">
        <f t="shared" si="31"/>
        <v>16482301.918303896</v>
      </c>
      <c r="N103" s="29">
        <f t="shared" si="31"/>
        <v>16228082.105095781</v>
      </c>
      <c r="O103" s="29">
        <f t="shared" si="31"/>
        <v>11412264.325620897</v>
      </c>
      <c r="P103" s="29">
        <f>SUM(D103:O103)</f>
        <v>87640898.071899384</v>
      </c>
    </row>
    <row r="104" spans="1:16" x14ac:dyDescent="0.2">
      <c r="A104" s="4">
        <v>93</v>
      </c>
      <c r="B104" s="33" t="s">
        <v>58</v>
      </c>
      <c r="D104" s="29">
        <f>D102+D103</f>
        <v>15457681.798216872</v>
      </c>
      <c r="E104" s="29">
        <f t="shared" ref="E104:O104" si="32">E102+E103</f>
        <v>11411350.74390737</v>
      </c>
      <c r="F104" s="29">
        <f t="shared" si="32"/>
        <v>8551932.0544272754</v>
      </c>
      <c r="G104" s="29">
        <f t="shared" si="32"/>
        <v>8143359.3166980781</v>
      </c>
      <c r="H104" s="29">
        <f t="shared" si="32"/>
        <v>8553478.1834090538</v>
      </c>
      <c r="I104" s="29">
        <f t="shared" si="32"/>
        <v>8602945.549166467</v>
      </c>
      <c r="J104" s="29">
        <f t="shared" si="32"/>
        <v>10163401.908322804</v>
      </c>
      <c r="K104" s="29">
        <f t="shared" si="32"/>
        <v>17098066.839513592</v>
      </c>
      <c r="L104" s="29">
        <f t="shared" si="32"/>
        <v>23708621.038742192</v>
      </c>
      <c r="M104" s="29">
        <f t="shared" si="32"/>
        <v>27485683.173408166</v>
      </c>
      <c r="N104" s="29">
        <f t="shared" si="32"/>
        <v>27502479.442557823</v>
      </c>
      <c r="O104" s="29">
        <f t="shared" si="32"/>
        <v>21143013.170641437</v>
      </c>
      <c r="P104" s="29">
        <f>SUM(D104:O104)</f>
        <v>187822013.21901113</v>
      </c>
    </row>
    <row r="105" spans="1:16" x14ac:dyDescent="0.2">
      <c r="A105" s="4"/>
    </row>
    <row r="106" spans="1:16" x14ac:dyDescent="0.2">
      <c r="A106" s="4"/>
    </row>
    <row r="107" spans="1:16" x14ac:dyDescent="0.2">
      <c r="A107" s="4"/>
      <c r="D107" s="2">
        <f t="shared" ref="D107:P107" si="33">D17+D26+D35+D44+D52+D60+D72+D87+D96</f>
        <v>3949013.2276285691</v>
      </c>
      <c r="E107" s="2">
        <f t="shared" si="33"/>
        <v>3356656.9341787314</v>
      </c>
      <c r="F107" s="2">
        <f t="shared" si="33"/>
        <v>2766078.2270126566</v>
      </c>
      <c r="G107" s="2">
        <f t="shared" si="33"/>
        <v>2641755.6318805488</v>
      </c>
      <c r="H107" s="2">
        <f t="shared" si="33"/>
        <v>2938388.4560630769</v>
      </c>
      <c r="I107" s="2">
        <f t="shared" si="33"/>
        <v>3078106.7590189362</v>
      </c>
      <c r="J107" s="2">
        <f t="shared" si="33"/>
        <v>3404159.1005430473</v>
      </c>
      <c r="K107" s="2">
        <f t="shared" si="33"/>
        <v>4850806.9602762721</v>
      </c>
      <c r="L107" s="2">
        <f t="shared" si="33"/>
        <v>5450053.3082100209</v>
      </c>
      <c r="M107" s="2">
        <f t="shared" si="33"/>
        <v>6034486.5438986626</v>
      </c>
      <c r="N107" s="2">
        <f t="shared" si="33"/>
        <v>5964347.4549069908</v>
      </c>
      <c r="O107" s="2">
        <f t="shared" si="33"/>
        <v>4889388.0623689126</v>
      </c>
      <c r="P107" s="2">
        <f t="shared" si="33"/>
        <v>49323245.884186417</v>
      </c>
    </row>
    <row r="108" spans="1:16" x14ac:dyDescent="0.2">
      <c r="A108" s="4"/>
      <c r="C108" s="2"/>
      <c r="D108" s="29">
        <f>D89+D80+D64+D56+D48+D39+D30+D21+D12+D74</f>
        <v>8430928.6214029696</v>
      </c>
      <c r="E108" s="29">
        <f t="shared" ref="E108:O108" si="34">E89+E80+E64+E56+E48+E39+E30+E21+E12+E74</f>
        <v>7264283.558760481</v>
      </c>
      <c r="F108" s="29">
        <f t="shared" si="34"/>
        <v>6507094.0768202441</v>
      </c>
      <c r="G108" s="29">
        <f t="shared" si="34"/>
        <v>6389678.8230867628</v>
      </c>
      <c r="H108" s="29">
        <f t="shared" si="34"/>
        <v>6638884.3081588699</v>
      </c>
      <c r="I108" s="29">
        <f t="shared" si="34"/>
        <v>6663266.1245391816</v>
      </c>
      <c r="J108" s="29">
        <f t="shared" si="34"/>
        <v>7038066.4181245025</v>
      </c>
      <c r="K108" s="29">
        <f t="shared" si="34"/>
        <v>8849929.0384713374</v>
      </c>
      <c r="L108" s="29">
        <f t="shared" si="34"/>
        <v>10137747.488562595</v>
      </c>
      <c r="M108" s="29">
        <f t="shared" si="34"/>
        <v>10949835.914067149</v>
      </c>
      <c r="N108" s="29">
        <f t="shared" si="34"/>
        <v>11214618.25061309</v>
      </c>
      <c r="O108" s="29">
        <f t="shared" si="34"/>
        <v>9670408.6245386899</v>
      </c>
      <c r="P108" s="29">
        <f>P89+P80+P64+P56+P48+P39+P30+P21+P12</f>
        <v>99754741.247145891</v>
      </c>
    </row>
    <row r="109" spans="1:16" x14ac:dyDescent="0.2">
      <c r="A109" s="4"/>
      <c r="C109" s="2"/>
      <c r="D109" s="29">
        <f>D62+D54+D46+D37+D28+D19</f>
        <v>6982218.9628609549</v>
      </c>
      <c r="E109" s="29">
        <f>E62+E54+E46+E37+E28+E19</f>
        <v>4112629.6777597396</v>
      </c>
      <c r="F109" s="29">
        <f>F62+F54+F46+F37+F28+F19</f>
        <v>2020053.9170128419</v>
      </c>
      <c r="G109" s="29">
        <f>G62+G54+G46+G37+G28+G19</f>
        <v>1734260.1808545445</v>
      </c>
      <c r="H109" s="29">
        <f t="shared" ref="H109:P109" si="35">H62+H54+H46+H37+H28+H19</f>
        <v>1895723.9966289767</v>
      </c>
      <c r="I109" s="29">
        <f t="shared" si="35"/>
        <v>1919919.1172605176</v>
      </c>
      <c r="J109" s="29">
        <f t="shared" si="35"/>
        <v>3099921.7521362798</v>
      </c>
      <c r="K109" s="29">
        <f t="shared" si="35"/>
        <v>8220794.5724572185</v>
      </c>
      <c r="L109" s="29">
        <f t="shared" si="35"/>
        <v>13532727.545907762</v>
      </c>
      <c r="M109" s="29">
        <f t="shared" si="35"/>
        <v>16482301.918303896</v>
      </c>
      <c r="N109" s="29">
        <f t="shared" si="35"/>
        <v>16228082.105095781</v>
      </c>
      <c r="O109" s="29">
        <f t="shared" si="35"/>
        <v>11412264.325620897</v>
      </c>
      <c r="P109" s="29">
        <f t="shared" si="35"/>
        <v>87640898.071899414</v>
      </c>
    </row>
    <row r="110" spans="1:16" x14ac:dyDescent="0.2">
      <c r="A110" s="4"/>
      <c r="D110" s="29"/>
    </row>
    <row r="111" spans="1:16" x14ac:dyDescent="0.2">
      <c r="A111" s="4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15">
        <f>SUM(P14,P23,P32,P41,P69,P75)</f>
        <v>16261827.249135001</v>
      </c>
    </row>
    <row r="112" spans="1:16" x14ac:dyDescent="0.2">
      <c r="A112" s="4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15">
        <f t="shared" ref="P112:P113" si="36">SUM(P15,P24,P33,P42,P70,P76)</f>
        <v>7012231.5001514237</v>
      </c>
    </row>
    <row r="113" spans="16:16" x14ac:dyDescent="0.2">
      <c r="P113" s="15">
        <f t="shared" si="36"/>
        <v>1716805.2660000003</v>
      </c>
    </row>
    <row r="114" spans="16:16" x14ac:dyDescent="0.2">
      <c r="P114" s="2"/>
    </row>
    <row r="115" spans="16:16" x14ac:dyDescent="0.2">
      <c r="P115" s="2">
        <f>SUM(P58,P85)</f>
        <v>5229384.084400001</v>
      </c>
    </row>
    <row r="116" spans="16:16" x14ac:dyDescent="0.2">
      <c r="P116" s="2">
        <f>SUM(P59,P86)</f>
        <v>3591003.5224000001</v>
      </c>
    </row>
  </sheetData>
  <mergeCells count="4">
    <mergeCell ref="A4:P4"/>
    <mergeCell ref="A5:P5"/>
    <mergeCell ref="A6:P6"/>
    <mergeCell ref="A7:P7"/>
  </mergeCells>
  <printOptions horizontalCentered="1"/>
  <pageMargins left="0.25" right="0.25" top="0.5" bottom="0.5" header="0.25" footer="0.25"/>
  <pageSetup scale="70" orientation="landscape" horizontalDpi="300" r:id="rId1"/>
  <headerFooter alignWithMargins="0">
    <oddFooter>&amp;CPage &amp;P of &amp;N</oddFooter>
  </headerFooter>
  <rowBreaks count="1" manualBreakCount="1">
    <brk id="5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Test Year Monthly - (Pres)</vt:lpstr>
      <vt:lpstr>'Test Year Monthly - (Pres)'!Print_Area</vt:lpstr>
      <vt:lpstr>'Test Year Monthly - (Pres)'!Print_Titles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Troup, Thomas</dc:creator>
  <cp:lastModifiedBy>Wilen, Eric</cp:lastModifiedBy>
  <cp:lastPrinted>2024-09-25T15:35:49Z</cp:lastPrinted>
  <dcterms:created xsi:type="dcterms:W3CDTF">2024-09-16T19:23:50Z</dcterms:created>
  <dcterms:modified xsi:type="dcterms:W3CDTF">2024-09-25T15:36:03Z</dcterms:modified>
</cp:coreProperties>
</file>