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roup\"/>
    </mc:Choice>
  </mc:AlternateContent>
  <xr:revisionPtr revIDLastSave="0" documentId="13_ncr:1_{25DA2A5E-E0EF-4520-9794-37B12CD804FD}" xr6:coauthVersionLast="47" xr6:coauthVersionMax="47" xr10:uidLastSave="{00000000-0000-0000-0000-000000000000}"/>
  <bookViews>
    <workbookView xWindow="-120" yWindow="-120" windowWidth="29040" windowHeight="15720" xr2:uid="{F1DAB091-94E6-4222-AFCC-C4FD32E42203}"/>
  </bookViews>
  <sheets>
    <sheet name="Test Year Revenue Present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'Test Year Revenue Present'!$A$1:$P$51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T25" i="1"/>
  <c r="U25" i="1"/>
  <c r="S32" i="1"/>
  <c r="T32" i="1"/>
  <c r="U32" i="1"/>
  <c r="S37" i="1"/>
  <c r="T37" i="1"/>
  <c r="U37" i="1"/>
  <c r="S38" i="1"/>
  <c r="S42" i="1" s="1"/>
  <c r="T38" i="1"/>
  <c r="T42" i="1" s="1"/>
  <c r="U38" i="1"/>
  <c r="U42" i="1" s="1"/>
  <c r="S40" i="1"/>
  <c r="T40" i="1"/>
  <c r="U40" i="1"/>
  <c r="S41" i="1"/>
  <c r="T41" i="1"/>
  <c r="U41" i="1"/>
  <c r="K40" i="1"/>
  <c r="H38" i="1"/>
  <c r="M38" i="1" s="1"/>
  <c r="H37" i="1"/>
  <c r="M37" i="1" s="1"/>
  <c r="P37" i="1" s="1"/>
  <c r="H36" i="1"/>
  <c r="M36" i="1" s="1"/>
  <c r="P36" i="1" s="1"/>
  <c r="H35" i="1"/>
  <c r="M35" i="1" s="1"/>
  <c r="P35" i="1" s="1"/>
  <c r="H34" i="1"/>
  <c r="M34" i="1" s="1"/>
  <c r="P34" i="1" s="1"/>
  <c r="H33" i="1"/>
  <c r="M33" i="1" s="1"/>
  <c r="P33" i="1" s="1"/>
  <c r="H32" i="1"/>
  <c r="M32" i="1" s="1"/>
  <c r="P32" i="1" s="1"/>
  <c r="H31" i="1"/>
  <c r="M31" i="1" s="1"/>
  <c r="P31" i="1" s="1"/>
  <c r="P29" i="1"/>
  <c r="P28" i="1"/>
  <c r="P27" i="1"/>
  <c r="P26" i="1"/>
  <c r="P25" i="1"/>
  <c r="H22" i="1"/>
  <c r="M22" i="1" s="1"/>
  <c r="P22" i="1" s="1"/>
  <c r="H21" i="1"/>
  <c r="M21" i="1" s="1"/>
  <c r="P21" i="1" s="1"/>
  <c r="P20" i="1"/>
  <c r="D40" i="1"/>
  <c r="H19" i="1"/>
  <c r="M19" i="1" s="1"/>
  <c r="P19" i="1" s="1"/>
  <c r="M18" i="1"/>
  <c r="P18" i="1" s="1"/>
  <c r="H18" i="1"/>
  <c r="J18" i="1" s="1"/>
  <c r="M17" i="1"/>
  <c r="G40" i="1"/>
  <c r="F40" i="1"/>
  <c r="H17" i="1"/>
  <c r="P15" i="1"/>
  <c r="J17" i="1" l="1"/>
  <c r="J40" i="1" s="1"/>
  <c r="H40" i="1"/>
  <c r="M40" i="1"/>
  <c r="P16" i="1"/>
  <c r="E40" i="1"/>
  <c r="P17" i="1"/>
  <c r="P40" i="1" l="1"/>
  <c r="P48" i="1"/>
  <c r="P44" i="1"/>
</calcChain>
</file>

<file path=xl/sharedStrings.xml><?xml version="1.0" encoding="utf-8"?>
<sst xmlns="http://schemas.openxmlformats.org/spreadsheetml/2006/main" count="107" uniqueCount="77">
  <si>
    <t>ATMOS ENERGY CORPORATION – KENTUCKY</t>
  </si>
  <si>
    <t>SUMMARY OF REVENUE AT PRESENT RATES</t>
  </si>
  <si>
    <t>Forward-looking Adjustments</t>
  </si>
  <si>
    <t>To Test Year</t>
  </si>
  <si>
    <t>Contract Adj.</t>
  </si>
  <si>
    <t>Weather Adj.</t>
  </si>
  <si>
    <t>Customer</t>
  </si>
  <si>
    <t>Conservation</t>
  </si>
  <si>
    <t>Total</t>
  </si>
  <si>
    <t>Line</t>
  </si>
  <si>
    <t>Number</t>
  </si>
  <si>
    <t>Volumes</t>
  </si>
  <si>
    <t>Bills and</t>
  </si>
  <si>
    <t>Growth</t>
  </si>
  <si>
    <t>&amp; Efficiency</t>
  </si>
  <si>
    <t>Test Year</t>
  </si>
  <si>
    <t>Present</t>
  </si>
  <si>
    <t>No.</t>
  </si>
  <si>
    <t>Description</t>
  </si>
  <si>
    <t>Block (Mcf)</t>
  </si>
  <si>
    <t>of Bills, Units</t>
  </si>
  <si>
    <t>As Metered</t>
  </si>
  <si>
    <t>Forecast</t>
  </si>
  <si>
    <t>Adjustments</t>
  </si>
  <si>
    <t>Margin</t>
  </si>
  <si>
    <t>Revenue</t>
  </si>
  <si>
    <t>(a)</t>
  </si>
  <si>
    <t>(b)</t>
  </si>
  <si>
    <t>(c)</t>
  </si>
  <si>
    <t>(d)</t>
  </si>
  <si>
    <t>(e)</t>
  </si>
  <si>
    <t>(f)</t>
  </si>
  <si>
    <t>(g)</t>
  </si>
  <si>
    <t>(i)</t>
  </si>
  <si>
    <t>(j)</t>
  </si>
  <si>
    <t>(k)</t>
  </si>
  <si>
    <t>Sales</t>
  </si>
  <si>
    <t>Firm Sales (G-1)</t>
  </si>
  <si>
    <t>Customer Chrg</t>
  </si>
  <si>
    <t>0 - 300</t>
  </si>
  <si>
    <t>301 - 15,000</t>
  </si>
  <si>
    <t>Over 15,000</t>
  </si>
  <si>
    <t>Interruptible Sales (G-2)</t>
  </si>
  <si>
    <t>Normal Adj.</t>
  </si>
  <si>
    <t>0-300</t>
  </si>
  <si>
    <t>301-15,000</t>
  </si>
  <si>
    <t>0 - 15,000</t>
  </si>
  <si>
    <t>Residential</t>
  </si>
  <si>
    <t>Commercial</t>
  </si>
  <si>
    <t>Industrial</t>
  </si>
  <si>
    <t>Transportation</t>
  </si>
  <si>
    <t>Public Authority</t>
  </si>
  <si>
    <t>Customer Charges (T-4)</t>
  </si>
  <si>
    <t>Customer Charges (T-3)</t>
  </si>
  <si>
    <t>Customer Charges (SpK)</t>
  </si>
  <si>
    <t>After Conservation/Eff.</t>
  </si>
  <si>
    <t>Transp. Adm. Fee</t>
  </si>
  <si>
    <t>Parked Volumes [1]</t>
  </si>
  <si>
    <t>EFM Charges</t>
  </si>
  <si>
    <t>Various</t>
  </si>
  <si>
    <t>Firm Transportation (T-4)</t>
  </si>
  <si>
    <t>Economic Dev Rider (EDR)</t>
  </si>
  <si>
    <t>Interruptible Transportation (T-3)</t>
  </si>
  <si>
    <t>Difference</t>
  </si>
  <si>
    <t>Total Special Contracts [2]</t>
  </si>
  <si>
    <t>Total Tariff</t>
  </si>
  <si>
    <t>Other Revenues</t>
  </si>
  <si>
    <t>Late Payment Fees</t>
  </si>
  <si>
    <t>Total Gross Profit</t>
  </si>
  <si>
    <t>Gas Costs</t>
  </si>
  <si>
    <t>Total Revenue</t>
  </si>
  <si>
    <t>[1] Parked Volumes not included in Total Deliveries.</t>
  </si>
  <si>
    <t>[2] Based on confidential information.</t>
  </si>
  <si>
    <t>EXHIBIT TLT-2</t>
  </si>
  <si>
    <t>TEST YEAR ENDING MARCH 31 2026</t>
  </si>
  <si>
    <t>Reference Period - Twelve Months Ending 06/30/2024</t>
  </si>
  <si>
    <t>(NOAA 2004–2024)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</si>
</sst>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#,##0.0000_);\(#,##0.0000\)"/>
    <numFmt numFmtId="167" formatCode="_(&quot;$&quot;* #,##0_);_(&quot;$&quot;* \(#,##0\);_(&quot;$&quot;* &quot;-&quot;??_);_(@_)"/>
  </numFmts>
  <fonts count="10" x14ac:knownFonts="1">
    <font>
      <sz val="10"/>
      <name val="Arial"/>
      <family val="2"/>
    </font>
    <font>
      <sz val="12"/>
      <name val="Tms Rmn"/>
    </font>
    <font>
      <sz val="12"/>
      <name val="Arial Narrow"/>
      <family val="2"/>
    </font>
    <font>
      <sz val="12"/>
      <name val="Courier"/>
      <family val="3"/>
    </font>
    <font>
      <b/>
      <sz val="12"/>
      <name val="Arial Narrow"/>
      <family val="2"/>
    </font>
    <font>
      <sz val="10"/>
      <name val="Arial"/>
      <family val="2"/>
    </font>
    <font>
      <u/>
      <sz val="12"/>
      <name val="Arial Narrow"/>
      <family val="2"/>
    </font>
    <font>
      <sz val="12"/>
      <color indexed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3" fillId="0" borderId="0"/>
  </cellStyleXfs>
  <cellXfs count="56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37" fontId="2" fillId="0" borderId="0" xfId="2" applyNumberFormat="1" applyFont="1" applyFill="1"/>
    <xf numFmtId="37" fontId="2" fillId="0" borderId="0" xfId="3" applyNumberFormat="1" applyFont="1"/>
    <xf numFmtId="5" fontId="2" fillId="0" borderId="0" xfId="2" applyNumberFormat="1" applyFont="1" applyFill="1"/>
    <xf numFmtId="0" fontId="2" fillId="0" borderId="2" xfId="3" applyFont="1" applyBorder="1" applyAlignment="1">
      <alignment horizontal="center"/>
    </xf>
    <xf numFmtId="0" fontId="2" fillId="0" borderId="2" xfId="3" quotePrefix="1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5" fontId="2" fillId="0" borderId="0" xfId="3" applyNumberFormat="1" applyFont="1"/>
    <xf numFmtId="0" fontId="2" fillId="0" borderId="0" xfId="3" quotePrefix="1" applyFont="1" applyAlignment="1">
      <alignment horizontal="center"/>
    </xf>
    <xf numFmtId="164" fontId="2" fillId="0" borderId="0" xfId="3" applyNumberFormat="1" applyFont="1"/>
    <xf numFmtId="0" fontId="6" fillId="0" borderId="0" xfId="3" applyFont="1"/>
    <xf numFmtId="7" fontId="2" fillId="0" borderId="0" xfId="3" applyNumberFormat="1" applyFont="1"/>
    <xf numFmtId="165" fontId="2" fillId="0" borderId="0" xfId="1" applyNumberFormat="1" applyFont="1" applyFill="1"/>
    <xf numFmtId="39" fontId="2" fillId="0" borderId="0" xfId="3" applyNumberFormat="1" applyFont="1"/>
    <xf numFmtId="165" fontId="2" fillId="0" borderId="0" xfId="1" applyNumberFormat="1" applyFont="1" applyFill="1" applyProtection="1"/>
    <xf numFmtId="166" fontId="2" fillId="0" borderId="0" xfId="3" applyNumberFormat="1" applyFont="1"/>
    <xf numFmtId="165" fontId="2" fillId="0" borderId="0" xfId="3" applyNumberFormat="1" applyFont="1"/>
    <xf numFmtId="37" fontId="4" fillId="0" borderId="0" xfId="3" applyNumberFormat="1" applyFont="1"/>
    <xf numFmtId="37" fontId="2" fillId="0" borderId="3" xfId="3" applyNumberFormat="1" applyFont="1" applyBorder="1"/>
    <xf numFmtId="165" fontId="2" fillId="0" borderId="3" xfId="1" quotePrefix="1" applyNumberFormat="1" applyFont="1" applyBorder="1" applyAlignment="1">
      <alignment horizontal="center"/>
    </xf>
    <xf numFmtId="0" fontId="2" fillId="0" borderId="3" xfId="3" quotePrefix="1" applyFont="1" applyBorder="1" applyAlignment="1">
      <alignment horizontal="center"/>
    </xf>
    <xf numFmtId="0" fontId="4" fillId="0" borderId="0" xfId="3" applyFont="1"/>
    <xf numFmtId="165" fontId="2" fillId="0" borderId="0" xfId="1" applyNumberFormat="1" applyFont="1"/>
    <xf numFmtId="0" fontId="7" fillId="0" borderId="0" xfId="3" applyFont="1"/>
    <xf numFmtId="0" fontId="7" fillId="0" borderId="0" xfId="3" applyFont="1" applyAlignment="1">
      <alignment horizontal="center"/>
    </xf>
    <xf numFmtId="37" fontId="7" fillId="0" borderId="0" xfId="3" applyNumberFormat="1" applyFont="1"/>
    <xf numFmtId="165" fontId="7" fillId="0" borderId="0" xfId="1" applyNumberFormat="1" applyFont="1" applyFill="1" applyProtection="1"/>
    <xf numFmtId="166" fontId="7" fillId="0" borderId="0" xfId="3" applyNumberFormat="1" applyFont="1"/>
    <xf numFmtId="37" fontId="2" fillId="0" borderId="0" xfId="1" applyNumberFormat="1" applyFont="1" applyFill="1"/>
    <xf numFmtId="37" fontId="2" fillId="0" borderId="0" xfId="3" quotePrefix="1" applyNumberFormat="1" applyFont="1"/>
    <xf numFmtId="37" fontId="2" fillId="0" borderId="0" xfId="1" quotePrefix="1" applyNumberFormat="1" applyFont="1" applyFill="1"/>
    <xf numFmtId="0" fontId="2" fillId="0" borderId="3" xfId="3" applyFont="1" applyBorder="1"/>
    <xf numFmtId="165" fontId="2" fillId="0" borderId="3" xfId="1" applyNumberFormat="1" applyFont="1" applyBorder="1"/>
    <xf numFmtId="37" fontId="2" fillId="0" borderId="2" xfId="3" applyNumberFormat="1" applyFont="1" applyBorder="1"/>
    <xf numFmtId="0" fontId="2" fillId="0" borderId="2" xfId="3" applyFont="1" applyBorder="1"/>
    <xf numFmtId="165" fontId="2" fillId="0" borderId="4" xfId="1" applyNumberFormat="1" applyFont="1" applyFill="1" applyBorder="1"/>
    <xf numFmtId="165" fontId="2" fillId="0" borderId="0" xfId="1" applyNumberFormat="1" applyFont="1" applyFill="1" applyBorder="1"/>
    <xf numFmtId="37" fontId="2" fillId="0" borderId="4" xfId="1" applyNumberFormat="1" applyFont="1" applyFill="1" applyBorder="1"/>
    <xf numFmtId="0" fontId="8" fillId="0" borderId="0" xfId="3" applyFont="1"/>
    <xf numFmtId="165" fontId="2" fillId="0" borderId="0" xfId="1" applyNumberFormat="1" applyFont="1" applyBorder="1"/>
    <xf numFmtId="43" fontId="2" fillId="0" borderId="0" xfId="3" applyNumberFormat="1" applyFont="1"/>
    <xf numFmtId="165" fontId="2" fillId="0" borderId="2" xfId="1" applyNumberFormat="1" applyFont="1" applyFill="1" applyBorder="1"/>
    <xf numFmtId="165" fontId="7" fillId="0" borderId="0" xfId="3" applyNumberFormat="1" applyFont="1"/>
    <xf numFmtId="167" fontId="2" fillId="0" borderId="4" xfId="2" applyNumberFormat="1" applyFont="1" applyFill="1" applyBorder="1" applyProtection="1"/>
    <xf numFmtId="167" fontId="2" fillId="0" borderId="0" xfId="2" applyNumberFormat="1" applyFont="1" applyBorder="1" applyProtection="1"/>
    <xf numFmtId="0" fontId="8" fillId="0" borderId="0" xfId="0" applyFont="1"/>
    <xf numFmtId="0" fontId="2" fillId="0" borderId="0" xfId="3" quotePrefix="1" applyFont="1"/>
    <xf numFmtId="0" fontId="4" fillId="0" borderId="0" xfId="4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5" fontId="9" fillId="0" borderId="0" xfId="4" applyNumberFormat="1" applyFont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1994 Rate Design Template mock-up" xfId="3" xr:uid="{CC4BFDCF-08B9-4C79-BF3A-902FC9631D1A}"/>
    <cellStyle name="Normal_Kentucky - CCS98 as filed" xfId="4" xr:uid="{F72BAF0F-DFEE-4283-8491-9A41E7B9A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F5B4-0D1B-4085-8934-C5E54B165F78}">
  <sheetPr transitionEvaluation="1" transitionEntry="1">
    <tabColor rgb="FF92D050"/>
    <pageSetUpPr fitToPage="1"/>
  </sheetPr>
  <dimension ref="A3:U51"/>
  <sheetViews>
    <sheetView tabSelected="1" workbookViewId="0"/>
  </sheetViews>
  <sheetFormatPr defaultColWidth="11" defaultRowHeight="15.75" x14ac:dyDescent="0.25"/>
  <cols>
    <col min="1" max="1" width="4.85546875" style="1" customWidth="1"/>
    <col min="2" max="2" width="43.42578125" style="1" bestFit="1" customWidth="1"/>
    <col min="3" max="3" width="16.5703125" style="1" customWidth="1"/>
    <col min="4" max="4" width="15.140625" style="1" bestFit="1" customWidth="1"/>
    <col min="5" max="5" width="15.42578125" style="1" bestFit="1" customWidth="1"/>
    <col min="6" max="6" width="13.42578125" style="1" customWidth="1"/>
    <col min="7" max="7" width="16.5703125" style="1" customWidth="1"/>
    <col min="8" max="8" width="15.42578125" style="1" bestFit="1" customWidth="1"/>
    <col min="9" max="9" width="3.5703125" style="1" customWidth="1"/>
    <col min="10" max="10" width="15.42578125" style="1" customWidth="1"/>
    <col min="11" max="11" width="18.42578125" style="1" customWidth="1"/>
    <col min="12" max="12" width="3.5703125" style="1" customWidth="1"/>
    <col min="13" max="13" width="15.42578125" style="1" bestFit="1" customWidth="1"/>
    <col min="14" max="14" width="3.5703125" style="1" customWidth="1"/>
    <col min="15" max="15" width="11" style="1"/>
    <col min="16" max="16" width="19" style="1" bestFit="1" customWidth="1"/>
    <col min="17" max="17" width="19" style="1" customWidth="1"/>
    <col min="18" max="18" width="21.5703125" style="1" bestFit="1" customWidth="1"/>
    <col min="19" max="19" width="16.140625" style="1" bestFit="1" customWidth="1"/>
    <col min="20" max="20" width="17" style="1" bestFit="1" customWidth="1"/>
    <col min="21" max="22" width="14.5703125" style="1" bestFit="1" customWidth="1"/>
    <col min="23" max="23" width="16.140625" style="1" bestFit="1" customWidth="1"/>
    <col min="24" max="26" width="14.5703125" style="1" bestFit="1" customWidth="1"/>
    <col min="27" max="16384" width="11" style="1"/>
  </cols>
  <sheetData>
    <row r="3" spans="1:21" ht="20.25" x14ac:dyDescent="0.3">
      <c r="P3" s="55" t="s">
        <v>73</v>
      </c>
      <c r="Q3" s="2"/>
    </row>
    <row r="4" spans="1:21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U4" s="3"/>
    </row>
    <row r="5" spans="1:21" x14ac:dyDescent="0.25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"/>
      <c r="U5" s="5"/>
    </row>
    <row r="6" spans="1:21" x14ac:dyDescent="0.25">
      <c r="A6" s="52" t="s">
        <v>74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U6" s="5"/>
    </row>
    <row r="7" spans="1:21" x14ac:dyDescent="0.25">
      <c r="E7" s="4"/>
      <c r="F7" s="4"/>
      <c r="U7" s="6"/>
    </row>
    <row r="8" spans="1:21" x14ac:dyDescent="0.25">
      <c r="J8" s="53" t="s">
        <v>2</v>
      </c>
      <c r="K8" s="53"/>
      <c r="U8" s="7"/>
    </row>
    <row r="9" spans="1:21" ht="16.5" thickBot="1" x14ac:dyDescent="0.3">
      <c r="D9" s="54" t="s">
        <v>75</v>
      </c>
      <c r="E9" s="54"/>
      <c r="F9" s="54"/>
      <c r="G9" s="54"/>
      <c r="H9" s="54"/>
      <c r="J9" s="54" t="s">
        <v>3</v>
      </c>
      <c r="K9" s="54"/>
      <c r="U9" s="7"/>
    </row>
    <row r="10" spans="1:21" ht="16.5" thickTop="1" x14ac:dyDescent="0.25">
      <c r="E10" s="3"/>
      <c r="F10" s="3" t="s">
        <v>4</v>
      </c>
      <c r="G10" s="3" t="s">
        <v>5</v>
      </c>
      <c r="H10" s="3"/>
      <c r="I10" s="3"/>
      <c r="J10" s="3" t="s">
        <v>6</v>
      </c>
      <c r="K10" s="3" t="s">
        <v>7</v>
      </c>
      <c r="L10" s="3"/>
      <c r="M10" s="3" t="s">
        <v>8</v>
      </c>
      <c r="N10" s="3"/>
      <c r="O10" s="3"/>
      <c r="U10" s="7"/>
    </row>
    <row r="11" spans="1:21" x14ac:dyDescent="0.25">
      <c r="A11" s="3" t="s">
        <v>9</v>
      </c>
      <c r="D11" s="3" t="s">
        <v>10</v>
      </c>
      <c r="E11" s="3" t="s">
        <v>11</v>
      </c>
      <c r="F11" s="3" t="s">
        <v>12</v>
      </c>
      <c r="G11" s="3" t="s">
        <v>11</v>
      </c>
      <c r="H11" s="3" t="s">
        <v>8</v>
      </c>
      <c r="I11" s="3"/>
      <c r="J11" s="3" t="s">
        <v>13</v>
      </c>
      <c r="K11" s="3" t="s">
        <v>14</v>
      </c>
      <c r="L11" s="3"/>
      <c r="M11" s="3" t="s">
        <v>15</v>
      </c>
      <c r="N11" s="3"/>
      <c r="O11" s="3" t="s">
        <v>16</v>
      </c>
      <c r="P11" s="3" t="s">
        <v>16</v>
      </c>
      <c r="Q11" s="3"/>
      <c r="R11" s="3"/>
      <c r="U11" s="7"/>
    </row>
    <row r="12" spans="1:21" x14ac:dyDescent="0.25">
      <c r="A12" s="8" t="s">
        <v>17</v>
      </c>
      <c r="B12" s="8" t="s">
        <v>18</v>
      </c>
      <c r="C12" s="8" t="s">
        <v>19</v>
      </c>
      <c r="D12" s="8" t="s">
        <v>20</v>
      </c>
      <c r="E12" s="8" t="s">
        <v>21</v>
      </c>
      <c r="F12" s="8" t="s">
        <v>11</v>
      </c>
      <c r="G12" s="9" t="s">
        <v>76</v>
      </c>
      <c r="H12" s="8" t="s">
        <v>11</v>
      </c>
      <c r="I12" s="9"/>
      <c r="J12" s="8" t="s">
        <v>22</v>
      </c>
      <c r="K12" s="8" t="s">
        <v>23</v>
      </c>
      <c r="L12" s="8"/>
      <c r="M12" s="8" t="s">
        <v>11</v>
      </c>
      <c r="N12" s="9"/>
      <c r="O12" s="10" t="s">
        <v>24</v>
      </c>
      <c r="P12" s="8" t="s">
        <v>25</v>
      </c>
      <c r="Q12" s="3"/>
      <c r="U12" s="11"/>
    </row>
    <row r="13" spans="1:21" x14ac:dyDescent="0.25">
      <c r="B13" s="3"/>
      <c r="C13" s="3"/>
      <c r="D13" s="3" t="s">
        <v>26</v>
      </c>
      <c r="E13" s="3" t="s">
        <v>27</v>
      </c>
      <c r="F13" s="3" t="s">
        <v>28</v>
      </c>
      <c r="G13" s="3" t="s">
        <v>29</v>
      </c>
      <c r="H13" s="3" t="s">
        <v>30</v>
      </c>
      <c r="I13" s="3"/>
      <c r="J13" s="3" t="s">
        <v>31</v>
      </c>
      <c r="K13" s="3" t="s">
        <v>32</v>
      </c>
      <c r="L13" s="3"/>
      <c r="M13" s="12" t="s">
        <v>33</v>
      </c>
      <c r="O13" s="12" t="s">
        <v>34</v>
      </c>
      <c r="P13" s="12" t="s">
        <v>35</v>
      </c>
      <c r="Q13" s="12"/>
      <c r="R13" s="6"/>
      <c r="T13" s="13"/>
      <c r="U13" s="5"/>
    </row>
    <row r="14" spans="1:21" x14ac:dyDescent="0.25">
      <c r="A14" s="3">
        <v>1</v>
      </c>
      <c r="B14" s="14" t="s">
        <v>36</v>
      </c>
      <c r="R14" s="6"/>
      <c r="S14" s="11"/>
      <c r="U14" s="5"/>
    </row>
    <row r="15" spans="1:21" x14ac:dyDescent="0.25">
      <c r="A15" s="3">
        <v>2</v>
      </c>
      <c r="B15" s="1" t="s">
        <v>37</v>
      </c>
      <c r="C15" s="3" t="s">
        <v>38</v>
      </c>
      <c r="D15" s="6">
        <v>1925523</v>
      </c>
      <c r="E15" s="6"/>
      <c r="F15" s="6"/>
      <c r="G15" s="6"/>
      <c r="H15" s="6"/>
      <c r="I15" s="6"/>
      <c r="J15" s="6">
        <v>0</v>
      </c>
      <c r="K15" s="6"/>
      <c r="L15" s="6"/>
      <c r="M15" s="6"/>
      <c r="N15" s="6"/>
      <c r="O15" s="15">
        <v>19.3</v>
      </c>
      <c r="P15" s="11">
        <f>ROUND(+O15*(D15+F15+J15),0)</f>
        <v>37162594</v>
      </c>
      <c r="Q15" s="11"/>
      <c r="R15" s="6"/>
      <c r="S15" s="16"/>
      <c r="U15" s="6"/>
    </row>
    <row r="16" spans="1:21" x14ac:dyDescent="0.25">
      <c r="A16" s="3">
        <v>3</v>
      </c>
      <c r="C16" s="3" t="s">
        <v>38</v>
      </c>
      <c r="D16" s="6">
        <v>240271</v>
      </c>
      <c r="E16" s="6"/>
      <c r="F16" s="6">
        <v>2</v>
      </c>
      <c r="J16" s="6">
        <v>1052</v>
      </c>
      <c r="K16" s="6"/>
      <c r="M16" s="16"/>
      <c r="O16" s="17">
        <v>66</v>
      </c>
      <c r="P16" s="18">
        <f>ROUND(+O16*(D16+F16+J16),0)</f>
        <v>15927450</v>
      </c>
      <c r="Q16" s="18"/>
      <c r="R16" s="6"/>
      <c r="S16" s="16"/>
      <c r="U16" s="7"/>
    </row>
    <row r="17" spans="1:21" x14ac:dyDescent="0.25">
      <c r="A17" s="3">
        <v>4</v>
      </c>
      <c r="C17" s="3" t="s">
        <v>39</v>
      </c>
      <c r="D17" s="6"/>
      <c r="E17" s="6">
        <v>13848723.073899999</v>
      </c>
      <c r="F17" s="6">
        <v>506.15499999999997</v>
      </c>
      <c r="G17" s="6">
        <v>1982025.2135244117</v>
      </c>
      <c r="H17" s="6">
        <f>SUM(E17:G17)</f>
        <v>15831254.442424411</v>
      </c>
      <c r="I17" s="6"/>
      <c r="J17" s="6">
        <f>M17-H17</f>
        <v>24087.45171058923</v>
      </c>
      <c r="K17" s="6">
        <v>0</v>
      </c>
      <c r="L17" s="6"/>
      <c r="M17" s="18">
        <f>Q17</f>
        <v>15855341.894135</v>
      </c>
      <c r="N17" s="6"/>
      <c r="O17" s="19">
        <v>1.5483</v>
      </c>
      <c r="P17" s="6">
        <f>ROUND((+M17)*O17,0)</f>
        <v>24548826</v>
      </c>
      <c r="Q17" s="6">
        <v>15855341.894135</v>
      </c>
      <c r="R17" s="6"/>
      <c r="S17" s="16"/>
      <c r="T17" s="20"/>
      <c r="U17" s="20"/>
    </row>
    <row r="18" spans="1:21" x14ac:dyDescent="0.25">
      <c r="A18" s="3">
        <v>5</v>
      </c>
      <c r="B18" s="6"/>
      <c r="C18" s="3" t="s">
        <v>40</v>
      </c>
      <c r="D18" s="6"/>
      <c r="E18" s="6">
        <v>1158518.1400000001</v>
      </c>
      <c r="F18" s="6">
        <v>-1109.2339999999999</v>
      </c>
      <c r="G18" s="6">
        <v>64220.786475588378</v>
      </c>
      <c r="H18" s="6">
        <f>SUM(E18:G18)</f>
        <v>1221629.6924755885</v>
      </c>
      <c r="I18" s="6"/>
      <c r="J18" s="6">
        <f>M18-H18</f>
        <v>3822.2009734539315</v>
      </c>
      <c r="K18" s="6">
        <v>0</v>
      </c>
      <c r="L18" s="6"/>
      <c r="M18" s="18">
        <f>Q18</f>
        <v>1225451.8934490425</v>
      </c>
      <c r="N18" s="6"/>
      <c r="O18" s="19">
        <v>1.0762</v>
      </c>
      <c r="P18" s="6">
        <f>ROUND((+M18)*O18,0)</f>
        <v>1318831</v>
      </c>
      <c r="Q18" s="6">
        <v>1225451.8934490425</v>
      </c>
      <c r="R18" s="6"/>
      <c r="S18" s="16"/>
      <c r="U18" s="20"/>
    </row>
    <row r="19" spans="1:21" x14ac:dyDescent="0.25">
      <c r="A19" s="3">
        <v>6</v>
      </c>
      <c r="B19" s="21"/>
      <c r="C19" s="3" t="s">
        <v>41</v>
      </c>
      <c r="D19" s="6"/>
      <c r="E19" s="6">
        <v>0</v>
      </c>
      <c r="F19" s="6">
        <v>0</v>
      </c>
      <c r="G19" s="6">
        <v>0</v>
      </c>
      <c r="H19" s="6">
        <f>SUM(E19:G19)</f>
        <v>0</v>
      </c>
      <c r="I19" s="6"/>
      <c r="J19" s="6">
        <v>0</v>
      </c>
      <c r="K19" s="6">
        <v>0</v>
      </c>
      <c r="L19" s="6"/>
      <c r="M19" s="18">
        <f>H19+J19+K19</f>
        <v>0</v>
      </c>
      <c r="N19" s="6"/>
      <c r="O19" s="19">
        <v>0.88880000000000003</v>
      </c>
      <c r="P19" s="6">
        <f>ROUND((+M19)*O19,0)</f>
        <v>0</v>
      </c>
      <c r="Q19" s="6"/>
      <c r="R19" s="6"/>
      <c r="S19" s="16"/>
    </row>
    <row r="20" spans="1:21" x14ac:dyDescent="0.25">
      <c r="A20" s="3">
        <v>7</v>
      </c>
      <c r="B20" s="1" t="s">
        <v>42</v>
      </c>
      <c r="C20" s="3" t="s">
        <v>38</v>
      </c>
      <c r="D20" s="6">
        <v>105</v>
      </c>
      <c r="E20" s="6"/>
      <c r="F20" s="6">
        <v>0</v>
      </c>
      <c r="G20" s="6"/>
      <c r="H20" s="6"/>
      <c r="I20" s="6"/>
      <c r="J20" s="6"/>
      <c r="K20" s="6"/>
      <c r="L20" s="6"/>
      <c r="M20" s="18"/>
      <c r="N20" s="6"/>
      <c r="O20" s="17">
        <v>520</v>
      </c>
      <c r="P20" s="18">
        <f>ROUND(+O20*(D20+F20+J20),0)</f>
        <v>54600</v>
      </c>
      <c r="Q20" s="18"/>
      <c r="R20" s="22" t="s">
        <v>43</v>
      </c>
      <c r="S20" s="23" t="s">
        <v>44</v>
      </c>
      <c r="T20" s="24" t="s">
        <v>45</v>
      </c>
      <c r="U20" s="10" t="s">
        <v>41</v>
      </c>
    </row>
    <row r="21" spans="1:21" x14ac:dyDescent="0.25">
      <c r="A21" s="3">
        <v>8</v>
      </c>
      <c r="B21" s="25"/>
      <c r="C21" s="3" t="s">
        <v>46</v>
      </c>
      <c r="D21" s="6"/>
      <c r="E21" s="6">
        <v>28777.741700000002</v>
      </c>
      <c r="F21" s="6">
        <v>0</v>
      </c>
      <c r="G21" s="6"/>
      <c r="H21" s="6">
        <f>SUM(E21:G21)</f>
        <v>28777.741700000002</v>
      </c>
      <c r="I21" s="6"/>
      <c r="J21" s="6"/>
      <c r="K21" s="6"/>
      <c r="L21" s="6"/>
      <c r="M21" s="18">
        <f>H21+J21+K21</f>
        <v>28777.741700000002</v>
      </c>
      <c r="N21" s="6"/>
      <c r="O21" s="19">
        <v>0.95569999999999999</v>
      </c>
      <c r="P21" s="6">
        <f>ROUND((+M21)*O21,0)</f>
        <v>27503</v>
      </c>
      <c r="Q21" s="6"/>
      <c r="R21" s="6" t="s">
        <v>47</v>
      </c>
      <c r="S21" s="26">
        <v>9938592.6546</v>
      </c>
      <c r="T21" s="6">
        <v>0</v>
      </c>
      <c r="U21" s="6">
        <v>0</v>
      </c>
    </row>
    <row r="22" spans="1:21" x14ac:dyDescent="0.25">
      <c r="A22" s="3">
        <v>9</v>
      </c>
      <c r="C22" s="3" t="s">
        <v>41</v>
      </c>
      <c r="D22" s="6"/>
      <c r="E22" s="6">
        <v>183933.29300000001</v>
      </c>
      <c r="F22" s="6">
        <v>0</v>
      </c>
      <c r="G22" s="6"/>
      <c r="H22" s="6">
        <f>SUM(E22:G22)</f>
        <v>183933.29300000001</v>
      </c>
      <c r="I22" s="6"/>
      <c r="J22" s="6"/>
      <c r="K22" s="6"/>
      <c r="L22" s="6"/>
      <c r="M22" s="18">
        <f>H22+J22+K22</f>
        <v>183933.29300000001</v>
      </c>
      <c r="N22" s="6"/>
      <c r="O22" s="19">
        <v>0.78369999999999995</v>
      </c>
      <c r="P22" s="6">
        <f>ROUND((+M22)*O22,0)</f>
        <v>144149</v>
      </c>
      <c r="Q22" s="6"/>
      <c r="R22" s="6" t="s">
        <v>48</v>
      </c>
      <c r="S22" s="26">
        <v>4835490.1132525513</v>
      </c>
      <c r="T22" s="6">
        <v>743928.41324744804</v>
      </c>
      <c r="U22" s="6">
        <v>0</v>
      </c>
    </row>
    <row r="23" spans="1:21" x14ac:dyDescent="0.25">
      <c r="A23" s="3">
        <v>10</v>
      </c>
      <c r="B23" s="27"/>
      <c r="C23" s="28"/>
      <c r="D23" s="29"/>
      <c r="E23" s="29"/>
      <c r="F23" s="29"/>
      <c r="G23" s="27"/>
      <c r="H23" s="29"/>
      <c r="I23" s="29"/>
      <c r="J23" s="29"/>
      <c r="K23" s="29"/>
      <c r="L23" s="29"/>
      <c r="M23" s="30"/>
      <c r="N23" s="29"/>
      <c r="O23" s="31"/>
      <c r="P23" s="29"/>
      <c r="Q23" s="29"/>
      <c r="R23" s="6" t="s">
        <v>49</v>
      </c>
      <c r="S23" s="16">
        <v>271548.57160000002</v>
      </c>
      <c r="T23" s="6">
        <v>347933.06599999999</v>
      </c>
      <c r="U23" s="6">
        <v>0</v>
      </c>
    </row>
    <row r="24" spans="1:21" x14ac:dyDescent="0.25">
      <c r="A24" s="3">
        <v>11</v>
      </c>
      <c r="B24" s="14" t="s">
        <v>50</v>
      </c>
      <c r="M24" s="16"/>
      <c r="P24" s="6"/>
      <c r="Q24" s="6"/>
      <c r="R24" s="22" t="s">
        <v>51</v>
      </c>
      <c r="S24" s="22">
        <v>785623.10297185951</v>
      </c>
      <c r="T24" s="22">
        <v>129768.21322814036</v>
      </c>
      <c r="U24" s="22">
        <v>0</v>
      </c>
    </row>
    <row r="25" spans="1:21" x14ac:dyDescent="0.25">
      <c r="A25" s="3">
        <v>12</v>
      </c>
      <c r="B25" s="1" t="s">
        <v>52</v>
      </c>
      <c r="C25" s="3" t="s">
        <v>38</v>
      </c>
      <c r="D25" s="6">
        <v>1434.153846153846</v>
      </c>
      <c r="F25" s="32">
        <v>-19</v>
      </c>
      <c r="H25" s="6"/>
      <c r="I25" s="6"/>
      <c r="J25" s="6"/>
      <c r="K25" s="6"/>
      <c r="L25" s="6"/>
      <c r="M25" s="18"/>
      <c r="N25" s="6"/>
      <c r="O25" s="17">
        <v>520</v>
      </c>
      <c r="P25" s="6">
        <f>ROUND(+O25*(D25+F25),0)</f>
        <v>735880</v>
      </c>
      <c r="Q25" s="6"/>
      <c r="R25" s="6"/>
      <c r="S25" s="26">
        <f>SUM(S21:S24)</f>
        <v>15831254.442424411</v>
      </c>
      <c r="T25" s="26">
        <f>SUM(T21:T24)</f>
        <v>1221629.6924755883</v>
      </c>
      <c r="U25" s="6">
        <f>SUM(U21:U24)</f>
        <v>0</v>
      </c>
    </row>
    <row r="26" spans="1:21" x14ac:dyDescent="0.25">
      <c r="A26" s="3">
        <v>13</v>
      </c>
      <c r="B26" s="1" t="s">
        <v>53</v>
      </c>
      <c r="C26" s="3" t="s">
        <v>38</v>
      </c>
      <c r="D26" s="6">
        <v>844</v>
      </c>
      <c r="F26" s="32">
        <v>8</v>
      </c>
      <c r="H26" s="6"/>
      <c r="I26" s="6"/>
      <c r="J26" s="6"/>
      <c r="K26" s="6"/>
      <c r="L26" s="6"/>
      <c r="M26" s="6"/>
      <c r="N26" s="6"/>
      <c r="O26" s="17">
        <v>520</v>
      </c>
      <c r="P26" s="6">
        <f>ROUND(+O26*(D26+F26),0)</f>
        <v>443040</v>
      </c>
      <c r="Q26" s="6"/>
      <c r="S26" s="26"/>
    </row>
    <row r="27" spans="1:21" x14ac:dyDescent="0.25">
      <c r="A27" s="3">
        <v>14</v>
      </c>
      <c r="B27" s="1" t="s">
        <v>54</v>
      </c>
      <c r="C27" s="3" t="s">
        <v>38</v>
      </c>
      <c r="D27" s="33">
        <v>164.1538461538461</v>
      </c>
      <c r="F27" s="34">
        <v>-10</v>
      </c>
      <c r="O27" s="17">
        <v>520</v>
      </c>
      <c r="P27" s="6">
        <f>ROUND(+O27*(D27+F27),0)</f>
        <v>80160</v>
      </c>
      <c r="Q27" s="6"/>
      <c r="R27" s="35" t="s">
        <v>55</v>
      </c>
      <c r="S27" s="35"/>
      <c r="T27" s="35"/>
      <c r="U27" s="35"/>
    </row>
    <row r="28" spans="1:21" x14ac:dyDescent="0.25">
      <c r="A28" s="3">
        <v>15</v>
      </c>
      <c r="B28" s="1" t="s">
        <v>56</v>
      </c>
      <c r="C28" s="3" t="s">
        <v>38</v>
      </c>
      <c r="D28" s="16">
        <v>2423</v>
      </c>
      <c r="F28" s="32">
        <v>-21</v>
      </c>
      <c r="H28" s="6"/>
      <c r="I28" s="6"/>
      <c r="J28" s="6"/>
      <c r="K28" s="6"/>
      <c r="L28" s="6"/>
      <c r="M28" s="6"/>
      <c r="N28" s="6"/>
      <c r="O28" s="17">
        <v>50</v>
      </c>
      <c r="P28" s="6">
        <f>ROUND(+O28*(D28+F28),0)</f>
        <v>120100</v>
      </c>
      <c r="Q28" s="6"/>
      <c r="R28" s="6" t="s">
        <v>47</v>
      </c>
      <c r="S28" s="26">
        <v>9938592.8194675054</v>
      </c>
      <c r="T28" s="26">
        <v>0</v>
      </c>
      <c r="U28" s="6">
        <v>0</v>
      </c>
    </row>
    <row r="29" spans="1:21" x14ac:dyDescent="0.25">
      <c r="A29" s="3">
        <v>16</v>
      </c>
      <c r="B29" s="1" t="s">
        <v>57</v>
      </c>
      <c r="E29" s="16">
        <v>0</v>
      </c>
      <c r="F29" s="32">
        <v>0</v>
      </c>
      <c r="O29" s="17">
        <v>0</v>
      </c>
      <c r="P29" s="6">
        <f>ROUND((+E29+G29+F29)*O29,0)</f>
        <v>0</v>
      </c>
      <c r="Q29" s="6"/>
      <c r="R29" s="6" t="s">
        <v>48</v>
      </c>
      <c r="S29" s="26">
        <v>4859577.4000956351</v>
      </c>
      <c r="T29" s="26">
        <v>747750.61422090186</v>
      </c>
      <c r="U29" s="6">
        <v>0</v>
      </c>
    </row>
    <row r="30" spans="1:21" x14ac:dyDescent="0.25">
      <c r="A30" s="3">
        <v>17</v>
      </c>
      <c r="B30" s="1" t="s">
        <v>58</v>
      </c>
      <c r="F30" s="32"/>
      <c r="O30" s="2" t="s">
        <v>59</v>
      </c>
      <c r="P30" s="6">
        <v>139875</v>
      </c>
      <c r="Q30" s="6"/>
      <c r="R30" s="6" t="s">
        <v>49</v>
      </c>
      <c r="S30" s="26">
        <v>271548.57160000002</v>
      </c>
      <c r="T30" s="26">
        <v>347933.06599999999</v>
      </c>
      <c r="U30" s="6">
        <v>0</v>
      </c>
    </row>
    <row r="31" spans="1:21" x14ac:dyDescent="0.25">
      <c r="A31" s="3">
        <v>18</v>
      </c>
      <c r="B31" s="1" t="s">
        <v>60</v>
      </c>
      <c r="C31" s="3" t="s">
        <v>39</v>
      </c>
      <c r="D31" s="6"/>
      <c r="E31" s="6">
        <v>403618.49200000003</v>
      </c>
      <c r="F31" s="6">
        <v>2866.8629999999998</v>
      </c>
      <c r="G31" s="6"/>
      <c r="H31" s="6">
        <f t="shared" ref="H31:H38" si="0">SUM(E31:G31)</f>
        <v>406485.35500000004</v>
      </c>
      <c r="I31" s="6"/>
      <c r="J31" s="6"/>
      <c r="K31" s="6"/>
      <c r="L31" s="6"/>
      <c r="M31" s="6">
        <f t="shared" ref="M31:M38" si="1">H31+J31+K31</f>
        <v>406485.35500000004</v>
      </c>
      <c r="N31" s="6"/>
      <c r="O31" s="19">
        <v>1.5483</v>
      </c>
      <c r="P31" s="6">
        <f t="shared" ref="P31:P37" si="2">ROUND((+M31)*O31,0)</f>
        <v>629361</v>
      </c>
      <c r="Q31" s="6"/>
      <c r="R31" s="22" t="s">
        <v>51</v>
      </c>
      <c r="S31" s="36">
        <v>785623.10297185974</v>
      </c>
      <c r="T31" s="36">
        <v>129768.21322814038</v>
      </c>
      <c r="U31" s="22">
        <v>0</v>
      </c>
    </row>
    <row r="32" spans="1:21" x14ac:dyDescent="0.25">
      <c r="A32" s="3">
        <v>19</v>
      </c>
      <c r="C32" s="3" t="s">
        <v>40</v>
      </c>
      <c r="D32" s="6"/>
      <c r="E32" s="6">
        <v>5765683.6959999995</v>
      </c>
      <c r="F32" s="6">
        <v>21095.910702380952</v>
      </c>
      <c r="G32" s="6"/>
      <c r="H32" s="6">
        <f t="shared" si="0"/>
        <v>5786779.6067023808</v>
      </c>
      <c r="I32" s="6"/>
      <c r="J32" s="6"/>
      <c r="K32" s="6"/>
      <c r="L32" s="6"/>
      <c r="M32" s="6">
        <f t="shared" si="1"/>
        <v>5786779.6067023808</v>
      </c>
      <c r="N32" s="6"/>
      <c r="O32" s="19">
        <v>1.0762</v>
      </c>
      <c r="P32" s="6">
        <f t="shared" si="2"/>
        <v>6227732</v>
      </c>
      <c r="Q32" s="6"/>
      <c r="R32" s="6"/>
      <c r="S32" s="26">
        <f>SUM(S28:S31)</f>
        <v>15855341.894135</v>
      </c>
      <c r="T32" s="20">
        <f>SUM(T28:T31)</f>
        <v>1225451.8934490425</v>
      </c>
      <c r="U32" s="6">
        <f>SUM(U28:U31)</f>
        <v>0</v>
      </c>
    </row>
    <row r="33" spans="1:21" x14ac:dyDescent="0.25">
      <c r="A33" s="3">
        <v>20</v>
      </c>
      <c r="C33" s="3" t="s">
        <v>41</v>
      </c>
      <c r="D33" s="6"/>
      <c r="E33" s="6">
        <v>1721057.504</v>
      </c>
      <c r="F33" s="6">
        <v>-4252.2380000000012</v>
      </c>
      <c r="G33" s="6"/>
      <c r="H33" s="6">
        <f t="shared" si="0"/>
        <v>1716805.2660000001</v>
      </c>
      <c r="I33" s="6"/>
      <c r="J33" s="6"/>
      <c r="K33" s="6"/>
      <c r="L33" s="6"/>
      <c r="M33" s="6">
        <f t="shared" si="1"/>
        <v>1716805.2660000001</v>
      </c>
      <c r="N33" s="6"/>
      <c r="O33" s="19">
        <v>0.88880000000000003</v>
      </c>
      <c r="P33" s="6">
        <f t="shared" si="2"/>
        <v>1525897</v>
      </c>
      <c r="Q33" s="6"/>
    </row>
    <row r="34" spans="1:21" x14ac:dyDescent="0.25">
      <c r="A34" s="3">
        <v>21</v>
      </c>
      <c r="B34" s="1" t="s">
        <v>61</v>
      </c>
      <c r="C34" s="3" t="s">
        <v>40</v>
      </c>
      <c r="D34" s="6"/>
      <c r="E34" s="6">
        <v>0</v>
      </c>
      <c r="F34" s="6">
        <v>0</v>
      </c>
      <c r="G34" s="6"/>
      <c r="H34" s="6">
        <f t="shared" si="0"/>
        <v>0</v>
      </c>
      <c r="I34" s="6"/>
      <c r="J34" s="6"/>
      <c r="K34" s="6"/>
      <c r="L34" s="6"/>
      <c r="M34" s="6">
        <f t="shared" si="1"/>
        <v>0</v>
      </c>
      <c r="N34" s="6"/>
      <c r="O34" s="19">
        <v>0.80715000000000003</v>
      </c>
      <c r="P34" s="6">
        <f t="shared" si="2"/>
        <v>0</v>
      </c>
      <c r="Q34" s="6"/>
    </row>
    <row r="35" spans="1:21" x14ac:dyDescent="0.25">
      <c r="A35" s="3">
        <v>22</v>
      </c>
      <c r="C35" s="3" t="s">
        <v>41</v>
      </c>
      <c r="D35" s="6"/>
      <c r="E35" s="6">
        <v>0</v>
      </c>
      <c r="F35" s="6">
        <v>0</v>
      </c>
      <c r="G35" s="6"/>
      <c r="H35" s="6">
        <f t="shared" si="0"/>
        <v>0</v>
      </c>
      <c r="I35" s="6"/>
      <c r="J35" s="6"/>
      <c r="K35" s="6"/>
      <c r="L35" s="6"/>
      <c r="M35" s="6">
        <f t="shared" si="1"/>
        <v>0</v>
      </c>
      <c r="N35" s="6"/>
      <c r="O35" s="19">
        <v>0.66660000000000008</v>
      </c>
      <c r="P35" s="6">
        <f t="shared" si="2"/>
        <v>0</v>
      </c>
      <c r="Q35" s="6"/>
    </row>
    <row r="36" spans="1:21" x14ac:dyDescent="0.25">
      <c r="A36" s="3">
        <v>23</v>
      </c>
      <c r="B36" s="1" t="s">
        <v>62</v>
      </c>
      <c r="C36" s="3" t="s">
        <v>46</v>
      </c>
      <c r="D36" s="6"/>
      <c r="E36" s="6">
        <v>5188457.7119999994</v>
      </c>
      <c r="F36" s="6">
        <v>18957.173999999999</v>
      </c>
      <c r="G36" s="6"/>
      <c r="H36" s="6">
        <f t="shared" si="0"/>
        <v>5207414.885999999</v>
      </c>
      <c r="I36" s="6"/>
      <c r="J36" s="6"/>
      <c r="K36" s="6"/>
      <c r="L36" s="6"/>
      <c r="M36" s="6">
        <f t="shared" si="1"/>
        <v>5207414.885999999</v>
      </c>
      <c r="N36" s="6"/>
      <c r="O36" s="19">
        <v>0.95569999999999999</v>
      </c>
      <c r="P36" s="6">
        <f t="shared" si="2"/>
        <v>4976726</v>
      </c>
      <c r="Q36" s="6"/>
      <c r="R36" s="22" t="s">
        <v>63</v>
      </c>
      <c r="S36" s="36"/>
      <c r="T36" s="35"/>
      <c r="U36" s="35"/>
    </row>
    <row r="37" spans="1:21" x14ac:dyDescent="0.25">
      <c r="A37" s="3">
        <v>24</v>
      </c>
      <c r="C37" s="3" t="s">
        <v>41</v>
      </c>
      <c r="D37" s="6"/>
      <c r="E37" s="6">
        <v>3407068.6620000005</v>
      </c>
      <c r="F37" s="6">
        <v>0</v>
      </c>
      <c r="G37" s="6"/>
      <c r="H37" s="6">
        <f t="shared" si="0"/>
        <v>3407068.6620000005</v>
      </c>
      <c r="I37" s="6"/>
      <c r="J37" s="6"/>
      <c r="K37" s="6"/>
      <c r="L37" s="6"/>
      <c r="M37" s="6">
        <f t="shared" si="1"/>
        <v>3407068.6620000005</v>
      </c>
      <c r="N37" s="6"/>
      <c r="O37" s="19">
        <v>0.78369999999999995</v>
      </c>
      <c r="P37" s="6">
        <f t="shared" si="2"/>
        <v>2670120</v>
      </c>
      <c r="Q37" s="6"/>
      <c r="R37" s="6" t="s">
        <v>47</v>
      </c>
      <c r="S37" s="26">
        <f>S28-S21</f>
        <v>0.16486750543117523</v>
      </c>
      <c r="T37" s="26">
        <f>T28-T21</f>
        <v>0</v>
      </c>
      <c r="U37" s="26">
        <f>U28-U21</f>
        <v>0</v>
      </c>
    </row>
    <row r="38" spans="1:21" x14ac:dyDescent="0.25">
      <c r="A38" s="3">
        <v>25</v>
      </c>
      <c r="B38" s="1" t="s">
        <v>64</v>
      </c>
      <c r="D38" s="6"/>
      <c r="E38" s="6">
        <v>15175073.910000002</v>
      </c>
      <c r="F38" s="6">
        <v>330108.158</v>
      </c>
      <c r="H38" s="6">
        <f t="shared" si="0"/>
        <v>15505182.068000002</v>
      </c>
      <c r="I38" s="6"/>
      <c r="J38" s="6"/>
      <c r="K38" s="6"/>
      <c r="L38" s="6"/>
      <c r="M38" s="6">
        <f t="shared" si="1"/>
        <v>15505182.068000002</v>
      </c>
      <c r="N38" s="6"/>
      <c r="O38" s="2" t="s">
        <v>59</v>
      </c>
      <c r="P38" s="6">
        <v>3022029.63</v>
      </c>
      <c r="Q38" s="6"/>
      <c r="R38" s="6" t="s">
        <v>48</v>
      </c>
      <c r="S38" s="26">
        <f>S29-S22</f>
        <v>24087.286843083799</v>
      </c>
      <c r="T38" s="26">
        <f t="shared" ref="T38:U38" si="3">T29-T22</f>
        <v>3822.2009734538151</v>
      </c>
      <c r="U38" s="26">
        <f t="shared" si="3"/>
        <v>0</v>
      </c>
    </row>
    <row r="39" spans="1:21" x14ac:dyDescent="0.25">
      <c r="A39" s="3">
        <v>26</v>
      </c>
      <c r="D39" s="37"/>
      <c r="E39" s="37"/>
      <c r="F39" s="37"/>
      <c r="G39" s="38"/>
      <c r="H39" s="22"/>
      <c r="I39" s="6"/>
      <c r="J39" s="22"/>
      <c r="K39" s="22"/>
      <c r="L39" s="22"/>
      <c r="M39" s="22"/>
      <c r="N39" s="6"/>
      <c r="O39" s="2"/>
      <c r="P39" s="37"/>
      <c r="Q39" s="6"/>
      <c r="R39" s="6"/>
      <c r="S39" s="26"/>
      <c r="T39" s="26"/>
      <c r="U39" s="26"/>
    </row>
    <row r="40" spans="1:21" ht="16.5" thickBot="1" x14ac:dyDescent="0.3">
      <c r="A40" s="3">
        <v>27</v>
      </c>
      <c r="B40" s="1" t="s">
        <v>65</v>
      </c>
      <c r="D40" s="39">
        <f>SUM(D15:D38)-D28</f>
        <v>2168341.307692308</v>
      </c>
      <c r="E40" s="39">
        <f>SUM((E17:E23),(E31:E38))</f>
        <v>46880912.224600002</v>
      </c>
      <c r="F40" s="39">
        <f>F17+F18+F19+F21+F22+F23+SUM(F31:F38)</f>
        <v>368172.7887023809</v>
      </c>
      <c r="G40" s="39">
        <f>SUM(G14:G38)</f>
        <v>2046246</v>
      </c>
      <c r="H40" s="39">
        <f>SUM(H14:H38)</f>
        <v>49295331.013302386</v>
      </c>
      <c r="I40" s="40"/>
      <c r="J40" s="41">
        <f>SUM(J14:J38)</f>
        <v>28961.652684043162</v>
      </c>
      <c r="K40" s="41">
        <f>SUM(K17:K38)</f>
        <v>0</v>
      </c>
      <c r="L40" s="39"/>
      <c r="M40" s="39">
        <f>SUM(M14:M38)</f>
        <v>49323240.665986434</v>
      </c>
      <c r="N40" s="40"/>
      <c r="P40" s="16">
        <f>SUM(P14:P39)</f>
        <v>99754873.629999995</v>
      </c>
      <c r="Q40" s="26"/>
      <c r="R40" s="6" t="s">
        <v>49</v>
      </c>
      <c r="S40" s="26">
        <f>S30-S23</f>
        <v>0</v>
      </c>
      <c r="T40" s="26">
        <f t="shared" ref="T40:U41" si="4">T30-T23</f>
        <v>0</v>
      </c>
      <c r="U40" s="26">
        <f t="shared" si="4"/>
        <v>0</v>
      </c>
    </row>
    <row r="41" spans="1:21" ht="16.5" thickTop="1" x14ac:dyDescent="0.25">
      <c r="A41" s="3">
        <v>28</v>
      </c>
      <c r="R41" s="22" t="s">
        <v>51</v>
      </c>
      <c r="S41" s="36">
        <f>S31-S24</f>
        <v>0</v>
      </c>
      <c r="T41" s="36">
        <f t="shared" si="4"/>
        <v>0</v>
      </c>
      <c r="U41" s="36">
        <f t="shared" si="4"/>
        <v>0</v>
      </c>
    </row>
    <row r="42" spans="1:21" x14ac:dyDescent="0.25">
      <c r="A42" s="3">
        <v>29</v>
      </c>
      <c r="B42" s="1" t="s">
        <v>66</v>
      </c>
      <c r="E42" s="42"/>
      <c r="P42" s="40">
        <v>58912</v>
      </c>
      <c r="Q42" s="43"/>
      <c r="R42" s="6"/>
      <c r="S42" s="20">
        <f>SUM(S37:S41)</f>
        <v>24087.45171058923</v>
      </c>
      <c r="T42" s="20">
        <f>SUM(T37:T41)</f>
        <v>3822.2009734538151</v>
      </c>
      <c r="U42" s="20">
        <f>SUM(U37:U41)</f>
        <v>0</v>
      </c>
    </row>
    <row r="43" spans="1:21" x14ac:dyDescent="0.25">
      <c r="A43" s="3">
        <v>30</v>
      </c>
      <c r="B43" s="1" t="s">
        <v>67</v>
      </c>
      <c r="D43" s="44"/>
      <c r="E43" s="20"/>
      <c r="P43" s="22">
        <v>367461.89996584691</v>
      </c>
      <c r="Q43" s="6"/>
    </row>
    <row r="44" spans="1:21" x14ac:dyDescent="0.25">
      <c r="A44" s="3">
        <v>31</v>
      </c>
      <c r="B44" s="1" t="s">
        <v>68</v>
      </c>
      <c r="P44" s="16">
        <f>P40+P42+P43</f>
        <v>100181247.52996585</v>
      </c>
      <c r="Q44" s="26"/>
      <c r="R44" s="6"/>
      <c r="S44" s="26"/>
    </row>
    <row r="45" spans="1:21" x14ac:dyDescent="0.25">
      <c r="A45" s="3">
        <v>32</v>
      </c>
      <c r="S45" s="20"/>
    </row>
    <row r="46" spans="1:21" x14ac:dyDescent="0.25">
      <c r="A46" s="3">
        <v>33</v>
      </c>
      <c r="B46" s="1" t="s">
        <v>69</v>
      </c>
      <c r="P46" s="45">
        <v>87640898.071899384</v>
      </c>
      <c r="Q46" s="43"/>
      <c r="S46" s="46"/>
    </row>
    <row r="47" spans="1:21" x14ac:dyDescent="0.25">
      <c r="A47" s="3">
        <v>34</v>
      </c>
    </row>
    <row r="48" spans="1:21" ht="16.5" thickBot="1" x14ac:dyDescent="0.3">
      <c r="A48" s="3">
        <v>35</v>
      </c>
      <c r="B48" s="1" t="s">
        <v>70</v>
      </c>
      <c r="P48" s="47">
        <f>P40+P42+P46+P43</f>
        <v>187822145.60186523</v>
      </c>
      <c r="Q48" s="48"/>
      <c r="R48" s="49"/>
      <c r="S48" s="49"/>
      <c r="T48" s="49"/>
    </row>
    <row r="49" spans="1:15" ht="16.5" thickTop="1" x14ac:dyDescent="0.25">
      <c r="A49" s="3">
        <v>36</v>
      </c>
    </row>
    <row r="50" spans="1:15" x14ac:dyDescent="0.25">
      <c r="A50" s="3">
        <v>37</v>
      </c>
      <c r="B50" s="50" t="s">
        <v>71</v>
      </c>
      <c r="O50" s="2"/>
    </row>
    <row r="51" spans="1:15" x14ac:dyDescent="0.25">
      <c r="A51" s="3">
        <v>38</v>
      </c>
      <c r="B51" s="50" t="s">
        <v>72</v>
      </c>
      <c r="M51" s="20"/>
    </row>
  </sheetData>
  <mergeCells count="6">
    <mergeCell ref="A4:P4"/>
    <mergeCell ref="A5:P5"/>
    <mergeCell ref="A6:P6"/>
    <mergeCell ref="J8:K8"/>
    <mergeCell ref="D9:H9"/>
    <mergeCell ref="J9:K9"/>
  </mergeCells>
  <pageMargins left="0.75" right="0.5" top="0.5" bottom="0.5" header="0.5" footer="0.5"/>
  <pageSetup scale="53" orientation="landscape" horizontalDpi="300" verticalDpi="300" r:id="rId1"/>
  <headerFooter alignWithMargins="0">
    <oddFooter>&amp;CPage &amp;P of &amp;N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Year Revenue Present</vt:lpstr>
      <vt:lpstr>'Test Year Revenue Present'!Print_Area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2024-09-25T15:31:47Z</cp:lastPrinted>
  <dcterms:created xsi:type="dcterms:W3CDTF">2024-09-16T19:17:36Z</dcterms:created>
  <dcterms:modified xsi:type="dcterms:W3CDTF">2024-09-25T15:31:57Z</dcterms:modified>
</cp:coreProperties>
</file>